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45" yWindow="-90" windowWidth="26475" windowHeight="14235" tabRatio="781"/>
  </bookViews>
  <sheets>
    <sheet name="D.1.1.c.06 Vypis klemp. vyr.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IF('D.1.1.c.06 Vypis klemp. vyr.'!Values_Entered,Header_Row+'D.1.1.c.06 Vypis klemp. vyr.'!Number_of_Payments,Header_Row)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'D.1.1.c.06 Vypis klemp. vyr.'!$A$1:$I$101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 localSheetId="0">OFFSET(Full_Print,0,0,'D.1.1.c.06 Vypis klemp. vyr.'!Last_Row)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H88" i="19"/>
  <c r="F18"/>
  <c r="F17"/>
  <c r="F14"/>
  <c r="F11"/>
  <c r="F10"/>
  <c r="F86" l="1"/>
  <c r="H86" s="1"/>
  <c r="F84"/>
  <c r="H84" s="1"/>
  <c r="F77"/>
  <c r="H77" s="1"/>
  <c r="F75"/>
  <c r="F74" s="1"/>
  <c r="H74" s="1"/>
  <c r="F66"/>
  <c r="F60"/>
  <c r="F57"/>
  <c r="F54"/>
  <c r="F51"/>
  <c r="F48"/>
  <c r="F45"/>
  <c r="H30" l="1"/>
  <c r="H29"/>
  <c r="H28"/>
  <c r="H27"/>
  <c r="H24"/>
  <c r="H23"/>
  <c r="H22"/>
  <c r="H21"/>
  <c r="H18"/>
  <c r="H17"/>
  <c r="G16" s="1"/>
  <c r="H14"/>
  <c r="G13" s="1"/>
  <c r="H11"/>
  <c r="H10"/>
  <c r="G26" l="1"/>
  <c r="G20"/>
  <c r="G9"/>
  <c r="F72" l="1"/>
  <c r="F71" s="1"/>
  <c r="H71" s="1"/>
  <c r="F69"/>
  <c r="F68" s="1"/>
  <c r="H68" s="1"/>
  <c r="F65"/>
  <c r="H65" s="1"/>
  <c r="F63"/>
  <c r="F62" s="1"/>
  <c r="H62" s="1"/>
  <c r="F59"/>
  <c r="H59" s="1"/>
  <c r="F56"/>
  <c r="H56" s="1"/>
  <c r="F53"/>
  <c r="H53" s="1"/>
  <c r="F50"/>
  <c r="H50" s="1"/>
  <c r="F47"/>
  <c r="H47" s="1"/>
  <c r="F44"/>
  <c r="H44" s="1"/>
  <c r="F41"/>
  <c r="H41" s="1"/>
  <c r="F39"/>
  <c r="F38" s="1"/>
  <c r="H38" s="1"/>
  <c r="F36"/>
  <c r="F33"/>
  <c r="H26"/>
  <c r="H13"/>
  <c r="H9" l="1"/>
  <c r="H16" l="1"/>
  <c r="H20"/>
  <c r="F32"/>
  <c r="H32" s="1"/>
  <c r="F35"/>
  <c r="H35" s="1"/>
  <c r="F90" l="1"/>
  <c r="H90" s="1"/>
  <c r="H89"/>
  <c r="H8" s="1"/>
  <c r="H7" l="1"/>
  <c r="H93" s="1"/>
  <c r="H95" s="1"/>
</calcChain>
</file>

<file path=xl/sharedStrings.xml><?xml version="1.0" encoding="utf-8"?>
<sst xmlns="http://schemas.openxmlformats.org/spreadsheetml/2006/main" count="202" uniqueCount="127">
  <si>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</si>
  <si>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</si>
  <si>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</si>
  <si>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</si>
  <si>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</si>
  <si>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</si>
  <si>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</si>
  <si>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</si>
  <si>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</si>
  <si>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</si>
  <si>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</si>
  <si>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</si>
  <si>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</si>
  <si>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</si>
  <si>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</si>
  <si>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</si>
  <si>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hod</t>
  </si>
  <si>
    <t>m</t>
  </si>
  <si>
    <t>PSV</t>
  </si>
  <si>
    <t>Práce a dodávky PSV</t>
  </si>
  <si>
    <t>Konstrukce klempířské</t>
  </si>
  <si>
    <t>%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</si>
  <si>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</si>
  <si>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</si>
  <si>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</si>
  <si>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</si>
  <si>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</si>
  <si>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HZS</t>
  </si>
  <si>
    <t xml:space="preserve">" Zednická výpomoc,doplňkové práce,kompletace,zřízení prostupů,zapravení prostupů, apod." </t>
  </si>
  <si>
    <t>Jednotkové položky zahrnují vedlejší rozpočtové náklady, náklady montáž, dopravu, apod. a předepsané zkoušky, revize, manipulační řády, zaškolení obsluhy, není-li uvedeno jinak.</t>
  </si>
  <si>
    <t>HZS2151</t>
  </si>
  <si>
    <t>Hodinová zúčtovací sazba klempíř</t>
  </si>
  <si>
    <t>" Stavební práce a dodávky spojené s provedením funkčního celku 764 "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</si>
  <si>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</si>
  <si>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 xml:space="preserve">" V ceně těsnění spár pomocí silikonových tmelů, podpůrná konstrukce klempířských konstrukcí, ochranný systém proti ptákům. " </t>
  </si>
  <si>
    <t xml:space="preserve">CS ÚRS/TEO 2018 01 </t>
  </si>
  <si>
    <t>764518421 RTO</t>
  </si>
  <si>
    <t>CS ÚRS 2018 01</t>
  </si>
  <si>
    <t>764513901 SPC</t>
  </si>
  <si>
    <t>764214406 RTO</t>
  </si>
  <si>
    <t>764214405 RTO</t>
  </si>
  <si>
    <t>m2</t>
  </si>
  <si>
    <t>764216605 RTO</t>
  </si>
  <si>
    <t>Přesun hmot procentní pro konstrukce klempířské v objektech v do 36 m</t>
  </si>
  <si>
    <t>Objekt:    D.1.1.c.06. VÝPIS KLEMPÍŘSKÝCH VÝROBKŮ</t>
  </si>
  <si>
    <t>D.1.1.c.06. VÝPIS KLEMPÍŘSKÝCH VÝROBKŮ</t>
  </si>
  <si>
    <t>Stavba:   Stavební úpravy objektu Gayerových kasáren vč. přístavby, Opletalova 334/2, Hradec Králové</t>
  </si>
  <si>
    <t>kus</t>
  </si>
  <si>
    <t>kpl.</t>
  </si>
  <si>
    <t>764518623 RTO</t>
  </si>
  <si>
    <r>
      <t xml:space="preserve">" Svod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125 mm - délky 4 m - 2 kusy  " </t>
    </r>
  </si>
  <si>
    <r>
      <t xml:space="preserve">" Svod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125 mm - délky 5,5 m - 9 kusů " </t>
    </r>
  </si>
  <si>
    <r>
      <t xml:space="preserve">" Svod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90 mm - délky 3,0 m - 4 kusy " </t>
    </r>
  </si>
  <si>
    <t>" V ceně žlabová čela, žlabové háky a další příslušenství dle PD "</t>
  </si>
  <si>
    <r>
      <t xml:space="preserve">" Žlab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125 mm, RŠ 250 mm - délky 3,6 m - 4 kusy " </t>
    </r>
  </si>
  <si>
    <t>764511601 RTO</t>
  </si>
  <si>
    <r>
      <t xml:space="preserve">" Oblý lapač listí z bezkadmiového PVC do žlabu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125 mm - délky 3,6 m - 4 kusy   " </t>
    </r>
  </si>
  <si>
    <r>
      <t xml:space="preserve">" Žlab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150 mm, RŠ 660 mm - délky 320,0m " </t>
    </r>
  </si>
  <si>
    <t>764513407 RTO</t>
  </si>
  <si>
    <t>" V ceně žlabová čela, žlabové háky, oblé lapače listí a další příslušenství dle PD "</t>
  </si>
  <si>
    <t xml:space="preserve">" Podkladní plech " </t>
  </si>
  <si>
    <r>
      <t xml:space="preserve">" Oblý lapač listí z bezkadmiového PVC do žlabu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150 mm - délky 320,0m   " </t>
    </r>
  </si>
  <si>
    <t xml:space="preserve">" Oplechování okapu, RŠ 660 mm " </t>
  </si>
  <si>
    <t xml:space="preserve">" Podkladní plech, RŠ 200 mm " </t>
  </si>
  <si>
    <t xml:space="preserve">" Oplechování okapu s vytažením na atiku, RŠ 1125 mm " </t>
  </si>
  <si>
    <r>
      <t xml:space="preserve">" Žlab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150 mm, RŠ 660 mm - délky 11,5m " </t>
    </r>
  </si>
  <si>
    <r>
      <t xml:space="preserve">" Oblý lapač listí z bezkadmiového PVC do žlabu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150 mm - délky 11,5m   " </t>
    </r>
  </si>
  <si>
    <t>Svody kruhové včetně objímek, kolen, odskoků z Pz plechu průměru 125 mm - Specifikace ve výpisu klempířských výrobků - K1</t>
  </si>
  <si>
    <t>Svody kruhové včetně objímek, kolen, odskoků z Pz plechu průměru 90 mm - Specifikace ve výpisu klempířských výrobků - K2</t>
  </si>
  <si>
    <t>Žlab podokapní půlkruhový z Pz s povrchovou úpravou rš 250 mm - Specifikace ve výpisu klempířských výrobků - K3</t>
  </si>
  <si>
    <t>Žlaby nadokapní (nástřešní ) oblého tvaru včetně háků, čel a hrdel z Pz plechu rš 660 mm - Specifikace ve výpisu klempířských výrobků - K4</t>
  </si>
  <si>
    <t>D+M Žlaby zaatikový (nástřešní ) oblého tvaru včetně háků, čel a hrdel z Pz plechu rš 670 mm - Specifikace ve výpisu klempířských výrobků - K5</t>
  </si>
  <si>
    <t>(11,5*1,615)*1,1</t>
  </si>
  <si>
    <t>Oplechování horních ploch a nadezdívek (atik) bez rohů z Pz plechu mechanicky kotvené rš 590 mm - Specifikace ve výpisu klempířských výrobků - K7</t>
  </si>
  <si>
    <t>68*1,1</t>
  </si>
  <si>
    <t>Oplechování horních ploch a nadezdívek (atik) bez rohů z Pz plechu mechanicky kotvené rš 440 mm - Specifikace ve výpisu klempířských výrobků - K8</t>
  </si>
  <si>
    <t>20,5*1,1</t>
  </si>
  <si>
    <t>Oplechování horních ploch a nadezdívek (atik) bez rohů z Pz plechu celoplošně lepené rš 660 mm - Specifikace ve výpisu klempířských výrobků - K9</t>
  </si>
  <si>
    <t>3*1,1</t>
  </si>
  <si>
    <t>764215407 RTO</t>
  </si>
  <si>
    <t>764515411 RTO</t>
  </si>
  <si>
    <t>D+M Žlaby zaatikový (nástřešní ) oblého tvaru včetně háků, čel a hrdel z Pz plechu rš 525 mm - Specifikace ve výpisu klempířských výrobků - K10</t>
  </si>
  <si>
    <t>764218631 RTO</t>
  </si>
  <si>
    <t>(12,5*0,925)*1,1</t>
  </si>
  <si>
    <t>764218627 RTO</t>
  </si>
  <si>
    <t>Oplechování rovné římsy celoplošně lepené z Pz s upraveným povrchem rš 925 mm - Specifikace ve výpisu klempířských výrobků - K11</t>
  </si>
  <si>
    <t>Oplechování horních ploch a atik bez rohů z Pz s povrch úpravou mechanicky kotvené rš 1615 mm - Specifikace ve výpisu klempířských výrobků - K6</t>
  </si>
  <si>
    <t>Oplechování rovné římsy celoplošně lepené z Pz s upraveným povrchem rš přes 675 mm - Specifikace ve výpisu klempířských výrobků - K12</t>
  </si>
  <si>
    <t>764218625 RTO</t>
  </si>
  <si>
    <t>Oplechování rovné římsy celoplošně lepené z Pz s upraveným povrchem rš 330 mm - Specifikace ve výpisu klempířských výrobků - K13</t>
  </si>
  <si>
    <t>Oplechování rovné římsy celoplošně lepené z Pz s upraveným povrchem rš 390 mm - Specifikace ve výpisu klempířských výrobků - K14</t>
  </si>
  <si>
    <t>Oplechování průběžné parapetní římsy mechanicky kotvené z Pz s upraveným povrchem rš 440 mm - Specifikace ve výpisu klempířských výrobků - K15</t>
  </si>
  <si>
    <t>Oplechování pásové římsy mechanicky kotvené z Pz s upraveným povrchem rš 430 mm - Specifikace ve výpisu klempířských výrobků - K16</t>
  </si>
  <si>
    <t>7642186251 RTO</t>
  </si>
  <si>
    <t>7642186253 RTO</t>
  </si>
  <si>
    <t>Oplechování pásové římsy mechanicky kotvené z Pz s upraveným povrchem rš 375 mm - Specifikace ve výpisu klempířských výrobků - K17</t>
  </si>
  <si>
    <t>Oplechování rovných parapetů mechanicky kotvené z Pz s povrchovou úpravou rš 430 mm - Specifikace ve výpisu klempířských výrobků - K18</t>
  </si>
  <si>
    <t>" 1.PP " 17*1,1</t>
  </si>
  <si>
    <t>" 1.PP " 300*1,1</t>
  </si>
  <si>
    <t>" 1.NP " 300*1,1</t>
  </si>
  <si>
    <t>" 2.NP " 298*1,1</t>
  </si>
  <si>
    <t>" 2.NP " 196,0*1,1</t>
  </si>
  <si>
    <t>" 3.NP " 56*1,1</t>
  </si>
  <si>
    <t>" 4.NP " 75,5*1,1</t>
  </si>
  <si>
    <t>Oplechování rovné římsy celoplošně lepené z Pz s upraveným povrchem rš 230 mm - Specifikace ve výpisu klempířských výrobků - K19</t>
  </si>
  <si>
    <t>" 3.NP " 3,5*1,1</t>
  </si>
  <si>
    <t>Oplechování komínů celoplošně lepené z Pz s upraveným povrchem rš 230 mm - Specifikace ve výpisu klempířských výrobků - K20</t>
  </si>
  <si>
    <t>764218624 RTO</t>
  </si>
  <si>
    <t xml:space="preserve">" V ceně těsnění spár pomocí silikonových tmelů, podpůrná konstrukce klempířských konstrukcí, oplechování přední / boční / zadní, plechové dilatační lišty, skoby do zdiva, příponky, ochranný systém proti ptákům. " </t>
  </si>
  <si>
    <t>172,0*1,1</t>
  </si>
  <si>
    <t>76499901 SPC</t>
  </si>
  <si>
    <t>D+M Vana pod otopné těleso - Specifikace ve výpisu klempířských výrobků - K21</t>
  </si>
  <si>
    <t>" 2.PP "</t>
  </si>
  <si>
    <t>" 1.PP "</t>
  </si>
  <si>
    <t>" 1.NP "</t>
  </si>
  <si>
    <t>" 2.NP "</t>
  </si>
  <si>
    <t>" 3.NP "</t>
  </si>
  <si>
    <t>" 4.NP "</t>
  </si>
  <si>
    <t>76499902 SPC</t>
  </si>
  <si>
    <t>D+M Vana pod otopné těleso - Specifikace ve výpisu klempířských výrobků - K22</t>
  </si>
  <si>
    <t>76499903 SPC</t>
  </si>
  <si>
    <t>D+M Vana pod jednotku chlazení - Specifikace ve výpisu klempířských výrobků - K23</t>
  </si>
  <si>
    <t>" 5.NP - Krov "</t>
  </si>
  <si>
    <t>" V ceně odbočky svodu, kolena, odskoky, držáky a další příslušenství dle PD "</t>
  </si>
  <si>
    <t>764</t>
  </si>
  <si>
    <t>Kotlík oválný (trychtýřový) pro podokapní žlaby z Pz s povrchovou úpravou 330/120 mm</t>
  </si>
  <si>
    <t>VÝKAZ VÝMĚR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</si>
</sst>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22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sz val="8"/>
      <color indexed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11"/>
      <color rgb="FFFF0000"/>
      <name val="Calibri"/>
      <family val="2"/>
      <scheme val="minor"/>
    </font>
    <font>
      <sz val="8"/>
      <color indexed="12"/>
      <name val="Arial"/>
      <family val="2"/>
      <charset val="238"/>
    </font>
    <font>
      <sz val="9"/>
      <color theme="1"/>
      <name val="Calibri"/>
      <family val="2"/>
      <scheme val="minor"/>
    </font>
    <font>
      <sz val="8"/>
      <color indexed="1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</cellStyleXfs>
  <cellXfs count="107">
    <xf numFmtId="0" fontId="0" fillId="0" borderId="0" xfId="0"/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0" borderId="0" xfId="2" applyFont="1" applyFill="1" applyAlignment="1" applyProtection="1">
      <alignment horizontal="left"/>
    </xf>
    <xf numFmtId="0" fontId="5" fillId="0" borderId="1" xfId="0" applyFont="1" applyFill="1" applyBorder="1" applyAlignment="1" applyProtection="1">
      <alignment horizontal="center" vertical="center" wrapText="1"/>
    </xf>
    <xf numFmtId="2" fontId="6" fillId="3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0" fontId="0" fillId="2" borderId="0" xfId="0" applyFill="1" applyAlignment="1" applyProtection="1">
      <alignment horizontal="left" vertical="top"/>
    </xf>
    <xf numFmtId="0" fontId="0" fillId="0" borderId="0" xfId="0" applyProtection="1"/>
    <xf numFmtId="0" fontId="0" fillId="0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Fill="1" applyProtection="1"/>
    <xf numFmtId="164" fontId="3" fillId="2" borderId="0" xfId="0" applyNumberFormat="1" applyFont="1" applyFill="1" applyAlignment="1" applyProtection="1">
      <alignment horizontal="right"/>
    </xf>
    <xf numFmtId="0" fontId="3" fillId="2" borderId="0" xfId="0" applyFont="1" applyFill="1" applyAlignment="1" applyProtection="1">
      <alignment horizontal="left" wrapText="1"/>
    </xf>
    <xf numFmtId="165" fontId="3" fillId="2" borderId="0" xfId="0" applyNumberFormat="1" applyFont="1" applyFill="1" applyAlignment="1" applyProtection="1">
      <alignment horizontal="right"/>
    </xf>
    <xf numFmtId="166" fontId="3" fillId="2" borderId="0" xfId="0" applyNumberFormat="1" applyFont="1" applyFill="1" applyAlignment="1" applyProtection="1">
      <alignment horizontal="right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left" vertical="top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wrapText="1"/>
    </xf>
    <xf numFmtId="2" fontId="3" fillId="0" borderId="2" xfId="0" applyNumberFormat="1" applyFont="1" applyFill="1" applyBorder="1" applyAlignment="1" applyProtection="1">
      <alignment horizontal="right"/>
    </xf>
    <xf numFmtId="166" fontId="3" fillId="0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left" vertical="top"/>
    </xf>
    <xf numFmtId="164" fontId="4" fillId="2" borderId="2" xfId="16" applyNumberFormat="1" applyFont="1" applyFill="1" applyBorder="1" applyAlignment="1" applyProtection="1">
      <alignment horizontal="right"/>
    </xf>
    <xf numFmtId="0" fontId="4" fillId="2" borderId="2" xfId="16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>
      <alignment horizontal="right"/>
    </xf>
    <xf numFmtId="167" fontId="4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2" fontId="6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center"/>
    </xf>
    <xf numFmtId="164" fontId="4" fillId="0" borderId="2" xfId="16" applyNumberFormat="1" applyFont="1" applyFill="1" applyBorder="1" applyAlignment="1" applyProtection="1">
      <alignment horizontal="right"/>
    </xf>
    <xf numFmtId="0" fontId="4" fillId="0" borderId="2" xfId="16" applyFont="1" applyFill="1" applyBorder="1" applyAlignment="1" applyProtection="1">
      <alignment horizontal="left" wrapText="1"/>
    </xf>
    <xf numFmtId="0" fontId="4" fillId="0" borderId="2" xfId="0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left" wrapText="1"/>
    </xf>
    <xf numFmtId="2" fontId="6" fillId="0" borderId="2" xfId="0" applyNumberFormat="1" applyFont="1" applyFill="1" applyBorder="1" applyAlignment="1" applyProtection="1">
      <alignment horizontal="left"/>
    </xf>
    <xf numFmtId="2" fontId="6" fillId="0" borderId="2" xfId="0" applyNumberFormat="1" applyFont="1" applyFill="1" applyBorder="1" applyAlignment="1" applyProtection="1">
      <alignment horizontal="right"/>
    </xf>
    <xf numFmtId="2" fontId="6" fillId="2" borderId="2" xfId="0" applyNumberFormat="1" applyFont="1" applyFill="1" applyBorder="1" applyAlignment="1" applyProtection="1">
      <alignment horizontal="right"/>
    </xf>
    <xf numFmtId="166" fontId="4" fillId="0" borderId="2" xfId="0" applyNumberFormat="1" applyFont="1" applyFill="1" applyBorder="1" applyAlignment="1" applyProtection="1">
      <alignment horizontal="center"/>
    </xf>
    <xf numFmtId="0" fontId="20" fillId="0" borderId="0" xfId="0" applyFont="1" applyAlignment="1" applyProtection="1">
      <alignment horizontal="left" vertical="top"/>
    </xf>
    <xf numFmtId="0" fontId="20" fillId="0" borderId="0" xfId="0" applyFont="1" applyProtection="1"/>
    <xf numFmtId="0" fontId="20" fillId="0" borderId="0" xfId="0" applyFont="1" applyAlignment="1" applyProtection="1">
      <alignment horizontal="right" vertical="top"/>
    </xf>
    <xf numFmtId="164" fontId="6" fillId="0" borderId="2" xfId="0" applyNumberFormat="1" applyFont="1" applyFill="1" applyBorder="1" applyAlignment="1" applyProtection="1">
      <alignment horizontal="right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2" xfId="0" applyNumberFormat="1" applyFont="1" applyFill="1" applyBorder="1" applyAlignment="1" applyProtection="1">
      <alignment horizontal="left" wrapText="1"/>
    </xf>
    <xf numFmtId="0" fontId="21" fillId="0" borderId="2" xfId="0" applyFont="1" applyFill="1" applyBorder="1" applyAlignment="1" applyProtection="1">
      <alignment horizontal="right" vertical="center"/>
    </xf>
    <xf numFmtId="2" fontId="4" fillId="2" borderId="2" xfId="0" applyNumberFormat="1" applyFont="1" applyFill="1" applyBorder="1" applyAlignment="1" applyProtection="1"/>
    <xf numFmtId="164" fontId="6" fillId="2" borderId="2" xfId="0" applyNumberFormat="1" applyFont="1" applyFill="1" applyBorder="1" applyAlignment="1" applyProtection="1">
      <alignment horizontal="right"/>
    </xf>
    <xf numFmtId="0" fontId="6" fillId="2" borderId="2" xfId="0" applyFont="1" applyFill="1" applyBorder="1" applyAlignment="1" applyProtection="1">
      <alignment horizontal="left" wrapText="1"/>
    </xf>
    <xf numFmtId="166" fontId="6" fillId="2" borderId="2" xfId="0" applyNumberFormat="1" applyFont="1" applyFill="1" applyBorder="1" applyAlignment="1" applyProtection="1">
      <alignment horizontal="right"/>
    </xf>
    <xf numFmtId="0" fontId="16" fillId="2" borderId="0" xfId="0" applyFont="1" applyFill="1" applyAlignment="1" applyProtection="1">
      <alignment horizontal="left" vertical="top"/>
    </xf>
    <xf numFmtId="0" fontId="16" fillId="2" borderId="2" xfId="0" applyFont="1" applyFill="1" applyBorder="1" applyAlignment="1" applyProtection="1">
      <alignment horizontal="left" vertical="top"/>
    </xf>
    <xf numFmtId="0" fontId="16" fillId="0" borderId="0" xfId="0" applyFont="1" applyAlignment="1" applyProtection="1">
      <alignment horizontal="left" vertical="top"/>
    </xf>
    <xf numFmtId="0" fontId="18" fillId="2" borderId="0" xfId="0" applyFont="1" applyFill="1" applyAlignment="1" applyProtection="1">
      <alignment horizontal="left" vertical="top"/>
    </xf>
    <xf numFmtId="49" fontId="3" fillId="2" borderId="2" xfId="0" applyNumberFormat="1" applyFont="1" applyFill="1" applyBorder="1" applyAlignment="1" applyProtection="1">
      <alignment horizontal="left" wrapText="1"/>
    </xf>
    <xf numFmtId="2" fontId="6" fillId="2" borderId="2" xfId="0" applyNumberFormat="1" applyFont="1" applyFill="1" applyBorder="1" applyAlignment="1" applyProtection="1">
      <alignment horizontal="left"/>
    </xf>
    <xf numFmtId="166" fontId="3" fillId="2" borderId="2" xfId="0" applyNumberFormat="1" applyFont="1" applyFill="1" applyBorder="1" applyAlignment="1" applyProtection="1">
      <alignment horizontal="right"/>
    </xf>
    <xf numFmtId="0" fontId="21" fillId="2" borderId="2" xfId="0" applyFont="1" applyFill="1" applyBorder="1" applyAlignment="1" applyProtection="1">
      <alignment horizontal="right" vertical="center"/>
    </xf>
    <xf numFmtId="164" fontId="4" fillId="2" borderId="2" xfId="0" applyNumberFormat="1" applyFont="1" applyFill="1" applyBorder="1" applyAlignment="1" applyProtection="1">
      <alignment horizontal="right"/>
    </xf>
    <xf numFmtId="49" fontId="4" fillId="2" borderId="2" xfId="0" applyNumberFormat="1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>
      <alignment horizontal="center"/>
    </xf>
    <xf numFmtId="166" fontId="4" fillId="2" borderId="2" xfId="16" applyNumberFormat="1" applyFont="1" applyFill="1" applyBorder="1" applyAlignment="1" applyProtection="1">
      <alignment horizontal="right"/>
    </xf>
    <xf numFmtId="0" fontId="4" fillId="2" borderId="2" xfId="0" applyFont="1" applyFill="1" applyBorder="1" applyAlignment="1" applyProtection="1"/>
    <xf numFmtId="0" fontId="7" fillId="2" borderId="2" xfId="0" applyFont="1" applyFill="1" applyBorder="1" applyAlignment="1" applyProtection="1">
      <alignment horizontal="left" wrapText="1"/>
    </xf>
    <xf numFmtId="166" fontId="7" fillId="2" borderId="2" xfId="0" applyNumberFormat="1" applyFont="1" applyFill="1" applyBorder="1" applyAlignment="1" applyProtection="1">
      <alignment horizontal="right"/>
    </xf>
    <xf numFmtId="164" fontId="17" fillId="0" borderId="0" xfId="0" applyNumberFormat="1" applyFont="1" applyFill="1" applyAlignment="1" applyProtection="1">
      <alignment horizontal="right"/>
    </xf>
    <xf numFmtId="0" fontId="17" fillId="0" borderId="0" xfId="0" applyFont="1" applyFill="1" applyAlignment="1" applyProtection="1">
      <alignment horizontal="left" wrapText="1"/>
    </xf>
    <xf numFmtId="165" fontId="17" fillId="0" borderId="0" xfId="0" applyNumberFormat="1" applyFont="1" applyFill="1" applyAlignment="1" applyProtection="1">
      <alignment horizontal="right"/>
    </xf>
    <xf numFmtId="166" fontId="17" fillId="0" borderId="0" xfId="0" applyNumberFormat="1" applyFont="1" applyFill="1" applyAlignment="1" applyProtection="1">
      <alignment horizontal="right"/>
    </xf>
    <xf numFmtId="164" fontId="0" fillId="0" borderId="0" xfId="0" applyNumberFormat="1" applyFill="1" applyAlignment="1" applyProtection="1">
      <alignment horizontal="right" vertical="top"/>
    </xf>
    <xf numFmtId="0" fontId="0" fillId="0" borderId="0" xfId="0" applyFill="1" applyAlignment="1" applyProtection="1">
      <alignment horizontal="left" vertical="top" wrapText="1"/>
    </xf>
    <xf numFmtId="165" fontId="0" fillId="0" borderId="0" xfId="0" applyNumberFormat="1" applyFill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right" vertical="top"/>
    </xf>
    <xf numFmtId="0" fontId="0" fillId="0" borderId="0" xfId="0" applyFont="1" applyFill="1" applyAlignment="1" applyProtection="1">
      <alignment horizontal="left" vertical="top"/>
    </xf>
    <xf numFmtId="164" fontId="3" fillId="0" borderId="3" xfId="0" applyNumberFormat="1" applyFont="1" applyFill="1" applyBorder="1" applyAlignment="1" applyProtection="1">
      <alignment horizont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left"/>
    </xf>
    <xf numFmtId="0" fontId="7" fillId="0" borderId="4" xfId="0" applyFont="1" applyFill="1" applyBorder="1" applyAlignment="1" applyProtection="1">
      <alignment horizontal="center"/>
    </xf>
    <xf numFmtId="165" fontId="7" fillId="0" borderId="4" xfId="0" applyNumberFormat="1" applyFont="1" applyFill="1" applyBorder="1" applyAlignment="1" applyProtection="1">
      <alignment horizontal="right"/>
    </xf>
    <xf numFmtId="166" fontId="7" fillId="0" borderId="4" xfId="0" applyNumberFormat="1" applyFont="1" applyFill="1" applyBorder="1" applyAlignment="1" applyProtection="1">
      <alignment horizontal="right"/>
    </xf>
    <xf numFmtId="166" fontId="3" fillId="0" borderId="1" xfId="0" applyNumberFormat="1" applyFont="1" applyFill="1" applyBorder="1" applyAlignment="1" applyProtection="1">
      <alignment horizontal="right"/>
    </xf>
    <xf numFmtId="0" fontId="10" fillId="0" borderId="0" xfId="1" applyFont="1" applyAlignment="1" applyProtection="1">
      <alignment vertical="center"/>
    </xf>
    <xf numFmtId="49" fontId="10" fillId="0" borderId="0" xfId="1" applyNumberFormat="1" applyFont="1" applyAlignment="1" applyProtection="1">
      <alignment vertical="center"/>
    </xf>
    <xf numFmtId="0" fontId="10" fillId="0" borderId="0" xfId="1" applyFont="1" applyFill="1" applyAlignment="1" applyProtection="1">
      <alignment vertical="center"/>
    </xf>
    <xf numFmtId="0" fontId="10" fillId="0" borderId="0" xfId="17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6" fontId="4" fillId="0" borderId="0" xfId="0" applyNumberFormat="1" applyFont="1" applyBorder="1" applyAlignment="1" applyProtection="1">
      <alignment horizontal="right"/>
    </xf>
    <xf numFmtId="0" fontId="10" fillId="0" borderId="0" xfId="1" applyFont="1" applyAlignment="1" applyProtection="1">
      <alignment vertical="center" wrapText="1"/>
    </xf>
    <xf numFmtId="0" fontId="8" fillId="0" borderId="0" xfId="2" applyAlignment="1" applyProtection="1">
      <alignment vertical="center" wrapText="1"/>
    </xf>
    <xf numFmtId="0" fontId="10" fillId="0" borderId="0" xfId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0" fontId="10" fillId="0" borderId="0" xfId="1" applyFont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1"/>
  <sheetViews>
    <sheetView tabSelected="1" zoomScaleNormal="100" workbookViewId="0">
      <selection activeCell="D1" sqref="D1"/>
    </sheetView>
  </sheetViews>
  <sheetFormatPr defaultRowHeight="15"/>
  <cols>
    <col min="1" max="1" width="4.140625" style="102" customWidth="1"/>
    <col min="2" max="2" width="4.28515625" style="103" customWidth="1"/>
    <col min="3" max="3" width="14.42578125" style="103" customWidth="1"/>
    <col min="4" max="4" width="61.140625" style="78" customWidth="1"/>
    <col min="5" max="5" width="6.7109375" style="103" customWidth="1"/>
    <col min="6" max="6" width="8.7109375" style="104" customWidth="1"/>
    <col min="7" max="7" width="11.7109375" style="105" customWidth="1"/>
    <col min="8" max="8" width="15.7109375" style="105" customWidth="1"/>
    <col min="9" max="9" width="17.28515625" style="106" customWidth="1"/>
    <col min="10" max="10" width="9.140625" style="11"/>
    <col min="11" max="11" width="21.85546875" style="11" bestFit="1" customWidth="1"/>
    <col min="12" max="12" width="9.140625" style="11"/>
    <col min="13" max="13" width="49.42578125" style="11" bestFit="1" customWidth="1"/>
    <col min="14" max="16384" width="9.140625" style="11"/>
  </cols>
  <sheetData>
    <row r="1" spans="1:19" ht="18">
      <c r="A1" s="4" t="s">
        <v>126</v>
      </c>
      <c r="B1" s="5"/>
      <c r="C1" s="5"/>
      <c r="D1" s="5"/>
      <c r="E1" s="5"/>
      <c r="F1" s="5"/>
      <c r="G1" s="5"/>
      <c r="H1" s="5"/>
      <c r="I1" s="10"/>
    </row>
    <row r="2" spans="1:19">
      <c r="A2" s="6" t="s">
        <v>46</v>
      </c>
      <c r="B2" s="6"/>
      <c r="C2" s="3"/>
      <c r="D2" s="3"/>
      <c r="E2" s="3"/>
      <c r="F2" s="3"/>
      <c r="G2" s="1"/>
      <c r="H2" s="1"/>
      <c r="I2" s="12"/>
    </row>
    <row r="3" spans="1:19" ht="13.5" customHeight="1">
      <c r="A3" s="2" t="s">
        <v>44</v>
      </c>
      <c r="B3" s="3"/>
      <c r="C3" s="3"/>
      <c r="D3" s="3"/>
      <c r="E3" s="3"/>
      <c r="F3" s="1"/>
      <c r="G3" s="1"/>
      <c r="H3" s="12"/>
      <c r="I3" s="12"/>
    </row>
    <row r="4" spans="1:19">
      <c r="A4" s="1"/>
      <c r="B4" s="1"/>
      <c r="C4" s="1"/>
      <c r="D4" s="1"/>
      <c r="E4" s="1"/>
      <c r="F4" s="1"/>
      <c r="G4" s="1"/>
      <c r="H4" s="1"/>
      <c r="I4" s="13"/>
    </row>
    <row r="5" spans="1:19" ht="22.5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1:19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>
        <v>8</v>
      </c>
      <c r="I6" s="7">
        <v>9</v>
      </c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s="13" customFormat="1" ht="21" customHeight="1">
      <c r="A7" s="15"/>
      <c r="B7" s="16"/>
      <c r="C7" s="16" t="s">
        <v>18</v>
      </c>
      <c r="D7" s="16" t="s">
        <v>19</v>
      </c>
      <c r="E7" s="16"/>
      <c r="F7" s="17"/>
      <c r="G7" s="18"/>
      <c r="H7" s="18">
        <f>H8</f>
        <v>0</v>
      </c>
      <c r="I7" s="10"/>
      <c r="J7" s="12"/>
      <c r="K7" s="19"/>
      <c r="L7" s="20"/>
      <c r="M7" s="20"/>
      <c r="N7" s="20"/>
      <c r="O7" s="20"/>
      <c r="P7" s="20"/>
      <c r="Q7" s="20"/>
      <c r="R7" s="20"/>
      <c r="S7" s="20"/>
    </row>
    <row r="8" spans="1:19" ht="13.5" customHeight="1">
      <c r="A8" s="21"/>
      <c r="B8" s="22"/>
      <c r="C8" s="22">
        <v>764</v>
      </c>
      <c r="D8" s="23" t="s">
        <v>20</v>
      </c>
      <c r="E8" s="23"/>
      <c r="F8" s="24"/>
      <c r="G8" s="25"/>
      <c r="H8" s="25">
        <f>H9+H13+H16+H20+H26+SUM(H32:H92)</f>
        <v>0</v>
      </c>
      <c r="I8" s="26"/>
      <c r="J8" s="14"/>
      <c r="K8" s="19"/>
      <c r="L8" s="19"/>
      <c r="M8" s="19"/>
      <c r="N8" s="19"/>
      <c r="O8" s="19"/>
      <c r="P8" s="19"/>
      <c r="Q8" s="19"/>
      <c r="R8" s="19"/>
      <c r="S8" s="19"/>
    </row>
    <row r="9" spans="1:19" ht="27" customHeight="1">
      <c r="A9" s="27">
        <v>1</v>
      </c>
      <c r="B9" s="28">
        <v>764</v>
      </c>
      <c r="C9" s="29" t="s">
        <v>49</v>
      </c>
      <c r="D9" s="29" t="s">
        <v>67</v>
      </c>
      <c r="E9" s="29" t="s">
        <v>48</v>
      </c>
      <c r="F9" s="30">
        <v>1</v>
      </c>
      <c r="G9" s="31">
        <f>SUM(H10:H11)/F9</f>
        <v>0</v>
      </c>
      <c r="H9" s="32">
        <f>F9*G9</f>
        <v>0</v>
      </c>
      <c r="I9" s="33" t="s">
        <v>35</v>
      </c>
      <c r="J9" s="14"/>
      <c r="K9" s="19"/>
      <c r="L9" s="34"/>
      <c r="M9" s="34"/>
      <c r="N9" s="35"/>
      <c r="O9" s="36"/>
      <c r="P9" s="37"/>
      <c r="Q9" s="37"/>
      <c r="R9" s="38"/>
      <c r="S9" s="19"/>
    </row>
    <row r="10" spans="1:19" s="13" customFormat="1" ht="13.5" customHeight="1">
      <c r="A10" s="39"/>
      <c r="B10" s="40"/>
      <c r="C10" s="41"/>
      <c r="D10" s="42" t="s">
        <v>50</v>
      </c>
      <c r="E10" s="43" t="s">
        <v>17</v>
      </c>
      <c r="F10" s="44">
        <f>4*2</f>
        <v>8</v>
      </c>
      <c r="G10" s="8"/>
      <c r="H10" s="45">
        <f t="shared" ref="H10:H11" si="0">F10*G10</f>
        <v>0</v>
      </c>
      <c r="I10" s="46"/>
      <c r="K10" s="47"/>
      <c r="L10" s="48"/>
      <c r="M10" s="47"/>
      <c r="N10" s="47"/>
      <c r="O10" s="47"/>
      <c r="P10" s="47"/>
      <c r="Q10" s="49"/>
    </row>
    <row r="11" spans="1:19" s="13" customFormat="1" ht="13.5" customHeight="1">
      <c r="A11" s="50"/>
      <c r="B11" s="42"/>
      <c r="C11" s="42"/>
      <c r="D11" s="42" t="s">
        <v>51</v>
      </c>
      <c r="E11" s="43" t="s">
        <v>17</v>
      </c>
      <c r="F11" s="44">
        <f>5.5*9</f>
        <v>49.5</v>
      </c>
      <c r="G11" s="8"/>
      <c r="H11" s="45">
        <f t="shared" si="0"/>
        <v>0</v>
      </c>
      <c r="I11" s="46"/>
      <c r="K11" s="47"/>
      <c r="L11" s="48"/>
      <c r="M11" s="47"/>
      <c r="N11" s="47"/>
      <c r="O11" s="47"/>
      <c r="P11" s="47"/>
      <c r="Q11" s="49"/>
    </row>
    <row r="12" spans="1:19" s="13" customFormat="1" ht="13.5" customHeight="1">
      <c r="A12" s="51"/>
      <c r="B12" s="52"/>
      <c r="C12" s="23"/>
      <c r="D12" s="42" t="s">
        <v>123</v>
      </c>
      <c r="E12" s="43"/>
      <c r="F12" s="44"/>
      <c r="G12" s="25"/>
      <c r="H12" s="25"/>
      <c r="I12" s="53"/>
      <c r="L12" s="11"/>
    </row>
    <row r="13" spans="1:19" ht="28.5" customHeight="1">
      <c r="A13" s="27">
        <v>2</v>
      </c>
      <c r="B13" s="28">
        <v>764</v>
      </c>
      <c r="C13" s="29" t="s">
        <v>36</v>
      </c>
      <c r="D13" s="29" t="s">
        <v>68</v>
      </c>
      <c r="E13" s="29" t="s">
        <v>48</v>
      </c>
      <c r="F13" s="30">
        <v>1</v>
      </c>
      <c r="G13" s="31">
        <f>SUM(H14)/F13</f>
        <v>0</v>
      </c>
      <c r="H13" s="32">
        <f>F13*G13</f>
        <v>0</v>
      </c>
      <c r="I13" s="33" t="s">
        <v>35</v>
      </c>
      <c r="J13" s="14"/>
      <c r="K13" s="19"/>
      <c r="L13" s="34"/>
      <c r="M13" s="34"/>
      <c r="N13" s="35"/>
      <c r="O13" s="36"/>
      <c r="P13" s="37"/>
      <c r="Q13" s="37"/>
      <c r="R13" s="38"/>
      <c r="S13" s="19"/>
    </row>
    <row r="14" spans="1:19" s="13" customFormat="1" ht="13.5" customHeight="1">
      <c r="A14" s="50"/>
      <c r="B14" s="42"/>
      <c r="C14" s="42"/>
      <c r="D14" s="42" t="s">
        <v>52</v>
      </c>
      <c r="E14" s="43" t="s">
        <v>17</v>
      </c>
      <c r="F14" s="44">
        <f>3*4</f>
        <v>12</v>
      </c>
      <c r="G14" s="8"/>
      <c r="H14" s="45">
        <f t="shared" ref="H14" si="1">F14*G14</f>
        <v>0</v>
      </c>
      <c r="I14" s="46"/>
      <c r="K14" s="47"/>
      <c r="L14" s="48"/>
      <c r="M14" s="47"/>
      <c r="N14" s="47"/>
      <c r="O14" s="47"/>
      <c r="P14" s="47"/>
      <c r="Q14" s="49"/>
    </row>
    <row r="15" spans="1:19" s="13" customFormat="1" ht="13.5" customHeight="1">
      <c r="A15" s="51"/>
      <c r="B15" s="52"/>
      <c r="C15" s="23"/>
      <c r="D15" s="42" t="s">
        <v>123</v>
      </c>
      <c r="E15" s="43"/>
      <c r="F15" s="44"/>
      <c r="G15" s="25"/>
      <c r="H15" s="25"/>
      <c r="I15" s="53"/>
      <c r="L15" s="11"/>
    </row>
    <row r="16" spans="1:19" s="10" customFormat="1" ht="26.25" customHeight="1">
      <c r="A16" s="27">
        <v>3</v>
      </c>
      <c r="B16" s="29">
        <v>764</v>
      </c>
      <c r="C16" s="29" t="s">
        <v>55</v>
      </c>
      <c r="D16" s="29" t="s">
        <v>69</v>
      </c>
      <c r="E16" s="29" t="s">
        <v>48</v>
      </c>
      <c r="F16" s="54">
        <v>1</v>
      </c>
      <c r="G16" s="31">
        <f>SUM(H17:H18)/F16</f>
        <v>0</v>
      </c>
      <c r="H16" s="32">
        <f>F16*G16</f>
        <v>0</v>
      </c>
      <c r="I16" s="33" t="s">
        <v>35</v>
      </c>
    </row>
    <row r="17" spans="1:12" s="13" customFormat="1" ht="13.5" customHeight="1">
      <c r="A17" s="51"/>
      <c r="B17" s="52"/>
      <c r="C17" s="23"/>
      <c r="D17" s="42" t="s">
        <v>54</v>
      </c>
      <c r="E17" s="43" t="s">
        <v>17</v>
      </c>
      <c r="F17" s="44">
        <f>3.6*4</f>
        <v>14.4</v>
      </c>
      <c r="G17" s="8"/>
      <c r="H17" s="45">
        <f t="shared" ref="H17:H18" si="2">F17*G17</f>
        <v>0</v>
      </c>
      <c r="I17" s="53"/>
      <c r="L17" s="11"/>
    </row>
    <row r="18" spans="1:12" s="13" customFormat="1" ht="13.5" customHeight="1">
      <c r="A18" s="51"/>
      <c r="B18" s="52"/>
      <c r="C18" s="23"/>
      <c r="D18" s="42" t="s">
        <v>56</v>
      </c>
      <c r="E18" s="43" t="s">
        <v>17</v>
      </c>
      <c r="F18" s="44">
        <f>3.6*4</f>
        <v>14.4</v>
      </c>
      <c r="G18" s="8"/>
      <c r="H18" s="45">
        <f t="shared" si="2"/>
        <v>0</v>
      </c>
      <c r="I18" s="53"/>
      <c r="L18" s="11"/>
    </row>
    <row r="19" spans="1:12" s="13" customFormat="1" ht="13.5" customHeight="1">
      <c r="A19" s="51"/>
      <c r="B19" s="52"/>
      <c r="C19" s="23"/>
      <c r="D19" s="42" t="s">
        <v>59</v>
      </c>
      <c r="E19" s="43"/>
      <c r="F19" s="44"/>
      <c r="G19" s="25"/>
      <c r="H19" s="25"/>
      <c r="I19" s="53"/>
      <c r="L19" s="11"/>
    </row>
    <row r="20" spans="1:12" s="10" customFormat="1" ht="26.25" customHeight="1">
      <c r="A20" s="27">
        <v>4</v>
      </c>
      <c r="B20" s="29">
        <v>764</v>
      </c>
      <c r="C20" s="29" t="s">
        <v>58</v>
      </c>
      <c r="D20" s="29" t="s">
        <v>70</v>
      </c>
      <c r="E20" s="29" t="s">
        <v>48</v>
      </c>
      <c r="F20" s="54">
        <v>1</v>
      </c>
      <c r="G20" s="31">
        <f>SUM(H21:H24)/F20</f>
        <v>0</v>
      </c>
      <c r="H20" s="32">
        <f>F20*G20</f>
        <v>0</v>
      </c>
      <c r="I20" s="33" t="s">
        <v>35</v>
      </c>
    </row>
    <row r="21" spans="1:12" s="13" customFormat="1" ht="13.5" customHeight="1">
      <c r="A21" s="51"/>
      <c r="B21" s="52"/>
      <c r="C21" s="23"/>
      <c r="D21" s="42" t="s">
        <v>57</v>
      </c>
      <c r="E21" s="43" t="s">
        <v>17</v>
      </c>
      <c r="F21" s="44">
        <v>320</v>
      </c>
      <c r="G21" s="8"/>
      <c r="H21" s="45">
        <f t="shared" ref="H21" si="3">F21*G21</f>
        <v>0</v>
      </c>
      <c r="I21" s="53"/>
      <c r="L21" s="11"/>
    </row>
    <row r="22" spans="1:12" s="13" customFormat="1" ht="13.5" customHeight="1">
      <c r="A22" s="51"/>
      <c r="B22" s="52"/>
      <c r="C22" s="23"/>
      <c r="D22" s="42" t="s">
        <v>61</v>
      </c>
      <c r="E22" s="43" t="s">
        <v>17</v>
      </c>
      <c r="F22" s="44">
        <v>320</v>
      </c>
      <c r="G22" s="8"/>
      <c r="H22" s="45">
        <f t="shared" ref="H22" si="4">F22*G22</f>
        <v>0</v>
      </c>
      <c r="I22" s="53"/>
      <c r="L22" s="11"/>
    </row>
    <row r="23" spans="1:12" s="13" customFormat="1" ht="13.5" customHeight="1">
      <c r="A23" s="51"/>
      <c r="B23" s="52"/>
      <c r="C23" s="23"/>
      <c r="D23" s="42" t="s">
        <v>62</v>
      </c>
      <c r="E23" s="43" t="s">
        <v>17</v>
      </c>
      <c r="F23" s="44">
        <v>320</v>
      </c>
      <c r="G23" s="8"/>
      <c r="H23" s="45">
        <f t="shared" ref="H23" si="5">F23*G23</f>
        <v>0</v>
      </c>
      <c r="I23" s="53"/>
      <c r="L23" s="11"/>
    </row>
    <row r="24" spans="1:12" s="13" customFormat="1" ht="13.5" customHeight="1">
      <c r="A24" s="51"/>
      <c r="B24" s="52"/>
      <c r="C24" s="23"/>
      <c r="D24" s="42" t="s">
        <v>63</v>
      </c>
      <c r="E24" s="43" t="s">
        <v>17</v>
      </c>
      <c r="F24" s="44">
        <v>320</v>
      </c>
      <c r="G24" s="8"/>
      <c r="H24" s="45">
        <f t="shared" ref="H24" si="6">F24*G24</f>
        <v>0</v>
      </c>
      <c r="I24" s="53"/>
      <c r="L24" s="11"/>
    </row>
    <row r="25" spans="1:12" s="13" customFormat="1" ht="13.5" customHeight="1">
      <c r="A25" s="51"/>
      <c r="B25" s="52"/>
      <c r="C25" s="23"/>
      <c r="D25" s="42" t="s">
        <v>59</v>
      </c>
      <c r="E25" s="43"/>
      <c r="F25" s="44"/>
      <c r="G25" s="25"/>
      <c r="H25" s="25"/>
      <c r="I25" s="53"/>
      <c r="L25" s="11"/>
    </row>
    <row r="26" spans="1:12" s="10" customFormat="1" ht="26.25" customHeight="1">
      <c r="A26" s="27">
        <v>5</v>
      </c>
      <c r="B26" s="29">
        <v>764</v>
      </c>
      <c r="C26" s="29" t="s">
        <v>38</v>
      </c>
      <c r="D26" s="29" t="s">
        <v>71</v>
      </c>
      <c r="E26" s="29" t="s">
        <v>48</v>
      </c>
      <c r="F26" s="54">
        <v>1</v>
      </c>
      <c r="G26" s="31">
        <f>SUM(H27:H30)/F26</f>
        <v>0</v>
      </c>
      <c r="H26" s="32">
        <f>F26*G26</f>
        <v>0</v>
      </c>
      <c r="I26" s="33" t="s">
        <v>35</v>
      </c>
    </row>
    <row r="27" spans="1:12" s="13" customFormat="1" ht="13.5" customHeight="1">
      <c r="A27" s="51"/>
      <c r="B27" s="52"/>
      <c r="C27" s="23"/>
      <c r="D27" s="42" t="s">
        <v>65</v>
      </c>
      <c r="E27" s="43" t="s">
        <v>17</v>
      </c>
      <c r="F27" s="44">
        <v>11.5</v>
      </c>
      <c r="G27" s="8"/>
      <c r="H27" s="45">
        <f t="shared" ref="H27:H30" si="7">F27*G27</f>
        <v>0</v>
      </c>
      <c r="I27" s="53"/>
      <c r="L27" s="11"/>
    </row>
    <row r="28" spans="1:12" s="13" customFormat="1" ht="13.5" customHeight="1">
      <c r="A28" s="51"/>
      <c r="B28" s="52"/>
      <c r="C28" s="23"/>
      <c r="D28" s="42" t="s">
        <v>66</v>
      </c>
      <c r="E28" s="43" t="s">
        <v>17</v>
      </c>
      <c r="F28" s="44">
        <v>11.5</v>
      </c>
      <c r="G28" s="8"/>
      <c r="H28" s="45">
        <f t="shared" si="7"/>
        <v>0</v>
      </c>
      <c r="I28" s="53"/>
      <c r="L28" s="11"/>
    </row>
    <row r="29" spans="1:12" s="13" customFormat="1" ht="13.5" customHeight="1">
      <c r="A29" s="51"/>
      <c r="B29" s="52"/>
      <c r="C29" s="23"/>
      <c r="D29" s="42" t="s">
        <v>64</v>
      </c>
      <c r="E29" s="43" t="s">
        <v>17</v>
      </c>
      <c r="F29" s="44">
        <v>11.5</v>
      </c>
      <c r="G29" s="8"/>
      <c r="H29" s="45">
        <f t="shared" si="7"/>
        <v>0</v>
      </c>
      <c r="I29" s="53"/>
      <c r="L29" s="11"/>
    </row>
    <row r="30" spans="1:12" s="13" customFormat="1" ht="13.5" customHeight="1">
      <c r="A30" s="51"/>
      <c r="B30" s="52"/>
      <c r="C30" s="23"/>
      <c r="D30" s="42" t="s">
        <v>60</v>
      </c>
      <c r="E30" s="43" t="s">
        <v>17</v>
      </c>
      <c r="F30" s="44">
        <v>11.5</v>
      </c>
      <c r="G30" s="8"/>
      <c r="H30" s="45">
        <f t="shared" si="7"/>
        <v>0</v>
      </c>
      <c r="I30" s="53"/>
      <c r="L30" s="11"/>
    </row>
    <row r="31" spans="1:12" s="13" customFormat="1" ht="13.5" customHeight="1">
      <c r="A31" s="51"/>
      <c r="B31" s="52"/>
      <c r="C31" s="23"/>
      <c r="D31" s="42" t="s">
        <v>59</v>
      </c>
      <c r="E31" s="43"/>
      <c r="F31" s="44"/>
      <c r="G31" s="25"/>
      <c r="H31" s="25"/>
      <c r="I31" s="53"/>
      <c r="L31" s="11"/>
    </row>
    <row r="32" spans="1:12" s="10" customFormat="1" ht="27" customHeight="1">
      <c r="A32" s="27">
        <v>6</v>
      </c>
      <c r="B32" s="29">
        <v>764</v>
      </c>
      <c r="C32" s="29">
        <v>764214611</v>
      </c>
      <c r="D32" s="29" t="s">
        <v>86</v>
      </c>
      <c r="E32" s="29" t="s">
        <v>41</v>
      </c>
      <c r="F32" s="54">
        <f>F33</f>
        <v>20.429750000000002</v>
      </c>
      <c r="G32" s="9"/>
      <c r="H32" s="32">
        <f>F32*G32</f>
        <v>0</v>
      </c>
      <c r="I32" s="33" t="s">
        <v>37</v>
      </c>
    </row>
    <row r="33" spans="1:12" s="58" customFormat="1" ht="13.5" customHeight="1">
      <c r="A33" s="55"/>
      <c r="B33" s="56"/>
      <c r="C33" s="56"/>
      <c r="D33" s="56" t="s">
        <v>72</v>
      </c>
      <c r="E33" s="56"/>
      <c r="F33" s="45">
        <f>(11.5*1.615)*1.1</f>
        <v>20.429750000000002</v>
      </c>
      <c r="G33" s="57"/>
      <c r="H33" s="57"/>
      <c r="I33" s="26"/>
      <c r="K33" s="10"/>
    </row>
    <row r="34" spans="1:12" s="60" customFormat="1" ht="27.75" customHeight="1">
      <c r="A34" s="55"/>
      <c r="B34" s="56"/>
      <c r="C34" s="56"/>
      <c r="D34" s="56" t="s">
        <v>34</v>
      </c>
      <c r="E34" s="56"/>
      <c r="F34" s="45"/>
      <c r="G34" s="57"/>
      <c r="H34" s="57"/>
      <c r="I34" s="59"/>
      <c r="J34" s="13"/>
    </row>
    <row r="35" spans="1:12" s="10" customFormat="1" ht="27" customHeight="1">
      <c r="A35" s="27">
        <v>7</v>
      </c>
      <c r="B35" s="29">
        <v>764</v>
      </c>
      <c r="C35" s="29" t="s">
        <v>39</v>
      </c>
      <c r="D35" s="29" t="s">
        <v>73</v>
      </c>
      <c r="E35" s="29" t="s">
        <v>17</v>
      </c>
      <c r="F35" s="54">
        <f>F36</f>
        <v>74.800000000000011</v>
      </c>
      <c r="G35" s="9"/>
      <c r="H35" s="32">
        <f>F35*G35</f>
        <v>0</v>
      </c>
      <c r="I35" s="33" t="s">
        <v>35</v>
      </c>
      <c r="K35" s="61"/>
    </row>
    <row r="36" spans="1:12" s="58" customFormat="1" ht="13.5" customHeight="1">
      <c r="A36" s="55"/>
      <c r="B36" s="56"/>
      <c r="C36" s="56"/>
      <c r="D36" s="56" t="s">
        <v>74</v>
      </c>
      <c r="E36" s="56"/>
      <c r="F36" s="45">
        <f>68*1.1</f>
        <v>74.800000000000011</v>
      </c>
      <c r="G36" s="57"/>
      <c r="H36" s="57"/>
      <c r="I36" s="26"/>
      <c r="K36" s="10"/>
    </row>
    <row r="37" spans="1:12" s="60" customFormat="1" ht="27.75" customHeight="1">
      <c r="A37" s="55"/>
      <c r="B37" s="56"/>
      <c r="C37" s="56"/>
      <c r="D37" s="56" t="s">
        <v>34</v>
      </c>
      <c r="E37" s="56"/>
      <c r="F37" s="45"/>
      <c r="G37" s="57"/>
      <c r="H37" s="57"/>
      <c r="I37" s="59"/>
      <c r="J37" s="13"/>
    </row>
    <row r="38" spans="1:12" s="10" customFormat="1" ht="27" customHeight="1">
      <c r="A38" s="27">
        <v>8</v>
      </c>
      <c r="B38" s="29">
        <v>764</v>
      </c>
      <c r="C38" s="29" t="s">
        <v>40</v>
      </c>
      <c r="D38" s="29" t="s">
        <v>75</v>
      </c>
      <c r="E38" s="29" t="s">
        <v>17</v>
      </c>
      <c r="F38" s="54">
        <f>F39</f>
        <v>22.55</v>
      </c>
      <c r="G38" s="9"/>
      <c r="H38" s="32">
        <f>F38*G38</f>
        <v>0</v>
      </c>
      <c r="I38" s="33" t="s">
        <v>35</v>
      </c>
      <c r="K38" s="61"/>
    </row>
    <row r="39" spans="1:12" s="58" customFormat="1" ht="13.5" customHeight="1">
      <c r="A39" s="55"/>
      <c r="B39" s="56"/>
      <c r="C39" s="56"/>
      <c r="D39" s="56" t="s">
        <v>76</v>
      </c>
      <c r="E39" s="56"/>
      <c r="F39" s="45">
        <f>20.5*1.1</f>
        <v>22.55</v>
      </c>
      <c r="G39" s="57"/>
      <c r="H39" s="57"/>
      <c r="I39" s="26"/>
      <c r="K39" s="10"/>
    </row>
    <row r="40" spans="1:12" s="60" customFormat="1" ht="27.75" customHeight="1">
      <c r="A40" s="55"/>
      <c r="B40" s="56"/>
      <c r="C40" s="56"/>
      <c r="D40" s="56" t="s">
        <v>34</v>
      </c>
      <c r="E40" s="56"/>
      <c r="F40" s="45"/>
      <c r="G40" s="57"/>
      <c r="H40" s="57"/>
      <c r="I40" s="59"/>
      <c r="J40" s="13"/>
    </row>
    <row r="41" spans="1:12" s="10" customFormat="1" ht="27" customHeight="1">
      <c r="A41" s="27">
        <v>9</v>
      </c>
      <c r="B41" s="29">
        <v>764</v>
      </c>
      <c r="C41" s="29" t="s">
        <v>79</v>
      </c>
      <c r="D41" s="29" t="s">
        <v>77</v>
      </c>
      <c r="E41" s="29" t="s">
        <v>17</v>
      </c>
      <c r="F41" s="54">
        <f>F42</f>
        <v>3.3</v>
      </c>
      <c r="G41" s="9"/>
      <c r="H41" s="32">
        <f>F41*G41</f>
        <v>0</v>
      </c>
      <c r="I41" s="33" t="s">
        <v>35</v>
      </c>
      <c r="K41" s="61"/>
    </row>
    <row r="42" spans="1:12" s="58" customFormat="1" ht="13.5" customHeight="1">
      <c r="A42" s="55"/>
      <c r="B42" s="56"/>
      <c r="C42" s="56"/>
      <c r="D42" s="56" t="s">
        <v>78</v>
      </c>
      <c r="E42" s="56"/>
      <c r="F42" s="45">
        <v>3.3</v>
      </c>
      <c r="G42" s="57"/>
      <c r="H42" s="57"/>
      <c r="I42" s="26"/>
      <c r="K42" s="10"/>
    </row>
    <row r="43" spans="1:12" s="60" customFormat="1" ht="27.75" customHeight="1">
      <c r="A43" s="55"/>
      <c r="B43" s="56"/>
      <c r="C43" s="56"/>
      <c r="D43" s="56" t="s">
        <v>34</v>
      </c>
      <c r="E43" s="56"/>
      <c r="F43" s="45"/>
      <c r="G43" s="57"/>
      <c r="H43" s="57"/>
      <c r="I43" s="59"/>
      <c r="J43" s="13"/>
    </row>
    <row r="44" spans="1:12" s="10" customFormat="1" ht="26.25" customHeight="1">
      <c r="A44" s="27">
        <v>10</v>
      </c>
      <c r="B44" s="29">
        <v>764</v>
      </c>
      <c r="C44" s="29" t="s">
        <v>80</v>
      </c>
      <c r="D44" s="29" t="s">
        <v>81</v>
      </c>
      <c r="E44" s="29" t="s">
        <v>17</v>
      </c>
      <c r="F44" s="54">
        <f>F45</f>
        <v>3.3000000000000003</v>
      </c>
      <c r="G44" s="9"/>
      <c r="H44" s="32">
        <f>F44*G44</f>
        <v>0</v>
      </c>
      <c r="I44" s="33" t="s">
        <v>35</v>
      </c>
    </row>
    <row r="45" spans="1:12" s="58" customFormat="1" ht="13.5" customHeight="1">
      <c r="A45" s="55"/>
      <c r="B45" s="56"/>
      <c r="C45" s="56"/>
      <c r="D45" s="56" t="s">
        <v>78</v>
      </c>
      <c r="E45" s="56"/>
      <c r="F45" s="45">
        <f>3*1.1</f>
        <v>3.3000000000000003</v>
      </c>
      <c r="G45" s="57"/>
      <c r="H45" s="57"/>
      <c r="I45" s="26"/>
      <c r="K45" s="10"/>
    </row>
    <row r="46" spans="1:12" s="13" customFormat="1" ht="13.5" customHeight="1">
      <c r="A46" s="21"/>
      <c r="B46" s="62"/>
      <c r="C46" s="22"/>
      <c r="D46" s="56" t="s">
        <v>53</v>
      </c>
      <c r="E46" s="63"/>
      <c r="F46" s="45"/>
      <c r="G46" s="64"/>
      <c r="H46" s="64"/>
      <c r="I46" s="65"/>
      <c r="L46" s="11"/>
    </row>
    <row r="47" spans="1:12" s="10" customFormat="1" ht="27" customHeight="1">
      <c r="A47" s="27">
        <v>11</v>
      </c>
      <c r="B47" s="29">
        <v>764</v>
      </c>
      <c r="C47" s="29" t="s">
        <v>82</v>
      </c>
      <c r="D47" s="29" t="s">
        <v>85</v>
      </c>
      <c r="E47" s="29" t="s">
        <v>41</v>
      </c>
      <c r="F47" s="54">
        <f>F48</f>
        <v>12.718750000000002</v>
      </c>
      <c r="G47" s="9"/>
      <c r="H47" s="32">
        <f>F47*G47</f>
        <v>0</v>
      </c>
      <c r="I47" s="33" t="s">
        <v>35</v>
      </c>
      <c r="K47" s="61"/>
    </row>
    <row r="48" spans="1:12" s="58" customFormat="1" ht="13.5" customHeight="1">
      <c r="A48" s="55"/>
      <c r="B48" s="56"/>
      <c r="C48" s="56"/>
      <c r="D48" s="56" t="s">
        <v>83</v>
      </c>
      <c r="E48" s="56"/>
      <c r="F48" s="45">
        <f>(12.5*0.925)*1.1</f>
        <v>12.718750000000002</v>
      </c>
      <c r="G48" s="57"/>
      <c r="H48" s="57"/>
      <c r="I48" s="26"/>
      <c r="K48" s="10"/>
    </row>
    <row r="49" spans="1:11" s="60" customFormat="1" ht="27.75" customHeight="1">
      <c r="A49" s="55"/>
      <c r="B49" s="56"/>
      <c r="C49" s="56"/>
      <c r="D49" s="56" t="s">
        <v>34</v>
      </c>
      <c r="E49" s="56"/>
      <c r="F49" s="45"/>
      <c r="G49" s="57"/>
      <c r="H49" s="57"/>
      <c r="I49" s="59"/>
      <c r="J49" s="13"/>
    </row>
    <row r="50" spans="1:11" s="10" customFormat="1" ht="27" customHeight="1">
      <c r="A50" s="27">
        <v>12</v>
      </c>
      <c r="B50" s="29">
        <v>764</v>
      </c>
      <c r="C50" s="29" t="s">
        <v>84</v>
      </c>
      <c r="D50" s="29" t="s">
        <v>87</v>
      </c>
      <c r="E50" s="29" t="s">
        <v>17</v>
      </c>
      <c r="F50" s="54">
        <f>F51</f>
        <v>83.050000000000011</v>
      </c>
      <c r="G50" s="9"/>
      <c r="H50" s="32">
        <f>F50*G50</f>
        <v>0</v>
      </c>
      <c r="I50" s="33" t="s">
        <v>35</v>
      </c>
      <c r="K50" s="61"/>
    </row>
    <row r="51" spans="1:11" s="58" customFormat="1" ht="13.5" customHeight="1">
      <c r="A51" s="55"/>
      <c r="B51" s="56"/>
      <c r="C51" s="56"/>
      <c r="D51" s="56" t="s">
        <v>103</v>
      </c>
      <c r="E51" s="56"/>
      <c r="F51" s="45">
        <f>75.5*1.1</f>
        <v>83.050000000000011</v>
      </c>
      <c r="G51" s="57"/>
      <c r="H51" s="57"/>
      <c r="I51" s="26"/>
      <c r="K51" s="10"/>
    </row>
    <row r="52" spans="1:11" s="60" customFormat="1" ht="27.75" customHeight="1">
      <c r="A52" s="55"/>
      <c r="B52" s="56"/>
      <c r="C52" s="56"/>
      <c r="D52" s="56" t="s">
        <v>34</v>
      </c>
      <c r="E52" s="56"/>
      <c r="F52" s="45"/>
      <c r="G52" s="57"/>
      <c r="H52" s="57"/>
      <c r="I52" s="59"/>
      <c r="J52" s="13"/>
    </row>
    <row r="53" spans="1:11" s="10" customFormat="1" ht="27" customHeight="1">
      <c r="A53" s="27">
        <v>13</v>
      </c>
      <c r="B53" s="29">
        <v>764</v>
      </c>
      <c r="C53" s="29">
        <v>764218624</v>
      </c>
      <c r="D53" s="29" t="s">
        <v>89</v>
      </c>
      <c r="E53" s="29" t="s">
        <v>17</v>
      </c>
      <c r="F53" s="54">
        <f>F54</f>
        <v>61.600000000000009</v>
      </c>
      <c r="G53" s="9"/>
      <c r="H53" s="32">
        <f>F53*G53</f>
        <v>0</v>
      </c>
      <c r="I53" s="33" t="s">
        <v>35</v>
      </c>
      <c r="K53" s="61"/>
    </row>
    <row r="54" spans="1:11" s="58" customFormat="1" ht="13.5" customHeight="1">
      <c r="A54" s="55"/>
      <c r="B54" s="56"/>
      <c r="C54" s="56"/>
      <c r="D54" s="56" t="s">
        <v>102</v>
      </c>
      <c r="E54" s="56"/>
      <c r="F54" s="45">
        <f>56*1.1</f>
        <v>61.600000000000009</v>
      </c>
      <c r="G54" s="57"/>
      <c r="H54" s="57"/>
      <c r="I54" s="26"/>
      <c r="K54" s="10"/>
    </row>
    <row r="55" spans="1:11" s="60" customFormat="1" ht="27.75" customHeight="1">
      <c r="A55" s="55"/>
      <c r="B55" s="56"/>
      <c r="C55" s="56"/>
      <c r="D55" s="56" t="s">
        <v>34</v>
      </c>
      <c r="E55" s="56"/>
      <c r="F55" s="45"/>
      <c r="G55" s="57"/>
      <c r="H55" s="57"/>
      <c r="I55" s="59"/>
      <c r="J55" s="13"/>
    </row>
    <row r="56" spans="1:11" s="10" customFormat="1" ht="27" customHeight="1">
      <c r="A56" s="27">
        <v>14</v>
      </c>
      <c r="B56" s="29">
        <v>764</v>
      </c>
      <c r="C56" s="29" t="s">
        <v>88</v>
      </c>
      <c r="D56" s="29" t="s">
        <v>90</v>
      </c>
      <c r="E56" s="29" t="s">
        <v>17</v>
      </c>
      <c r="F56" s="54">
        <f>F57</f>
        <v>215.60000000000002</v>
      </c>
      <c r="G56" s="9"/>
      <c r="H56" s="32">
        <f>F56*G56</f>
        <v>0</v>
      </c>
      <c r="I56" s="33" t="s">
        <v>35</v>
      </c>
      <c r="K56" s="61"/>
    </row>
    <row r="57" spans="1:11" s="58" customFormat="1" ht="13.5" customHeight="1">
      <c r="A57" s="55"/>
      <c r="B57" s="56"/>
      <c r="C57" s="56"/>
      <c r="D57" s="56" t="s">
        <v>101</v>
      </c>
      <c r="E57" s="56"/>
      <c r="F57" s="45">
        <f>196*1.1</f>
        <v>215.60000000000002</v>
      </c>
      <c r="G57" s="57"/>
      <c r="H57" s="57"/>
      <c r="I57" s="26"/>
      <c r="K57" s="10"/>
    </row>
    <row r="58" spans="1:11" s="60" customFormat="1" ht="27.75" customHeight="1">
      <c r="A58" s="55"/>
      <c r="B58" s="56"/>
      <c r="C58" s="56"/>
      <c r="D58" s="56" t="s">
        <v>34</v>
      </c>
      <c r="E58" s="56"/>
      <c r="F58" s="45"/>
      <c r="G58" s="57"/>
      <c r="H58" s="57"/>
      <c r="I58" s="59"/>
      <c r="J58" s="13"/>
    </row>
    <row r="59" spans="1:11" s="10" customFormat="1" ht="27" customHeight="1">
      <c r="A59" s="27">
        <v>15</v>
      </c>
      <c r="B59" s="29">
        <v>764</v>
      </c>
      <c r="C59" s="29" t="s">
        <v>93</v>
      </c>
      <c r="D59" s="29" t="s">
        <v>91</v>
      </c>
      <c r="E59" s="29" t="s">
        <v>41</v>
      </c>
      <c r="F59" s="54">
        <f>F60</f>
        <v>327.8</v>
      </c>
      <c r="G59" s="9"/>
      <c r="H59" s="32">
        <f>F59*G59</f>
        <v>0</v>
      </c>
      <c r="I59" s="33" t="s">
        <v>35</v>
      </c>
      <c r="K59" s="61"/>
    </row>
    <row r="60" spans="1:11" s="58" customFormat="1" ht="13.5" customHeight="1">
      <c r="A60" s="55"/>
      <c r="B60" s="56"/>
      <c r="C60" s="56"/>
      <c r="D60" s="56" t="s">
        <v>100</v>
      </c>
      <c r="E60" s="56"/>
      <c r="F60" s="45">
        <f>298*1.1</f>
        <v>327.8</v>
      </c>
      <c r="G60" s="57"/>
      <c r="H60" s="57"/>
      <c r="I60" s="26"/>
      <c r="K60" s="10"/>
    </row>
    <row r="61" spans="1:11" s="60" customFormat="1" ht="27.75" customHeight="1">
      <c r="A61" s="55"/>
      <c r="B61" s="56"/>
      <c r="C61" s="56"/>
      <c r="D61" s="56" t="s">
        <v>34</v>
      </c>
      <c r="E61" s="56"/>
      <c r="F61" s="45"/>
      <c r="G61" s="57"/>
      <c r="H61" s="57"/>
      <c r="I61" s="59"/>
      <c r="J61" s="13"/>
    </row>
    <row r="62" spans="1:11" s="10" customFormat="1" ht="27" customHeight="1">
      <c r="A62" s="27">
        <v>16</v>
      </c>
      <c r="B62" s="29">
        <v>764</v>
      </c>
      <c r="C62" s="29" t="s">
        <v>93</v>
      </c>
      <c r="D62" s="29" t="s">
        <v>92</v>
      </c>
      <c r="E62" s="29" t="s">
        <v>41</v>
      </c>
      <c r="F62" s="54">
        <f>F63</f>
        <v>330</v>
      </c>
      <c r="G62" s="9"/>
      <c r="H62" s="32">
        <f>F62*G62</f>
        <v>0</v>
      </c>
      <c r="I62" s="33" t="s">
        <v>35</v>
      </c>
      <c r="K62" s="61"/>
    </row>
    <row r="63" spans="1:11" s="58" customFormat="1" ht="13.5" customHeight="1">
      <c r="A63" s="55"/>
      <c r="B63" s="56"/>
      <c r="C63" s="56"/>
      <c r="D63" s="56" t="s">
        <v>99</v>
      </c>
      <c r="E63" s="56"/>
      <c r="F63" s="45">
        <f>300*1.1</f>
        <v>330</v>
      </c>
      <c r="G63" s="57"/>
      <c r="H63" s="57"/>
      <c r="I63" s="26"/>
      <c r="K63" s="10"/>
    </row>
    <row r="64" spans="1:11" s="60" customFormat="1" ht="27.75" customHeight="1">
      <c r="A64" s="55"/>
      <c r="B64" s="56"/>
      <c r="C64" s="56"/>
      <c r="D64" s="56" t="s">
        <v>34</v>
      </c>
      <c r="E64" s="56"/>
      <c r="F64" s="45"/>
      <c r="G64" s="57"/>
      <c r="H64" s="57"/>
      <c r="I64" s="59"/>
      <c r="J64" s="13"/>
    </row>
    <row r="65" spans="1:11" s="10" customFormat="1" ht="27" customHeight="1">
      <c r="A65" s="27">
        <v>17</v>
      </c>
      <c r="B65" s="29">
        <v>764</v>
      </c>
      <c r="C65" s="29" t="s">
        <v>94</v>
      </c>
      <c r="D65" s="29" t="s">
        <v>95</v>
      </c>
      <c r="E65" s="29" t="s">
        <v>41</v>
      </c>
      <c r="F65" s="54">
        <f>F66</f>
        <v>330</v>
      </c>
      <c r="G65" s="9"/>
      <c r="H65" s="32">
        <f>F65*G65</f>
        <v>0</v>
      </c>
      <c r="I65" s="33" t="s">
        <v>35</v>
      </c>
      <c r="K65" s="61"/>
    </row>
    <row r="66" spans="1:11" s="58" customFormat="1" ht="13.5" customHeight="1">
      <c r="A66" s="55"/>
      <c r="B66" s="56"/>
      <c r="C66" s="56"/>
      <c r="D66" s="56" t="s">
        <v>98</v>
      </c>
      <c r="E66" s="56"/>
      <c r="F66" s="45">
        <f>300*1.1</f>
        <v>330</v>
      </c>
      <c r="G66" s="57"/>
      <c r="H66" s="57"/>
      <c r="I66" s="26"/>
      <c r="K66" s="10"/>
    </row>
    <row r="67" spans="1:11" s="60" customFormat="1" ht="27.75" customHeight="1">
      <c r="A67" s="55"/>
      <c r="B67" s="56"/>
      <c r="C67" s="56"/>
      <c r="D67" s="56" t="s">
        <v>34</v>
      </c>
      <c r="E67" s="56"/>
      <c r="F67" s="45"/>
      <c r="G67" s="57"/>
      <c r="H67" s="57"/>
      <c r="I67" s="59"/>
      <c r="J67" s="13"/>
    </row>
    <row r="68" spans="1:11" s="10" customFormat="1" ht="27" customHeight="1">
      <c r="A68" s="27">
        <v>18</v>
      </c>
      <c r="B68" s="29">
        <v>764</v>
      </c>
      <c r="C68" s="29" t="s">
        <v>42</v>
      </c>
      <c r="D68" s="29" t="s">
        <v>96</v>
      </c>
      <c r="E68" s="29" t="s">
        <v>17</v>
      </c>
      <c r="F68" s="54">
        <f>F69</f>
        <v>18.700000000000003</v>
      </c>
      <c r="G68" s="9"/>
      <c r="H68" s="32">
        <f>F68*G68</f>
        <v>0</v>
      </c>
      <c r="I68" s="33" t="s">
        <v>35</v>
      </c>
      <c r="K68" s="61"/>
    </row>
    <row r="69" spans="1:11" s="58" customFormat="1" ht="13.5" customHeight="1">
      <c r="A69" s="55"/>
      <c r="B69" s="56"/>
      <c r="C69" s="56"/>
      <c r="D69" s="56" t="s">
        <v>97</v>
      </c>
      <c r="E69" s="56"/>
      <c r="F69" s="45">
        <f>17*1.1</f>
        <v>18.700000000000003</v>
      </c>
      <c r="G69" s="57"/>
      <c r="H69" s="57"/>
      <c r="I69" s="26"/>
      <c r="K69" s="10"/>
    </row>
    <row r="70" spans="1:11" s="60" customFormat="1" ht="27.75" customHeight="1">
      <c r="A70" s="55"/>
      <c r="B70" s="56"/>
      <c r="C70" s="56"/>
      <c r="D70" s="56" t="s">
        <v>34</v>
      </c>
      <c r="E70" s="56"/>
      <c r="F70" s="45"/>
      <c r="G70" s="57"/>
      <c r="H70" s="57"/>
      <c r="I70" s="59"/>
      <c r="J70" s="13"/>
    </row>
    <row r="71" spans="1:11" s="10" customFormat="1" ht="27" customHeight="1">
      <c r="A71" s="27">
        <v>19</v>
      </c>
      <c r="B71" s="29">
        <v>764</v>
      </c>
      <c r="C71" s="29">
        <v>764218624</v>
      </c>
      <c r="D71" s="29" t="s">
        <v>104</v>
      </c>
      <c r="E71" s="29" t="s">
        <v>41</v>
      </c>
      <c r="F71" s="54">
        <f>F72</f>
        <v>3.8500000000000005</v>
      </c>
      <c r="G71" s="9"/>
      <c r="H71" s="32">
        <f>F71*G71</f>
        <v>0</v>
      </c>
      <c r="I71" s="33" t="s">
        <v>35</v>
      </c>
      <c r="K71" s="61"/>
    </row>
    <row r="72" spans="1:11" s="58" customFormat="1" ht="13.5" customHeight="1">
      <c r="A72" s="55"/>
      <c r="B72" s="56"/>
      <c r="C72" s="56"/>
      <c r="D72" s="56" t="s">
        <v>105</v>
      </c>
      <c r="E72" s="56"/>
      <c r="F72" s="45">
        <f>3.5*1.1</f>
        <v>3.8500000000000005</v>
      </c>
      <c r="G72" s="57"/>
      <c r="H72" s="57"/>
      <c r="I72" s="26"/>
      <c r="K72" s="10"/>
    </row>
    <row r="73" spans="1:11" s="60" customFormat="1" ht="27.75" customHeight="1">
      <c r="A73" s="55"/>
      <c r="B73" s="56"/>
      <c r="C73" s="56"/>
      <c r="D73" s="56" t="s">
        <v>34</v>
      </c>
      <c r="E73" s="56"/>
      <c r="F73" s="45"/>
      <c r="G73" s="57"/>
      <c r="H73" s="57"/>
      <c r="I73" s="59"/>
      <c r="J73" s="13"/>
    </row>
    <row r="74" spans="1:11" s="10" customFormat="1" ht="27" customHeight="1">
      <c r="A74" s="27">
        <v>20</v>
      </c>
      <c r="B74" s="29">
        <v>764</v>
      </c>
      <c r="C74" s="29" t="s">
        <v>107</v>
      </c>
      <c r="D74" s="29" t="s">
        <v>106</v>
      </c>
      <c r="E74" s="29" t="s">
        <v>17</v>
      </c>
      <c r="F74" s="54">
        <f>F75</f>
        <v>189.20000000000002</v>
      </c>
      <c r="G74" s="9"/>
      <c r="H74" s="32">
        <f>F74*G74</f>
        <v>0</v>
      </c>
      <c r="I74" s="33" t="s">
        <v>35</v>
      </c>
      <c r="K74" s="61"/>
    </row>
    <row r="75" spans="1:11" s="58" customFormat="1" ht="13.5" customHeight="1">
      <c r="A75" s="55"/>
      <c r="B75" s="56"/>
      <c r="C75" s="56"/>
      <c r="D75" s="56" t="s">
        <v>109</v>
      </c>
      <c r="E75" s="56"/>
      <c r="F75" s="45">
        <f>172*1.1</f>
        <v>189.20000000000002</v>
      </c>
      <c r="G75" s="57"/>
      <c r="H75" s="57"/>
      <c r="I75" s="26"/>
      <c r="K75" s="10"/>
    </row>
    <row r="76" spans="1:11" s="60" customFormat="1" ht="39.75" customHeight="1">
      <c r="A76" s="55"/>
      <c r="B76" s="56"/>
      <c r="C76" s="56"/>
      <c r="D76" s="56" t="s">
        <v>108</v>
      </c>
      <c r="E76" s="56"/>
      <c r="F76" s="45"/>
      <c r="G76" s="57"/>
      <c r="H76" s="57"/>
      <c r="I76" s="59"/>
      <c r="J76" s="13"/>
    </row>
    <row r="77" spans="1:11" s="10" customFormat="1" ht="13.5" customHeight="1">
      <c r="A77" s="27">
        <v>21</v>
      </c>
      <c r="B77" s="29">
        <v>764</v>
      </c>
      <c r="C77" s="29" t="s">
        <v>110</v>
      </c>
      <c r="D77" s="29" t="s">
        <v>111</v>
      </c>
      <c r="E77" s="29" t="s">
        <v>47</v>
      </c>
      <c r="F77" s="54">
        <f>SUM(F78:F83)</f>
        <v>125</v>
      </c>
      <c r="G77" s="9"/>
      <c r="H77" s="32">
        <f>F77*G77</f>
        <v>0</v>
      </c>
      <c r="I77" s="33" t="s">
        <v>35</v>
      </c>
      <c r="K77" s="61"/>
    </row>
    <row r="78" spans="1:11" s="58" customFormat="1" ht="13.5" customHeight="1">
      <c r="A78" s="55"/>
      <c r="B78" s="56"/>
      <c r="C78" s="56"/>
      <c r="D78" s="56" t="s">
        <v>112</v>
      </c>
      <c r="E78" s="56"/>
      <c r="F78" s="45">
        <v>8</v>
      </c>
      <c r="G78" s="57"/>
      <c r="H78" s="57"/>
      <c r="I78" s="26"/>
      <c r="K78" s="10"/>
    </row>
    <row r="79" spans="1:11" s="58" customFormat="1" ht="13.5" customHeight="1">
      <c r="A79" s="55"/>
      <c r="B79" s="56"/>
      <c r="C79" s="56"/>
      <c r="D79" s="56" t="s">
        <v>113</v>
      </c>
      <c r="E79" s="56"/>
      <c r="F79" s="45">
        <v>14</v>
      </c>
      <c r="G79" s="57"/>
      <c r="H79" s="57"/>
      <c r="I79" s="26"/>
      <c r="K79" s="10"/>
    </row>
    <row r="80" spans="1:11" s="58" customFormat="1" ht="13.5" customHeight="1">
      <c r="A80" s="55"/>
      <c r="B80" s="56"/>
      <c r="C80" s="56"/>
      <c r="D80" s="56" t="s">
        <v>114</v>
      </c>
      <c r="E80" s="56"/>
      <c r="F80" s="45">
        <v>19</v>
      </c>
      <c r="G80" s="57"/>
      <c r="H80" s="57"/>
      <c r="I80" s="26"/>
      <c r="K80" s="10"/>
    </row>
    <row r="81" spans="1:26" s="58" customFormat="1" ht="13.5" customHeight="1">
      <c r="A81" s="55"/>
      <c r="B81" s="56"/>
      <c r="C81" s="56"/>
      <c r="D81" s="56" t="s">
        <v>115</v>
      </c>
      <c r="E81" s="56"/>
      <c r="F81" s="45">
        <v>41</v>
      </c>
      <c r="G81" s="57"/>
      <c r="H81" s="57"/>
      <c r="I81" s="26"/>
      <c r="K81" s="10"/>
    </row>
    <row r="82" spans="1:26" s="58" customFormat="1" ht="13.5" customHeight="1">
      <c r="A82" s="55"/>
      <c r="B82" s="56"/>
      <c r="C82" s="56"/>
      <c r="D82" s="56" t="s">
        <v>116</v>
      </c>
      <c r="E82" s="56"/>
      <c r="F82" s="45">
        <v>42</v>
      </c>
      <c r="G82" s="57"/>
      <c r="H82" s="57"/>
      <c r="I82" s="26"/>
      <c r="K82" s="10"/>
    </row>
    <row r="83" spans="1:26" s="58" customFormat="1" ht="13.5" customHeight="1">
      <c r="A83" s="55"/>
      <c r="B83" s="56"/>
      <c r="C83" s="56"/>
      <c r="D83" s="56" t="s">
        <v>117</v>
      </c>
      <c r="E83" s="56"/>
      <c r="F83" s="45">
        <v>1</v>
      </c>
      <c r="G83" s="57"/>
      <c r="H83" s="57"/>
      <c r="I83" s="26"/>
      <c r="K83" s="10"/>
    </row>
    <row r="84" spans="1:26" s="10" customFormat="1" ht="13.5" customHeight="1">
      <c r="A84" s="27">
        <v>22</v>
      </c>
      <c r="B84" s="29">
        <v>764</v>
      </c>
      <c r="C84" s="29" t="s">
        <v>118</v>
      </c>
      <c r="D84" s="29" t="s">
        <v>119</v>
      </c>
      <c r="E84" s="29" t="s">
        <v>47</v>
      </c>
      <c r="F84" s="54">
        <f>SUM(F85:F85)</f>
        <v>4</v>
      </c>
      <c r="G84" s="9"/>
      <c r="H84" s="32">
        <f>F84*G84</f>
        <v>0</v>
      </c>
      <c r="I84" s="33" t="s">
        <v>35</v>
      </c>
      <c r="K84" s="61"/>
    </row>
    <row r="85" spans="1:26" s="58" customFormat="1" ht="13.5" customHeight="1">
      <c r="A85" s="55"/>
      <c r="B85" s="56"/>
      <c r="C85" s="56"/>
      <c r="D85" s="56" t="s">
        <v>116</v>
      </c>
      <c r="E85" s="56"/>
      <c r="F85" s="45">
        <v>4</v>
      </c>
      <c r="G85" s="57"/>
      <c r="H85" s="57"/>
      <c r="I85" s="26"/>
      <c r="K85" s="10"/>
    </row>
    <row r="86" spans="1:26" s="10" customFormat="1" ht="13.5" customHeight="1">
      <c r="A86" s="27">
        <v>23</v>
      </c>
      <c r="B86" s="29">
        <v>764</v>
      </c>
      <c r="C86" s="29" t="s">
        <v>120</v>
      </c>
      <c r="D86" s="29" t="s">
        <v>121</v>
      </c>
      <c r="E86" s="29" t="s">
        <v>47</v>
      </c>
      <c r="F86" s="54">
        <f>SUM(F87:F87)</f>
        <v>1</v>
      </c>
      <c r="G86" s="9"/>
      <c r="H86" s="32">
        <f>F86*G86</f>
        <v>0</v>
      </c>
      <c r="I86" s="33" t="s">
        <v>35</v>
      </c>
      <c r="K86" s="61"/>
    </row>
    <row r="87" spans="1:26" s="58" customFormat="1" ht="13.5" customHeight="1">
      <c r="A87" s="55"/>
      <c r="B87" s="56"/>
      <c r="C87" s="56"/>
      <c r="D87" s="56" t="s">
        <v>122</v>
      </c>
      <c r="E87" s="56"/>
      <c r="F87" s="45">
        <v>1</v>
      </c>
      <c r="G87" s="57"/>
      <c r="H87" s="57"/>
      <c r="I87" s="26"/>
      <c r="K87" s="10"/>
    </row>
    <row r="88" spans="1:26" s="13" customFormat="1" ht="24.75" customHeight="1">
      <c r="A88" s="66">
        <v>24</v>
      </c>
      <c r="B88" s="67" t="s">
        <v>124</v>
      </c>
      <c r="C88" s="29">
        <v>764511643</v>
      </c>
      <c r="D88" s="29" t="s">
        <v>125</v>
      </c>
      <c r="E88" s="29" t="s">
        <v>47</v>
      </c>
      <c r="F88" s="30">
        <v>11</v>
      </c>
      <c r="G88" s="9"/>
      <c r="H88" s="32">
        <f>F88*G88</f>
        <v>0</v>
      </c>
      <c r="I88" s="33" t="s">
        <v>37</v>
      </c>
      <c r="J88" s="10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3.5" customHeight="1">
      <c r="A89" s="27">
        <v>25</v>
      </c>
      <c r="B89" s="29">
        <v>998</v>
      </c>
      <c r="C89" s="29">
        <v>998764204</v>
      </c>
      <c r="D89" s="29" t="s">
        <v>43</v>
      </c>
      <c r="E89" s="29" t="s">
        <v>21</v>
      </c>
      <c r="F89" s="30">
        <v>1.68</v>
      </c>
      <c r="G89" s="9"/>
      <c r="H89" s="32">
        <f>F89*G89</f>
        <v>0</v>
      </c>
      <c r="I89" s="68" t="s">
        <v>37</v>
      </c>
    </row>
    <row r="90" spans="1:26" ht="13.5" customHeight="1">
      <c r="A90" s="27">
        <v>26</v>
      </c>
      <c r="B90" s="29" t="s">
        <v>27</v>
      </c>
      <c r="C90" s="29" t="s">
        <v>30</v>
      </c>
      <c r="D90" s="29" t="s">
        <v>31</v>
      </c>
      <c r="E90" s="29" t="s">
        <v>16</v>
      </c>
      <c r="F90" s="30">
        <f>F91</f>
        <v>60</v>
      </c>
      <c r="G90" s="9"/>
      <c r="H90" s="32">
        <f>F90*G90</f>
        <v>0</v>
      </c>
      <c r="I90" s="68" t="s">
        <v>37</v>
      </c>
    </row>
    <row r="91" spans="1:26" ht="13.5" customHeight="1">
      <c r="A91" s="27"/>
      <c r="B91" s="28"/>
      <c r="C91" s="29"/>
      <c r="D91" s="56" t="s">
        <v>32</v>
      </c>
      <c r="E91" s="29"/>
      <c r="F91" s="45">
        <v>60</v>
      </c>
      <c r="G91" s="32"/>
      <c r="H91" s="69"/>
      <c r="I91" s="33"/>
    </row>
    <row r="92" spans="1:26" ht="27" customHeight="1">
      <c r="A92" s="70"/>
      <c r="B92" s="71"/>
      <c r="C92" s="71"/>
      <c r="D92" s="56" t="s">
        <v>28</v>
      </c>
      <c r="E92" s="71"/>
      <c r="F92" s="45"/>
      <c r="G92" s="72"/>
      <c r="H92" s="32"/>
      <c r="I92" s="33"/>
    </row>
    <row r="93" spans="1:26" s="13" customFormat="1" ht="21" customHeight="1">
      <c r="A93" s="73"/>
      <c r="B93" s="74"/>
      <c r="C93" s="74"/>
      <c r="D93" s="74" t="s">
        <v>22</v>
      </c>
      <c r="E93" s="74"/>
      <c r="F93" s="75"/>
      <c r="G93" s="76"/>
      <c r="H93" s="76">
        <f>H7</f>
        <v>0</v>
      </c>
      <c r="I93" s="12"/>
    </row>
    <row r="94" spans="1:26" ht="13.5" customHeight="1">
      <c r="A94" s="77"/>
      <c r="B94" s="78"/>
      <c r="C94" s="78"/>
      <c r="E94" s="78"/>
      <c r="F94" s="79"/>
      <c r="G94" s="80"/>
      <c r="H94" s="80"/>
      <c r="I94" s="81"/>
    </row>
    <row r="95" spans="1:26" ht="13.5" customHeight="1">
      <c r="A95" s="82" t="s">
        <v>23</v>
      </c>
      <c r="B95" s="83"/>
      <c r="C95" s="84"/>
      <c r="D95" s="85" t="s">
        <v>45</v>
      </c>
      <c r="E95" s="86"/>
      <c r="F95" s="87"/>
      <c r="G95" s="88"/>
      <c r="H95" s="89">
        <f>H93</f>
        <v>0</v>
      </c>
      <c r="I95" s="12"/>
    </row>
    <row r="97" spans="1:9">
      <c r="A97" s="90" t="s">
        <v>24</v>
      </c>
      <c r="B97" s="91"/>
      <c r="C97" s="90"/>
      <c r="D97" s="92"/>
      <c r="E97" s="90"/>
      <c r="F97" s="90"/>
      <c r="G97" s="90"/>
      <c r="H97" s="90"/>
      <c r="I97" s="38"/>
    </row>
    <row r="98" spans="1:9" ht="27" customHeight="1">
      <c r="A98" s="93" t="s">
        <v>29</v>
      </c>
      <c r="B98" s="94"/>
      <c r="C98" s="94"/>
      <c r="D98" s="94"/>
      <c r="E98" s="94"/>
      <c r="F98" s="94"/>
      <c r="G98" s="94"/>
      <c r="H98" s="90"/>
      <c r="I98" s="95"/>
    </row>
    <row r="99" spans="1:9" ht="90" customHeight="1">
      <c r="A99" s="96" t="s">
        <v>33</v>
      </c>
      <c r="B99" s="97"/>
      <c r="C99" s="97"/>
      <c r="D99" s="97"/>
      <c r="E99" s="97"/>
      <c r="F99" s="97"/>
      <c r="G99" s="97"/>
      <c r="H99" s="90"/>
      <c r="I99" s="90"/>
    </row>
    <row r="100" spans="1:9">
      <c r="A100" s="98" t="s">
        <v>25</v>
      </c>
      <c r="B100" s="99"/>
      <c r="C100" s="99"/>
      <c r="D100" s="99"/>
      <c r="E100" s="99"/>
      <c r="F100" s="99"/>
      <c r="G100" s="99"/>
      <c r="H100" s="100"/>
      <c r="I100" s="101"/>
    </row>
    <row r="101" spans="1:9">
      <c r="A101" s="98" t="s">
        <v>26</v>
      </c>
      <c r="B101" s="99"/>
      <c r="C101" s="99"/>
      <c r="D101" s="99"/>
      <c r="E101" s="99"/>
      <c r="F101" s="99"/>
      <c r="G101" s="99"/>
      <c r="H101" s="100"/>
      <c r="I101" s="101"/>
    </row>
  </sheetData>
  <sheetProtection password="CAD9" sheet="1" objects="1" scenarios="1"/>
  <mergeCells count="5">
    <mergeCell ref="A95:C95"/>
    <mergeCell ref="A98:G98"/>
    <mergeCell ref="A99:G99"/>
    <mergeCell ref="A100:G100"/>
    <mergeCell ref="A101:G10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D.1.1.c.06 Vypis klemp. vyr.</vt:lpstr>
      <vt:lpstr>'D.1.1.c.06 Vypis klemp. vyr.'!Oblast_tisku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2018-08-02T07:52:41Z</dcterms:modified>
</cp:coreProperties>
</file>