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1515" yWindow="375" windowWidth="27930" windowHeight="14220"/>
  </bookViews>
  <sheets>
    <sheet name="AREÁLOVÝ TEPLOVOD" sheetId="1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hidden="1">{#N/A,#N/A,TRUE,"Krycí list"}</definedName>
    <definedName name="_VZT1">Scheduled_Payment+Extra_Payment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>MATCH(0.01,End_Bal,-1)+1</definedName>
    <definedName name="obch_sleva">#REF!</definedName>
    <definedName name="Objednatel">#REF!</definedName>
    <definedName name="_xlnm.Print_Area" localSheetId="0">'AREÁLOVÝ TEPLOVOD'!$A$1:$I$87</definedName>
    <definedName name="op">#REF!</definedName>
    <definedName name="Outside" hidden="1">{#N/A,#N/A,TRUE,"Krycí list"}</definedName>
    <definedName name="Pay_Date">#REF!</definedName>
    <definedName name="Pay_Num">#REF!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hidden="1">{#N/A,#N/A,TRUE,"Krycí list"}</definedName>
    <definedName name="QQQ" hidden="1">{#N/A,#N/A,TRUE,"Krycí list"}</definedName>
    <definedName name="rekapitulace">#REF!</definedName>
    <definedName name="rozp" hidden="1">{#N/A,#N/A,TRUE,"Krycí list"}</definedName>
    <definedName name="rozvržení_rozp">#REF!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hidden="1">{#N/A,#N/A,TRUE,"Krycí list"}</definedName>
    <definedName name="sumpok">#REF!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>Scheduled_Payment+Extra_Payment</definedName>
    <definedName name="Typ">#REF!</definedName>
    <definedName name="v">'[2]Rekapitulace roz.  vč. kapitol'!#REF!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60" i="1"/>
  <c r="F36"/>
  <c r="F34"/>
  <c r="F32"/>
  <c r="F31" s="1"/>
  <c r="H31" s="1"/>
  <c r="F30"/>
  <c r="F44"/>
  <c r="F41"/>
  <c r="F39"/>
  <c r="F23"/>
  <c r="F21"/>
  <c r="F19"/>
  <c r="F15"/>
  <c r="F17"/>
  <c r="F56"/>
  <c r="H56" s="1"/>
  <c r="F76"/>
  <c r="F50"/>
  <c r="F49" s="1"/>
  <c r="H49" s="1"/>
  <c r="F47"/>
  <c r="F46" s="1"/>
  <c r="H46" s="1"/>
  <c r="F53"/>
  <c r="F28"/>
  <c r="F25"/>
  <c r="F40" l="1"/>
  <c r="H40" s="1"/>
  <c r="F38"/>
  <c r="H38" s="1"/>
  <c r="H37" l="1"/>
  <c r="F16" l="1"/>
  <c r="F59" l="1"/>
  <c r="F68"/>
  <c r="H68" s="1"/>
  <c r="H67"/>
  <c r="F75"/>
  <c r="H75" s="1"/>
  <c r="F77"/>
  <c r="H77" s="1"/>
  <c r="F72"/>
  <c r="H72" s="1"/>
  <c r="F54"/>
  <c r="H54" s="1"/>
  <c r="H66" l="1"/>
  <c r="F61"/>
  <c r="H71"/>
  <c r="H70" s="1"/>
  <c r="F62" l="1"/>
  <c r="H61"/>
  <c r="F63" l="1"/>
  <c r="H62"/>
  <c r="F64" l="1"/>
  <c r="H63"/>
  <c r="F65" l="1"/>
  <c r="H65" s="1"/>
  <c r="H64"/>
  <c r="G59" l="1"/>
  <c r="H59" s="1"/>
  <c r="H58" s="1"/>
  <c r="F35"/>
  <c r="H35" s="1"/>
  <c r="F29" l="1"/>
  <c r="F43"/>
  <c r="H43" s="1"/>
  <c r="H42" s="1"/>
  <c r="F33"/>
  <c r="F52" l="1"/>
  <c r="H52" s="1"/>
  <c r="H45" s="1"/>
  <c r="F27" l="1"/>
  <c r="H27" s="1"/>
  <c r="F24"/>
  <c r="F22"/>
  <c r="H22" s="1"/>
  <c r="F18"/>
  <c r="H18" s="1"/>
  <c r="H33"/>
  <c r="H29"/>
  <c r="F14"/>
  <c r="H14" s="1"/>
  <c r="H13"/>
  <c r="H12"/>
  <c r="H11"/>
  <c r="H10"/>
  <c r="F20" l="1"/>
  <c r="H20" s="1"/>
  <c r="H16"/>
  <c r="F26"/>
  <c r="H26" s="1"/>
  <c r="H24"/>
  <c r="H9" l="1"/>
  <c r="H8" l="1"/>
  <c r="H79" s="1"/>
  <c r="H81" s="1"/>
</calcChain>
</file>

<file path=xl/sharedStrings.xml><?xml version="1.0" encoding="utf-8"?>
<sst xmlns="http://schemas.openxmlformats.org/spreadsheetml/2006/main" count="199" uniqueCount="123">
  <si>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</si>
  <si>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</si>
  <si>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</si>
  <si>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</si>
  <si>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</si>
  <si>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</si>
  <si>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</si>
  <si>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</si>
  <si>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</si>
  <si>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</si>
  <si>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</si>
  <si>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HSV</t>
  </si>
  <si>
    <t>Práce a dodávky HSV</t>
  </si>
  <si>
    <t>Zemní práce</t>
  </si>
  <si>
    <t>Čerpání vody na dopravní výšku do 10 m průměrný přítok do 500 l/min</t>
  </si>
  <si>
    <t>hod</t>
  </si>
  <si>
    <t>Pohotovost čerpací soupravy pro dopravní výšku do 10 m přítok do 500 l/min</t>
  </si>
  <si>
    <t>den</t>
  </si>
  <si>
    <t>001</t>
  </si>
  <si>
    <t>m</t>
  </si>
  <si>
    <t>Dočasné zajištění kabelů a kabelových tratí ze 3 volně ložených kabelů</t>
  </si>
  <si>
    <t>Příplatek za ztížení vykopávky v blízkosti podzemního vedení</t>
  </si>
  <si>
    <t>m3</t>
  </si>
  <si>
    <t>Příplatek za lepivost k hloubení rýh š do 2000 mm v hornině tř. 3</t>
  </si>
  <si>
    <t>m2</t>
  </si>
  <si>
    <t>Zásyp jam, šachet rýh nebo kolem objektů sypaninou se zhutněním</t>
  </si>
  <si>
    <t>t</t>
  </si>
  <si>
    <t>Obsypání potrubí ručně sypaninou bez prohození, uloženou do 3 m</t>
  </si>
  <si>
    <t>kus</t>
  </si>
  <si>
    <t>Vodorovné konstrukce</t>
  </si>
  <si>
    <t>8</t>
  </si>
  <si>
    <t>Trubní vedení</t>
  </si>
  <si>
    <t>871999101 SPC</t>
  </si>
  <si>
    <t>9</t>
  </si>
  <si>
    <t>Ostatní konstrukce a práce-bourání</t>
  </si>
  <si>
    <t>Náklady spojené s odvozem a uložením sypaniny</t>
  </si>
  <si>
    <t>99</t>
  </si>
  <si>
    <t>Přesun hmot</t>
  </si>
  <si>
    <t>HZS</t>
  </si>
  <si>
    <t>HZS1291</t>
  </si>
  <si>
    <t>Hodinová zúčtovací sazba pomocný stavební dělník</t>
  </si>
  <si>
    <t>Stavební práce a dodávky spojené s provedením funkčního celku HSV - výpomoce, doplňkové práce a dodávky,kompletace apod.</t>
  </si>
  <si>
    <t>M</t>
  </si>
  <si>
    <t>Práce a dodávky M</t>
  </si>
  <si>
    <t>23-M</t>
  </si>
  <si>
    <t>Montáže potrubí</t>
  </si>
  <si>
    <t>sada</t>
  </si>
  <si>
    <t>" Včetně technické prohlídky a utěsnění zkoušeného úseku "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</si>
  <si>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</si>
  <si>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</si>
  <si>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</si>
  <si>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</si>
  <si>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</si>
  <si>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</si>
  <si>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</si>
  <si>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Zřízení příložného pažení a rozepření stěn rýh hl do 2 m</t>
  </si>
  <si>
    <t>Svislé přemístění výkopku z horniny tř. 1 až 4 hl výkopu do 2,5 m</t>
  </si>
  <si>
    <t>Dočasné zajištění potrubí ocelového nebo litinového DN do 200</t>
  </si>
  <si>
    <t>Hloubení rýh š do 2000 mm v hornině tř. 3 objemu do 100 m3, včetně naložení výkopku</t>
  </si>
  <si>
    <t>Hloubení rýh š do 2000 mm v hornině tř. 4 objemu do 100 m3, včetně naložení výkopku</t>
  </si>
  <si>
    <t>Příplatek za lepivost k hloubení rýh š do 2000 mm v hornině tř. 4</t>
  </si>
  <si>
    <t>Odstranění příložného pažení a rozepření stěn rýh hl do 2 m</t>
  </si>
  <si>
    <t>923</t>
  </si>
  <si>
    <t>009</t>
  </si>
  <si>
    <t>97899946 SPC</t>
  </si>
  <si>
    <t>" Naložení zeminy "</t>
  </si>
  <si>
    <t>" Odvoz zeminy "</t>
  </si>
  <si>
    <t>" Rozprostření zeminy v místě dovozu "</t>
  </si>
  <si>
    <t>" Poplatek za uložení sypaniny "</t>
  </si>
  <si>
    <t>871999605 SPC</t>
  </si>
  <si>
    <t>26</t>
  </si>
  <si>
    <t>JKSO: 827.44.A1</t>
  </si>
  <si>
    <t>Zakládání</t>
  </si>
  <si>
    <t>" Pažení rýhy pro potrubí, 80 % "  (12,3+7,0)*2,0*2*0,8</t>
  </si>
  <si>
    <t>" Zásyp potrubí teplovodu " (12,3+7,0)*1,2*(2,0-0,150-0,400)</t>
  </si>
  <si>
    <t>D+M Výstražná fólie + komunikační vedení PT - Specifikace dle PD</t>
  </si>
  <si>
    <t>" V ceně výstražná fólie zelené barvy 2x, výstražná fólie oranžové barvy 1x, komunikační vedení 2x, optochránička 2x. " (12,3+7,0)*1,1</t>
  </si>
  <si>
    <t>871999501 SPC</t>
  </si>
  <si>
    <t>" V ceně veškeré potřebné tvarovky, tepelná izolace a příslušenství. "</t>
  </si>
  <si>
    <t>871999502 SPC</t>
  </si>
  <si>
    <t xml:space="preserve">" V ceně vytvoření a zapravení napojení, tvarovky, armatury pro zajištění napojení a veškeré příslušenství. " </t>
  </si>
  <si>
    <t>871999606 SPC</t>
  </si>
  <si>
    <t>D+M Úprava stávajících poklopů / výměna - Specifikace dle PD</t>
  </si>
  <si>
    <t xml:space="preserve">" V ceně výšková úprava poklopu, oprava podkladního prstence / nové osazení prstence, osazení nového rámu poklopu, nový poklop a jeho utěsnění. " </t>
  </si>
  <si>
    <t>25a</t>
  </si>
  <si>
    <t>25b</t>
  </si>
  <si>
    <t>25c</t>
  </si>
  <si>
    <t>25d</t>
  </si>
  <si>
    <t>25e</t>
  </si>
  <si>
    <t>CS ÚRS 2018 01</t>
  </si>
  <si>
    <t xml:space="preserve">CS ÚRS/TEO 2018 01 </t>
  </si>
  <si>
    <t>Stavba:   Stavební úpravy objektu Gayerových kasáren vč. přístavby, Opletalova 334/2, Hradec Králové</t>
  </si>
  <si>
    <t>" Hrubé terénní úpravy v místě dovozu "</t>
  </si>
  <si>
    <t>" Svislé přemístění výkopku z hloubení rýh - 100 % " 23,16+23,16</t>
  </si>
  <si>
    <t>D+M Napojení potrubí teplovodu na stávající / nový řád - Specifikace dle PD</t>
  </si>
  <si>
    <t>Lože pod potrubí otevřený výkop z písku a štěrkopísku</t>
  </si>
  <si>
    <t>Zřízení opláštění žeber nebo trativodů geotextilií v rýze nebo zářezu přes 1:2 š přes 2,5 m</t>
  </si>
  <si>
    <t>geotextilie netkaná PES+PP 350g/m2</t>
  </si>
  <si>
    <t>" Hloubení rýhy pro přeložku teplovodu - 50 % z celkové kubatury " (12,3+7,0)*1,5*2,0*0,50</t>
  </si>
  <si>
    <t>" Příplatek - 10 % " (28,95+28,95,16)*0,1</t>
  </si>
  <si>
    <t>" Lepivost - 50 % "  28,95*0,5</t>
  </si>
  <si>
    <t>" Obalení rýhy předizolovaného potrubí. " (1,5*2+0,55*2)*(12,3+7,0)*1,15</t>
  </si>
  <si>
    <t>" Obalení rýhy předizolovaného potrubí. " (1,5*2+0,55*2)*(12,3+7,0)</t>
  </si>
  <si>
    <t>" Lože z písku pod potrubí teplovodu - tl. 150 mm " (12,3+7,0)*1,5*0,150</t>
  </si>
  <si>
    <t>" Zásyp potrubí štěrkodrtí " 41,98*2,0</t>
  </si>
  <si>
    <t>" Obsyp potrubí pískem - tl. 400 mm " (12,3+7,0)*1,5*0,400</t>
  </si>
  <si>
    <t>" V položce zahrnuto naložení, odvoz sypaniny, složení a rozprostření sypaniny, hrubé terénní úpravy, likvidace v souladu se zákonem č. 185/2001 Sb., o odpadech, dle technologie a místa určené zhotovitelem, včetně poplatků za uložení sypaniny. " 28,95+28,95</t>
  </si>
  <si>
    <t>štěrkodrť frakce 0/22</t>
  </si>
  <si>
    <t>" Obsyp potrubí pískem " 9,26*2,0</t>
  </si>
  <si>
    <t>Přesun hmot pro trubní vedení z ocelových trub svařovaných otevřený výkop</t>
  </si>
  <si>
    <t>271</t>
  </si>
  <si>
    <t>Tlakové zkoušky těsnosti potrubí - příprava DN do 500</t>
  </si>
  <si>
    <t xml:space="preserve">" Zkouška teplovodu " </t>
  </si>
  <si>
    <t>Tlakové zkoušky těsnosti potrubí - zkouška DN do 500</t>
  </si>
  <si>
    <t>" Zkouška teplovodu " 12,3+7,0</t>
  </si>
  <si>
    <t>D+M Předizolované ocelové potrubí DN 200 + TI  125 mm - Specifikace dle PD</t>
  </si>
  <si>
    <t>" Předizolované vratné potrubí - izolační třída 1 - D = 315 " (12,3+7,0)*1,1</t>
  </si>
  <si>
    <t>" Předizolované přívodní potrubí - izolační třída 2 -  D = 355 " (12,3+7,0)*1,1</t>
  </si>
  <si>
    <t>D+M Předizolované ocelové potrubí DN 200 + TI  90 mm - Specifikace dle PD</t>
  </si>
  <si>
    <t>Část:   C.6. PŘELOŽKA AREÁLOVÉHO TEPLOVODU</t>
  </si>
  <si>
    <t>štěrkopísek frakce 0-8</t>
  </si>
  <si>
    <t>C.6. PŘELOŽKA AREÁLOVÉHO TEPLOVODU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</si>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</sst>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30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20"/>
      <name val="MS Sans Serif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54"/>
      <name val="MS Sans Serif"/>
      <family val="2"/>
      <charset val="238"/>
    </font>
    <font>
      <sz val="8"/>
      <color indexed="18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b/>
      <sz val="11"/>
      <color rgb="FFFF0000"/>
      <name val="Arial CE"/>
      <family val="2"/>
      <charset val="238"/>
    </font>
    <font>
      <sz val="14"/>
      <color rgb="FFFF0000"/>
      <name val="Calibri"/>
      <family val="2"/>
      <charset val="238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2"/>
      <name val="Trebuchet MS"/>
      <family val="2"/>
      <charset val="238"/>
    </font>
    <font>
      <u/>
      <sz val="11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" fillId="0" borderId="0" applyAlignment="0">
      <alignment vertical="top" wrapText="1"/>
      <protection locked="0"/>
    </xf>
    <xf numFmtId="0" fontId="19" fillId="0" borderId="0"/>
    <xf numFmtId="0" fontId="21" fillId="0" borderId="0"/>
    <xf numFmtId="0" fontId="24" fillId="0" borderId="0" applyFill="0" applyBorder="0" applyProtection="0"/>
    <xf numFmtId="0" fontId="25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5" fillId="0" borderId="0"/>
    <xf numFmtId="0" fontId="1" fillId="0" borderId="0" applyAlignment="0">
      <alignment vertical="top" wrapText="1"/>
      <protection locked="0"/>
    </xf>
    <xf numFmtId="0" fontId="26" fillId="0" borderId="0"/>
    <xf numFmtId="0" fontId="27" fillId="0" borderId="0" applyFont="0" applyFill="0" applyBorder="0" applyAlignment="0" applyProtection="0"/>
    <xf numFmtId="0" fontId="25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2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top"/>
    </xf>
    <xf numFmtId="0" fontId="0" fillId="0" borderId="0" xfId="0" applyFill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 wrapText="1"/>
    </xf>
    <xf numFmtId="165" fontId="4" fillId="0" borderId="0" xfId="0" applyNumberFormat="1" applyFont="1" applyFill="1" applyAlignment="1" applyProtection="1">
      <alignment horizontal="right"/>
    </xf>
    <xf numFmtId="166" fontId="4" fillId="0" borderId="0" xfId="0" applyNumberFormat="1" applyFont="1" applyFill="1" applyAlignment="1" applyProtection="1">
      <alignment horizontal="right"/>
    </xf>
    <xf numFmtId="164" fontId="4" fillId="2" borderId="4" xfId="0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center" wrapText="1"/>
    </xf>
    <xf numFmtId="165" fontId="4" fillId="2" borderId="4" xfId="0" applyNumberFormat="1" applyFont="1" applyFill="1" applyBorder="1" applyAlignment="1" applyProtection="1">
      <alignment horizontal="right"/>
    </xf>
    <xf numFmtId="166" fontId="4" fillId="2" borderId="4" xfId="0" applyNumberFormat="1" applyFont="1" applyFill="1" applyBorder="1" applyAlignment="1" applyProtection="1">
      <alignment horizontal="right"/>
    </xf>
    <xf numFmtId="0" fontId="1" fillId="2" borderId="4" xfId="0" applyFont="1" applyFill="1" applyBorder="1" applyAlignment="1" applyProtection="1">
      <alignment horizontal="left" vertical="top"/>
    </xf>
    <xf numFmtId="164" fontId="18" fillId="0" borderId="0" xfId="0" applyNumberFormat="1" applyFont="1" applyFill="1" applyAlignment="1" applyProtection="1">
      <alignment horizontal="right"/>
    </xf>
    <xf numFmtId="0" fontId="18" fillId="0" borderId="0" xfId="0" applyFont="1" applyFill="1" applyAlignment="1" applyProtection="1">
      <alignment horizontal="left" wrapText="1"/>
    </xf>
    <xf numFmtId="165" fontId="18" fillId="0" borderId="0" xfId="0" applyNumberFormat="1" applyFont="1" applyFill="1" applyAlignment="1" applyProtection="1">
      <alignment horizontal="right"/>
    </xf>
    <xf numFmtId="166" fontId="18" fillId="0" borderId="0" xfId="0" applyNumberFormat="1" applyFont="1" applyFill="1" applyAlignment="1" applyProtection="1">
      <alignment horizontal="right"/>
    </xf>
    <xf numFmtId="164" fontId="5" fillId="0" borderId="5" xfId="0" applyNumberFormat="1" applyFont="1" applyFill="1" applyBorder="1" applyAlignment="1" applyProtection="1">
      <alignment horizontal="right"/>
    </xf>
    <xf numFmtId="0" fontId="5" fillId="0" borderId="5" xfId="0" applyFont="1" applyFill="1" applyBorder="1" applyAlignment="1" applyProtection="1">
      <alignment horizontal="left" wrapText="1"/>
    </xf>
    <xf numFmtId="0" fontId="5" fillId="0" borderId="5" xfId="0" applyFont="1" applyFill="1" applyBorder="1" applyAlignment="1" applyProtection="1">
      <alignment horizontal="center" wrapText="1"/>
    </xf>
    <xf numFmtId="165" fontId="5" fillId="0" borderId="5" xfId="0" applyNumberFormat="1" applyFont="1" applyFill="1" applyBorder="1" applyAlignment="1" applyProtection="1">
      <alignment horizontal="right"/>
    </xf>
    <xf numFmtId="166" fontId="5" fillId="0" borderId="5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left" vertical="top"/>
    </xf>
    <xf numFmtId="0" fontId="4" fillId="0" borderId="2" xfId="0" applyFont="1" applyFill="1" applyBorder="1" applyAlignment="1" applyProtection="1">
      <alignment horizontal="left"/>
    </xf>
    <xf numFmtId="0" fontId="16" fillId="0" borderId="6" xfId="0" applyFont="1" applyFill="1" applyBorder="1" applyAlignment="1" applyProtection="1">
      <alignment horizontal="center"/>
    </xf>
    <xf numFmtId="165" fontId="16" fillId="0" borderId="6" xfId="0" applyNumberFormat="1" applyFont="1" applyFill="1" applyBorder="1" applyAlignment="1" applyProtection="1">
      <alignment horizontal="right"/>
    </xf>
    <xf numFmtId="166" fontId="5" fillId="0" borderId="6" xfId="0" applyNumberFormat="1" applyFont="1" applyFill="1" applyBorder="1" applyAlignment="1" applyProtection="1">
      <alignment horizontal="right"/>
    </xf>
    <xf numFmtId="166" fontId="4" fillId="0" borderId="1" xfId="0" applyNumberFormat="1" applyFont="1" applyFill="1" applyBorder="1" applyAlignment="1" applyProtection="1">
      <alignment horizontal="right"/>
    </xf>
    <xf numFmtId="166" fontId="14" fillId="0" borderId="0" xfId="0" applyNumberFormat="1" applyFont="1" applyFill="1" applyBorder="1" applyAlignment="1" applyProtection="1">
      <alignment horizontal="center"/>
    </xf>
    <xf numFmtId="164" fontId="16" fillId="0" borderId="0" xfId="0" applyNumberFormat="1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16" fillId="0" borderId="0" xfId="0" applyFont="1" applyFill="1" applyBorder="1" applyAlignment="1" applyProtection="1">
      <alignment horizontal="center" wrapText="1"/>
    </xf>
    <xf numFmtId="165" fontId="16" fillId="0" borderId="0" xfId="0" applyNumberFormat="1" applyFont="1" applyFill="1" applyBorder="1" applyAlignment="1" applyProtection="1">
      <alignment horizontal="right"/>
    </xf>
    <xf numFmtId="166" fontId="16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right"/>
    </xf>
    <xf numFmtId="0" fontId="20" fillId="0" borderId="0" xfId="2" applyFont="1" applyFill="1" applyAlignment="1" applyProtection="1">
      <alignment vertical="center"/>
    </xf>
    <xf numFmtId="0" fontId="20" fillId="0" borderId="0" xfId="2" applyFont="1" applyFill="1" applyAlignment="1" applyProtection="1">
      <alignment horizontal="center" vertical="center" wrapText="1"/>
    </xf>
    <xf numFmtId="0" fontId="20" fillId="0" borderId="0" xfId="2" applyFont="1" applyFill="1" applyBorder="1" applyAlignment="1" applyProtection="1">
      <alignment horizontal="center" vertical="center" wrapText="1"/>
    </xf>
    <xf numFmtId="2" fontId="8" fillId="3" borderId="4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left"/>
    </xf>
    <xf numFmtId="166" fontId="5" fillId="2" borderId="4" xfId="0" applyNumberFormat="1" applyFont="1" applyFill="1" applyBorder="1" applyAlignment="1" applyProtection="1">
      <alignment horizontal="right"/>
      <protection locked="0"/>
    </xf>
    <xf numFmtId="166" fontId="5" fillId="0" borderId="4" xfId="0" applyNumberFormat="1" applyFont="1" applyFill="1" applyBorder="1" applyAlignment="1" applyProtection="1">
      <alignment horizontal="right"/>
      <protection locked="0"/>
    </xf>
    <xf numFmtId="0" fontId="29" fillId="0" borderId="0" xfId="17" applyAlignment="1" applyProtection="1"/>
    <xf numFmtId="166" fontId="10" fillId="0" borderId="4" xfId="0" applyNumberFormat="1" applyFont="1" applyFill="1" applyBorder="1" applyAlignment="1" applyProtection="1">
      <alignment horizontal="right"/>
      <protection locked="0"/>
    </xf>
    <xf numFmtId="164" fontId="5" fillId="0" borderId="4" xfId="0" applyNumberFormat="1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2" fontId="4" fillId="0" borderId="4" xfId="0" applyNumberFormat="1" applyFont="1" applyFill="1" applyBorder="1" applyAlignment="1" applyProtection="1">
      <alignment horizontal="right" vertical="center"/>
    </xf>
    <xf numFmtId="166" fontId="13" fillId="0" borderId="4" xfId="0" applyNumberFormat="1" applyFont="1" applyFill="1" applyBorder="1" applyAlignment="1" applyProtection="1">
      <alignment horizontal="right" vertical="center"/>
    </xf>
    <xf numFmtId="166" fontId="4" fillId="0" borderId="4" xfId="0" applyNumberFormat="1" applyFont="1" applyFill="1" applyBorder="1" applyAlignment="1" applyProtection="1">
      <alignment horizontal="right" vertical="center"/>
    </xf>
    <xf numFmtId="166" fontId="5" fillId="0" borderId="4" xfId="0" applyNumberFormat="1" applyFont="1" applyFill="1" applyBorder="1" applyAlignment="1" applyProtection="1">
      <alignment horizontal="center" vertical="center"/>
    </xf>
    <xf numFmtId="166" fontId="4" fillId="0" borderId="4" xfId="0" applyNumberFormat="1" applyFont="1" applyFill="1" applyBorder="1" applyAlignment="1" applyProtection="1">
      <alignment horizontal="right"/>
    </xf>
    <xf numFmtId="0" fontId="4" fillId="0" borderId="0" xfId="1" applyFont="1" applyFill="1" applyAlignment="1" applyProtection="1">
      <alignment horizontal="left" wrapText="1"/>
    </xf>
    <xf numFmtId="0" fontId="20" fillId="0" borderId="0" xfId="2" applyFont="1" applyFill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ill="1" applyAlignment="1" applyProtection="1">
      <alignment horizontal="left" wrapText="1"/>
    </xf>
    <xf numFmtId="164" fontId="5" fillId="0" borderId="4" xfId="0" applyNumberFormat="1" applyFont="1" applyFill="1" applyBorder="1" applyAlignment="1" applyProtection="1">
      <alignment horizontal="right"/>
    </xf>
    <xf numFmtId="0" fontId="5" fillId="0" borderId="4" xfId="0" applyFont="1" applyFill="1" applyBorder="1" applyAlignment="1" applyProtection="1">
      <alignment horizontal="left" wrapText="1"/>
    </xf>
    <xf numFmtId="2" fontId="5" fillId="0" borderId="4" xfId="0" applyNumberFormat="1" applyFont="1" applyFill="1" applyBorder="1" applyAlignment="1" applyProtection="1">
      <alignment horizontal="right" wrapText="1"/>
    </xf>
    <xf numFmtId="166" fontId="5" fillId="0" borderId="4" xfId="0" applyNumberFormat="1" applyFont="1" applyFill="1" applyBorder="1" applyAlignment="1" applyProtection="1">
      <alignment horizontal="right"/>
    </xf>
    <xf numFmtId="166" fontId="5" fillId="0" borderId="4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2" fontId="5" fillId="0" borderId="4" xfId="0" applyNumberFormat="1" applyFont="1" applyFill="1" applyBorder="1" applyAlignment="1" applyProtection="1">
      <alignment horizontal="right"/>
    </xf>
    <xf numFmtId="0" fontId="8" fillId="0" borderId="4" xfId="0" applyFont="1" applyFill="1" applyBorder="1" applyAlignment="1" applyProtection="1">
      <alignment horizontal="left" wrapText="1"/>
    </xf>
    <xf numFmtId="2" fontId="8" fillId="0" borderId="4" xfId="0" applyNumberFormat="1" applyFont="1" applyFill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4" fontId="10" fillId="0" borderId="4" xfId="0" applyNumberFormat="1" applyFont="1" applyFill="1" applyBorder="1" applyAlignment="1" applyProtection="1">
      <alignment horizontal="right"/>
    </xf>
    <xf numFmtId="0" fontId="10" fillId="0" borderId="4" xfId="0" applyFont="1" applyFill="1" applyBorder="1" applyAlignment="1" applyProtection="1">
      <alignment horizontal="left" wrapText="1"/>
    </xf>
    <xf numFmtId="2" fontId="10" fillId="0" borderId="4" xfId="0" applyNumberFormat="1" applyFont="1" applyFill="1" applyBorder="1" applyAlignment="1" applyProtection="1">
      <alignment horizontal="right"/>
    </xf>
    <xf numFmtId="166" fontId="10" fillId="0" borderId="4" xfId="0" applyNumberFormat="1" applyFont="1" applyFill="1" applyBorder="1" applyAlignment="1" applyProtection="1">
      <alignment horizontal="right"/>
    </xf>
    <xf numFmtId="166" fontId="10" fillId="0" borderId="4" xfId="0" applyNumberFormat="1" applyFont="1" applyFill="1" applyBorder="1" applyAlignment="1" applyProtection="1">
      <alignment horizontal="center"/>
    </xf>
    <xf numFmtId="0" fontId="0" fillId="2" borderId="0" xfId="0" applyFill="1" applyProtection="1"/>
    <xf numFmtId="0" fontId="11" fillId="0" borderId="4" xfId="0" applyFont="1" applyFill="1" applyBorder="1" applyAlignment="1" applyProtection="1">
      <alignment horizontal="left" wrapText="1"/>
    </xf>
    <xf numFmtId="2" fontId="11" fillId="0" borderId="4" xfId="0" applyNumberFormat="1" applyFont="1" applyFill="1" applyBorder="1" applyAlignment="1" applyProtection="1">
      <alignment horizontal="right"/>
    </xf>
    <xf numFmtId="166" fontId="11" fillId="0" borderId="4" xfId="0" applyNumberFormat="1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left" wrapText="1"/>
    </xf>
    <xf numFmtId="2" fontId="4" fillId="0" borderId="4" xfId="0" applyNumberFormat="1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left" vertical="top"/>
    </xf>
    <xf numFmtId="0" fontId="28" fillId="0" borderId="0" xfId="0" applyFont="1" applyFill="1" applyAlignment="1" applyProtection="1">
      <alignment horizontal="left" vertical="top"/>
    </xf>
    <xf numFmtId="0" fontId="1" fillId="0" borderId="0" xfId="0" applyFont="1" applyFill="1" applyAlignment="1" applyProtection="1">
      <alignment horizontal="left" vertical="top"/>
    </xf>
    <xf numFmtId="166" fontId="12" fillId="0" borderId="4" xfId="0" applyNumberFormat="1" applyFont="1" applyFill="1" applyBorder="1" applyAlignment="1" applyProtection="1">
      <alignment horizontal="center"/>
    </xf>
    <xf numFmtId="0" fontId="17" fillId="0" borderId="0" xfId="0" applyFont="1" applyFill="1" applyAlignment="1" applyProtection="1">
      <alignment vertical="top"/>
    </xf>
    <xf numFmtId="0" fontId="23" fillId="0" borderId="0" xfId="0" applyFont="1" applyProtection="1"/>
    <xf numFmtId="0" fontId="0" fillId="0" borderId="0" xfId="0" applyAlignment="1" applyProtection="1">
      <alignment horizontal="left" vertical="top"/>
    </xf>
    <xf numFmtId="164" fontId="16" fillId="0" borderId="4" xfId="0" applyNumberFormat="1" applyFont="1" applyFill="1" applyBorder="1" applyAlignment="1" applyProtection="1">
      <alignment horizontal="right" vertical="center"/>
    </xf>
    <xf numFmtId="0" fontId="16" fillId="0" borderId="4" xfId="0" applyFont="1" applyFill="1" applyBorder="1" applyAlignment="1" applyProtection="1">
      <alignment horizontal="left" vertical="center" wrapText="1"/>
    </xf>
    <xf numFmtId="166" fontId="16" fillId="0" borderId="4" xfId="0" applyNumberFormat="1" applyFont="1" applyFill="1" applyBorder="1" applyAlignment="1" applyProtection="1">
      <alignment horizontal="right" vertical="center"/>
    </xf>
    <xf numFmtId="0" fontId="0" fillId="0" borderId="4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164" fontId="16" fillId="0" borderId="4" xfId="0" applyNumberFormat="1" applyFont="1" applyFill="1" applyBorder="1" applyAlignment="1" applyProtection="1">
      <alignment horizontal="right"/>
    </xf>
    <xf numFmtId="0" fontId="16" fillId="0" borderId="4" xfId="0" applyFont="1" applyFill="1" applyBorder="1" applyAlignment="1" applyProtection="1">
      <alignment horizontal="left" wrapText="1"/>
    </xf>
    <xf numFmtId="2" fontId="16" fillId="0" borderId="4" xfId="0" applyNumberFormat="1" applyFont="1" applyFill="1" applyBorder="1" applyAlignment="1" applyProtection="1">
      <alignment horizontal="right"/>
    </xf>
    <xf numFmtId="166" fontId="16" fillId="0" borderId="4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center"/>
    </xf>
    <xf numFmtId="164" fontId="5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 wrapText="1"/>
    </xf>
    <xf numFmtId="2" fontId="8" fillId="0" borderId="0" xfId="0" applyNumberFormat="1" applyFont="1" applyFill="1" applyBorder="1" applyAlignment="1" applyProtection="1">
      <alignment horizontal="right"/>
    </xf>
    <xf numFmtId="166" fontId="5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 applyProtection="1"/>
    <xf numFmtId="2" fontId="5" fillId="0" borderId="4" xfId="0" applyNumberFormat="1" applyFont="1" applyFill="1" applyBorder="1" applyAlignment="1" applyProtection="1"/>
    <xf numFmtId="0" fontId="14" fillId="0" borderId="4" xfId="0" applyFont="1" applyFill="1" applyBorder="1" applyAlignment="1" applyProtection="1">
      <alignment horizontal="left" wrapText="1"/>
    </xf>
    <xf numFmtId="2" fontId="8" fillId="0" borderId="4" xfId="0" applyNumberFormat="1" applyFont="1" applyFill="1" applyBorder="1" applyAlignment="1" applyProtection="1"/>
    <xf numFmtId="166" fontId="14" fillId="0" borderId="4" xfId="0" applyNumberFormat="1" applyFont="1" applyFill="1" applyBorder="1" applyAlignment="1" applyProtection="1">
      <alignment horizontal="right"/>
    </xf>
    <xf numFmtId="166" fontId="14" fillId="0" borderId="4" xfId="0" applyNumberFormat="1" applyFont="1" applyFill="1" applyBorder="1" applyAlignment="1" applyProtection="1">
      <alignment horizontal="center"/>
    </xf>
    <xf numFmtId="0" fontId="23" fillId="0" borderId="0" xfId="0" applyFont="1" applyFill="1" applyAlignment="1" applyProtection="1">
      <alignment vertical="center"/>
    </xf>
    <xf numFmtId="0" fontId="15" fillId="0" borderId="4" xfId="0" applyFont="1" applyFill="1" applyBorder="1" applyAlignment="1" applyProtection="1">
      <alignment horizontal="left" vertical="top"/>
    </xf>
    <xf numFmtId="49" fontId="5" fillId="0" borderId="4" xfId="0" applyNumberFormat="1" applyFont="1" applyFill="1" applyBorder="1" applyAlignment="1" applyProtection="1">
      <alignment horizontal="left" wrapText="1"/>
    </xf>
    <xf numFmtId="167" fontId="5" fillId="0" borderId="4" xfId="0" applyNumberFormat="1" applyFont="1" applyFill="1" applyBorder="1" applyAlignment="1" applyProtection="1">
      <alignment horizontal="right"/>
    </xf>
    <xf numFmtId="0" fontId="0" fillId="2" borderId="0" xfId="0" applyFill="1" applyAlignment="1" applyProtection="1">
      <alignment vertical="top"/>
    </xf>
    <xf numFmtId="4" fontId="0" fillId="2" borderId="0" xfId="0" applyNumberFormat="1" applyFill="1" applyAlignment="1" applyProtection="1">
      <alignment horizontal="right" vertical="top"/>
    </xf>
    <xf numFmtId="0" fontId="0" fillId="2" borderId="0" xfId="0" applyFill="1" applyAlignment="1" applyProtection="1">
      <alignment horizontal="left" vertical="top"/>
    </xf>
    <xf numFmtId="49" fontId="16" fillId="0" borderId="4" xfId="0" applyNumberFormat="1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 vertical="top"/>
    </xf>
    <xf numFmtId="164" fontId="9" fillId="2" borderId="4" xfId="0" applyNumberFormat="1" applyFont="1" applyFill="1" applyBorder="1" applyAlignment="1" applyProtection="1">
      <alignment horizontal="right"/>
    </xf>
    <xf numFmtId="0" fontId="5" fillId="2" borderId="4" xfId="0" applyFont="1" applyFill="1" applyBorder="1" applyAlignment="1" applyProtection="1">
      <alignment horizontal="left" wrapText="1"/>
    </xf>
    <xf numFmtId="0" fontId="8" fillId="2" borderId="4" xfId="0" applyFont="1" applyFill="1" applyBorder="1" applyAlignment="1" applyProtection="1">
      <alignment horizontal="left" wrapText="1"/>
    </xf>
    <xf numFmtId="0" fontId="9" fillId="2" borderId="4" xfId="0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>
      <alignment horizontal="right"/>
    </xf>
    <xf numFmtId="0" fontId="0" fillId="2" borderId="4" xfId="0" applyFill="1" applyBorder="1" applyAlignment="1" applyProtection="1">
      <alignment horizontal="left" vertical="top"/>
    </xf>
    <xf numFmtId="164" fontId="5" fillId="2" borderId="4" xfId="0" applyNumberFormat="1" applyFont="1" applyFill="1" applyBorder="1" applyAlignment="1" applyProtection="1">
      <alignment horizontal="right"/>
    </xf>
    <xf numFmtId="2" fontId="4" fillId="2" borderId="4" xfId="0" applyNumberFormat="1" applyFont="1" applyFill="1" applyBorder="1" applyAlignment="1" applyProtection="1">
      <alignment horizontal="right"/>
    </xf>
    <xf numFmtId="49" fontId="5" fillId="2" borderId="4" xfId="0" applyNumberFormat="1" applyFont="1" applyFill="1" applyBorder="1" applyAlignment="1" applyProtection="1">
      <alignment horizontal="right" wrapText="1"/>
    </xf>
    <xf numFmtId="2" fontId="5" fillId="2" borderId="4" xfId="0" applyNumberFormat="1" applyFont="1" applyFill="1" applyBorder="1" applyAlignment="1" applyProtection="1">
      <alignment horizontal="right"/>
    </xf>
    <xf numFmtId="166" fontId="5" fillId="2" borderId="4" xfId="0" applyNumberFormat="1" applyFont="1" applyFill="1" applyBorder="1" applyAlignment="1" applyProtection="1">
      <alignment horizontal="right"/>
    </xf>
    <xf numFmtId="166" fontId="5" fillId="2" borderId="4" xfId="0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 applyProtection="1">
      <alignment horizontal="left" wrapText="1"/>
    </xf>
    <xf numFmtId="2" fontId="8" fillId="2" borderId="4" xfId="0" applyNumberFormat="1" applyFont="1" applyFill="1" applyBorder="1" applyAlignment="1" applyProtection="1"/>
    <xf numFmtId="166" fontId="14" fillId="2" borderId="4" xfId="0" applyNumberFormat="1" applyFont="1" applyFill="1" applyBorder="1" applyAlignment="1" applyProtection="1">
      <alignment horizontal="right"/>
    </xf>
    <xf numFmtId="166" fontId="14" fillId="2" borderId="4" xfId="0" applyNumberFormat="1" applyFont="1" applyFill="1" applyBorder="1" applyAlignment="1" applyProtection="1">
      <alignment horizontal="center"/>
    </xf>
    <xf numFmtId="166" fontId="8" fillId="2" borderId="4" xfId="0" applyNumberFormat="1" applyFont="1" applyFill="1" applyBorder="1" applyAlignment="1" applyProtection="1">
      <alignment horizontal="right"/>
    </xf>
    <xf numFmtId="0" fontId="17" fillId="2" borderId="4" xfId="0" applyFont="1" applyFill="1" applyBorder="1" applyAlignment="1" applyProtection="1">
      <alignment horizontal="left" vertical="top"/>
    </xf>
  </cellXfs>
  <cellStyles count="18">
    <cellStyle name="Hypertextový odkaz" xfId="17" builtinId="8"/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2" xfId="1"/>
    <cellStyle name="normální 2 2" xfId="7"/>
    <cellStyle name="Normální 3" xfId="8"/>
    <cellStyle name="Normální 3 2" xfId="9"/>
    <cellStyle name="Normální 4" xfId="10"/>
    <cellStyle name="Normální 5" xfId="11"/>
    <cellStyle name="Normální 6" xfId="12"/>
    <cellStyle name="Normální 7" xfId="13"/>
    <cellStyle name="Normální 8" xfId="3"/>
    <cellStyle name="normální_POL.XLS" xfId="2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W87"/>
  <sheetViews>
    <sheetView tabSelected="1" zoomScaleNormal="100" workbookViewId="0">
      <selection activeCell="G77" sqref="G77"/>
    </sheetView>
  </sheetViews>
  <sheetFormatPr defaultRowHeight="15"/>
  <cols>
    <col min="1" max="1" width="4.140625" style="67" customWidth="1"/>
    <col min="2" max="2" width="4.28515625" style="67" customWidth="1"/>
    <col min="3" max="3" width="14.42578125" style="67" customWidth="1"/>
    <col min="4" max="4" width="65" style="67" customWidth="1"/>
    <col min="5" max="5" width="6.7109375" style="67" customWidth="1"/>
    <col min="6" max="6" width="10.140625" style="67" customWidth="1"/>
    <col min="7" max="7" width="11.7109375" style="67" customWidth="1"/>
    <col min="8" max="8" width="15.7109375" style="67" customWidth="1"/>
    <col min="9" max="9" width="17.28515625" style="67" customWidth="1"/>
    <col min="10" max="10" width="14" style="67" customWidth="1"/>
    <col min="11" max="16384" width="9.140625" style="67"/>
  </cols>
  <sheetData>
    <row r="1" spans="1:10" ht="18">
      <c r="A1" s="1" t="s">
        <v>122</v>
      </c>
      <c r="B1" s="2"/>
      <c r="C1" s="2"/>
      <c r="D1" s="9"/>
      <c r="E1" s="9"/>
      <c r="F1" s="9"/>
      <c r="G1" s="9"/>
      <c r="H1" s="9"/>
      <c r="I1" s="9"/>
    </row>
    <row r="2" spans="1:10" ht="13.5" customHeight="1">
      <c r="A2" s="62" t="s">
        <v>91</v>
      </c>
      <c r="B2" s="68"/>
      <c r="C2" s="68"/>
      <c r="D2" s="68"/>
      <c r="E2" s="68"/>
      <c r="F2" s="68"/>
      <c r="G2" s="68"/>
      <c r="H2" s="4"/>
      <c r="I2" s="10"/>
    </row>
    <row r="3" spans="1:10" ht="13.5" customHeight="1">
      <c r="A3" s="62" t="s">
        <v>119</v>
      </c>
      <c r="B3" s="69"/>
      <c r="C3" s="69"/>
      <c r="D3" s="69"/>
      <c r="E3" s="3"/>
      <c r="F3" s="4"/>
      <c r="G3" s="4"/>
      <c r="H3" s="10"/>
      <c r="I3" s="10"/>
    </row>
    <row r="4" spans="1:10">
      <c r="A4" s="3" t="s">
        <v>71</v>
      </c>
      <c r="B4" s="3"/>
      <c r="C4" s="3"/>
      <c r="D4" s="3"/>
      <c r="E4" s="3"/>
      <c r="F4" s="4"/>
      <c r="G4" s="4"/>
      <c r="H4" s="10"/>
      <c r="I4" s="10"/>
      <c r="J4" s="52"/>
    </row>
    <row r="5" spans="1:10">
      <c r="A5" s="4"/>
      <c r="B5" s="4"/>
      <c r="C5" s="4"/>
      <c r="D5" s="49"/>
      <c r="E5" s="5"/>
      <c r="F5" s="4"/>
      <c r="G5" s="4"/>
      <c r="H5" s="4"/>
      <c r="I5" s="11"/>
      <c r="J5" s="52"/>
    </row>
    <row r="6" spans="1:10" ht="22.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7" t="s">
        <v>7</v>
      </c>
      <c r="I6" s="8" t="s">
        <v>8</v>
      </c>
    </row>
    <row r="7" spans="1:10">
      <c r="A7" s="6" t="s">
        <v>9</v>
      </c>
      <c r="B7" s="6" t="s">
        <v>10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7">
        <v>8</v>
      </c>
      <c r="I7" s="8">
        <v>9</v>
      </c>
    </row>
    <row r="8" spans="1:10" ht="21" customHeight="1">
      <c r="A8" s="12"/>
      <c r="B8" s="13"/>
      <c r="C8" s="13" t="s">
        <v>11</v>
      </c>
      <c r="D8" s="13" t="s">
        <v>12</v>
      </c>
      <c r="E8" s="13"/>
      <c r="F8" s="14"/>
      <c r="G8" s="15"/>
      <c r="H8" s="15">
        <f>H9+H37+H42+H45+H58+H66</f>
        <v>0</v>
      </c>
      <c r="I8" s="10"/>
    </row>
    <row r="9" spans="1:10" ht="13.5" customHeight="1">
      <c r="A9" s="16"/>
      <c r="B9" s="16"/>
      <c r="C9" s="17" t="s">
        <v>9</v>
      </c>
      <c r="D9" s="17" t="s">
        <v>13</v>
      </c>
      <c r="E9" s="18"/>
      <c r="F9" s="19"/>
      <c r="G9" s="20"/>
      <c r="H9" s="20">
        <f>SUM(H10:H36)</f>
        <v>0</v>
      </c>
      <c r="I9" s="21"/>
    </row>
    <row r="10" spans="1:10" ht="13.5" customHeight="1">
      <c r="A10" s="70">
        <v>1</v>
      </c>
      <c r="B10" s="71">
        <v>221</v>
      </c>
      <c r="C10" s="71">
        <v>115101201</v>
      </c>
      <c r="D10" s="71" t="s">
        <v>14</v>
      </c>
      <c r="E10" s="71" t="s">
        <v>15</v>
      </c>
      <c r="F10" s="72">
        <v>16</v>
      </c>
      <c r="G10" s="51"/>
      <c r="H10" s="73">
        <f>F10*G10</f>
        <v>0</v>
      </c>
      <c r="I10" s="74" t="s">
        <v>89</v>
      </c>
      <c r="J10" s="75"/>
    </row>
    <row r="11" spans="1:10" ht="13.5" customHeight="1">
      <c r="A11" s="70">
        <v>2</v>
      </c>
      <c r="B11" s="71">
        <v>221</v>
      </c>
      <c r="C11" s="71">
        <v>115101301</v>
      </c>
      <c r="D11" s="71" t="s">
        <v>16</v>
      </c>
      <c r="E11" s="71" t="s">
        <v>17</v>
      </c>
      <c r="F11" s="72">
        <v>2</v>
      </c>
      <c r="G11" s="51"/>
      <c r="H11" s="73">
        <f>F11*G11</f>
        <v>0</v>
      </c>
      <c r="I11" s="74" t="s">
        <v>89</v>
      </c>
      <c r="J11" s="75"/>
    </row>
    <row r="12" spans="1:10" ht="13.5" customHeight="1">
      <c r="A12" s="70">
        <v>3</v>
      </c>
      <c r="B12" s="71" t="s">
        <v>18</v>
      </c>
      <c r="C12" s="71">
        <v>119001401</v>
      </c>
      <c r="D12" s="71" t="s">
        <v>57</v>
      </c>
      <c r="E12" s="71" t="s">
        <v>19</v>
      </c>
      <c r="F12" s="76">
        <v>11</v>
      </c>
      <c r="G12" s="51"/>
      <c r="H12" s="73">
        <f>F12*G12</f>
        <v>0</v>
      </c>
      <c r="I12" s="74" t="s">
        <v>89</v>
      </c>
    </row>
    <row r="13" spans="1:10" ht="13.5" customHeight="1">
      <c r="A13" s="70">
        <v>4</v>
      </c>
      <c r="B13" s="71" t="s">
        <v>18</v>
      </c>
      <c r="C13" s="71">
        <v>119001421</v>
      </c>
      <c r="D13" s="71" t="s">
        <v>20</v>
      </c>
      <c r="E13" s="71" t="s">
        <v>19</v>
      </c>
      <c r="F13" s="76">
        <v>6</v>
      </c>
      <c r="G13" s="51"/>
      <c r="H13" s="73">
        <f>F13*G13</f>
        <v>0</v>
      </c>
      <c r="I13" s="74" t="s">
        <v>89</v>
      </c>
      <c r="J13" s="75"/>
    </row>
    <row r="14" spans="1:10" ht="13.5" customHeight="1">
      <c r="A14" s="70">
        <v>5</v>
      </c>
      <c r="B14" s="71" t="s">
        <v>18</v>
      </c>
      <c r="C14" s="71">
        <v>130001101</v>
      </c>
      <c r="D14" s="71" t="s">
        <v>21</v>
      </c>
      <c r="E14" s="71" t="s">
        <v>22</v>
      </c>
      <c r="F14" s="76">
        <f>F15</f>
        <v>5.79</v>
      </c>
      <c r="G14" s="51"/>
      <c r="H14" s="73">
        <f>F14*G14</f>
        <v>0</v>
      </c>
      <c r="I14" s="74" t="s">
        <v>89</v>
      </c>
      <c r="J14" s="75"/>
    </row>
    <row r="15" spans="1:10" ht="13.5" customHeight="1">
      <c r="A15" s="70"/>
      <c r="B15" s="71"/>
      <c r="C15" s="77"/>
      <c r="D15" s="77" t="s">
        <v>99</v>
      </c>
      <c r="E15" s="77"/>
      <c r="F15" s="78">
        <f>(28.95+28.95)*0.1</f>
        <v>5.79</v>
      </c>
      <c r="G15" s="79"/>
      <c r="H15" s="79"/>
      <c r="I15" s="74"/>
      <c r="J15" s="75"/>
    </row>
    <row r="16" spans="1:10" ht="13.5" customHeight="1">
      <c r="A16" s="70">
        <v>6</v>
      </c>
      <c r="B16" s="71" t="s">
        <v>18</v>
      </c>
      <c r="C16" s="71">
        <v>132201201</v>
      </c>
      <c r="D16" s="71" t="s">
        <v>58</v>
      </c>
      <c r="E16" s="71" t="s">
        <v>22</v>
      </c>
      <c r="F16" s="76">
        <f>SUM(F17:F17)</f>
        <v>28.950000000000003</v>
      </c>
      <c r="G16" s="51"/>
      <c r="H16" s="73">
        <f>F16*G16</f>
        <v>0</v>
      </c>
      <c r="I16" s="74" t="s">
        <v>89</v>
      </c>
      <c r="J16" s="75"/>
    </row>
    <row r="17" spans="1:10" ht="13.5" customHeight="1">
      <c r="A17" s="70"/>
      <c r="B17" s="71"/>
      <c r="C17" s="77"/>
      <c r="D17" s="77" t="s">
        <v>98</v>
      </c>
      <c r="E17" s="77"/>
      <c r="F17" s="78">
        <f>(12.3+7)*1.5*2*0.5</f>
        <v>28.950000000000003</v>
      </c>
      <c r="G17" s="79"/>
      <c r="H17" s="79"/>
      <c r="I17" s="74"/>
      <c r="J17" s="75"/>
    </row>
    <row r="18" spans="1:10" ht="13.5" customHeight="1">
      <c r="A18" s="70">
        <v>7</v>
      </c>
      <c r="B18" s="71" t="s">
        <v>18</v>
      </c>
      <c r="C18" s="71">
        <v>132201209</v>
      </c>
      <c r="D18" s="71" t="s">
        <v>23</v>
      </c>
      <c r="E18" s="71" t="s">
        <v>22</v>
      </c>
      <c r="F18" s="76">
        <f>SUM(F19)</f>
        <v>14.475</v>
      </c>
      <c r="G18" s="51"/>
      <c r="H18" s="73">
        <f>F18*G18</f>
        <v>0</v>
      </c>
      <c r="I18" s="74" t="s">
        <v>89</v>
      </c>
      <c r="J18" s="75"/>
    </row>
    <row r="19" spans="1:10" ht="13.5" customHeight="1">
      <c r="A19" s="70"/>
      <c r="B19" s="71"/>
      <c r="C19" s="77"/>
      <c r="D19" s="77" t="s">
        <v>100</v>
      </c>
      <c r="E19" s="77"/>
      <c r="F19" s="78">
        <f>28.95*0.5</f>
        <v>14.475</v>
      </c>
      <c r="G19" s="79"/>
      <c r="H19" s="79"/>
      <c r="I19" s="74"/>
      <c r="J19" s="75"/>
    </row>
    <row r="20" spans="1:10" ht="13.5" customHeight="1">
      <c r="A20" s="70">
        <v>8</v>
      </c>
      <c r="B20" s="71" t="s">
        <v>18</v>
      </c>
      <c r="C20" s="71">
        <v>132301201</v>
      </c>
      <c r="D20" s="71" t="s">
        <v>59</v>
      </c>
      <c r="E20" s="71" t="s">
        <v>22</v>
      </c>
      <c r="F20" s="76">
        <f>SUM(F21:F21)</f>
        <v>28.950000000000003</v>
      </c>
      <c r="G20" s="51"/>
      <c r="H20" s="73">
        <f>F20*G20</f>
        <v>0</v>
      </c>
      <c r="I20" s="74" t="s">
        <v>89</v>
      </c>
      <c r="J20" s="75"/>
    </row>
    <row r="21" spans="1:10" ht="13.5" customHeight="1">
      <c r="A21" s="70"/>
      <c r="B21" s="71"/>
      <c r="C21" s="77"/>
      <c r="D21" s="77" t="s">
        <v>98</v>
      </c>
      <c r="E21" s="77"/>
      <c r="F21" s="78">
        <f>(12.3+7)*1.5*2*0.5</f>
        <v>28.950000000000003</v>
      </c>
      <c r="G21" s="79"/>
      <c r="H21" s="79"/>
      <c r="I21" s="74"/>
      <c r="J21" s="75"/>
    </row>
    <row r="22" spans="1:10" ht="13.5" customHeight="1">
      <c r="A22" s="70">
        <v>9</v>
      </c>
      <c r="B22" s="71" t="s">
        <v>18</v>
      </c>
      <c r="C22" s="71">
        <v>132301209</v>
      </c>
      <c r="D22" s="71" t="s">
        <v>60</v>
      </c>
      <c r="E22" s="71" t="s">
        <v>22</v>
      </c>
      <c r="F22" s="76">
        <f>SUM(F23)</f>
        <v>14.475</v>
      </c>
      <c r="G22" s="51"/>
      <c r="H22" s="73">
        <f>F22*G22</f>
        <v>0</v>
      </c>
      <c r="I22" s="74" t="s">
        <v>89</v>
      </c>
      <c r="J22" s="75"/>
    </row>
    <row r="23" spans="1:10" ht="13.5" customHeight="1">
      <c r="A23" s="70"/>
      <c r="B23" s="71"/>
      <c r="C23" s="77"/>
      <c r="D23" s="77" t="s">
        <v>100</v>
      </c>
      <c r="E23" s="77"/>
      <c r="F23" s="78">
        <f>28.95*0.5</f>
        <v>14.475</v>
      </c>
      <c r="G23" s="79"/>
      <c r="H23" s="79"/>
      <c r="I23" s="74"/>
      <c r="J23" s="75"/>
    </row>
    <row r="24" spans="1:10" ht="13.5" customHeight="1">
      <c r="A24" s="70">
        <v>10</v>
      </c>
      <c r="B24" s="71" t="s">
        <v>18</v>
      </c>
      <c r="C24" s="71">
        <v>151101101</v>
      </c>
      <c r="D24" s="71" t="s">
        <v>55</v>
      </c>
      <c r="E24" s="71" t="s">
        <v>24</v>
      </c>
      <c r="F24" s="76">
        <f>SUM(F25:F25)</f>
        <v>61.760000000000005</v>
      </c>
      <c r="G24" s="51"/>
      <c r="H24" s="73">
        <f>F24*G24</f>
        <v>0</v>
      </c>
      <c r="I24" s="74" t="s">
        <v>89</v>
      </c>
      <c r="J24" s="75"/>
    </row>
    <row r="25" spans="1:10" ht="13.5" customHeight="1">
      <c r="A25" s="70"/>
      <c r="B25" s="71"/>
      <c r="C25" s="77"/>
      <c r="D25" s="77" t="s">
        <v>73</v>
      </c>
      <c r="E25" s="77"/>
      <c r="F25" s="78">
        <f>(12.3+7)*2*2*0.8</f>
        <v>61.760000000000005</v>
      </c>
      <c r="G25" s="79"/>
      <c r="H25" s="79"/>
      <c r="I25" s="74"/>
    </row>
    <row r="26" spans="1:10" ht="13.5" customHeight="1">
      <c r="A26" s="70">
        <v>11</v>
      </c>
      <c r="B26" s="71" t="s">
        <v>18</v>
      </c>
      <c r="C26" s="71">
        <v>151101111</v>
      </c>
      <c r="D26" s="71" t="s">
        <v>61</v>
      </c>
      <c r="E26" s="71" t="s">
        <v>24</v>
      </c>
      <c r="F26" s="76">
        <f>F24</f>
        <v>61.760000000000005</v>
      </c>
      <c r="G26" s="51"/>
      <c r="H26" s="73">
        <f>F26*G26</f>
        <v>0</v>
      </c>
      <c r="I26" s="74" t="s">
        <v>89</v>
      </c>
    </row>
    <row r="27" spans="1:10" ht="13.5" customHeight="1">
      <c r="A27" s="70">
        <v>12</v>
      </c>
      <c r="B27" s="71" t="s">
        <v>18</v>
      </c>
      <c r="C27" s="71">
        <v>161101101</v>
      </c>
      <c r="D27" s="71" t="s">
        <v>56</v>
      </c>
      <c r="E27" s="71" t="s">
        <v>22</v>
      </c>
      <c r="F27" s="76">
        <f>SUM(F28)</f>
        <v>46.32</v>
      </c>
      <c r="G27" s="51"/>
      <c r="H27" s="73">
        <f>F27*G27</f>
        <v>0</v>
      </c>
      <c r="I27" s="74" t="s">
        <v>89</v>
      </c>
    </row>
    <row r="28" spans="1:10" ht="13.5" customHeight="1">
      <c r="A28" s="70"/>
      <c r="B28" s="71"/>
      <c r="C28" s="77"/>
      <c r="D28" s="77" t="s">
        <v>93</v>
      </c>
      <c r="E28" s="77"/>
      <c r="F28" s="78">
        <f>23.16+23.16</f>
        <v>46.32</v>
      </c>
      <c r="G28" s="79"/>
      <c r="H28" s="79"/>
      <c r="I28" s="74"/>
    </row>
    <row r="29" spans="1:10" ht="13.5" customHeight="1">
      <c r="A29" s="70">
        <v>13</v>
      </c>
      <c r="B29" s="71" t="s">
        <v>18</v>
      </c>
      <c r="C29" s="71">
        <v>174101101</v>
      </c>
      <c r="D29" s="71" t="s">
        <v>25</v>
      </c>
      <c r="E29" s="71" t="s">
        <v>22</v>
      </c>
      <c r="F29" s="76">
        <f>SUM(F30:F30)</f>
        <v>41.977500000000006</v>
      </c>
      <c r="G29" s="51"/>
      <c r="H29" s="73">
        <f>F29*G29</f>
        <v>0</v>
      </c>
      <c r="I29" s="74" t="s">
        <v>89</v>
      </c>
    </row>
    <row r="30" spans="1:10" ht="13.5" customHeight="1">
      <c r="A30" s="70"/>
      <c r="B30" s="71"/>
      <c r="C30" s="77"/>
      <c r="D30" s="77" t="s">
        <v>74</v>
      </c>
      <c r="E30" s="77"/>
      <c r="F30" s="78">
        <f>(12.3+7)*1.5*(2-0.15-0.4)</f>
        <v>41.977500000000006</v>
      </c>
      <c r="G30" s="79"/>
      <c r="H30" s="79"/>
      <c r="I30" s="74"/>
    </row>
    <row r="31" spans="1:10" s="85" customFormat="1" ht="13.5" customHeight="1">
      <c r="A31" s="80">
        <v>14</v>
      </c>
      <c r="B31" s="81" t="s">
        <v>18</v>
      </c>
      <c r="C31" s="81">
        <v>58343872</v>
      </c>
      <c r="D31" s="81" t="s">
        <v>107</v>
      </c>
      <c r="E31" s="81" t="s">
        <v>26</v>
      </c>
      <c r="F31" s="82">
        <f>SUM(F32:F32)</f>
        <v>83.96</v>
      </c>
      <c r="G31" s="53"/>
      <c r="H31" s="83">
        <f>F31*G31</f>
        <v>0</v>
      </c>
      <c r="I31" s="84" t="s">
        <v>89</v>
      </c>
    </row>
    <row r="32" spans="1:10" s="85" customFormat="1" ht="13.5" customHeight="1">
      <c r="A32" s="80"/>
      <c r="B32" s="81"/>
      <c r="C32" s="86"/>
      <c r="D32" s="86" t="s">
        <v>104</v>
      </c>
      <c r="E32" s="86"/>
      <c r="F32" s="87">
        <f>41.98*2</f>
        <v>83.96</v>
      </c>
      <c r="G32" s="88"/>
      <c r="H32" s="88"/>
      <c r="I32" s="84"/>
    </row>
    <row r="33" spans="1:12" ht="13.5" customHeight="1">
      <c r="A33" s="70">
        <v>15</v>
      </c>
      <c r="B33" s="71" t="s">
        <v>18</v>
      </c>
      <c r="C33" s="71">
        <v>175111101</v>
      </c>
      <c r="D33" s="71" t="s">
        <v>27</v>
      </c>
      <c r="E33" s="71" t="s">
        <v>22</v>
      </c>
      <c r="F33" s="76">
        <f>SUM(F34:F34)</f>
        <v>11.580000000000002</v>
      </c>
      <c r="G33" s="51"/>
      <c r="H33" s="73">
        <f>F33*G33</f>
        <v>0</v>
      </c>
      <c r="I33" s="74" t="s">
        <v>89</v>
      </c>
    </row>
    <row r="34" spans="1:12" ht="13.5" customHeight="1">
      <c r="A34" s="70"/>
      <c r="B34" s="71"/>
      <c r="C34" s="77"/>
      <c r="D34" s="77" t="s">
        <v>105</v>
      </c>
      <c r="E34" s="77"/>
      <c r="F34" s="78">
        <f>(12.3+7)*1.5*0.4</f>
        <v>11.580000000000002</v>
      </c>
      <c r="G34" s="79"/>
      <c r="H34" s="79"/>
      <c r="I34" s="74"/>
    </row>
    <row r="35" spans="1:12" ht="13.5" customHeight="1">
      <c r="A35" s="80">
        <v>16</v>
      </c>
      <c r="B35" s="81">
        <v>583</v>
      </c>
      <c r="C35" s="81">
        <v>58337303</v>
      </c>
      <c r="D35" s="81" t="s">
        <v>120</v>
      </c>
      <c r="E35" s="81" t="s">
        <v>26</v>
      </c>
      <c r="F35" s="82">
        <f>SUM(F36:F36)</f>
        <v>23.16</v>
      </c>
      <c r="G35" s="53"/>
      <c r="H35" s="83">
        <f>F35*G35</f>
        <v>0</v>
      </c>
      <c r="I35" s="84" t="s">
        <v>89</v>
      </c>
    </row>
    <row r="36" spans="1:12" ht="13.5" customHeight="1">
      <c r="A36" s="80"/>
      <c r="B36" s="81"/>
      <c r="C36" s="86"/>
      <c r="D36" s="86" t="s">
        <v>108</v>
      </c>
      <c r="E36" s="86"/>
      <c r="F36" s="87">
        <f>11.58*2</f>
        <v>23.16</v>
      </c>
      <c r="G36" s="88"/>
      <c r="H36" s="88"/>
      <c r="I36" s="84"/>
    </row>
    <row r="37" spans="1:12" s="91" customFormat="1" ht="13.5" customHeight="1">
      <c r="A37" s="70"/>
      <c r="B37" s="71"/>
      <c r="C37" s="89">
        <v>2</v>
      </c>
      <c r="D37" s="89" t="s">
        <v>72</v>
      </c>
      <c r="E37" s="89"/>
      <c r="F37" s="90"/>
      <c r="G37" s="61"/>
      <c r="H37" s="61">
        <f>SUM(H38:H41)</f>
        <v>0</v>
      </c>
      <c r="I37" s="74"/>
      <c r="L37" s="92"/>
    </row>
    <row r="38" spans="1:12" s="93" customFormat="1" ht="13.5" customHeight="1">
      <c r="A38" s="70">
        <v>17</v>
      </c>
      <c r="B38" s="71">
        <v>211</v>
      </c>
      <c r="C38" s="71">
        <v>211971122</v>
      </c>
      <c r="D38" s="71" t="s">
        <v>96</v>
      </c>
      <c r="E38" s="71" t="s">
        <v>24</v>
      </c>
      <c r="F38" s="76">
        <f>F39</f>
        <v>79.13</v>
      </c>
      <c r="G38" s="51"/>
      <c r="H38" s="73">
        <f>F38*G38</f>
        <v>0</v>
      </c>
      <c r="I38" s="74" t="s">
        <v>89</v>
      </c>
      <c r="L38" s="92"/>
    </row>
    <row r="39" spans="1:12" s="95" customFormat="1" ht="13.5" customHeight="1">
      <c r="A39" s="70"/>
      <c r="B39" s="71"/>
      <c r="C39" s="77"/>
      <c r="D39" s="77" t="s">
        <v>102</v>
      </c>
      <c r="E39" s="77"/>
      <c r="F39" s="78">
        <f>(1.5*2+0.55*2)*(12.3+7)</f>
        <v>79.13</v>
      </c>
      <c r="G39" s="79"/>
      <c r="H39" s="79"/>
      <c r="I39" s="94"/>
      <c r="L39" s="92"/>
    </row>
    <row r="40" spans="1:12" s="93" customFormat="1" ht="13.5" customHeight="1">
      <c r="A40" s="80">
        <v>18</v>
      </c>
      <c r="B40" s="81">
        <v>693</v>
      </c>
      <c r="C40" s="81">
        <v>69311200</v>
      </c>
      <c r="D40" s="81" t="s">
        <v>97</v>
      </c>
      <c r="E40" s="81" t="s">
        <v>24</v>
      </c>
      <c r="F40" s="82">
        <f>F41</f>
        <v>90.999499999999983</v>
      </c>
      <c r="G40" s="53"/>
      <c r="H40" s="83">
        <f>F40*G40</f>
        <v>0</v>
      </c>
      <c r="I40" s="84" t="s">
        <v>89</v>
      </c>
      <c r="L40" s="92"/>
    </row>
    <row r="41" spans="1:12" s="95" customFormat="1" ht="13.5" customHeight="1">
      <c r="A41" s="80"/>
      <c r="B41" s="81"/>
      <c r="C41" s="86"/>
      <c r="D41" s="86" t="s">
        <v>101</v>
      </c>
      <c r="E41" s="86"/>
      <c r="F41" s="87">
        <f>(1.5*2+0.55*2)*(12.3+7)*1.15</f>
        <v>90.999499999999983</v>
      </c>
      <c r="G41" s="88"/>
      <c r="H41" s="88"/>
      <c r="I41" s="84"/>
      <c r="L41" s="92"/>
    </row>
    <row r="42" spans="1:12" s="75" customFormat="1" ht="13.5" customHeight="1">
      <c r="A42" s="70"/>
      <c r="B42" s="71"/>
      <c r="C42" s="89">
        <v>4</v>
      </c>
      <c r="D42" s="89" t="s">
        <v>29</v>
      </c>
      <c r="E42" s="89"/>
      <c r="F42" s="90"/>
      <c r="G42" s="61"/>
      <c r="H42" s="61">
        <f>SUM(H43:H44)</f>
        <v>0</v>
      </c>
      <c r="I42" s="74"/>
    </row>
    <row r="43" spans="1:12" s="75" customFormat="1" ht="13.5" customHeight="1">
      <c r="A43" s="70">
        <v>19</v>
      </c>
      <c r="B43" s="71">
        <v>271</v>
      </c>
      <c r="C43" s="71">
        <v>451573111</v>
      </c>
      <c r="D43" s="71" t="s">
        <v>95</v>
      </c>
      <c r="E43" s="71" t="s">
        <v>22</v>
      </c>
      <c r="F43" s="76">
        <f>SUM(F44:F44)</f>
        <v>4.3425000000000002</v>
      </c>
      <c r="G43" s="51"/>
      <c r="H43" s="73">
        <f>F43*G43</f>
        <v>0</v>
      </c>
      <c r="I43" s="74" t="s">
        <v>89</v>
      </c>
    </row>
    <row r="44" spans="1:12" s="75" customFormat="1" ht="13.5" customHeight="1">
      <c r="A44" s="70"/>
      <c r="B44" s="71"/>
      <c r="C44" s="71"/>
      <c r="D44" s="77" t="s">
        <v>103</v>
      </c>
      <c r="E44" s="71"/>
      <c r="F44" s="78">
        <f>(12.3+7)*1.5*0.15</f>
        <v>4.3425000000000002</v>
      </c>
      <c r="G44" s="73"/>
      <c r="H44" s="73"/>
      <c r="I44" s="74"/>
    </row>
    <row r="45" spans="1:12" ht="13.5" customHeight="1">
      <c r="A45" s="54"/>
      <c r="B45" s="55"/>
      <c r="C45" s="56" t="s">
        <v>30</v>
      </c>
      <c r="D45" s="56" t="s">
        <v>31</v>
      </c>
      <c r="E45" s="56"/>
      <c r="F45" s="57"/>
      <c r="G45" s="58"/>
      <c r="H45" s="59">
        <f>SUM(H46:H57)</f>
        <v>0</v>
      </c>
      <c r="I45" s="60"/>
      <c r="J45" s="96"/>
    </row>
    <row r="46" spans="1:12" s="97" customFormat="1" ht="13.5" customHeight="1">
      <c r="A46" s="70">
        <v>20</v>
      </c>
      <c r="B46" s="71">
        <v>871</v>
      </c>
      <c r="C46" s="71" t="s">
        <v>77</v>
      </c>
      <c r="D46" s="71" t="s">
        <v>115</v>
      </c>
      <c r="E46" s="71" t="s">
        <v>19</v>
      </c>
      <c r="F46" s="76">
        <f>F47</f>
        <v>21.230000000000004</v>
      </c>
      <c r="G46" s="51"/>
      <c r="H46" s="73">
        <f>F46*G46</f>
        <v>0</v>
      </c>
      <c r="I46" s="74" t="s">
        <v>90</v>
      </c>
      <c r="L46" s="92"/>
    </row>
    <row r="47" spans="1:12" s="102" customFormat="1" ht="13.5" customHeight="1">
      <c r="A47" s="98"/>
      <c r="B47" s="99"/>
      <c r="C47" s="99"/>
      <c r="D47" s="77" t="s">
        <v>117</v>
      </c>
      <c r="E47" s="99"/>
      <c r="F47" s="78">
        <f xml:space="preserve"> (12.3+7)*1.1</f>
        <v>21.230000000000004</v>
      </c>
      <c r="G47" s="100"/>
      <c r="H47" s="100"/>
      <c r="I47" s="101"/>
      <c r="L47" s="92"/>
    </row>
    <row r="48" spans="1:12" s="97" customFormat="1" ht="13.5" customHeight="1">
      <c r="A48" s="103"/>
      <c r="B48" s="104"/>
      <c r="C48" s="104"/>
      <c r="D48" s="77" t="s">
        <v>78</v>
      </c>
      <c r="E48" s="104"/>
      <c r="F48" s="105"/>
      <c r="G48" s="106"/>
      <c r="H48" s="106"/>
      <c r="I48" s="101"/>
      <c r="L48" s="92"/>
    </row>
    <row r="49" spans="1:23" s="97" customFormat="1" ht="13.5" customHeight="1">
      <c r="A49" s="70">
        <v>21</v>
      </c>
      <c r="B49" s="71">
        <v>871</v>
      </c>
      <c r="C49" s="71" t="s">
        <v>79</v>
      </c>
      <c r="D49" s="71" t="s">
        <v>118</v>
      </c>
      <c r="E49" s="71" t="s">
        <v>19</v>
      </c>
      <c r="F49" s="76">
        <f>F50</f>
        <v>21.230000000000004</v>
      </c>
      <c r="G49" s="51"/>
      <c r="H49" s="73">
        <f>F49*G49</f>
        <v>0</v>
      </c>
      <c r="I49" s="74" t="s">
        <v>90</v>
      </c>
      <c r="L49" s="92"/>
    </row>
    <row r="50" spans="1:23" s="102" customFormat="1" ht="13.5" customHeight="1">
      <c r="A50" s="98"/>
      <c r="B50" s="99"/>
      <c r="C50" s="99"/>
      <c r="D50" s="77" t="s">
        <v>116</v>
      </c>
      <c r="E50" s="99"/>
      <c r="F50" s="78">
        <f xml:space="preserve"> (12.3+7)*1.1</f>
        <v>21.230000000000004</v>
      </c>
      <c r="G50" s="100"/>
      <c r="H50" s="100"/>
      <c r="I50" s="101"/>
      <c r="J50" s="97"/>
      <c r="L50" s="92"/>
    </row>
    <row r="51" spans="1:23" s="97" customFormat="1" ht="13.5" customHeight="1">
      <c r="A51" s="103"/>
      <c r="B51" s="104"/>
      <c r="C51" s="104"/>
      <c r="D51" s="77" t="s">
        <v>78</v>
      </c>
      <c r="E51" s="104"/>
      <c r="F51" s="105"/>
      <c r="G51" s="106"/>
      <c r="H51" s="106"/>
      <c r="I51" s="101"/>
      <c r="L51" s="92"/>
    </row>
    <row r="52" spans="1:23" ht="13.5" customHeight="1">
      <c r="A52" s="70">
        <v>22</v>
      </c>
      <c r="B52" s="71">
        <v>271</v>
      </c>
      <c r="C52" s="55" t="s">
        <v>32</v>
      </c>
      <c r="D52" s="71" t="s">
        <v>75</v>
      </c>
      <c r="E52" s="71" t="s">
        <v>19</v>
      </c>
      <c r="F52" s="76">
        <f>F53</f>
        <v>21.230000000000004</v>
      </c>
      <c r="G52" s="51"/>
      <c r="H52" s="73">
        <f>F52*G52</f>
        <v>0</v>
      </c>
      <c r="I52" s="74" t="s">
        <v>90</v>
      </c>
      <c r="J52" s="75"/>
    </row>
    <row r="53" spans="1:23" ht="28.5" customHeight="1">
      <c r="A53" s="70"/>
      <c r="B53" s="71"/>
      <c r="C53" s="71"/>
      <c r="D53" s="77" t="s">
        <v>76</v>
      </c>
      <c r="E53" s="71"/>
      <c r="F53" s="78">
        <f>(12.3+7)*1.1</f>
        <v>21.230000000000004</v>
      </c>
      <c r="G53" s="73"/>
      <c r="H53" s="73"/>
      <c r="I53" s="74"/>
      <c r="J53" s="107"/>
      <c r="N53" s="108"/>
      <c r="O53" s="40"/>
      <c r="P53" s="40"/>
      <c r="Q53" s="109"/>
      <c r="R53" s="40"/>
      <c r="S53" s="110"/>
      <c r="T53" s="44"/>
      <c r="U53" s="44"/>
      <c r="V53" s="111"/>
      <c r="W53" s="112"/>
    </row>
    <row r="54" spans="1:23" ht="13.5" customHeight="1">
      <c r="A54" s="70">
        <v>23</v>
      </c>
      <c r="B54" s="71">
        <v>871</v>
      </c>
      <c r="C54" s="71" t="s">
        <v>69</v>
      </c>
      <c r="D54" s="71" t="s">
        <v>94</v>
      </c>
      <c r="E54" s="71" t="s">
        <v>28</v>
      </c>
      <c r="F54" s="113">
        <f>F55</f>
        <v>3</v>
      </c>
      <c r="G54" s="51"/>
      <c r="H54" s="73">
        <f>F54*G54</f>
        <v>0</v>
      </c>
      <c r="I54" s="74" t="s">
        <v>90</v>
      </c>
    </row>
    <row r="55" spans="1:23" ht="27" customHeight="1">
      <c r="A55" s="70"/>
      <c r="B55" s="71"/>
      <c r="C55" s="114"/>
      <c r="D55" s="77" t="s">
        <v>80</v>
      </c>
      <c r="E55" s="114"/>
      <c r="F55" s="115">
        <v>3</v>
      </c>
      <c r="G55" s="116"/>
      <c r="H55" s="116"/>
      <c r="I55" s="117"/>
      <c r="J55" s="118"/>
    </row>
    <row r="56" spans="1:23" ht="13.5" customHeight="1">
      <c r="A56" s="70">
        <v>24</v>
      </c>
      <c r="B56" s="71">
        <v>871</v>
      </c>
      <c r="C56" s="71" t="s">
        <v>81</v>
      </c>
      <c r="D56" s="71" t="s">
        <v>82</v>
      </c>
      <c r="E56" s="71" t="s">
        <v>28</v>
      </c>
      <c r="F56" s="113">
        <f>F57</f>
        <v>4</v>
      </c>
      <c r="G56" s="51"/>
      <c r="H56" s="73">
        <f>F56*G56</f>
        <v>0</v>
      </c>
      <c r="I56" s="74" t="s">
        <v>90</v>
      </c>
      <c r="J56" s="75"/>
    </row>
    <row r="57" spans="1:23" ht="29.25" customHeight="1">
      <c r="A57" s="70"/>
      <c r="B57" s="71"/>
      <c r="C57" s="114"/>
      <c r="D57" s="77" t="s">
        <v>83</v>
      </c>
      <c r="E57" s="114"/>
      <c r="F57" s="115">
        <v>4</v>
      </c>
      <c r="G57" s="116"/>
      <c r="H57" s="116"/>
      <c r="I57" s="117"/>
      <c r="J57" s="75"/>
    </row>
    <row r="58" spans="1:23" s="75" customFormat="1" ht="13.5" customHeight="1">
      <c r="A58" s="70"/>
      <c r="B58" s="71"/>
      <c r="C58" s="89" t="s">
        <v>33</v>
      </c>
      <c r="D58" s="89" t="s">
        <v>34</v>
      </c>
      <c r="E58" s="89"/>
      <c r="F58" s="90"/>
      <c r="G58" s="61"/>
      <c r="H58" s="61">
        <f>H59</f>
        <v>0</v>
      </c>
      <c r="I58" s="119"/>
    </row>
    <row r="59" spans="1:23" s="10" customFormat="1" ht="13.5" customHeight="1">
      <c r="A59" s="70">
        <v>25</v>
      </c>
      <c r="B59" s="120" t="s">
        <v>63</v>
      </c>
      <c r="C59" s="71" t="s">
        <v>64</v>
      </c>
      <c r="D59" s="71" t="s">
        <v>35</v>
      </c>
      <c r="E59" s="71" t="s">
        <v>22</v>
      </c>
      <c r="F59" s="76">
        <f>F60</f>
        <v>57.9</v>
      </c>
      <c r="G59" s="121">
        <f>SUM(H61:H65)/F59</f>
        <v>0</v>
      </c>
      <c r="H59" s="73">
        <f>F59*G59</f>
        <v>0</v>
      </c>
      <c r="I59" s="74" t="s">
        <v>90</v>
      </c>
      <c r="J59" s="122"/>
      <c r="K59" s="123"/>
      <c r="L59" s="123"/>
      <c r="M59" s="124"/>
    </row>
    <row r="60" spans="1:23" s="97" customFormat="1" ht="39.75" customHeight="1">
      <c r="A60" s="103"/>
      <c r="B60" s="125"/>
      <c r="C60" s="104"/>
      <c r="D60" s="77" t="s">
        <v>106</v>
      </c>
      <c r="E60" s="77"/>
      <c r="F60" s="78">
        <f>28.95+28.95</f>
        <v>57.9</v>
      </c>
      <c r="G60" s="73"/>
      <c r="H60" s="73"/>
      <c r="I60" s="101"/>
      <c r="J60" s="122"/>
      <c r="K60" s="126"/>
      <c r="L60" s="126"/>
      <c r="M60" s="124"/>
    </row>
    <row r="61" spans="1:23" s="97" customFormat="1" ht="13.5" customHeight="1">
      <c r="A61" s="127" t="s">
        <v>84</v>
      </c>
      <c r="B61" s="128"/>
      <c r="C61" s="128"/>
      <c r="D61" s="129" t="s">
        <v>65</v>
      </c>
      <c r="E61" s="130" t="s">
        <v>22</v>
      </c>
      <c r="F61" s="131">
        <f>F59</f>
        <v>57.9</v>
      </c>
      <c r="G61" s="48"/>
      <c r="H61" s="131">
        <f t="shared" ref="H61:H65" si="0">F61*G61</f>
        <v>0</v>
      </c>
      <c r="I61" s="132"/>
      <c r="J61" s="122"/>
      <c r="K61" s="122"/>
      <c r="L61" s="122"/>
      <c r="M61" s="124"/>
    </row>
    <row r="62" spans="1:23" s="97" customFormat="1" ht="13.5" customHeight="1">
      <c r="A62" s="127" t="s">
        <v>85</v>
      </c>
      <c r="B62" s="128"/>
      <c r="C62" s="128"/>
      <c r="D62" s="129" t="s">
        <v>66</v>
      </c>
      <c r="E62" s="130" t="s">
        <v>22</v>
      </c>
      <c r="F62" s="131">
        <f>F61</f>
        <v>57.9</v>
      </c>
      <c r="G62" s="48"/>
      <c r="H62" s="131">
        <f t="shared" si="0"/>
        <v>0</v>
      </c>
      <c r="I62" s="132"/>
      <c r="J62" s="122"/>
      <c r="K62" s="85"/>
      <c r="L62" s="124"/>
      <c r="M62" s="124"/>
    </row>
    <row r="63" spans="1:23" s="97" customFormat="1" ht="13.5" customHeight="1">
      <c r="A63" s="127" t="s">
        <v>86</v>
      </c>
      <c r="B63" s="128"/>
      <c r="C63" s="128"/>
      <c r="D63" s="129" t="s">
        <v>67</v>
      </c>
      <c r="E63" s="130" t="s">
        <v>22</v>
      </c>
      <c r="F63" s="131">
        <f>F62</f>
        <v>57.9</v>
      </c>
      <c r="G63" s="48"/>
      <c r="H63" s="131">
        <f t="shared" si="0"/>
        <v>0</v>
      </c>
      <c r="I63" s="132"/>
      <c r="J63" s="122"/>
      <c r="K63" s="85"/>
      <c r="L63" s="124"/>
      <c r="M63" s="124"/>
    </row>
    <row r="64" spans="1:23" s="97" customFormat="1" ht="13.5" customHeight="1">
      <c r="A64" s="127" t="s">
        <v>87</v>
      </c>
      <c r="B64" s="128"/>
      <c r="C64" s="128"/>
      <c r="D64" s="129" t="s">
        <v>92</v>
      </c>
      <c r="E64" s="130" t="s">
        <v>22</v>
      </c>
      <c r="F64" s="131">
        <f>F63</f>
        <v>57.9</v>
      </c>
      <c r="G64" s="48"/>
      <c r="H64" s="131">
        <f t="shared" si="0"/>
        <v>0</v>
      </c>
      <c r="I64" s="132"/>
      <c r="J64" s="122"/>
      <c r="K64" s="85"/>
      <c r="L64" s="124"/>
      <c r="M64" s="124"/>
    </row>
    <row r="65" spans="1:13" s="97" customFormat="1" ht="13.5" customHeight="1">
      <c r="A65" s="127" t="s">
        <v>88</v>
      </c>
      <c r="B65" s="128"/>
      <c r="C65" s="128"/>
      <c r="D65" s="129" t="s">
        <v>68</v>
      </c>
      <c r="E65" s="130" t="s">
        <v>22</v>
      </c>
      <c r="F65" s="131">
        <f>F64</f>
        <v>57.9</v>
      </c>
      <c r="G65" s="48"/>
      <c r="H65" s="131">
        <f t="shared" si="0"/>
        <v>0</v>
      </c>
      <c r="I65" s="132"/>
      <c r="J65" s="122"/>
      <c r="K65" s="85"/>
      <c r="L65" s="124"/>
      <c r="M65" s="124"/>
    </row>
    <row r="66" spans="1:13" s="75" customFormat="1" ht="13.5" customHeight="1">
      <c r="A66" s="133"/>
      <c r="B66" s="133"/>
      <c r="C66" s="17" t="s">
        <v>36</v>
      </c>
      <c r="D66" s="17" t="s">
        <v>37</v>
      </c>
      <c r="E66" s="17"/>
      <c r="F66" s="134"/>
      <c r="G66" s="20"/>
      <c r="H66" s="20">
        <f>SUM(H67:H69)</f>
        <v>0</v>
      </c>
      <c r="I66" s="132"/>
    </row>
    <row r="67" spans="1:13" ht="13.5" customHeight="1">
      <c r="A67" s="135" t="s">
        <v>70</v>
      </c>
      <c r="B67" s="120" t="s">
        <v>110</v>
      </c>
      <c r="C67" s="71">
        <v>998272201</v>
      </c>
      <c r="D67" s="128" t="s">
        <v>109</v>
      </c>
      <c r="E67" s="128" t="s">
        <v>26</v>
      </c>
      <c r="F67" s="136">
        <v>115.988</v>
      </c>
      <c r="G67" s="50"/>
      <c r="H67" s="137">
        <f>F67*G67</f>
        <v>0</v>
      </c>
      <c r="I67" s="138" t="s">
        <v>89</v>
      </c>
    </row>
    <row r="68" spans="1:13" ht="13.5" customHeight="1">
      <c r="A68" s="133">
        <v>27</v>
      </c>
      <c r="B68" s="128" t="s">
        <v>38</v>
      </c>
      <c r="C68" s="128" t="s">
        <v>39</v>
      </c>
      <c r="D68" s="128" t="s">
        <v>40</v>
      </c>
      <c r="E68" s="128" t="s">
        <v>15</v>
      </c>
      <c r="F68" s="136">
        <f>F69</f>
        <v>20</v>
      </c>
      <c r="G68" s="50"/>
      <c r="H68" s="137">
        <f>F68*G68</f>
        <v>0</v>
      </c>
      <c r="I68" s="138" t="s">
        <v>89</v>
      </c>
    </row>
    <row r="69" spans="1:13" ht="27" customHeight="1">
      <c r="A69" s="133"/>
      <c r="B69" s="128"/>
      <c r="C69" s="139"/>
      <c r="D69" s="129" t="s">
        <v>41</v>
      </c>
      <c r="E69" s="139"/>
      <c r="F69" s="140">
        <v>20</v>
      </c>
      <c r="G69" s="141"/>
      <c r="H69" s="141"/>
      <c r="I69" s="142"/>
    </row>
    <row r="70" spans="1:13" ht="21" customHeight="1">
      <c r="A70" s="133"/>
      <c r="B70" s="133"/>
      <c r="C70" s="17" t="s">
        <v>42</v>
      </c>
      <c r="D70" s="17" t="s">
        <v>43</v>
      </c>
      <c r="E70" s="17"/>
      <c r="F70" s="134"/>
      <c r="G70" s="20"/>
      <c r="H70" s="20">
        <f>H71</f>
        <v>0</v>
      </c>
      <c r="I70" s="142"/>
      <c r="J70" s="75"/>
    </row>
    <row r="71" spans="1:13" ht="13.5" customHeight="1">
      <c r="A71" s="133"/>
      <c r="B71" s="133"/>
      <c r="C71" s="17" t="s">
        <v>44</v>
      </c>
      <c r="D71" s="17" t="s">
        <v>45</v>
      </c>
      <c r="E71" s="17"/>
      <c r="F71" s="134"/>
      <c r="G71" s="20"/>
      <c r="H71" s="20">
        <f>SUM(H72:H78)</f>
        <v>0</v>
      </c>
      <c r="I71" s="132"/>
      <c r="J71" s="75"/>
    </row>
    <row r="72" spans="1:13" ht="13.5" customHeight="1">
      <c r="A72" s="70">
        <v>28</v>
      </c>
      <c r="B72" s="120" t="s">
        <v>62</v>
      </c>
      <c r="C72" s="71">
        <v>230170006</v>
      </c>
      <c r="D72" s="71" t="s">
        <v>111</v>
      </c>
      <c r="E72" s="71" t="s">
        <v>46</v>
      </c>
      <c r="F72" s="113">
        <f>F73</f>
        <v>1</v>
      </c>
      <c r="G72" s="51"/>
      <c r="H72" s="73">
        <f>F72*G72</f>
        <v>0</v>
      </c>
      <c r="I72" s="74" t="s">
        <v>89</v>
      </c>
      <c r="J72" s="75"/>
    </row>
    <row r="73" spans="1:13" ht="13.5" customHeight="1">
      <c r="A73" s="133"/>
      <c r="B73" s="133"/>
      <c r="C73" s="129"/>
      <c r="D73" s="129" t="s">
        <v>112</v>
      </c>
      <c r="E73" s="129"/>
      <c r="F73" s="140">
        <v>1</v>
      </c>
      <c r="G73" s="143"/>
      <c r="H73" s="143"/>
      <c r="I73" s="144"/>
      <c r="J73" s="75"/>
    </row>
    <row r="74" spans="1:13" ht="13.5" customHeight="1">
      <c r="A74" s="133"/>
      <c r="B74" s="133"/>
      <c r="C74" s="129"/>
      <c r="D74" s="129" t="s">
        <v>47</v>
      </c>
      <c r="E74" s="129"/>
      <c r="F74" s="140"/>
      <c r="G74" s="143"/>
      <c r="H74" s="143"/>
      <c r="I74" s="144"/>
      <c r="J74" s="75"/>
    </row>
    <row r="75" spans="1:13" ht="13.5" customHeight="1">
      <c r="A75" s="70">
        <v>29</v>
      </c>
      <c r="B75" s="120" t="s">
        <v>62</v>
      </c>
      <c r="C75" s="71">
        <v>230170016</v>
      </c>
      <c r="D75" s="71" t="s">
        <v>113</v>
      </c>
      <c r="E75" s="71" t="s">
        <v>19</v>
      </c>
      <c r="F75" s="113">
        <f>F76</f>
        <v>19.3</v>
      </c>
      <c r="G75" s="51"/>
      <c r="H75" s="73">
        <f>F75*G75</f>
        <v>0</v>
      </c>
      <c r="I75" s="74" t="s">
        <v>89</v>
      </c>
      <c r="J75" s="75"/>
    </row>
    <row r="76" spans="1:13" ht="13.5" customHeight="1">
      <c r="A76" s="133"/>
      <c r="B76" s="133"/>
      <c r="C76" s="129"/>
      <c r="D76" s="129" t="s">
        <v>114</v>
      </c>
      <c r="E76" s="129"/>
      <c r="F76" s="140">
        <f>12.3+7</f>
        <v>19.3</v>
      </c>
      <c r="G76" s="143"/>
      <c r="H76" s="143"/>
      <c r="I76" s="144"/>
      <c r="J76" s="75"/>
    </row>
    <row r="77" spans="1:13" ht="13.5" customHeight="1">
      <c r="A77" s="133">
        <v>30</v>
      </c>
      <c r="B77" s="128" t="s">
        <v>38</v>
      </c>
      <c r="C77" s="128" t="s">
        <v>39</v>
      </c>
      <c r="D77" s="128" t="s">
        <v>40</v>
      </c>
      <c r="E77" s="128" t="s">
        <v>15</v>
      </c>
      <c r="F77" s="136">
        <f>F78</f>
        <v>10</v>
      </c>
      <c r="G77" s="50"/>
      <c r="H77" s="137">
        <f>F77*G77</f>
        <v>0</v>
      </c>
      <c r="I77" s="138" t="s">
        <v>89</v>
      </c>
      <c r="J77" s="75"/>
    </row>
    <row r="78" spans="1:13" ht="27" customHeight="1">
      <c r="A78" s="133"/>
      <c r="B78" s="128"/>
      <c r="C78" s="139"/>
      <c r="D78" s="129" t="s">
        <v>41</v>
      </c>
      <c r="E78" s="139"/>
      <c r="F78" s="140">
        <v>10</v>
      </c>
      <c r="G78" s="141"/>
      <c r="H78" s="141"/>
      <c r="I78" s="142"/>
      <c r="J78" s="75"/>
    </row>
    <row r="79" spans="1:13" ht="21" customHeight="1">
      <c r="A79" s="22"/>
      <c r="B79" s="23"/>
      <c r="C79" s="23"/>
      <c r="D79" s="23" t="s">
        <v>48</v>
      </c>
      <c r="E79" s="23"/>
      <c r="F79" s="24"/>
      <c r="G79" s="25"/>
      <c r="H79" s="25">
        <f>H70+H8</f>
        <v>0</v>
      </c>
      <c r="I79" s="10"/>
    </row>
    <row r="80" spans="1:13">
      <c r="A80" s="26"/>
      <c r="B80" s="26"/>
      <c r="C80" s="27"/>
      <c r="D80" s="27"/>
      <c r="E80" s="28"/>
      <c r="F80" s="29"/>
      <c r="G80" s="30"/>
      <c r="H80" s="30"/>
      <c r="I80" s="31"/>
    </row>
    <row r="81" spans="1:9" ht="13.5" customHeight="1">
      <c r="A81" s="64" t="s">
        <v>49</v>
      </c>
      <c r="B81" s="65"/>
      <c r="C81" s="66"/>
      <c r="D81" s="32" t="s">
        <v>121</v>
      </c>
      <c r="E81" s="33"/>
      <c r="F81" s="34"/>
      <c r="G81" s="35"/>
      <c r="H81" s="36">
        <f>H79</f>
        <v>0</v>
      </c>
      <c r="I81" s="37"/>
    </row>
    <row r="82" spans="1:9" ht="13.5" customHeight="1">
      <c r="A82" s="38"/>
      <c r="B82" s="39"/>
      <c r="C82" s="39"/>
      <c r="D82" s="40"/>
      <c r="E82" s="41"/>
      <c r="F82" s="42"/>
      <c r="G82" s="43"/>
      <c r="H82" s="44"/>
      <c r="I82" s="10"/>
    </row>
    <row r="83" spans="1:9" ht="13.5" customHeight="1">
      <c r="A83" s="45" t="s">
        <v>50</v>
      </c>
      <c r="B83" s="45"/>
      <c r="C83" s="45"/>
      <c r="D83" s="45"/>
      <c r="E83" s="45"/>
      <c r="F83" s="45"/>
      <c r="G83" s="45"/>
      <c r="H83" s="45"/>
      <c r="I83" s="45"/>
    </row>
    <row r="84" spans="1:9" ht="27" customHeight="1">
      <c r="A84" s="63" t="s">
        <v>51</v>
      </c>
      <c r="B84" s="63"/>
      <c r="C84" s="63"/>
      <c r="D84" s="63"/>
      <c r="E84" s="63"/>
      <c r="F84" s="63"/>
      <c r="G84" s="63"/>
      <c r="H84" s="45"/>
      <c r="I84" s="10"/>
    </row>
    <row r="85" spans="1:9" ht="93.75" customHeight="1">
      <c r="A85" s="63" t="s">
        <v>52</v>
      </c>
      <c r="B85" s="63"/>
      <c r="C85" s="63"/>
      <c r="D85" s="63"/>
      <c r="E85" s="63"/>
      <c r="F85" s="63"/>
      <c r="G85" s="63"/>
      <c r="H85" s="45"/>
      <c r="I85" s="45"/>
    </row>
    <row r="86" spans="1:9" ht="13.5" customHeight="1">
      <c r="A86" s="63" t="s">
        <v>53</v>
      </c>
      <c r="B86" s="63"/>
      <c r="C86" s="63"/>
      <c r="D86" s="63"/>
      <c r="E86" s="63"/>
      <c r="F86" s="63"/>
      <c r="G86" s="63"/>
      <c r="H86" s="46"/>
      <c r="I86" s="47"/>
    </row>
    <row r="87" spans="1:9" ht="13.5" customHeight="1">
      <c r="A87" s="63" t="s">
        <v>54</v>
      </c>
      <c r="B87" s="63"/>
      <c r="C87" s="63"/>
      <c r="D87" s="63"/>
      <c r="E87" s="63"/>
      <c r="F87" s="63"/>
      <c r="G87" s="63"/>
      <c r="H87" s="46"/>
      <c r="I87" s="47"/>
    </row>
  </sheetData>
  <sheetProtection password="CAD9" sheet="1" objects="1" scenarios="1"/>
  <mergeCells count="7">
    <mergeCell ref="A2:G2"/>
    <mergeCell ref="A3:D3"/>
    <mergeCell ref="A86:G86"/>
    <mergeCell ref="A87:G87"/>
    <mergeCell ref="A81:C81"/>
    <mergeCell ref="A84:G84"/>
    <mergeCell ref="A85:G8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AREÁLOVÝ TEPLOVOD</vt:lpstr>
      <vt:lpstr>'AREÁLOVÝ TEPLOVOD'!Oblast_tisku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kureckap</cp:lastModifiedBy>
  <cp:lastPrinted>2018-01-03T06:43:55Z</cp:lastPrinted>
  <dcterms:created xsi:type="dcterms:W3CDTF">2017-08-04T06:30:03Z</dcterms:created>
  <dcterms:modified xsi:type="dcterms:W3CDTF">2018-08-02T06:51:22Z</dcterms:modified>
</cp:coreProperties>
</file>