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5840" activeTab="1"/>
  </bookViews>
  <sheets>
    <sheet name="Rekapitulace stavby" sheetId="1" r:id="rId1"/>
    <sheet name="HKHPDEM23 - Hvězdárna a p..." sheetId="2" r:id="rId2"/>
    <sheet name="Seznam figur" sheetId="3" r:id="rId3"/>
  </sheets>
  <definedNames>
    <definedName name="_xlnm._FilterDatabase" localSheetId="1" hidden="1">'HKHPDEM23 - Hvězdárna a p...'!$C$121:$K$333</definedName>
    <definedName name="_xlnm.Print_Area" localSheetId="1">'HKHPDEM23 - Hvězdárna a p...'!$C$4:$J$76,'HKHPDEM23 - Hvězdárna a p...'!$C$82:$J$105,'HKHPDEM23 - Hvězdárna a p...'!$C$111:$K$333</definedName>
    <definedName name="_xlnm.Print_Area" localSheetId="0">'Rekapitulace stavby'!$D$4:$AO$76,'Rekapitulace stavby'!$C$82:$AQ$96</definedName>
    <definedName name="_xlnm.Print_Area" localSheetId="2">'Seznam figur'!$C$4:$G$59</definedName>
    <definedName name="_xlnm.Print_Titles" localSheetId="0">'Rekapitulace stavby'!$92:$92</definedName>
    <definedName name="_xlnm.Print_Titles" localSheetId="1">'HKHPDEM23 - Hvězdárna a p...'!$121:$121</definedName>
    <definedName name="_xlnm.Print_Titles" localSheetId="2">'Seznam figur'!$9:$9</definedName>
  </definedNames>
  <calcPr calcId="191029"/>
  <extLst/>
</workbook>
</file>

<file path=xl/sharedStrings.xml><?xml version="1.0" encoding="utf-8"?>
<sst xmlns="http://schemas.openxmlformats.org/spreadsheetml/2006/main" count="2410" uniqueCount="402">
  <si>
    <t>Export Komplet</t>
  </si>
  <si>
    <t/>
  </si>
  <si>
    <t>2.0</t>
  </si>
  <si>
    <t>False</t>
  </si>
  <si>
    <t>{bd81f032-26b2-464c-b06d-6b63cf57633c}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</si>
  <si>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</si>
  <si>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</si>
  <si>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</si>
  <si>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</si>
  <si>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</si>
  <si>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</si>
  <si>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</si>
  <si>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</si>
  <si>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</si>
  <si>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HKHPDEM23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</si>
  <si>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</si>
  <si>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</si>
  <si>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Hvězdárna a planetárium Hradec Králové,pozorovací domek,demolice</t>
  </si>
  <si>
    <t>KSO:</t>
  </si>
  <si>
    <t>CC-CZ:</t>
  </si>
  <si>
    <t>Místo:</t>
  </si>
  <si>
    <t>Hradec Králové,Kluky,p.č.st. 245, p.č.280/31</t>
  </si>
  <si>
    <t>Datum:</t>
  </si>
  <si>
    <t>23. 3. 2023</t>
  </si>
  <si>
    <t>Zadavatel:</t>
  </si>
  <si>
    <t>IČ:</t>
  </si>
  <si>
    <t>70889546</t>
  </si>
  <si>
    <t>Královéhradecký kraj,Pivovarské náměstí 1254,HK</t>
  </si>
  <si>
    <t>DIČ:</t>
  </si>
  <si>
    <t>CZ70889546</t>
  </si>
  <si>
    <t>Uchazeč:</t>
  </si>
  <si>
    <t>Vyplň údaj</t>
  </si>
  <si>
    <t>Projektant:</t>
  </si>
  <si>
    <t>25292161</t>
  </si>
  <si>
    <t>PRODIN a. s.,K Vápence 2745,530 02 Pardubice</t>
  </si>
  <si>
    <t>CZ25292161</t>
  </si>
  <si>
    <t>True</t>
  </si>
  <si>
    <t>Zpracovatel:</t>
  </si>
  <si>
    <t>Ing. Alena Zahradníková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</si>
  <si>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</si>
  <si>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</si>
  <si>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</si>
  <si>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</si>
  <si>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</si>
  <si>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</si>
  <si>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</si>
  <si>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</si>
  <si>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</si>
  <si>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</si>
  <si>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</si>
  <si>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</si>
  <si>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</si>
  <si>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</si>
  <si>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</si>
  <si>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</si>
  <si>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</si>
  <si>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</si>
  <si>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</si>
  <si>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</si>
  <si>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</si>
  <si>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</si>
  <si>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</si>
  <si>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</si>
  <si>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</si>
  <si>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</si>
  <si>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</si>
  <si>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</si>
  <si>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</si>
  <si>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</si>
  <si>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</si>
  <si>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</si>
  <si>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</si>
  <si>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</si>
  <si>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</si>
  <si>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</si>
  <si>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</si>
  <si>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</si>
  <si>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</si>
  <si>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</si>
  <si>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</si>
  <si>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</si>
  <si>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</si>
  <si>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</si>
  <si>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</si>
  <si>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</si>
  <si>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</si>
  <si>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</si>
  <si>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v1</t>
  </si>
  <si>
    <t>49,119</t>
  </si>
  <si>
    <t>2</t>
  </si>
  <si>
    <t>xx90</t>
  </si>
  <si>
    <t>39,57</t>
  </si>
  <si>
    <t>KRYCÍ LIST SOUPISU PRACÍ</t>
  </si>
  <si>
    <t>xxplot</t>
  </si>
  <si>
    <t>140</t>
  </si>
  <si>
    <t>aa</t>
  </si>
  <si>
    <t>9,85</t>
  </si>
  <si>
    <t>3</t>
  </si>
  <si>
    <t>bb</t>
  </si>
  <si>
    <t>10,74</t>
  </si>
  <si>
    <t>ZP</t>
  </si>
  <si>
    <t>98,465</t>
  </si>
  <si>
    <t>vv</t>
  </si>
  <si>
    <t>3,05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</si>
  <si>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</si>
  <si>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</si>
  <si>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</si>
  <si>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</si>
  <si>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</si>
  <si>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</si>
  <si>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1 - Zemní práce</t>
  </si>
  <si>
    <t xml:space="preserve">    6 - Úpravy povrchů, podlahy a osazování výplní</t>
  </si>
  <si>
    <t xml:space="preserve">    9 -  Ostatní konstrukce a práce, bourání</t>
  </si>
  <si>
    <t xml:space="preserve">    997 - Přesun sutě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</si>
  <si>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</si>
  <si>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</si>
  <si>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</si>
  <si>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</si>
  <si>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</si>
  <si>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</si>
  <si>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</si>
  <si>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</si>
  <si>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</si>
  <si>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</si>
  <si>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</si>
  <si>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</si>
  <si>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</si>
  <si>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</si>
  <si>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</si>
  <si>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</si>
  <si>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</si>
  <si>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</si>
  <si>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</si>
  <si>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</si>
  <si>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</si>
  <si>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K</t>
  </si>
  <si>
    <t>132212131</t>
  </si>
  <si>
    <t>Hloubení nezapažených rýh šířky do 800 mm ručně s urovnáním dna do předepsaného profilu a spádu v hornině třídy těžitelnosti I skupiny 3 soudržných</t>
  </si>
  <si>
    <t>m3</t>
  </si>
  <si>
    <t>4</t>
  </si>
  <si>
    <t>1810353811</t>
  </si>
  <si>
    <t>PP</t>
  </si>
  <si>
    <t>VV</t>
  </si>
  <si>
    <t>"kolem bouraných konstrukcí pro odbourání kcí pod terénem"</t>
  </si>
  <si>
    <t>"obvodové"</t>
  </si>
  <si>
    <t>1,2*(aa+bb+0,6*2)*2*0,6</t>
  </si>
  <si>
    <t>"vnitřní"</t>
  </si>
  <si>
    <t>1,2*(4,1-0,6*2)*0,6*2</t>
  </si>
  <si>
    <t>"základ dalekohledu"</t>
  </si>
  <si>
    <t>1,2*3,14*(1,8+0,6*2)*0,6*2</t>
  </si>
  <si>
    <t>Mezisoučet</t>
  </si>
  <si>
    <t>"vytěžená zemina ponechána na zásypy budoucího nového objektu"</t>
  </si>
  <si>
    <t>Součet</t>
  </si>
  <si>
    <t>6</t>
  </si>
  <si>
    <t>Úpravy povrchů, podlahy a osazování výplní</t>
  </si>
  <si>
    <t>619996135</t>
  </si>
  <si>
    <t>Ochrana stavebních konstrukcí a samostatných prvků včetně pozdějšího odstranění obedněním z řeziva samostatných konstrukcí a prvků</t>
  </si>
  <si>
    <t>m2</t>
  </si>
  <si>
    <t>278339801</t>
  </si>
  <si>
    <t>"srovnatelná položka"</t>
  </si>
  <si>
    <t>"přepravní bedny pro odvoz pozorovacího zařízení""</t>
  </si>
  <si>
    <t>(1,7*1,7*2+1,5*1,7*4)*(2+5)</t>
  </si>
  <si>
    <t>9</t>
  </si>
  <si>
    <t xml:space="preserve"> Ostatní konstrukce a práce, bourání</t>
  </si>
  <si>
    <t>961044111</t>
  </si>
  <si>
    <t>Bourání základů z betonu prostého</t>
  </si>
  <si>
    <t>-165105418</t>
  </si>
  <si>
    <t>"základy na úroveň základové spáry"</t>
  </si>
  <si>
    <t>1,2*(aa+bb-0,6*2)*2*0,6</t>
  </si>
  <si>
    <t>"patky přístavby"</t>
  </si>
  <si>
    <t>1,2*1,2*1,2*2</t>
  </si>
  <si>
    <t>1,2*(4,1-0,6*2)*0,6</t>
  </si>
  <si>
    <t>1,2*3,14*(0,9)^2*2</t>
  </si>
  <si>
    <t>966052111</t>
  </si>
  <si>
    <t>Bourání plotových sloupků a vzpěr železobetonových výšky do 2,5 m zasypaných zeminou</t>
  </si>
  <si>
    <t>kus</t>
  </si>
  <si>
    <t>-1316325128</t>
  </si>
  <si>
    <t>"stávající oplocení"</t>
  </si>
  <si>
    <t>"cca po 3,0 m"</t>
  </si>
  <si>
    <t>xxplot/3,0</t>
  </si>
  <si>
    <t>"zaokrouhleno"</t>
  </si>
  <si>
    <t>0,333</t>
  </si>
  <si>
    <t>5</t>
  </si>
  <si>
    <t>966071822</t>
  </si>
  <si>
    <t>Rozebrání oplocení z pletiva drátěného se čtvercovými oky, výšky přes 1,6 do 2,0 m</t>
  </si>
  <si>
    <t>m</t>
  </si>
  <si>
    <t>246669305</t>
  </si>
  <si>
    <t>140,0</t>
  </si>
  <si>
    <t>966073810</t>
  </si>
  <si>
    <t>Rozebrání vrat a vrátek k oplocení plochy jednotlivě do 2 m2</t>
  </si>
  <si>
    <t>-776545932</t>
  </si>
  <si>
    <t>"stávající branka"</t>
  </si>
  <si>
    <t>7</t>
  </si>
  <si>
    <t>966073812</t>
  </si>
  <si>
    <t>Rozebrání vrat a vrátek k oplocení plochy jednotlivě přes 6 do 10 m2</t>
  </si>
  <si>
    <t>-1970553519</t>
  </si>
  <si>
    <t>"stávající brána"</t>
  </si>
  <si>
    <t>8</t>
  </si>
  <si>
    <t>979202R01</t>
  </si>
  <si>
    <t>Vyklizení objektu před započetím prací vč.likvidace</t>
  </si>
  <si>
    <t>1846437810</t>
  </si>
  <si>
    <t>"dle podlahové plochy"</t>
  </si>
  <si>
    <t>"1.NP - stávající stav"</t>
  </si>
  <si>
    <t>ZP*0,8</t>
  </si>
  <si>
    <t>981011316</t>
  </si>
  <si>
    <t>Demolice budov zděných na MVC podíl konstrukcí přes 30 do 35 % postupným rozebíráním</t>
  </si>
  <si>
    <t>CS ÚRS 2023 01</t>
  </si>
  <si>
    <t>-539182084</t>
  </si>
  <si>
    <t>Demolice budov postupným rozebíráním z cihel, kamene, smíšeného nebo hrázděného zdiva, tvárnic na maltu vápennou nebo vápenocementovou s podílem konstrukcí přes 30 do 35 %</t>
  </si>
  <si>
    <t>"D.1.1.2 Půdorys"</t>
  </si>
  <si>
    <t>"D.1.1.3 Řez"</t>
  </si>
  <si>
    <t>"pomocný výpočet"</t>
  </si>
  <si>
    <t>"délka objektu"</t>
  </si>
  <si>
    <t>"šířka objektu"</t>
  </si>
  <si>
    <t>"výška objektu nad +-0,000"</t>
  </si>
  <si>
    <t>2,9+0,3/2</t>
  </si>
  <si>
    <t>"zastavěná plocha"</t>
  </si>
  <si>
    <t>"hlavní objekt"</t>
  </si>
  <si>
    <t>4,7*bb+5,15*4,7</t>
  </si>
  <si>
    <t>"přístavba"</t>
  </si>
  <si>
    <t>5,06*4,7</t>
  </si>
  <si>
    <t>"od úrovně +-0,00"</t>
  </si>
  <si>
    <t>vv*ZP</t>
  </si>
  <si>
    <t>"předpoklad odvozu na skládku přebytečné předrcené cihelné suti 50 %"</t>
  </si>
  <si>
    <t>"zbytek přebytečné předrcené cihelné suti 50 % ponechán na zásypy budoucího nového objektu"</t>
  </si>
  <si>
    <t>10</t>
  </si>
  <si>
    <t>981511114</t>
  </si>
  <si>
    <t>Demolice konstrukcí objektů postupným rozebíráním konstrukcí ze železobetonu</t>
  </si>
  <si>
    <t>1314387009</t>
  </si>
  <si>
    <t>"podlaha 1.NP na terénu - vrchní a podkladní mazanina"</t>
  </si>
  <si>
    <t>(0,01+0,1)*ZP</t>
  </si>
  <si>
    <t>11</t>
  </si>
  <si>
    <t>981511116</t>
  </si>
  <si>
    <t>Demolice konstrukcí objektů postupným rozebíráním konstrukcí z betonu prostého</t>
  </si>
  <si>
    <t>1666902914</t>
  </si>
  <si>
    <t>"základy nad terénem"</t>
  </si>
  <si>
    <t>0,1*(aa+bb-0,6*2)*2*0,6</t>
  </si>
  <si>
    <t>0,1*(6,1-0,6*2)*0,6</t>
  </si>
  <si>
    <t>0,3*3,14*(0,9)^2*2</t>
  </si>
  <si>
    <t>997</t>
  </si>
  <si>
    <t>Přesun sutě</t>
  </si>
  <si>
    <t>12</t>
  </si>
  <si>
    <t>997002611</t>
  </si>
  <si>
    <t>Nakládání suti a vybouraných hmot</t>
  </si>
  <si>
    <t>t</t>
  </si>
  <si>
    <t>-1790461848</t>
  </si>
  <si>
    <t>Nakládání suti a vybouraných hmot na dopravní prostředek pro vodorovné přemístění</t>
  </si>
  <si>
    <t>13</t>
  </si>
  <si>
    <t>997006005</t>
  </si>
  <si>
    <t>Úprava stavebního odpadu drcení s dopravou na vzdálenost do 100 m a naložením do drtícího zařízení ze zdiva cihelného, kamenného a smíšeného</t>
  </si>
  <si>
    <t>-283070486</t>
  </si>
  <si>
    <t>14</t>
  </si>
  <si>
    <t>997006006</t>
  </si>
  <si>
    <t>Úprava stavebního odpadu drcení s dopravou na vzdálenost do 100 m a naložením do drtícího zařízení ze zdiva betonového</t>
  </si>
  <si>
    <t>192328928</t>
  </si>
  <si>
    <t>997006007</t>
  </si>
  <si>
    <t>Úprava stavebního odpadu drcení s dopravou na vzdálenost do 100 m a naložením do drtícího zařízení ze zdiva železobetonového</t>
  </si>
  <si>
    <t>-989606906</t>
  </si>
  <si>
    <t>16</t>
  </si>
  <si>
    <t>997006511</t>
  </si>
  <si>
    <t>Vodorovná doprava suti na skládku s naložením na dopravní prostředek a složením do 100 m</t>
  </si>
  <si>
    <t>-614655657</t>
  </si>
  <si>
    <t>317,074*0,8 "Přepočtené koeficientem množství</t>
  </si>
  <si>
    <t>17</t>
  </si>
  <si>
    <t>997006512</t>
  </si>
  <si>
    <t>Vodorovná doprava suti na skládku s naložením na dopravní prostředek a složením přes 100 m do 1 km</t>
  </si>
  <si>
    <t>629708061</t>
  </si>
  <si>
    <t>18</t>
  </si>
  <si>
    <t>997006519</t>
  </si>
  <si>
    <t>Vodorovná doprava suti na skládku Příplatek k ceně -6512 za každý další i započatý 1 km</t>
  </si>
  <si>
    <t>779655323</t>
  </si>
  <si>
    <t>253,659*15 "Přepočtené koeficientem množství</t>
  </si>
  <si>
    <t>19</t>
  </si>
  <si>
    <t>997006551</t>
  </si>
  <si>
    <t>Hrubé urovnání suti na skládce bez zhutnění</t>
  </si>
  <si>
    <t>595469203</t>
  </si>
  <si>
    <t>23</t>
  </si>
  <si>
    <t>997013814</t>
  </si>
  <si>
    <t>Poplatek za uložení stavebního odpadu na skládce (skládkovné) z izolačních materiálů zatříděného do Katalogu odpadů pod kódem 17 06 04</t>
  </si>
  <si>
    <t>-243613554</t>
  </si>
  <si>
    <t>"hydroizolace střechy"</t>
  </si>
  <si>
    <t>ZP*0,010</t>
  </si>
  <si>
    <t>"hydroizolace podlah"</t>
  </si>
  <si>
    <t>(4,7*bb+5,15*4,7)*0,010</t>
  </si>
  <si>
    <t>20</t>
  </si>
  <si>
    <t>997013861</t>
  </si>
  <si>
    <t>Poplatek za uložení stavebního odpadu na recyklační skládce (skládkovné) z prostého betonu zatříděného do Katalogu odpadů pod kódem 17 01 01</t>
  </si>
  <si>
    <t>-1582870714</t>
  </si>
  <si>
    <t>997013862</t>
  </si>
  <si>
    <t>Poplatek za uložení stavebního odpadu na recyklační skládce (skládkovné) z armovaného betonu zatříděného do Katalogu odpadů pod kódem 17 01 01</t>
  </si>
  <si>
    <t>1600462218</t>
  </si>
  <si>
    <t>22</t>
  </si>
  <si>
    <t>997013863</t>
  </si>
  <si>
    <t>Poplatek za uložení stavebního odpadu na recyklační skládce (skládkovné) cihelného zatříděného do Katalogu odpadů pod kódem 17 01 02</t>
  </si>
  <si>
    <t>-1902608227</t>
  </si>
  <si>
    <t>165,175*0,5 "Přepočtené koeficientem množství</t>
  </si>
  <si>
    <t>24</t>
  </si>
  <si>
    <t>997013871</t>
  </si>
  <si>
    <t>Poplatek za uložení stavebního odpadu na recyklační skládce (skládkovné) směsného stavebního a demoličního zatříděného do Katalogu odpadů pod kódem 17 09 04</t>
  </si>
  <si>
    <t>447697498</t>
  </si>
  <si>
    <t>"směsná sut"</t>
  </si>
  <si>
    <t>253,659-88,263-28,641-82,588-1,732</t>
  </si>
  <si>
    <t>HZS</t>
  </si>
  <si>
    <t>Hodinové zúčtovací sazby</t>
  </si>
  <si>
    <t>25</t>
  </si>
  <si>
    <t>HZS1292</t>
  </si>
  <si>
    <t>Hodinové zúčtovací sazby profesí HSV zemní a pomocné práce stavební dělník</t>
  </si>
  <si>
    <t>hod</t>
  </si>
  <si>
    <t>512</t>
  </si>
  <si>
    <t>-1614305841</t>
  </si>
  <si>
    <t xml:space="preserve">"nepředvídatelné stavební práce a konstrukce nutné k řádnému dokončení díla"   </t>
  </si>
  <si>
    <t>"odborný odhad"</t>
  </si>
  <si>
    <t>50,0</t>
  </si>
  <si>
    <t>28</t>
  </si>
  <si>
    <t>HZS2212</t>
  </si>
  <si>
    <t>Hodinové zúčtovací sazby profesí PSV provádění stavebních instalací instalatér odborný</t>
  </si>
  <si>
    <t>-1019540787</t>
  </si>
  <si>
    <t>"odpojení stavby od vodovodní sítě a kanalizace"</t>
  </si>
  <si>
    <t>25,0</t>
  </si>
  <si>
    <t>29</t>
  </si>
  <si>
    <t>HZS2222</t>
  </si>
  <si>
    <t>Hodinové zúčtovací sazby profesí PSV provádění stavebních instalací topenář odborný</t>
  </si>
  <si>
    <t>834045474</t>
  </si>
  <si>
    <t>"odpojení objektu od EL sítě v nejbližším rozvaděči"</t>
  </si>
  <si>
    <t>10,0</t>
  </si>
  <si>
    <t>26</t>
  </si>
  <si>
    <t>HZS2222R01</t>
  </si>
  <si>
    <t>Hodinové zúčtovací sazby profesí PSV odborný pracovník demontáže pozorovacího zařízení</t>
  </si>
  <si>
    <t>994896345</t>
  </si>
  <si>
    <t>"D.1.1.1 Technická zpráva"</t>
  </si>
  <si>
    <t>"odpojení a rozebrání pozorovacích přístrojů – dalekohledů a navazujícího vybavení"</t>
  </si>
  <si>
    <t>10,0*3</t>
  </si>
  <si>
    <t>27</t>
  </si>
  <si>
    <t>HZS4152</t>
  </si>
  <si>
    <t>Hodinové zúčtovací sazby ostatních profesí obsluha stavebních strojů a zařízení mechanik odborný</t>
  </si>
  <si>
    <t>-891491655</t>
  </si>
  <si>
    <t>"odvoz odbornou firmou do prostoru planetária (250 m)"</t>
  </si>
  <si>
    <t>30,0</t>
  </si>
  <si>
    <t>30</t>
  </si>
  <si>
    <t>HZS4222</t>
  </si>
  <si>
    <t>Hodinové zúčtovací sazby ostatních profesí revizní a kontrolní činnost geodet specialista</t>
  </si>
  <si>
    <t>661228552</t>
  </si>
  <si>
    <t>"vytýčení kabelových tras a ostatních dotčených inženýrských sítí"</t>
  </si>
  <si>
    <t>15,0</t>
  </si>
  <si>
    <t>VRN</t>
  </si>
  <si>
    <t>Vedlejší rozpočtové náklady</t>
  </si>
  <si>
    <t>VRN1</t>
  </si>
  <si>
    <t>Průzkumné, geodetické a projektové práce</t>
  </si>
  <si>
    <t>31</t>
  </si>
  <si>
    <t>012102000</t>
  </si>
  <si>
    <t>Předání a převzetí staveniště</t>
  </si>
  <si>
    <t>soubor</t>
  </si>
  <si>
    <t>1024</t>
  </si>
  <si>
    <t>-2010160929</t>
  </si>
  <si>
    <t>32</t>
  </si>
  <si>
    <t>012102050</t>
  </si>
  <si>
    <t>Náklady spojené s vyřízením požadavků orgánů a organizací nutných před započetím výstavby</t>
  </si>
  <si>
    <t>-2131469925</t>
  </si>
  <si>
    <t>33</t>
  </si>
  <si>
    <t>012102100</t>
  </si>
  <si>
    <t>Ochrana stávajících inženýrských sítí na staveništi</t>
  </si>
  <si>
    <t>-529674906</t>
  </si>
  <si>
    <t>34</t>
  </si>
  <si>
    <t>012203000</t>
  </si>
  <si>
    <t>Geodetické práce při provádění stavby</t>
  </si>
  <si>
    <t>-1489376194</t>
  </si>
  <si>
    <t>VRN3</t>
  </si>
  <si>
    <t>Zařízení staveniště</t>
  </si>
  <si>
    <t>35</t>
  </si>
  <si>
    <t>032002000</t>
  </si>
  <si>
    <t>Vybavení staveniště</t>
  </si>
  <si>
    <t>-274850657</t>
  </si>
  <si>
    <t>36</t>
  </si>
  <si>
    <t>034103000</t>
  </si>
  <si>
    <t>Oplocení staveniště</t>
  </si>
  <si>
    <t>-1339550468</t>
  </si>
  <si>
    <t>37</t>
  </si>
  <si>
    <t>034303000</t>
  </si>
  <si>
    <t>Dopravní značení na staveništi</t>
  </si>
  <si>
    <t>-1692672139</t>
  </si>
  <si>
    <t>38</t>
  </si>
  <si>
    <t>039103000</t>
  </si>
  <si>
    <t>Rozebrání, bourání a odvoz zařízení staveniště</t>
  </si>
  <si>
    <t>1919440863</t>
  </si>
  <si>
    <t>VRN4</t>
  </si>
  <si>
    <t>Inženýrská činnost</t>
  </si>
  <si>
    <t>39</t>
  </si>
  <si>
    <t>041403000</t>
  </si>
  <si>
    <t>Koordinátor BOZP na staveništi</t>
  </si>
  <si>
    <t>-22320502</t>
  </si>
  <si>
    <t>40</t>
  </si>
  <si>
    <t>045203000</t>
  </si>
  <si>
    <t>Kompletační činnost</t>
  </si>
  <si>
    <t>2069207203</t>
  </si>
  <si>
    <t>41</t>
  </si>
  <si>
    <t>045303000</t>
  </si>
  <si>
    <t>Koordinační činnost</t>
  </si>
  <si>
    <t>-1449367075</t>
  </si>
  <si>
    <t>SEZNAM FIGUR</t>
  </si>
  <si>
    <t>Výměra</t>
  </si>
  <si>
    <t>Použití figury:</t>
  </si>
  <si>
    <t>NENÍ SOUČÁSTÍ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</si>
</sst>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" customHeight="1">
      <c r="AR2" s="184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7" t="s">
        <v>6</v>
      </c>
      <c r="BT2" s="17" t="s">
        <v>7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15" t="s">
        <v>14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20"/>
      <c r="BE5" s="212" t="s">
        <v>15</v>
      </c>
      <c r="BS5" s="17" t="s">
        <v>6</v>
      </c>
    </row>
    <row r="6" spans="2:71" ht="36.9" customHeight="1">
      <c r="B6" s="20"/>
      <c r="D6" s="26" t="s">
        <v>16</v>
      </c>
      <c r="K6" s="216" t="s">
        <v>17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20"/>
      <c r="BE6" s="213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ht="14.4" customHeight="1">
      <c r="B9" s="20"/>
      <c r="AR9" s="20"/>
      <c r="BE9" s="213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26</v>
      </c>
      <c r="AR10" s="20"/>
      <c r="BE10" s="213"/>
      <c r="BS10" s="17" t="s">
        <v>6</v>
      </c>
    </row>
    <row r="11" spans="2:71" ht="18.45" customHeight="1">
      <c r="B11" s="20"/>
      <c r="E11" s="25" t="s">
        <v>27</v>
      </c>
      <c r="AK11" s="27" t="s">
        <v>28</v>
      </c>
      <c r="AN11" s="25" t="s">
        <v>29</v>
      </c>
      <c r="AR11" s="20"/>
      <c r="BE11" s="213"/>
      <c r="BS11" s="17" t="s">
        <v>6</v>
      </c>
    </row>
    <row r="12" spans="2:71" ht="6.9" customHeight="1">
      <c r="B12" s="20"/>
      <c r="AR12" s="20"/>
      <c r="BE12" s="213"/>
      <c r="BS12" s="17" t="s">
        <v>6</v>
      </c>
    </row>
    <row r="13" spans="2:71" ht="12" customHeight="1">
      <c r="B13" s="20"/>
      <c r="D13" s="27" t="s">
        <v>30</v>
      </c>
      <c r="AK13" s="27" t="s">
        <v>25</v>
      </c>
      <c r="AN13" s="29" t="s">
        <v>31</v>
      </c>
      <c r="AR13" s="20"/>
      <c r="BE13" s="213"/>
      <c r="BS13" s="17" t="s">
        <v>6</v>
      </c>
    </row>
    <row r="14" spans="2:71" ht="13.2">
      <c r="B14" s="20"/>
      <c r="E14" s="217" t="s">
        <v>31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7" t="s">
        <v>28</v>
      </c>
      <c r="AN14" s="29" t="s">
        <v>31</v>
      </c>
      <c r="AR14" s="20"/>
      <c r="BE14" s="213"/>
      <c r="BS14" s="17" t="s">
        <v>6</v>
      </c>
    </row>
    <row r="15" spans="2:71" ht="6.9" customHeight="1">
      <c r="B15" s="20"/>
      <c r="AR15" s="20"/>
      <c r="BE15" s="213"/>
      <c r="BS15" s="17" t="s">
        <v>3</v>
      </c>
    </row>
    <row r="16" spans="2:71" ht="12" customHeight="1">
      <c r="B16" s="20"/>
      <c r="D16" s="27" t="s">
        <v>32</v>
      </c>
      <c r="AK16" s="27" t="s">
        <v>25</v>
      </c>
      <c r="AN16" s="25" t="s">
        <v>33</v>
      </c>
      <c r="AR16" s="20"/>
      <c r="BE16" s="213"/>
      <c r="BS16" s="17" t="s">
        <v>3</v>
      </c>
    </row>
    <row r="17" spans="2:71" ht="18.45" customHeight="1">
      <c r="B17" s="20"/>
      <c r="E17" s="25" t="s">
        <v>34</v>
      </c>
      <c r="AK17" s="27" t="s">
        <v>28</v>
      </c>
      <c r="AN17" s="25" t="s">
        <v>35</v>
      </c>
      <c r="AR17" s="20"/>
      <c r="BE17" s="213"/>
      <c r="BS17" s="17" t="s">
        <v>36</v>
      </c>
    </row>
    <row r="18" spans="2:71" ht="6.9" customHeight="1">
      <c r="B18" s="20"/>
      <c r="AR18" s="20"/>
      <c r="BE18" s="213"/>
      <c r="BS18" s="17" t="s">
        <v>6</v>
      </c>
    </row>
    <row r="19" spans="2:71" ht="12" customHeight="1">
      <c r="B19" s="20"/>
      <c r="D19" s="27" t="s">
        <v>37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ht="18.45" customHeight="1">
      <c r="B20" s="20"/>
      <c r="E20" s="25" t="s">
        <v>38</v>
      </c>
      <c r="AK20" s="27" t="s">
        <v>28</v>
      </c>
      <c r="AN20" s="25" t="s">
        <v>1</v>
      </c>
      <c r="AR20" s="20"/>
      <c r="BE20" s="213"/>
      <c r="BS20" s="17" t="s">
        <v>36</v>
      </c>
    </row>
    <row r="21" spans="2:57" ht="6.9" customHeight="1">
      <c r="B21" s="20"/>
      <c r="AR21" s="20"/>
      <c r="BE21" s="213"/>
    </row>
    <row r="22" spans="2:57" ht="12" customHeight="1">
      <c r="B22" s="20"/>
      <c r="D22" s="27" t="s">
        <v>39</v>
      </c>
      <c r="AR22" s="20"/>
      <c r="BE22" s="213"/>
    </row>
    <row r="23" spans="2:57" ht="16.5" customHeight="1">
      <c r="B23" s="20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20"/>
      <c r="BE23" s="213"/>
    </row>
    <row r="24" spans="2:57" ht="6.9" customHeight="1">
      <c r="B24" s="20"/>
      <c r="AR24" s="20"/>
      <c r="BE24" s="213"/>
    </row>
    <row r="25" spans="2:57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2:57" s="1" customFormat="1" ht="25.95" customHeight="1">
      <c r="B26" s="32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0">
        <f>ROUND(AG94,2)</f>
        <v>0</v>
      </c>
      <c r="AL26" s="221"/>
      <c r="AM26" s="221"/>
      <c r="AN26" s="221"/>
      <c r="AO26" s="221"/>
      <c r="AR26" s="32"/>
      <c r="BE26" s="213"/>
    </row>
    <row r="27" spans="2:57" s="1" customFormat="1" ht="6.9" customHeight="1">
      <c r="B27" s="32"/>
      <c r="AR27" s="32"/>
      <c r="BE27" s="213"/>
    </row>
    <row r="28" spans="2:57" s="1" customFormat="1" ht="13.2">
      <c r="B28" s="32"/>
      <c r="L28" s="222" t="s">
        <v>41</v>
      </c>
      <c r="M28" s="222"/>
      <c r="N28" s="222"/>
      <c r="O28" s="222"/>
      <c r="P28" s="222"/>
      <c r="W28" s="222" t="s">
        <v>42</v>
      </c>
      <c r="X28" s="222"/>
      <c r="Y28" s="222"/>
      <c r="Z28" s="222"/>
      <c r="AA28" s="222"/>
      <c r="AB28" s="222"/>
      <c r="AC28" s="222"/>
      <c r="AD28" s="222"/>
      <c r="AE28" s="222"/>
      <c r="AK28" s="222" t="s">
        <v>43</v>
      </c>
      <c r="AL28" s="222"/>
      <c r="AM28" s="222"/>
      <c r="AN28" s="222"/>
      <c r="AO28" s="222"/>
      <c r="AR28" s="32"/>
      <c r="BE28" s="213"/>
    </row>
    <row r="29" spans="2:57" s="2" customFormat="1" ht="14.4" customHeight="1">
      <c r="B29" s="36"/>
      <c r="D29" s="27" t="s">
        <v>44</v>
      </c>
      <c r="F29" s="27" t="s">
        <v>45</v>
      </c>
      <c r="L29" s="207">
        <v>0.21</v>
      </c>
      <c r="M29" s="206"/>
      <c r="N29" s="206"/>
      <c r="O29" s="206"/>
      <c r="P29" s="206"/>
      <c r="W29" s="205">
        <f>ROUND(AZ94,2)</f>
        <v>0</v>
      </c>
      <c r="X29" s="206"/>
      <c r="Y29" s="206"/>
      <c r="Z29" s="206"/>
      <c r="AA29" s="206"/>
      <c r="AB29" s="206"/>
      <c r="AC29" s="206"/>
      <c r="AD29" s="206"/>
      <c r="AE29" s="206"/>
      <c r="AK29" s="205">
        <f>ROUND(AV94,2)</f>
        <v>0</v>
      </c>
      <c r="AL29" s="206"/>
      <c r="AM29" s="206"/>
      <c r="AN29" s="206"/>
      <c r="AO29" s="206"/>
      <c r="AR29" s="36"/>
      <c r="BE29" s="214"/>
    </row>
    <row r="30" spans="2:57" s="2" customFormat="1" ht="14.4" customHeight="1">
      <c r="B30" s="36"/>
      <c r="F30" s="27" t="s">
        <v>46</v>
      </c>
      <c r="L30" s="207">
        <v>0.15</v>
      </c>
      <c r="M30" s="206"/>
      <c r="N30" s="206"/>
      <c r="O30" s="206"/>
      <c r="P30" s="206"/>
      <c r="W30" s="205">
        <f>ROUND(BA94,2)</f>
        <v>0</v>
      </c>
      <c r="X30" s="206"/>
      <c r="Y30" s="206"/>
      <c r="Z30" s="206"/>
      <c r="AA30" s="206"/>
      <c r="AB30" s="206"/>
      <c r="AC30" s="206"/>
      <c r="AD30" s="206"/>
      <c r="AE30" s="206"/>
      <c r="AK30" s="205">
        <f>ROUND(AW94,2)</f>
        <v>0</v>
      </c>
      <c r="AL30" s="206"/>
      <c r="AM30" s="206"/>
      <c r="AN30" s="206"/>
      <c r="AO30" s="206"/>
      <c r="AR30" s="36"/>
      <c r="BE30" s="214"/>
    </row>
    <row r="31" spans="2:57" s="2" customFormat="1" ht="14.4" customHeight="1" hidden="1">
      <c r="B31" s="36"/>
      <c r="F31" s="27" t="s">
        <v>47</v>
      </c>
      <c r="L31" s="207">
        <v>0.21</v>
      </c>
      <c r="M31" s="206"/>
      <c r="N31" s="206"/>
      <c r="O31" s="206"/>
      <c r="P31" s="206"/>
      <c r="W31" s="205">
        <f>ROUND(BB94,2)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6"/>
      <c r="BE31" s="214"/>
    </row>
    <row r="32" spans="2:57" s="2" customFormat="1" ht="14.4" customHeight="1" hidden="1">
      <c r="B32" s="36"/>
      <c r="F32" s="27" t="s">
        <v>48</v>
      </c>
      <c r="L32" s="207">
        <v>0.15</v>
      </c>
      <c r="M32" s="206"/>
      <c r="N32" s="206"/>
      <c r="O32" s="206"/>
      <c r="P32" s="206"/>
      <c r="W32" s="205">
        <f>ROUND(BC94,2)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6"/>
      <c r="BE32" s="214"/>
    </row>
    <row r="33" spans="2:57" s="2" customFormat="1" ht="14.4" customHeight="1" hidden="1">
      <c r="B33" s="36"/>
      <c r="F33" s="27" t="s">
        <v>49</v>
      </c>
      <c r="L33" s="207">
        <v>0</v>
      </c>
      <c r="M33" s="206"/>
      <c r="N33" s="206"/>
      <c r="O33" s="206"/>
      <c r="P33" s="206"/>
      <c r="W33" s="205">
        <f>ROUND(BD94,2)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v>0</v>
      </c>
      <c r="AL33" s="206"/>
      <c r="AM33" s="206"/>
      <c r="AN33" s="206"/>
      <c r="AO33" s="206"/>
      <c r="AR33" s="36"/>
      <c r="BE33" s="214"/>
    </row>
    <row r="34" spans="2:57" s="1" customFormat="1" ht="6.9" customHeight="1">
      <c r="B34" s="32"/>
      <c r="AR34" s="32"/>
      <c r="BE34" s="213"/>
    </row>
    <row r="35" spans="2:44" s="1" customFormat="1" ht="25.95" customHeight="1">
      <c r="B35" s="32"/>
      <c r="C35" s="37"/>
      <c r="D35" s="38" t="s">
        <v>50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51</v>
      </c>
      <c r="U35" s="39"/>
      <c r="V35" s="39"/>
      <c r="W35" s="39"/>
      <c r="X35" s="208" t="s">
        <v>52</v>
      </c>
      <c r="Y35" s="209"/>
      <c r="Z35" s="209"/>
      <c r="AA35" s="209"/>
      <c r="AB35" s="209"/>
      <c r="AC35" s="39"/>
      <c r="AD35" s="39"/>
      <c r="AE35" s="39"/>
      <c r="AF35" s="39"/>
      <c r="AG35" s="39"/>
      <c r="AH35" s="39"/>
      <c r="AI35" s="39"/>
      <c r="AJ35" s="39"/>
      <c r="AK35" s="210">
        <f>SUM(AK26:AK33)</f>
        <v>0</v>
      </c>
      <c r="AL35" s="209"/>
      <c r="AM35" s="209"/>
      <c r="AN35" s="209"/>
      <c r="AO35" s="211"/>
      <c r="AP35" s="37"/>
      <c r="AQ35" s="37"/>
      <c r="AR35" s="32"/>
    </row>
    <row r="36" spans="2:44" s="1" customFormat="1" ht="6.9" customHeight="1">
      <c r="B36" s="32"/>
      <c r="AR36" s="32"/>
    </row>
    <row r="37" spans="2:44" s="1" customFormat="1" ht="14.4" customHeight="1">
      <c r="B37" s="32"/>
      <c r="AR37" s="32"/>
    </row>
    <row r="38" spans="2:44" ht="14.4" customHeight="1">
      <c r="B38" s="20"/>
      <c r="AR38" s="20"/>
    </row>
    <row r="39" spans="2:44" ht="14.4" customHeight="1">
      <c r="B39" s="20"/>
      <c r="AR39" s="20"/>
    </row>
    <row r="40" spans="2:44" ht="14.4" customHeight="1">
      <c r="B40" s="20"/>
      <c r="AR40" s="20"/>
    </row>
    <row r="41" spans="2:44" ht="14.4" customHeight="1">
      <c r="B41" s="20"/>
      <c r="AR41" s="20"/>
    </row>
    <row r="42" spans="2:44" ht="14.4" customHeight="1">
      <c r="B42" s="20"/>
      <c r="AR42" s="20"/>
    </row>
    <row r="43" spans="2:44" ht="14.4" customHeight="1">
      <c r="B43" s="20"/>
      <c r="AR43" s="20"/>
    </row>
    <row r="44" spans="2:44" ht="14.4" customHeight="1">
      <c r="B44" s="20"/>
      <c r="AR44" s="20"/>
    </row>
    <row r="45" spans="2:44" ht="14.4" customHeight="1">
      <c r="B45" s="20"/>
      <c r="AR45" s="20"/>
    </row>
    <row r="46" spans="2:44" ht="14.4" customHeight="1">
      <c r="B46" s="20"/>
      <c r="AR46" s="20"/>
    </row>
    <row r="47" spans="2:44" ht="14.4" customHeight="1">
      <c r="B47" s="20"/>
      <c r="AR47" s="20"/>
    </row>
    <row r="48" spans="2:44" ht="14.4" customHeight="1">
      <c r="B48" s="20"/>
      <c r="AR48" s="20"/>
    </row>
    <row r="49" spans="2:44" s="1" customFormat="1" ht="14.4" customHeight="1">
      <c r="B49" s="32"/>
      <c r="D49" s="41" t="s">
        <v>53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54</v>
      </c>
      <c r="AI49" s="42"/>
      <c r="AJ49" s="42"/>
      <c r="AK49" s="42"/>
      <c r="AL49" s="42"/>
      <c r="AM49" s="42"/>
      <c r="AN49" s="42"/>
      <c r="AO49" s="42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3.2">
      <c r="B60" s="32"/>
      <c r="D60" s="43" t="s">
        <v>55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56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55</v>
      </c>
      <c r="AI60" s="34"/>
      <c r="AJ60" s="34"/>
      <c r="AK60" s="34"/>
      <c r="AL60" s="34"/>
      <c r="AM60" s="43" t="s">
        <v>56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3.2">
      <c r="B64" s="32"/>
      <c r="D64" s="41" t="s">
        <v>57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58</v>
      </c>
      <c r="AI64" s="42"/>
      <c r="AJ64" s="42"/>
      <c r="AK64" s="42"/>
      <c r="AL64" s="42"/>
      <c r="AM64" s="42"/>
      <c r="AN64" s="42"/>
      <c r="AO64" s="42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3.2">
      <c r="B75" s="32"/>
      <c r="D75" s="43" t="s">
        <v>55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56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55</v>
      </c>
      <c r="AI75" s="34"/>
      <c r="AJ75" s="34"/>
      <c r="AK75" s="34"/>
      <c r="AL75" s="34"/>
      <c r="AM75" s="43" t="s">
        <v>56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6.9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" customHeight="1">
      <c r="B82" s="32"/>
      <c r="C82" s="21" t="s">
        <v>59</v>
      </c>
      <c r="AR82" s="32"/>
    </row>
    <row r="83" spans="2:44" s="1" customFormat="1" ht="6.9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HKHPDEM23</v>
      </c>
      <c r="AR84" s="48"/>
    </row>
    <row r="85" spans="2:44" s="4" customFormat="1" ht="36.9" customHeight="1">
      <c r="B85" s="49"/>
      <c r="C85" s="50" t="s">
        <v>16</v>
      </c>
      <c r="L85" s="196" t="str">
        <f>K6</f>
        <v>Hvězdárna a planetárium Hradec Králové,pozorovací domek,demolice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49"/>
    </row>
    <row r="86" spans="2:44" s="1" customFormat="1" ht="6.9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>Hradec Králové,Kluky,p.č.st. 245, p.č.280/31</v>
      </c>
      <c r="AI87" s="27" t="s">
        <v>22</v>
      </c>
      <c r="AM87" s="198" t="str">
        <f>IF(AN8="","",AN8)</f>
        <v>23. 3. 2023</v>
      </c>
      <c r="AN87" s="198"/>
      <c r="AR87" s="32"/>
    </row>
    <row r="88" spans="2:44" s="1" customFormat="1" ht="6.9" customHeight="1">
      <c r="B88" s="32"/>
      <c r="AR88" s="32"/>
    </row>
    <row r="89" spans="2:56" s="1" customFormat="1" ht="25.65" customHeight="1">
      <c r="B89" s="32"/>
      <c r="C89" s="27" t="s">
        <v>24</v>
      </c>
      <c r="L89" s="3" t="str">
        <f>IF(E11="","",E11)</f>
        <v>Královéhradecký kraj,Pivovarské náměstí 1254,HK</v>
      </c>
      <c r="AI89" s="27" t="s">
        <v>32</v>
      </c>
      <c r="AM89" s="199" t="str">
        <f>IF(E17="","",E17)</f>
        <v>PRODIN a. s.,K Vápence 2745,530 02 Pardubice</v>
      </c>
      <c r="AN89" s="200"/>
      <c r="AO89" s="200"/>
      <c r="AP89" s="200"/>
      <c r="AR89" s="32"/>
      <c r="AS89" s="201" t="s">
        <v>60</v>
      </c>
      <c r="AT89" s="202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15" customHeight="1">
      <c r="B90" s="32"/>
      <c r="C90" s="27" t="s">
        <v>30</v>
      </c>
      <c r="L90" s="3" t="str">
        <f>IF(E14="Vyplň údaj","",E14)</f>
        <v/>
      </c>
      <c r="AI90" s="27" t="s">
        <v>37</v>
      </c>
      <c r="AM90" s="199" t="str">
        <f>IF(E20="","",E20)</f>
        <v>Ing. Alena Zahradníková</v>
      </c>
      <c r="AN90" s="200"/>
      <c r="AO90" s="200"/>
      <c r="AP90" s="200"/>
      <c r="AR90" s="32"/>
      <c r="AS90" s="203"/>
      <c r="AT90" s="204"/>
      <c r="BD90" s="56"/>
    </row>
    <row r="91" spans="2:56" s="1" customFormat="1" ht="10.95" customHeight="1">
      <c r="B91" s="32"/>
      <c r="AR91" s="32"/>
      <c r="AS91" s="203"/>
      <c r="AT91" s="204"/>
      <c r="BD91" s="56"/>
    </row>
    <row r="92" spans="2:56" s="1" customFormat="1" ht="29.25" customHeight="1">
      <c r="B92" s="32"/>
      <c r="C92" s="186" t="s">
        <v>61</v>
      </c>
      <c r="D92" s="187"/>
      <c r="E92" s="187"/>
      <c r="F92" s="187"/>
      <c r="G92" s="187"/>
      <c r="H92" s="57"/>
      <c r="I92" s="188" t="s">
        <v>62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9" t="s">
        <v>63</v>
      </c>
      <c r="AH92" s="187"/>
      <c r="AI92" s="187"/>
      <c r="AJ92" s="187"/>
      <c r="AK92" s="187"/>
      <c r="AL92" s="187"/>
      <c r="AM92" s="187"/>
      <c r="AN92" s="188" t="s">
        <v>64</v>
      </c>
      <c r="AO92" s="187"/>
      <c r="AP92" s="190"/>
      <c r="AQ92" s="58" t="s">
        <v>65</v>
      </c>
      <c r="AR92" s="32"/>
      <c r="AS92" s="59" t="s">
        <v>66</v>
      </c>
      <c r="AT92" s="60" t="s">
        <v>67</v>
      </c>
      <c r="AU92" s="60" t="s">
        <v>68</v>
      </c>
      <c r="AV92" s="60" t="s">
        <v>69</v>
      </c>
      <c r="AW92" s="60" t="s">
        <v>70</v>
      </c>
      <c r="AX92" s="60" t="s">
        <v>71</v>
      </c>
      <c r="AY92" s="60" t="s">
        <v>72</v>
      </c>
      <c r="AZ92" s="60" t="s">
        <v>73</v>
      </c>
      <c r="BA92" s="60" t="s">
        <v>74</v>
      </c>
      <c r="BB92" s="60" t="s">
        <v>75</v>
      </c>
      <c r="BC92" s="60" t="s">
        <v>76</v>
      </c>
      <c r="BD92" s="61" t="s">
        <v>77</v>
      </c>
    </row>
    <row r="93" spans="2:56" s="1" customFormat="1" ht="10.95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" customHeight="1">
      <c r="B94" s="63"/>
      <c r="C94" s="64" t="s">
        <v>78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94">
        <f>ROUND(AG95,2)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79</v>
      </c>
      <c r="BT94" s="72" t="s">
        <v>80</v>
      </c>
      <c r="BV94" s="72" t="s">
        <v>81</v>
      </c>
      <c r="BW94" s="72" t="s">
        <v>4</v>
      </c>
      <c r="BX94" s="72" t="s">
        <v>82</v>
      </c>
      <c r="CL94" s="72" t="s">
        <v>1</v>
      </c>
    </row>
    <row r="95" spans="1:90" s="6" customFormat="1" ht="24.75" customHeight="1">
      <c r="A95" s="73" t="s">
        <v>83</v>
      </c>
      <c r="B95" s="74"/>
      <c r="C95" s="75"/>
      <c r="D95" s="193" t="s">
        <v>14</v>
      </c>
      <c r="E95" s="193"/>
      <c r="F95" s="193"/>
      <c r="G95" s="193"/>
      <c r="H95" s="193"/>
      <c r="I95" s="76"/>
      <c r="J95" s="193" t="s">
        <v>17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'HKHPDEM23 - Hvězdárna a p...'!J28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77" t="s">
        <v>84</v>
      </c>
      <c r="AR95" s="74"/>
      <c r="AS95" s="78">
        <v>0</v>
      </c>
      <c r="AT95" s="79">
        <f>ROUND(SUM(AV95:AW95),2)</f>
        <v>0</v>
      </c>
      <c r="AU95" s="80">
        <f>'HKHPDEM23 - Hvězdárna a p...'!P122</f>
        <v>0</v>
      </c>
      <c r="AV95" s="79">
        <f>'HKHPDEM23 - Hvězdárna a p...'!J31</f>
        <v>0</v>
      </c>
      <c r="AW95" s="79">
        <f>'HKHPDEM23 - Hvězdárna a p...'!J32</f>
        <v>0</v>
      </c>
      <c r="AX95" s="79">
        <f>'HKHPDEM23 - Hvězdárna a p...'!J33</f>
        <v>0</v>
      </c>
      <c r="AY95" s="79">
        <f>'HKHPDEM23 - Hvězdárna a p...'!J34</f>
        <v>0</v>
      </c>
      <c r="AZ95" s="79">
        <f>'HKHPDEM23 - Hvězdárna a p...'!F31</f>
        <v>0</v>
      </c>
      <c r="BA95" s="79">
        <f>'HKHPDEM23 - Hvězdárna a p...'!F32</f>
        <v>0</v>
      </c>
      <c r="BB95" s="79">
        <f>'HKHPDEM23 - Hvězdárna a p...'!F33</f>
        <v>0</v>
      </c>
      <c r="BC95" s="79">
        <f>'HKHPDEM23 - Hvězdárna a p...'!F34</f>
        <v>0</v>
      </c>
      <c r="BD95" s="81">
        <f>'HKHPDEM23 - Hvězdárna a p...'!F35</f>
        <v>0</v>
      </c>
      <c r="BT95" s="82" t="s">
        <v>85</v>
      </c>
      <c r="BU95" s="82" t="s">
        <v>86</v>
      </c>
      <c r="BV95" s="82" t="s">
        <v>81</v>
      </c>
      <c r="BW95" s="82" t="s">
        <v>4</v>
      </c>
      <c r="BX95" s="82" t="s">
        <v>82</v>
      </c>
      <c r="CL95" s="82" t="s">
        <v>1</v>
      </c>
    </row>
    <row r="96" spans="2:44" s="1" customFormat="1" ht="30" customHeight="1">
      <c r="B96" s="32"/>
      <c r="AR96" s="32"/>
    </row>
    <row r="97" spans="2:44" s="1" customFormat="1" ht="6.9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HKHPDEM23 - Hvězdárna a 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34"/>
  <sheetViews>
    <sheetView showGridLines="0" tabSelected="1" workbookViewId="0" topLeftCell="A1">
      <selection activeCell="K139" sqref="K13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7" t="s">
        <v>4</v>
      </c>
      <c r="AZ2" s="83" t="s">
        <v>87</v>
      </c>
      <c r="BA2" s="83" t="s">
        <v>87</v>
      </c>
      <c r="BB2" s="83" t="s">
        <v>1</v>
      </c>
      <c r="BC2" s="83" t="s">
        <v>88</v>
      </c>
      <c r="BD2" s="83" t="s">
        <v>89</v>
      </c>
    </row>
    <row r="3" spans="2:5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  <c r="AZ3" s="83" t="s">
        <v>90</v>
      </c>
      <c r="BA3" s="83" t="s">
        <v>90</v>
      </c>
      <c r="BB3" s="83" t="s">
        <v>1</v>
      </c>
      <c r="BC3" s="83" t="s">
        <v>91</v>
      </c>
      <c r="BD3" s="83" t="s">
        <v>89</v>
      </c>
    </row>
    <row r="4" spans="2:56" ht="24.9" customHeight="1">
      <c r="B4" s="20"/>
      <c r="D4" s="21" t="s">
        <v>92</v>
      </c>
      <c r="L4" s="20"/>
      <c r="M4" s="84" t="s">
        <v>10</v>
      </c>
      <c r="AT4" s="17" t="s">
        <v>3</v>
      </c>
      <c r="AZ4" s="83" t="s">
        <v>93</v>
      </c>
      <c r="BA4" s="83" t="s">
        <v>1</v>
      </c>
      <c r="BB4" s="83" t="s">
        <v>1</v>
      </c>
      <c r="BC4" s="83" t="s">
        <v>94</v>
      </c>
      <c r="BD4" s="83" t="s">
        <v>89</v>
      </c>
    </row>
    <row r="5" spans="2:56" ht="6.9" customHeight="1">
      <c r="B5" s="20"/>
      <c r="L5" s="20"/>
      <c r="AZ5" s="83" t="s">
        <v>95</v>
      </c>
      <c r="BA5" s="83" t="s">
        <v>1</v>
      </c>
      <c r="BB5" s="83" t="s">
        <v>1</v>
      </c>
      <c r="BC5" s="83" t="s">
        <v>96</v>
      </c>
      <c r="BD5" s="83" t="s">
        <v>97</v>
      </c>
    </row>
    <row r="6" spans="2:56" s="1" customFormat="1" ht="12" customHeight="1">
      <c r="B6" s="32"/>
      <c r="D6" s="27" t="s">
        <v>16</v>
      </c>
      <c r="L6" s="32"/>
      <c r="AZ6" s="83" t="s">
        <v>98</v>
      </c>
      <c r="BA6" s="83" t="s">
        <v>1</v>
      </c>
      <c r="BB6" s="83" t="s">
        <v>1</v>
      </c>
      <c r="BC6" s="83" t="s">
        <v>99</v>
      </c>
      <c r="BD6" s="83" t="s">
        <v>97</v>
      </c>
    </row>
    <row r="7" spans="2:56" s="1" customFormat="1" ht="30" customHeight="1">
      <c r="B7" s="32"/>
      <c r="E7" s="196" t="s">
        <v>17</v>
      </c>
      <c r="F7" s="223"/>
      <c r="G7" s="223"/>
      <c r="H7" s="223"/>
      <c r="L7" s="32"/>
      <c r="AZ7" s="83" t="s">
        <v>100</v>
      </c>
      <c r="BA7" s="83" t="s">
        <v>1</v>
      </c>
      <c r="BB7" s="83" t="s">
        <v>1</v>
      </c>
      <c r="BC7" s="83" t="s">
        <v>101</v>
      </c>
      <c r="BD7" s="83" t="s">
        <v>97</v>
      </c>
    </row>
    <row r="8" spans="2:56" s="1" customFormat="1" ht="12">
      <c r="B8" s="32"/>
      <c r="L8" s="32"/>
      <c r="AZ8" s="83" t="s">
        <v>102</v>
      </c>
      <c r="BA8" s="83" t="s">
        <v>1</v>
      </c>
      <c r="BB8" s="83" t="s">
        <v>1</v>
      </c>
      <c r="BC8" s="83" t="s">
        <v>103</v>
      </c>
      <c r="BD8" s="83" t="s">
        <v>97</v>
      </c>
    </row>
    <row r="9" spans="2:12" s="1" customFormat="1" ht="12" customHeight="1">
      <c r="B9" s="32"/>
      <c r="D9" s="27" t="s">
        <v>18</v>
      </c>
      <c r="F9" s="25" t="s">
        <v>1</v>
      </c>
      <c r="I9" s="27" t="s">
        <v>19</v>
      </c>
      <c r="J9" s="25" t="s">
        <v>1</v>
      </c>
      <c r="L9" s="32"/>
    </row>
    <row r="10" spans="2:12" s="1" customFormat="1" ht="12" customHeight="1">
      <c r="B10" s="32"/>
      <c r="D10" s="27" t="s">
        <v>20</v>
      </c>
      <c r="F10" s="25" t="s">
        <v>21</v>
      </c>
      <c r="I10" s="27" t="s">
        <v>22</v>
      </c>
      <c r="J10" s="52" t="str">
        <f>'Rekapitulace stavby'!AN8</f>
        <v>23. 3. 2023</v>
      </c>
      <c r="L10" s="32"/>
    </row>
    <row r="11" spans="2:12" s="1" customFormat="1" ht="10.95" customHeight="1">
      <c r="B11" s="32"/>
      <c r="L11" s="32"/>
    </row>
    <row r="12" spans="2:12" s="1" customFormat="1" ht="12" customHeight="1">
      <c r="B12" s="32"/>
      <c r="D12" s="27" t="s">
        <v>24</v>
      </c>
      <c r="I12" s="27" t="s">
        <v>25</v>
      </c>
      <c r="J12" s="25" t="s">
        <v>26</v>
      </c>
      <c r="L12" s="32"/>
    </row>
    <row r="13" spans="2:12" s="1" customFormat="1" ht="18" customHeight="1">
      <c r="B13" s="32"/>
      <c r="E13" s="25" t="s">
        <v>27</v>
      </c>
      <c r="I13" s="27" t="s">
        <v>28</v>
      </c>
      <c r="J13" s="25" t="s">
        <v>29</v>
      </c>
      <c r="L13" s="32"/>
    </row>
    <row r="14" spans="2:12" s="1" customFormat="1" ht="6.9" customHeight="1">
      <c r="B14" s="32"/>
      <c r="L14" s="32"/>
    </row>
    <row r="15" spans="2:12" s="1" customFormat="1" ht="12" customHeight="1">
      <c r="B15" s="32"/>
      <c r="D15" s="27" t="s">
        <v>30</v>
      </c>
      <c r="I15" s="27" t="s">
        <v>25</v>
      </c>
      <c r="J15" s="28" t="str">
        <f>'Rekapitulace stavby'!AN13</f>
        <v>Vyplň údaj</v>
      </c>
      <c r="L15" s="32"/>
    </row>
    <row r="16" spans="2:12" s="1" customFormat="1" ht="18" customHeight="1">
      <c r="B16" s="32"/>
      <c r="E16" s="224" t="str">
        <f>'Rekapitulace stavby'!E14</f>
        <v>Vyplň údaj</v>
      </c>
      <c r="F16" s="215"/>
      <c r="G16" s="215"/>
      <c r="H16" s="215"/>
      <c r="I16" s="27" t="s">
        <v>28</v>
      </c>
      <c r="J16" s="28" t="str">
        <f>'Rekapitulace stavby'!AN14</f>
        <v>Vyplň údaj</v>
      </c>
      <c r="L16" s="32"/>
    </row>
    <row r="17" spans="2:12" s="1" customFormat="1" ht="6.9" customHeight="1">
      <c r="B17" s="32"/>
      <c r="L17" s="32"/>
    </row>
    <row r="18" spans="2:12" s="1" customFormat="1" ht="12" customHeight="1">
      <c r="B18" s="32"/>
      <c r="D18" s="27" t="s">
        <v>32</v>
      </c>
      <c r="I18" s="27" t="s">
        <v>25</v>
      </c>
      <c r="J18" s="25" t="s">
        <v>33</v>
      </c>
      <c r="L18" s="32"/>
    </row>
    <row r="19" spans="2:12" s="1" customFormat="1" ht="18" customHeight="1">
      <c r="B19" s="32"/>
      <c r="E19" s="25" t="s">
        <v>34</v>
      </c>
      <c r="I19" s="27" t="s">
        <v>28</v>
      </c>
      <c r="J19" s="25" t="s">
        <v>35</v>
      </c>
      <c r="L19" s="32"/>
    </row>
    <row r="20" spans="2:12" s="1" customFormat="1" ht="6.9" customHeight="1">
      <c r="B20" s="32"/>
      <c r="L20" s="32"/>
    </row>
    <row r="21" spans="2:12" s="1" customFormat="1" ht="12" customHeight="1">
      <c r="B21" s="32"/>
      <c r="D21" s="27" t="s">
        <v>37</v>
      </c>
      <c r="I21" s="27" t="s">
        <v>25</v>
      </c>
      <c r="J21" s="25" t="s">
        <v>1</v>
      </c>
      <c r="L21" s="32"/>
    </row>
    <row r="22" spans="2:12" s="1" customFormat="1" ht="18" customHeight="1">
      <c r="B22" s="32"/>
      <c r="E22" s="25" t="s">
        <v>38</v>
      </c>
      <c r="I22" s="27" t="s">
        <v>28</v>
      </c>
      <c r="J22" s="25" t="s">
        <v>1</v>
      </c>
      <c r="L22" s="32"/>
    </row>
    <row r="23" spans="2:12" s="1" customFormat="1" ht="6.9" customHeight="1">
      <c r="B23" s="32"/>
      <c r="L23" s="32"/>
    </row>
    <row r="24" spans="2:12" s="1" customFormat="1" ht="12" customHeight="1">
      <c r="B24" s="32"/>
      <c r="D24" s="27" t="s">
        <v>39</v>
      </c>
      <c r="L24" s="32"/>
    </row>
    <row r="25" spans="2:12" s="7" customFormat="1" ht="16.5" customHeight="1">
      <c r="B25" s="85"/>
      <c r="E25" s="219" t="s">
        <v>1</v>
      </c>
      <c r="F25" s="219"/>
      <c r="G25" s="219"/>
      <c r="H25" s="219"/>
      <c r="L25" s="85"/>
    </row>
    <row r="26" spans="2:12" s="1" customFormat="1" ht="6.9" customHeight="1">
      <c r="B26" s="32"/>
      <c r="L26" s="32"/>
    </row>
    <row r="27" spans="2:12" s="1" customFormat="1" ht="6.9" customHeight="1">
      <c r="B27" s="32"/>
      <c r="D27" s="53"/>
      <c r="E27" s="53"/>
      <c r="F27" s="53"/>
      <c r="G27" s="53"/>
      <c r="H27" s="53"/>
      <c r="I27" s="53"/>
      <c r="J27" s="53"/>
      <c r="K27" s="53"/>
      <c r="L27" s="32"/>
    </row>
    <row r="28" spans="2:12" s="1" customFormat="1" ht="25.35" customHeight="1">
      <c r="B28" s="32"/>
      <c r="D28" s="86" t="s">
        <v>40</v>
      </c>
      <c r="J28" s="66">
        <f>ROUND(J122,2)</f>
        <v>0</v>
      </c>
      <c r="L28" s="32"/>
    </row>
    <row r="29" spans="2:12" s="1" customFormat="1" ht="6.9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14.4" customHeight="1">
      <c r="B30" s="32"/>
      <c r="F30" s="35" t="s">
        <v>42</v>
      </c>
      <c r="I30" s="35" t="s">
        <v>41</v>
      </c>
      <c r="J30" s="35" t="s">
        <v>43</v>
      </c>
      <c r="L30" s="32"/>
    </row>
    <row r="31" spans="2:12" s="1" customFormat="1" ht="14.4" customHeight="1">
      <c r="B31" s="32"/>
      <c r="D31" s="55" t="s">
        <v>44</v>
      </c>
      <c r="E31" s="27" t="s">
        <v>45</v>
      </c>
      <c r="F31" s="87">
        <f>ROUND((SUM(BE122:BE333)),2)</f>
        <v>0</v>
      </c>
      <c r="I31" s="88">
        <v>0.21</v>
      </c>
      <c r="J31" s="87">
        <f>ROUND(((SUM(BE122:BE333))*I31),2)</f>
        <v>0</v>
      </c>
      <c r="L31" s="32"/>
    </row>
    <row r="32" spans="2:12" s="1" customFormat="1" ht="14.4" customHeight="1">
      <c r="B32" s="32"/>
      <c r="E32" s="27" t="s">
        <v>46</v>
      </c>
      <c r="F32" s="87">
        <f>ROUND((SUM(BF122:BF333)),2)</f>
        <v>0</v>
      </c>
      <c r="I32" s="88">
        <v>0.15</v>
      </c>
      <c r="J32" s="87">
        <f>ROUND(((SUM(BF122:BF333))*I32),2)</f>
        <v>0</v>
      </c>
      <c r="L32" s="32"/>
    </row>
    <row r="33" spans="2:12" s="1" customFormat="1" ht="14.4" customHeight="1" hidden="1">
      <c r="B33" s="32"/>
      <c r="E33" s="27" t="s">
        <v>47</v>
      </c>
      <c r="F33" s="87">
        <f>ROUND((SUM(BG122:BG333)),2)</f>
        <v>0</v>
      </c>
      <c r="I33" s="88">
        <v>0.21</v>
      </c>
      <c r="J33" s="87">
        <f>0</f>
        <v>0</v>
      </c>
      <c r="L33" s="32"/>
    </row>
    <row r="34" spans="2:12" s="1" customFormat="1" ht="14.4" customHeight="1" hidden="1">
      <c r="B34" s="32"/>
      <c r="E34" s="27" t="s">
        <v>48</v>
      </c>
      <c r="F34" s="87">
        <f>ROUND((SUM(BH122:BH333)),2)</f>
        <v>0</v>
      </c>
      <c r="I34" s="88">
        <v>0.15</v>
      </c>
      <c r="J34" s="87">
        <f>0</f>
        <v>0</v>
      </c>
      <c r="L34" s="32"/>
    </row>
    <row r="35" spans="2:12" s="1" customFormat="1" ht="14.4" customHeight="1" hidden="1">
      <c r="B35" s="32"/>
      <c r="E35" s="27" t="s">
        <v>49</v>
      </c>
      <c r="F35" s="87">
        <f>ROUND((SUM(BI122:BI333)),2)</f>
        <v>0</v>
      </c>
      <c r="I35" s="88">
        <v>0</v>
      </c>
      <c r="J35" s="87">
        <f>0</f>
        <v>0</v>
      </c>
      <c r="L35" s="32"/>
    </row>
    <row r="36" spans="2:12" s="1" customFormat="1" ht="6.9" customHeight="1">
      <c r="B36" s="32"/>
      <c r="L36" s="32"/>
    </row>
    <row r="37" spans="2:12" s="1" customFormat="1" ht="25.35" customHeight="1">
      <c r="B37" s="32"/>
      <c r="C37" s="89"/>
      <c r="D37" s="90" t="s">
        <v>50</v>
      </c>
      <c r="E37" s="57"/>
      <c r="F37" s="57"/>
      <c r="G37" s="91" t="s">
        <v>51</v>
      </c>
      <c r="H37" s="92" t="s">
        <v>52</v>
      </c>
      <c r="I37" s="57"/>
      <c r="J37" s="93">
        <f>SUM(J28:J35)</f>
        <v>0</v>
      </c>
      <c r="K37" s="94"/>
      <c r="L37" s="32"/>
    </row>
    <row r="38" spans="2:12" s="1" customFormat="1" ht="14.4" customHeight="1">
      <c r="B38" s="32"/>
      <c r="L38" s="32"/>
    </row>
    <row r="39" spans="2:12" ht="14.4" customHeight="1">
      <c r="B39" s="20"/>
      <c r="L39" s="20"/>
    </row>
    <row r="40" spans="2:12" ht="14.4" customHeight="1">
      <c r="B40" s="20"/>
      <c r="L40" s="20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53</v>
      </c>
      <c r="E50" s="42"/>
      <c r="F50" s="42"/>
      <c r="G50" s="41" t="s">
        <v>54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3.2">
      <c r="B61" s="32"/>
      <c r="D61" s="43" t="s">
        <v>55</v>
      </c>
      <c r="E61" s="34"/>
      <c r="F61" s="95" t="s">
        <v>56</v>
      </c>
      <c r="G61" s="43" t="s">
        <v>55</v>
      </c>
      <c r="H61" s="34"/>
      <c r="I61" s="34"/>
      <c r="J61" s="96" t="s">
        <v>56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.2">
      <c r="B65" s="32"/>
      <c r="D65" s="41" t="s">
        <v>57</v>
      </c>
      <c r="E65" s="42"/>
      <c r="F65" s="42"/>
      <c r="G65" s="41" t="s">
        <v>58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3.2">
      <c r="B76" s="32"/>
      <c r="D76" s="43" t="s">
        <v>55</v>
      </c>
      <c r="E76" s="34"/>
      <c r="F76" s="95" t="s">
        <v>56</v>
      </c>
      <c r="G76" s="43" t="s">
        <v>55</v>
      </c>
      <c r="H76" s="34"/>
      <c r="I76" s="34"/>
      <c r="J76" s="96" t="s">
        <v>56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" customHeight="1">
      <c r="B82" s="32"/>
      <c r="C82" s="21" t="s">
        <v>104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30" customHeight="1">
      <c r="B85" s="32"/>
      <c r="E85" s="196" t="str">
        <f>E7</f>
        <v>Hvězdárna a planetárium Hradec Králové,pozorovací domek,demolice</v>
      </c>
      <c r="F85" s="223"/>
      <c r="G85" s="223"/>
      <c r="H85" s="223"/>
      <c r="L85" s="32"/>
    </row>
    <row r="86" spans="2:12" s="1" customFormat="1" ht="6.9" customHeight="1">
      <c r="B86" s="32"/>
      <c r="L86" s="32"/>
    </row>
    <row r="87" spans="2:12" s="1" customFormat="1" ht="12" customHeight="1">
      <c r="B87" s="32"/>
      <c r="C87" s="27" t="s">
        <v>20</v>
      </c>
      <c r="F87" s="25" t="str">
        <f>F10</f>
        <v>Hradec Králové,Kluky,p.č.st. 245, p.č.280/31</v>
      </c>
      <c r="I87" s="27" t="s">
        <v>22</v>
      </c>
      <c r="J87" s="52" t="str">
        <f>IF(J10="","",J10)</f>
        <v>23. 3. 2023</v>
      </c>
      <c r="L87" s="32"/>
    </row>
    <row r="88" spans="2:12" s="1" customFormat="1" ht="6.9" customHeight="1">
      <c r="B88" s="32"/>
      <c r="L88" s="32"/>
    </row>
    <row r="89" spans="2:12" s="1" customFormat="1" ht="40.2" customHeight="1">
      <c r="B89" s="32"/>
      <c r="C89" s="27" t="s">
        <v>24</v>
      </c>
      <c r="F89" s="25" t="str">
        <f>E13</f>
        <v>Královéhradecký kraj,Pivovarské náměstí 1254,HK</v>
      </c>
      <c r="I89" s="27" t="s">
        <v>32</v>
      </c>
      <c r="J89" s="30" t="str">
        <f>E19</f>
        <v>PRODIN a. s.,K Vápence 2745,530 02 Pardubice</v>
      </c>
      <c r="L89" s="32"/>
    </row>
    <row r="90" spans="2:12" s="1" customFormat="1" ht="25.65" customHeight="1">
      <c r="B90" s="32"/>
      <c r="C90" s="27" t="s">
        <v>30</v>
      </c>
      <c r="F90" s="25" t="str">
        <f>IF(E16="","",E16)</f>
        <v>Vyplň údaj</v>
      </c>
      <c r="I90" s="27" t="s">
        <v>37</v>
      </c>
      <c r="J90" s="30" t="str">
        <f>E22</f>
        <v>Ing. Alena Zahradníková</v>
      </c>
      <c r="L90" s="32"/>
    </row>
    <row r="91" spans="2:12" s="1" customFormat="1" ht="10.35" customHeight="1">
      <c r="B91" s="32"/>
      <c r="L91" s="32"/>
    </row>
    <row r="92" spans="2:12" s="1" customFormat="1" ht="29.25" customHeight="1">
      <c r="B92" s="32"/>
      <c r="C92" s="97" t="s">
        <v>105</v>
      </c>
      <c r="D92" s="89"/>
      <c r="E92" s="89"/>
      <c r="F92" s="89"/>
      <c r="G92" s="89"/>
      <c r="H92" s="89"/>
      <c r="I92" s="89"/>
      <c r="J92" s="98" t="s">
        <v>106</v>
      </c>
      <c r="K92" s="89"/>
      <c r="L92" s="32"/>
    </row>
    <row r="93" spans="2:12" s="1" customFormat="1" ht="10.35" customHeight="1">
      <c r="B93" s="32"/>
      <c r="L93" s="32"/>
    </row>
    <row r="94" spans="2:47" s="1" customFormat="1" ht="22.95" customHeight="1">
      <c r="B94" s="32"/>
      <c r="C94" s="99" t="s">
        <v>107</v>
      </c>
      <c r="J94" s="66">
        <f>J122</f>
        <v>0</v>
      </c>
      <c r="L94" s="32"/>
      <c r="AU94" s="17" t="s">
        <v>108</v>
      </c>
    </row>
    <row r="95" spans="2:12" s="8" customFormat="1" ht="24.9" customHeight="1">
      <c r="B95" s="100"/>
      <c r="D95" s="101" t="s">
        <v>109</v>
      </c>
      <c r="E95" s="102"/>
      <c r="F95" s="102"/>
      <c r="G95" s="102"/>
      <c r="H95" s="102"/>
      <c r="I95" s="102"/>
      <c r="J95" s="103">
        <f>J123</f>
        <v>0</v>
      </c>
      <c r="L95" s="100"/>
    </row>
    <row r="96" spans="2:12" s="9" customFormat="1" ht="19.95" customHeight="1">
      <c r="B96" s="104"/>
      <c r="D96" s="105" t="s">
        <v>110</v>
      </c>
      <c r="E96" s="106"/>
      <c r="F96" s="106"/>
      <c r="G96" s="106"/>
      <c r="H96" s="106"/>
      <c r="I96" s="106"/>
      <c r="J96" s="107">
        <f>J124</f>
        <v>0</v>
      </c>
      <c r="L96" s="104"/>
    </row>
    <row r="97" spans="2:12" s="9" customFormat="1" ht="19.95" customHeight="1">
      <c r="B97" s="104"/>
      <c r="D97" s="105" t="s">
        <v>111</v>
      </c>
      <c r="E97" s="106"/>
      <c r="F97" s="106"/>
      <c r="G97" s="106"/>
      <c r="H97" s="106"/>
      <c r="I97" s="106"/>
      <c r="J97" s="107">
        <f>J138</f>
        <v>0</v>
      </c>
      <c r="L97" s="104"/>
    </row>
    <row r="98" spans="2:12" s="9" customFormat="1" ht="19.95" customHeight="1">
      <c r="B98" s="104"/>
      <c r="D98" s="105" t="s">
        <v>112</v>
      </c>
      <c r="E98" s="106"/>
      <c r="F98" s="106"/>
      <c r="G98" s="106"/>
      <c r="H98" s="106"/>
      <c r="I98" s="106"/>
      <c r="J98" s="107">
        <f>J145</f>
        <v>0</v>
      </c>
      <c r="L98" s="104"/>
    </row>
    <row r="99" spans="2:12" s="9" customFormat="1" ht="19.95" customHeight="1">
      <c r="B99" s="104"/>
      <c r="D99" s="105" t="s">
        <v>113</v>
      </c>
      <c r="E99" s="106"/>
      <c r="F99" s="106"/>
      <c r="G99" s="106"/>
      <c r="H99" s="106"/>
      <c r="I99" s="106"/>
      <c r="J99" s="107">
        <f>J233</f>
        <v>0</v>
      </c>
      <c r="L99" s="104"/>
    </row>
    <row r="100" spans="2:12" s="8" customFormat="1" ht="24.9" customHeight="1">
      <c r="B100" s="100"/>
      <c r="D100" s="101" t="s">
        <v>114</v>
      </c>
      <c r="E100" s="102"/>
      <c r="F100" s="102"/>
      <c r="G100" s="102"/>
      <c r="H100" s="102"/>
      <c r="I100" s="102"/>
      <c r="J100" s="103">
        <f>J274</f>
        <v>0</v>
      </c>
      <c r="L100" s="100"/>
    </row>
    <row r="101" spans="2:12" s="8" customFormat="1" ht="24.9" customHeight="1">
      <c r="B101" s="100"/>
      <c r="D101" s="101" t="s">
        <v>115</v>
      </c>
      <c r="E101" s="102"/>
      <c r="F101" s="102"/>
      <c r="G101" s="102"/>
      <c r="H101" s="102"/>
      <c r="I101" s="102"/>
      <c r="J101" s="103">
        <f>J308</f>
        <v>0</v>
      </c>
      <c r="L101" s="100"/>
    </row>
    <row r="102" spans="2:12" s="9" customFormat="1" ht="19.95" customHeight="1">
      <c r="B102" s="104"/>
      <c r="D102" s="105" t="s">
        <v>116</v>
      </c>
      <c r="E102" s="106"/>
      <c r="F102" s="106"/>
      <c r="G102" s="106"/>
      <c r="H102" s="106"/>
      <c r="I102" s="106"/>
      <c r="J102" s="107">
        <f>J309</f>
        <v>0</v>
      </c>
      <c r="L102" s="104"/>
    </row>
    <row r="103" spans="2:12" s="9" customFormat="1" ht="19.95" customHeight="1">
      <c r="B103" s="104"/>
      <c r="D103" s="105" t="s">
        <v>117</v>
      </c>
      <c r="E103" s="106"/>
      <c r="F103" s="106"/>
      <c r="G103" s="106"/>
      <c r="H103" s="106"/>
      <c r="I103" s="106"/>
      <c r="J103" s="107">
        <f>J318</f>
        <v>0</v>
      </c>
      <c r="L103" s="104"/>
    </row>
    <row r="104" spans="2:12" s="9" customFormat="1" ht="19.95" customHeight="1">
      <c r="B104" s="104"/>
      <c r="D104" s="105" t="s">
        <v>118</v>
      </c>
      <c r="E104" s="106"/>
      <c r="F104" s="106"/>
      <c r="G104" s="106"/>
      <c r="H104" s="106"/>
      <c r="I104" s="106"/>
      <c r="J104" s="107">
        <f>J327</f>
        <v>0</v>
      </c>
      <c r="L104" s="104"/>
    </row>
    <row r="105" spans="2:12" s="1" customFormat="1" ht="21.75" customHeight="1">
      <c r="B105" s="32"/>
      <c r="L105" s="32"/>
    </row>
    <row r="106" spans="2:12" s="1" customFormat="1" ht="6.9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12" s="1" customFormat="1" ht="6.9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12" s="1" customFormat="1" ht="24.9" customHeight="1">
      <c r="B111" s="32"/>
      <c r="C111" s="21" t="s">
        <v>119</v>
      </c>
      <c r="L111" s="32"/>
    </row>
    <row r="112" spans="2:12" s="1" customFormat="1" ht="6.9" customHeight="1">
      <c r="B112" s="32"/>
      <c r="L112" s="32"/>
    </row>
    <row r="113" spans="2:12" s="1" customFormat="1" ht="12" customHeight="1">
      <c r="B113" s="32"/>
      <c r="C113" s="27" t="s">
        <v>16</v>
      </c>
      <c r="L113" s="32"/>
    </row>
    <row r="114" spans="2:12" s="1" customFormat="1" ht="30" customHeight="1">
      <c r="B114" s="32"/>
      <c r="E114" s="196" t="str">
        <f>E7</f>
        <v>Hvězdárna a planetárium Hradec Králové,pozorovací domek,demolice</v>
      </c>
      <c r="F114" s="223"/>
      <c r="G114" s="223"/>
      <c r="H114" s="223"/>
      <c r="L114" s="32"/>
    </row>
    <row r="115" spans="2:12" s="1" customFormat="1" ht="6.9" customHeight="1">
      <c r="B115" s="32"/>
      <c r="L115" s="32"/>
    </row>
    <row r="116" spans="2:12" s="1" customFormat="1" ht="12" customHeight="1">
      <c r="B116" s="32"/>
      <c r="C116" s="27" t="s">
        <v>20</v>
      </c>
      <c r="F116" s="25" t="str">
        <f>F10</f>
        <v>Hradec Králové,Kluky,p.č.st. 245, p.č.280/31</v>
      </c>
      <c r="I116" s="27" t="s">
        <v>22</v>
      </c>
      <c r="J116" s="52" t="str">
        <f>IF(J10="","",J10)</f>
        <v>23. 3. 2023</v>
      </c>
      <c r="L116" s="32"/>
    </row>
    <row r="117" spans="2:12" s="1" customFormat="1" ht="6.9" customHeight="1">
      <c r="B117" s="32"/>
      <c r="L117" s="32"/>
    </row>
    <row r="118" spans="2:12" s="1" customFormat="1" ht="40.2" customHeight="1">
      <c r="B118" s="32"/>
      <c r="C118" s="27" t="s">
        <v>24</v>
      </c>
      <c r="F118" s="25" t="str">
        <f>E13</f>
        <v>Královéhradecký kraj,Pivovarské náměstí 1254,HK</v>
      </c>
      <c r="I118" s="27" t="s">
        <v>32</v>
      </c>
      <c r="J118" s="30" t="str">
        <f>E19</f>
        <v>PRODIN a. s.,K Vápence 2745,530 02 Pardubice</v>
      </c>
      <c r="L118" s="32"/>
    </row>
    <row r="119" spans="2:12" s="1" customFormat="1" ht="25.65" customHeight="1">
      <c r="B119" s="32"/>
      <c r="C119" s="27" t="s">
        <v>30</v>
      </c>
      <c r="F119" s="25" t="str">
        <f>IF(E16="","",E16)</f>
        <v>Vyplň údaj</v>
      </c>
      <c r="I119" s="27" t="s">
        <v>37</v>
      </c>
      <c r="J119" s="30" t="str">
        <f>E22</f>
        <v>Ing. Alena Zahradníková</v>
      </c>
      <c r="L119" s="32"/>
    </row>
    <row r="120" spans="2:12" s="1" customFormat="1" ht="10.35" customHeight="1">
      <c r="B120" s="32"/>
      <c r="L120" s="32"/>
    </row>
    <row r="121" spans="2:20" s="10" customFormat="1" ht="29.25" customHeight="1">
      <c r="B121" s="108"/>
      <c r="C121" s="109" t="s">
        <v>120</v>
      </c>
      <c r="D121" s="110" t="s">
        <v>65</v>
      </c>
      <c r="E121" s="110" t="s">
        <v>61</v>
      </c>
      <c r="F121" s="110" t="s">
        <v>62</v>
      </c>
      <c r="G121" s="110" t="s">
        <v>121</v>
      </c>
      <c r="H121" s="110" t="s">
        <v>122</v>
      </c>
      <c r="I121" s="110" t="s">
        <v>123</v>
      </c>
      <c r="J121" s="110" t="s">
        <v>106</v>
      </c>
      <c r="K121" s="111" t="s">
        <v>124</v>
      </c>
      <c r="L121" s="108"/>
      <c r="M121" s="59" t="s">
        <v>1</v>
      </c>
      <c r="N121" s="60" t="s">
        <v>44</v>
      </c>
      <c r="O121" s="60" t="s">
        <v>125</v>
      </c>
      <c r="P121" s="60" t="s">
        <v>126</v>
      </c>
      <c r="Q121" s="60" t="s">
        <v>127</v>
      </c>
      <c r="R121" s="60" t="s">
        <v>128</v>
      </c>
      <c r="S121" s="60" t="s">
        <v>129</v>
      </c>
      <c r="T121" s="61" t="s">
        <v>130</v>
      </c>
    </row>
    <row r="122" spans="2:63" s="1" customFormat="1" ht="22.95" customHeight="1">
      <c r="B122" s="32"/>
      <c r="C122" s="64" t="s">
        <v>131</v>
      </c>
      <c r="J122" s="112">
        <f>BK122</f>
        <v>0</v>
      </c>
      <c r="L122" s="32"/>
      <c r="M122" s="62"/>
      <c r="N122" s="53"/>
      <c r="O122" s="53"/>
      <c r="P122" s="113">
        <f>P123+P274+P308</f>
        <v>0</v>
      </c>
      <c r="Q122" s="53"/>
      <c r="R122" s="113">
        <f>R123+R274+R308</f>
        <v>0.0010831</v>
      </c>
      <c r="S122" s="53"/>
      <c r="T122" s="114">
        <f>T123+T274+T308</f>
        <v>312.93501</v>
      </c>
      <c r="AT122" s="17" t="s">
        <v>79</v>
      </c>
      <c r="AU122" s="17" t="s">
        <v>108</v>
      </c>
      <c r="BK122" s="115">
        <f>BK123+BK274+BK308</f>
        <v>0</v>
      </c>
    </row>
    <row r="123" spans="2:63" s="11" customFormat="1" ht="25.95" customHeight="1">
      <c r="B123" s="116"/>
      <c r="D123" s="117" t="s">
        <v>79</v>
      </c>
      <c r="E123" s="118" t="s">
        <v>132</v>
      </c>
      <c r="F123" s="118" t="s">
        <v>132</v>
      </c>
      <c r="I123" s="119"/>
      <c r="J123" s="120">
        <f>BK123</f>
        <v>0</v>
      </c>
      <c r="L123" s="116"/>
      <c r="M123" s="121"/>
      <c r="P123" s="122">
        <f>P124+P138+P145+P233</f>
        <v>0</v>
      </c>
      <c r="R123" s="122">
        <f>R124+R138+R145+R233</f>
        <v>0.0010831</v>
      </c>
      <c r="T123" s="123">
        <f>T124+T138+T145+T233</f>
        <v>312.93501</v>
      </c>
      <c r="AR123" s="117" t="s">
        <v>85</v>
      </c>
      <c r="AT123" s="124" t="s">
        <v>79</v>
      </c>
      <c r="AU123" s="124" t="s">
        <v>80</v>
      </c>
      <c r="AY123" s="117" t="s">
        <v>133</v>
      </c>
      <c r="BK123" s="125">
        <f>BK124+BK138+BK145+BK233</f>
        <v>0</v>
      </c>
    </row>
    <row r="124" spans="2:63" s="11" customFormat="1" ht="22.95" customHeight="1">
      <c r="B124" s="116"/>
      <c r="D124" s="117" t="s">
        <v>79</v>
      </c>
      <c r="E124" s="126" t="s">
        <v>85</v>
      </c>
      <c r="F124" s="126" t="s">
        <v>134</v>
      </c>
      <c r="I124" s="119"/>
      <c r="J124" s="127">
        <f>BK124</f>
        <v>0</v>
      </c>
      <c r="L124" s="116"/>
      <c r="M124" s="121"/>
      <c r="P124" s="122">
        <f>SUM(P125:P137)</f>
        <v>0</v>
      </c>
      <c r="R124" s="122">
        <f>SUM(R125:R137)</f>
        <v>0</v>
      </c>
      <c r="T124" s="123">
        <f>SUM(T125:T137)</f>
        <v>0</v>
      </c>
      <c r="AR124" s="117" t="s">
        <v>85</v>
      </c>
      <c r="AT124" s="124" t="s">
        <v>79</v>
      </c>
      <c r="AU124" s="124" t="s">
        <v>85</v>
      </c>
      <c r="AY124" s="117" t="s">
        <v>133</v>
      </c>
      <c r="BK124" s="125">
        <f>SUM(BK125:BK137)</f>
        <v>0</v>
      </c>
    </row>
    <row r="125" spans="2:65" s="1" customFormat="1" ht="44.25" customHeight="1">
      <c r="B125" s="128"/>
      <c r="C125" s="129" t="s">
        <v>85</v>
      </c>
      <c r="D125" s="129" t="s">
        <v>135</v>
      </c>
      <c r="E125" s="130" t="s">
        <v>136</v>
      </c>
      <c r="F125" s="131" t="s">
        <v>137</v>
      </c>
      <c r="G125" s="132" t="s">
        <v>138</v>
      </c>
      <c r="H125" s="133">
        <v>49.119</v>
      </c>
      <c r="I125" s="134"/>
      <c r="J125" s="135">
        <f>ROUND(I125*H125,2)</f>
        <v>0</v>
      </c>
      <c r="K125" s="131" t="s">
        <v>206</v>
      </c>
      <c r="L125" s="32"/>
      <c r="M125" s="136" t="s">
        <v>1</v>
      </c>
      <c r="N125" s="137" t="s">
        <v>45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139</v>
      </c>
      <c r="AT125" s="140" t="s">
        <v>135</v>
      </c>
      <c r="AU125" s="140" t="s">
        <v>89</v>
      </c>
      <c r="AY125" s="17" t="s">
        <v>133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7" t="s">
        <v>85</v>
      </c>
      <c r="BK125" s="141">
        <f>ROUND(I125*H125,2)</f>
        <v>0</v>
      </c>
      <c r="BL125" s="17" t="s">
        <v>139</v>
      </c>
      <c r="BM125" s="140" t="s">
        <v>140</v>
      </c>
    </row>
    <row r="126" spans="2:47" s="1" customFormat="1" ht="28.8">
      <c r="B126" s="32"/>
      <c r="D126" s="142" t="s">
        <v>141</v>
      </c>
      <c r="F126" s="143" t="s">
        <v>137</v>
      </c>
      <c r="I126" s="144"/>
      <c r="L126" s="32"/>
      <c r="M126" s="145"/>
      <c r="T126" s="56"/>
      <c r="AT126" s="17" t="s">
        <v>141</v>
      </c>
      <c r="AU126" s="17" t="s">
        <v>89</v>
      </c>
    </row>
    <row r="127" spans="2:51" s="12" customFormat="1" ht="20.4">
      <c r="B127" s="146"/>
      <c r="D127" s="142" t="s">
        <v>142</v>
      </c>
      <c r="E127" s="147" t="s">
        <v>1</v>
      </c>
      <c r="F127" s="148" t="s">
        <v>143</v>
      </c>
      <c r="H127" s="147" t="s">
        <v>1</v>
      </c>
      <c r="I127" s="149"/>
      <c r="L127" s="146"/>
      <c r="M127" s="150"/>
      <c r="T127" s="151"/>
      <c r="AT127" s="147" t="s">
        <v>142</v>
      </c>
      <c r="AU127" s="147" t="s">
        <v>89</v>
      </c>
      <c r="AV127" s="12" t="s">
        <v>85</v>
      </c>
      <c r="AW127" s="12" t="s">
        <v>36</v>
      </c>
      <c r="AX127" s="12" t="s">
        <v>80</v>
      </c>
      <c r="AY127" s="147" t="s">
        <v>133</v>
      </c>
    </row>
    <row r="128" spans="2:51" s="12" customFormat="1" ht="12">
      <c r="B128" s="146"/>
      <c r="D128" s="142" t="s">
        <v>142</v>
      </c>
      <c r="E128" s="147" t="s">
        <v>1</v>
      </c>
      <c r="F128" s="148" t="s">
        <v>144</v>
      </c>
      <c r="H128" s="147" t="s">
        <v>1</v>
      </c>
      <c r="I128" s="149"/>
      <c r="L128" s="146"/>
      <c r="M128" s="150"/>
      <c r="T128" s="151"/>
      <c r="AT128" s="147" t="s">
        <v>142</v>
      </c>
      <c r="AU128" s="147" t="s">
        <v>89</v>
      </c>
      <c r="AV128" s="12" t="s">
        <v>85</v>
      </c>
      <c r="AW128" s="12" t="s">
        <v>36</v>
      </c>
      <c r="AX128" s="12" t="s">
        <v>80</v>
      </c>
      <c r="AY128" s="147" t="s">
        <v>133</v>
      </c>
    </row>
    <row r="129" spans="2:51" s="13" customFormat="1" ht="12">
      <c r="B129" s="152"/>
      <c r="D129" s="142" t="s">
        <v>142</v>
      </c>
      <c r="E129" s="153" t="s">
        <v>1</v>
      </c>
      <c r="F129" s="154" t="s">
        <v>145</v>
      </c>
      <c r="H129" s="155">
        <v>31.378</v>
      </c>
      <c r="I129" s="156"/>
      <c r="L129" s="152"/>
      <c r="M129" s="157"/>
      <c r="T129" s="158"/>
      <c r="AT129" s="153" t="s">
        <v>142</v>
      </c>
      <c r="AU129" s="153" t="s">
        <v>89</v>
      </c>
      <c r="AV129" s="13" t="s">
        <v>89</v>
      </c>
      <c r="AW129" s="13" t="s">
        <v>36</v>
      </c>
      <c r="AX129" s="13" t="s">
        <v>80</v>
      </c>
      <c r="AY129" s="153" t="s">
        <v>133</v>
      </c>
    </row>
    <row r="130" spans="2:51" s="12" customFormat="1" ht="20.4">
      <c r="B130" s="146"/>
      <c r="D130" s="142" t="s">
        <v>142</v>
      </c>
      <c r="E130" s="147" t="s">
        <v>1</v>
      </c>
      <c r="F130" s="148" t="s">
        <v>143</v>
      </c>
      <c r="H130" s="147" t="s">
        <v>1</v>
      </c>
      <c r="I130" s="149"/>
      <c r="L130" s="146"/>
      <c r="M130" s="150"/>
      <c r="T130" s="151"/>
      <c r="AT130" s="147" t="s">
        <v>142</v>
      </c>
      <c r="AU130" s="147" t="s">
        <v>89</v>
      </c>
      <c r="AV130" s="12" t="s">
        <v>85</v>
      </c>
      <c r="AW130" s="12" t="s">
        <v>36</v>
      </c>
      <c r="AX130" s="12" t="s">
        <v>80</v>
      </c>
      <c r="AY130" s="147" t="s">
        <v>133</v>
      </c>
    </row>
    <row r="131" spans="2:51" s="12" customFormat="1" ht="12">
      <c r="B131" s="146"/>
      <c r="D131" s="142" t="s">
        <v>142</v>
      </c>
      <c r="E131" s="147" t="s">
        <v>1</v>
      </c>
      <c r="F131" s="148" t="s">
        <v>146</v>
      </c>
      <c r="H131" s="147" t="s">
        <v>1</v>
      </c>
      <c r="I131" s="149"/>
      <c r="L131" s="146"/>
      <c r="M131" s="150"/>
      <c r="T131" s="151"/>
      <c r="AT131" s="147" t="s">
        <v>142</v>
      </c>
      <c r="AU131" s="147" t="s">
        <v>89</v>
      </c>
      <c r="AV131" s="12" t="s">
        <v>85</v>
      </c>
      <c r="AW131" s="12" t="s">
        <v>36</v>
      </c>
      <c r="AX131" s="12" t="s">
        <v>80</v>
      </c>
      <c r="AY131" s="147" t="s">
        <v>133</v>
      </c>
    </row>
    <row r="132" spans="2:51" s="13" customFormat="1" ht="12">
      <c r="B132" s="152"/>
      <c r="D132" s="142" t="s">
        <v>142</v>
      </c>
      <c r="E132" s="153" t="s">
        <v>1</v>
      </c>
      <c r="F132" s="154" t="s">
        <v>147</v>
      </c>
      <c r="H132" s="155">
        <v>4.176</v>
      </c>
      <c r="I132" s="156"/>
      <c r="L132" s="152"/>
      <c r="M132" s="157"/>
      <c r="T132" s="158"/>
      <c r="AT132" s="153" t="s">
        <v>142</v>
      </c>
      <c r="AU132" s="153" t="s">
        <v>89</v>
      </c>
      <c r="AV132" s="13" t="s">
        <v>89</v>
      </c>
      <c r="AW132" s="13" t="s">
        <v>36</v>
      </c>
      <c r="AX132" s="13" t="s">
        <v>80</v>
      </c>
      <c r="AY132" s="153" t="s">
        <v>133</v>
      </c>
    </row>
    <row r="133" spans="2:51" s="12" customFormat="1" ht="12">
      <c r="B133" s="146"/>
      <c r="D133" s="142" t="s">
        <v>142</v>
      </c>
      <c r="E133" s="147" t="s">
        <v>1</v>
      </c>
      <c r="F133" s="148" t="s">
        <v>148</v>
      </c>
      <c r="H133" s="147" t="s">
        <v>1</v>
      </c>
      <c r="I133" s="149"/>
      <c r="L133" s="146"/>
      <c r="M133" s="150"/>
      <c r="T133" s="151"/>
      <c r="AT133" s="147" t="s">
        <v>142</v>
      </c>
      <c r="AU133" s="147" t="s">
        <v>89</v>
      </c>
      <c r="AV133" s="12" t="s">
        <v>85</v>
      </c>
      <c r="AW133" s="12" t="s">
        <v>36</v>
      </c>
      <c r="AX133" s="12" t="s">
        <v>80</v>
      </c>
      <c r="AY133" s="147" t="s">
        <v>133</v>
      </c>
    </row>
    <row r="134" spans="2:51" s="13" customFormat="1" ht="12">
      <c r="B134" s="152"/>
      <c r="D134" s="142" t="s">
        <v>142</v>
      </c>
      <c r="E134" s="153" t="s">
        <v>1</v>
      </c>
      <c r="F134" s="154" t="s">
        <v>149</v>
      </c>
      <c r="H134" s="155">
        <v>13.565</v>
      </c>
      <c r="I134" s="156"/>
      <c r="L134" s="152"/>
      <c r="M134" s="157"/>
      <c r="T134" s="158"/>
      <c r="AT134" s="153" t="s">
        <v>142</v>
      </c>
      <c r="AU134" s="153" t="s">
        <v>89</v>
      </c>
      <c r="AV134" s="13" t="s">
        <v>89</v>
      </c>
      <c r="AW134" s="13" t="s">
        <v>36</v>
      </c>
      <c r="AX134" s="13" t="s">
        <v>80</v>
      </c>
      <c r="AY134" s="153" t="s">
        <v>133</v>
      </c>
    </row>
    <row r="135" spans="2:51" s="14" customFormat="1" ht="12">
      <c r="B135" s="159"/>
      <c r="D135" s="142" t="s">
        <v>142</v>
      </c>
      <c r="E135" s="160" t="s">
        <v>87</v>
      </c>
      <c r="F135" s="161" t="s">
        <v>150</v>
      </c>
      <c r="H135" s="162">
        <v>49.119</v>
      </c>
      <c r="I135" s="163"/>
      <c r="L135" s="159"/>
      <c r="M135" s="164"/>
      <c r="T135" s="165"/>
      <c r="AT135" s="160" t="s">
        <v>142</v>
      </c>
      <c r="AU135" s="160" t="s">
        <v>89</v>
      </c>
      <c r="AV135" s="14" t="s">
        <v>97</v>
      </c>
      <c r="AW135" s="14" t="s">
        <v>36</v>
      </c>
      <c r="AX135" s="14" t="s">
        <v>80</v>
      </c>
      <c r="AY135" s="160" t="s">
        <v>133</v>
      </c>
    </row>
    <row r="136" spans="2:51" s="12" customFormat="1" ht="20.4">
      <c r="B136" s="146"/>
      <c r="D136" s="142" t="s">
        <v>142</v>
      </c>
      <c r="E136" s="147" t="s">
        <v>1</v>
      </c>
      <c r="F136" s="148" t="s">
        <v>151</v>
      </c>
      <c r="H136" s="147" t="s">
        <v>1</v>
      </c>
      <c r="I136" s="149"/>
      <c r="L136" s="146"/>
      <c r="M136" s="150"/>
      <c r="T136" s="151"/>
      <c r="AT136" s="147" t="s">
        <v>142</v>
      </c>
      <c r="AU136" s="147" t="s">
        <v>89</v>
      </c>
      <c r="AV136" s="12" t="s">
        <v>85</v>
      </c>
      <c r="AW136" s="12" t="s">
        <v>36</v>
      </c>
      <c r="AX136" s="12" t="s">
        <v>80</v>
      </c>
      <c r="AY136" s="147" t="s">
        <v>133</v>
      </c>
    </row>
    <row r="137" spans="2:51" s="15" customFormat="1" ht="12">
      <c r="B137" s="166"/>
      <c r="D137" s="142" t="s">
        <v>142</v>
      </c>
      <c r="E137" s="167" t="s">
        <v>1</v>
      </c>
      <c r="F137" s="168" t="s">
        <v>152</v>
      </c>
      <c r="H137" s="169">
        <v>49.119</v>
      </c>
      <c r="I137" s="170"/>
      <c r="L137" s="166"/>
      <c r="M137" s="171"/>
      <c r="T137" s="172"/>
      <c r="AT137" s="167" t="s">
        <v>142</v>
      </c>
      <c r="AU137" s="167" t="s">
        <v>89</v>
      </c>
      <c r="AV137" s="15" t="s">
        <v>139</v>
      </c>
      <c r="AW137" s="15" t="s">
        <v>36</v>
      </c>
      <c r="AX137" s="15" t="s">
        <v>85</v>
      </c>
      <c r="AY137" s="167" t="s">
        <v>133</v>
      </c>
    </row>
    <row r="138" spans="2:63" s="11" customFormat="1" ht="22.95" customHeight="1">
      <c r="B138" s="116"/>
      <c r="D138" s="117" t="s">
        <v>79</v>
      </c>
      <c r="E138" s="126" t="s">
        <v>153</v>
      </c>
      <c r="F138" s="126" t="s">
        <v>154</v>
      </c>
      <c r="I138" s="119"/>
      <c r="J138" s="127">
        <f>BK138</f>
        <v>0</v>
      </c>
      <c r="L138" s="116"/>
      <c r="M138" s="121"/>
      <c r="P138" s="122">
        <f>SUM(P139:P144)</f>
        <v>0</v>
      </c>
      <c r="R138" s="122">
        <f>SUM(R139:R144)</f>
        <v>0</v>
      </c>
      <c r="T138" s="123">
        <f>SUM(T139:T144)</f>
        <v>0</v>
      </c>
      <c r="AR138" s="117" t="s">
        <v>85</v>
      </c>
      <c r="AT138" s="124" t="s">
        <v>79</v>
      </c>
      <c r="AU138" s="124" t="s">
        <v>85</v>
      </c>
      <c r="AY138" s="117" t="s">
        <v>133</v>
      </c>
      <c r="BK138" s="125">
        <f>SUM(BK139:BK144)</f>
        <v>0</v>
      </c>
    </row>
    <row r="139" spans="2:65" s="1" customFormat="1" ht="37.95" customHeight="1">
      <c r="B139" s="128"/>
      <c r="C139" s="129" t="s">
        <v>89</v>
      </c>
      <c r="D139" s="129" t="s">
        <v>135</v>
      </c>
      <c r="E139" s="130" t="s">
        <v>155</v>
      </c>
      <c r="F139" s="131" t="s">
        <v>156</v>
      </c>
      <c r="G139" s="132" t="s">
        <v>157</v>
      </c>
      <c r="H139" s="133">
        <v>0</v>
      </c>
      <c r="I139" s="134"/>
      <c r="J139" s="135">
        <f>ROUND(I139*H139,2)</f>
        <v>0</v>
      </c>
      <c r="K139" s="225" t="s">
        <v>401</v>
      </c>
      <c r="L139" s="32"/>
      <c r="M139" s="136" t="s">
        <v>1</v>
      </c>
      <c r="N139" s="137" t="s">
        <v>45</v>
      </c>
      <c r="P139" s="138">
        <f>O139*H139</f>
        <v>0</v>
      </c>
      <c r="Q139" s="138">
        <v>0.03167</v>
      </c>
      <c r="R139" s="138">
        <f>Q139*H139</f>
        <v>0</v>
      </c>
      <c r="S139" s="138">
        <v>0.037</v>
      </c>
      <c r="T139" s="139">
        <f>S139*H139</f>
        <v>0</v>
      </c>
      <c r="AR139" s="140" t="s">
        <v>139</v>
      </c>
      <c r="AT139" s="140" t="s">
        <v>135</v>
      </c>
      <c r="AU139" s="140" t="s">
        <v>89</v>
      </c>
      <c r="AY139" s="17" t="s">
        <v>133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7" t="s">
        <v>85</v>
      </c>
      <c r="BK139" s="141">
        <f>ROUND(I139*H139,2)</f>
        <v>0</v>
      </c>
      <c r="BL139" s="17" t="s">
        <v>139</v>
      </c>
      <c r="BM139" s="140" t="s">
        <v>158</v>
      </c>
    </row>
    <row r="140" spans="2:47" s="1" customFormat="1" ht="28.8">
      <c r="B140" s="32"/>
      <c r="D140" s="142" t="s">
        <v>141</v>
      </c>
      <c r="F140" s="143" t="s">
        <v>156</v>
      </c>
      <c r="I140" s="144"/>
      <c r="L140" s="32"/>
      <c r="M140" s="145"/>
      <c r="T140" s="56"/>
      <c r="AT140" s="17" t="s">
        <v>141</v>
      </c>
      <c r="AU140" s="17" t="s">
        <v>89</v>
      </c>
    </row>
    <row r="141" spans="2:51" s="12" customFormat="1" ht="12">
      <c r="B141" s="146"/>
      <c r="D141" s="142" t="s">
        <v>142</v>
      </c>
      <c r="E141" s="147" t="s">
        <v>1</v>
      </c>
      <c r="F141" s="148" t="s">
        <v>159</v>
      </c>
      <c r="H141" s="147" t="s">
        <v>1</v>
      </c>
      <c r="I141" s="149"/>
      <c r="L141" s="146"/>
      <c r="M141" s="150"/>
      <c r="T141" s="151"/>
      <c r="AT141" s="147" t="s">
        <v>142</v>
      </c>
      <c r="AU141" s="147" t="s">
        <v>89</v>
      </c>
      <c r="AV141" s="12" t="s">
        <v>85</v>
      </c>
      <c r="AW141" s="12" t="s">
        <v>36</v>
      </c>
      <c r="AX141" s="12" t="s">
        <v>80</v>
      </c>
      <c r="AY141" s="147" t="s">
        <v>133</v>
      </c>
    </row>
    <row r="142" spans="2:51" s="12" customFormat="1" ht="12">
      <c r="B142" s="146"/>
      <c r="D142" s="142" t="s">
        <v>142</v>
      </c>
      <c r="E142" s="147" t="s">
        <v>1</v>
      </c>
      <c r="F142" s="148" t="s">
        <v>160</v>
      </c>
      <c r="H142" s="147" t="s">
        <v>1</v>
      </c>
      <c r="I142" s="149"/>
      <c r="L142" s="146"/>
      <c r="M142" s="150"/>
      <c r="T142" s="151"/>
      <c r="AT142" s="147" t="s">
        <v>142</v>
      </c>
      <c r="AU142" s="147" t="s">
        <v>89</v>
      </c>
      <c r="AV142" s="12" t="s">
        <v>85</v>
      </c>
      <c r="AW142" s="12" t="s">
        <v>36</v>
      </c>
      <c r="AX142" s="12" t="s">
        <v>80</v>
      </c>
      <c r="AY142" s="147" t="s">
        <v>133</v>
      </c>
    </row>
    <row r="143" spans="2:51" s="13" customFormat="1" ht="12">
      <c r="B143" s="152"/>
      <c r="D143" s="142" t="s">
        <v>142</v>
      </c>
      <c r="E143" s="153" t="s">
        <v>1</v>
      </c>
      <c r="F143" s="154" t="s">
        <v>161</v>
      </c>
      <c r="H143" s="155">
        <v>111.86</v>
      </c>
      <c r="I143" s="156"/>
      <c r="L143" s="152"/>
      <c r="M143" s="157"/>
      <c r="T143" s="158"/>
      <c r="AT143" s="153" t="s">
        <v>142</v>
      </c>
      <c r="AU143" s="153" t="s">
        <v>89</v>
      </c>
      <c r="AV143" s="13" t="s">
        <v>89</v>
      </c>
      <c r="AW143" s="13" t="s">
        <v>36</v>
      </c>
      <c r="AX143" s="13" t="s">
        <v>80</v>
      </c>
      <c r="AY143" s="153" t="s">
        <v>133</v>
      </c>
    </row>
    <row r="144" spans="2:51" s="15" customFormat="1" ht="12">
      <c r="B144" s="166"/>
      <c r="D144" s="142" t="s">
        <v>142</v>
      </c>
      <c r="E144" s="167" t="s">
        <v>1</v>
      </c>
      <c r="F144" s="168" t="s">
        <v>152</v>
      </c>
      <c r="H144" s="169">
        <v>111.86</v>
      </c>
      <c r="I144" s="170"/>
      <c r="L144" s="166"/>
      <c r="M144" s="171"/>
      <c r="T144" s="172"/>
      <c r="AT144" s="167" t="s">
        <v>142</v>
      </c>
      <c r="AU144" s="167" t="s">
        <v>89</v>
      </c>
      <c r="AV144" s="15" t="s">
        <v>139</v>
      </c>
      <c r="AW144" s="15" t="s">
        <v>36</v>
      </c>
      <c r="AX144" s="15" t="s">
        <v>85</v>
      </c>
      <c r="AY144" s="167" t="s">
        <v>133</v>
      </c>
    </row>
    <row r="145" spans="2:63" s="11" customFormat="1" ht="22.95" customHeight="1">
      <c r="B145" s="116"/>
      <c r="D145" s="117" t="s">
        <v>79</v>
      </c>
      <c r="E145" s="126" t="s">
        <v>162</v>
      </c>
      <c r="F145" s="126" t="s">
        <v>163</v>
      </c>
      <c r="I145" s="119"/>
      <c r="J145" s="127">
        <f>BK145</f>
        <v>0</v>
      </c>
      <c r="L145" s="116"/>
      <c r="M145" s="121"/>
      <c r="P145" s="122">
        <f>SUM(P146:P232)</f>
        <v>0</v>
      </c>
      <c r="R145" s="122">
        <f>SUM(R146:R232)</f>
        <v>0.0010831</v>
      </c>
      <c r="T145" s="123">
        <f>SUM(T146:T232)</f>
        <v>312.93501</v>
      </c>
      <c r="AR145" s="117" t="s">
        <v>85</v>
      </c>
      <c r="AT145" s="124" t="s">
        <v>79</v>
      </c>
      <c r="AU145" s="124" t="s">
        <v>85</v>
      </c>
      <c r="AY145" s="117" t="s">
        <v>133</v>
      </c>
      <c r="BK145" s="125">
        <f>SUM(BK146:BK232)</f>
        <v>0</v>
      </c>
    </row>
    <row r="146" spans="2:65" s="1" customFormat="1" ht="16.5" customHeight="1">
      <c r="B146" s="128"/>
      <c r="C146" s="129" t="s">
        <v>97</v>
      </c>
      <c r="D146" s="129" t="s">
        <v>135</v>
      </c>
      <c r="E146" s="130" t="s">
        <v>164</v>
      </c>
      <c r="F146" s="131" t="s">
        <v>165</v>
      </c>
      <c r="G146" s="132" t="s">
        <v>138</v>
      </c>
      <c r="H146" s="133">
        <v>39.57</v>
      </c>
      <c r="I146" s="134"/>
      <c r="J146" s="135">
        <f>ROUND(I146*H146,2)</f>
        <v>0</v>
      </c>
      <c r="K146" s="131" t="s">
        <v>206</v>
      </c>
      <c r="L146" s="32"/>
      <c r="M146" s="136" t="s">
        <v>1</v>
      </c>
      <c r="N146" s="137" t="s">
        <v>45</v>
      </c>
      <c r="P146" s="138">
        <f>O146*H146</f>
        <v>0</v>
      </c>
      <c r="Q146" s="138">
        <v>0</v>
      </c>
      <c r="R146" s="138">
        <f>Q146*H146</f>
        <v>0</v>
      </c>
      <c r="S146" s="138">
        <v>2</v>
      </c>
      <c r="T146" s="139">
        <f>S146*H146</f>
        <v>79.14</v>
      </c>
      <c r="AR146" s="140" t="s">
        <v>139</v>
      </c>
      <c r="AT146" s="140" t="s">
        <v>135</v>
      </c>
      <c r="AU146" s="140" t="s">
        <v>89</v>
      </c>
      <c r="AY146" s="17" t="s">
        <v>133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7" t="s">
        <v>85</v>
      </c>
      <c r="BK146" s="141">
        <f>ROUND(I146*H146,2)</f>
        <v>0</v>
      </c>
      <c r="BL146" s="17" t="s">
        <v>139</v>
      </c>
      <c r="BM146" s="140" t="s">
        <v>166</v>
      </c>
    </row>
    <row r="147" spans="2:47" s="1" customFormat="1" ht="12">
      <c r="B147" s="32"/>
      <c r="D147" s="142" t="s">
        <v>141</v>
      </c>
      <c r="F147" s="143" t="s">
        <v>165</v>
      </c>
      <c r="I147" s="144"/>
      <c r="L147" s="32"/>
      <c r="M147" s="145"/>
      <c r="T147" s="56"/>
      <c r="AT147" s="17" t="s">
        <v>141</v>
      </c>
      <c r="AU147" s="17" t="s">
        <v>89</v>
      </c>
    </row>
    <row r="148" spans="2:51" s="12" customFormat="1" ht="12">
      <c r="B148" s="146"/>
      <c r="D148" s="142" t="s">
        <v>142</v>
      </c>
      <c r="E148" s="147" t="s">
        <v>1</v>
      </c>
      <c r="F148" s="148" t="s">
        <v>167</v>
      </c>
      <c r="H148" s="147" t="s">
        <v>1</v>
      </c>
      <c r="I148" s="149"/>
      <c r="L148" s="146"/>
      <c r="M148" s="150"/>
      <c r="T148" s="151"/>
      <c r="AT148" s="147" t="s">
        <v>142</v>
      </c>
      <c r="AU148" s="147" t="s">
        <v>89</v>
      </c>
      <c r="AV148" s="12" t="s">
        <v>85</v>
      </c>
      <c r="AW148" s="12" t="s">
        <v>36</v>
      </c>
      <c r="AX148" s="12" t="s">
        <v>80</v>
      </c>
      <c r="AY148" s="147" t="s">
        <v>133</v>
      </c>
    </row>
    <row r="149" spans="2:51" s="12" customFormat="1" ht="12">
      <c r="B149" s="146"/>
      <c r="D149" s="142" t="s">
        <v>142</v>
      </c>
      <c r="E149" s="147" t="s">
        <v>1</v>
      </c>
      <c r="F149" s="148" t="s">
        <v>144</v>
      </c>
      <c r="H149" s="147" t="s">
        <v>1</v>
      </c>
      <c r="I149" s="149"/>
      <c r="L149" s="146"/>
      <c r="M149" s="150"/>
      <c r="T149" s="151"/>
      <c r="AT149" s="147" t="s">
        <v>142</v>
      </c>
      <c r="AU149" s="147" t="s">
        <v>89</v>
      </c>
      <c r="AV149" s="12" t="s">
        <v>85</v>
      </c>
      <c r="AW149" s="12" t="s">
        <v>36</v>
      </c>
      <c r="AX149" s="12" t="s">
        <v>80</v>
      </c>
      <c r="AY149" s="147" t="s">
        <v>133</v>
      </c>
    </row>
    <row r="150" spans="2:51" s="13" customFormat="1" ht="12">
      <c r="B150" s="152"/>
      <c r="D150" s="142" t="s">
        <v>142</v>
      </c>
      <c r="E150" s="153" t="s">
        <v>1</v>
      </c>
      <c r="F150" s="154" t="s">
        <v>168</v>
      </c>
      <c r="H150" s="155">
        <v>27.922</v>
      </c>
      <c r="I150" s="156"/>
      <c r="L150" s="152"/>
      <c r="M150" s="157"/>
      <c r="T150" s="158"/>
      <c r="AT150" s="153" t="s">
        <v>142</v>
      </c>
      <c r="AU150" s="153" t="s">
        <v>89</v>
      </c>
      <c r="AV150" s="13" t="s">
        <v>89</v>
      </c>
      <c r="AW150" s="13" t="s">
        <v>36</v>
      </c>
      <c r="AX150" s="13" t="s">
        <v>80</v>
      </c>
      <c r="AY150" s="153" t="s">
        <v>133</v>
      </c>
    </row>
    <row r="151" spans="2:51" s="12" customFormat="1" ht="12">
      <c r="B151" s="146"/>
      <c r="D151" s="142" t="s">
        <v>142</v>
      </c>
      <c r="E151" s="147" t="s">
        <v>1</v>
      </c>
      <c r="F151" s="148" t="s">
        <v>169</v>
      </c>
      <c r="H151" s="147" t="s">
        <v>1</v>
      </c>
      <c r="I151" s="149"/>
      <c r="L151" s="146"/>
      <c r="M151" s="150"/>
      <c r="T151" s="151"/>
      <c r="AT151" s="147" t="s">
        <v>142</v>
      </c>
      <c r="AU151" s="147" t="s">
        <v>89</v>
      </c>
      <c r="AV151" s="12" t="s">
        <v>85</v>
      </c>
      <c r="AW151" s="12" t="s">
        <v>36</v>
      </c>
      <c r="AX151" s="12" t="s">
        <v>80</v>
      </c>
      <c r="AY151" s="147" t="s">
        <v>133</v>
      </c>
    </row>
    <row r="152" spans="2:51" s="13" customFormat="1" ht="12">
      <c r="B152" s="152"/>
      <c r="D152" s="142" t="s">
        <v>142</v>
      </c>
      <c r="E152" s="153" t="s">
        <v>1</v>
      </c>
      <c r="F152" s="154" t="s">
        <v>170</v>
      </c>
      <c r="H152" s="155">
        <v>3.456</v>
      </c>
      <c r="I152" s="156"/>
      <c r="L152" s="152"/>
      <c r="M152" s="157"/>
      <c r="T152" s="158"/>
      <c r="AT152" s="153" t="s">
        <v>142</v>
      </c>
      <c r="AU152" s="153" t="s">
        <v>89</v>
      </c>
      <c r="AV152" s="13" t="s">
        <v>89</v>
      </c>
      <c r="AW152" s="13" t="s">
        <v>36</v>
      </c>
      <c r="AX152" s="13" t="s">
        <v>80</v>
      </c>
      <c r="AY152" s="153" t="s">
        <v>133</v>
      </c>
    </row>
    <row r="153" spans="2:51" s="12" customFormat="1" ht="12">
      <c r="B153" s="146"/>
      <c r="D153" s="142" t="s">
        <v>142</v>
      </c>
      <c r="E153" s="147" t="s">
        <v>1</v>
      </c>
      <c r="F153" s="148" t="s">
        <v>146</v>
      </c>
      <c r="H153" s="147" t="s">
        <v>1</v>
      </c>
      <c r="I153" s="149"/>
      <c r="L153" s="146"/>
      <c r="M153" s="150"/>
      <c r="T153" s="151"/>
      <c r="AT153" s="147" t="s">
        <v>142</v>
      </c>
      <c r="AU153" s="147" t="s">
        <v>89</v>
      </c>
      <c r="AV153" s="12" t="s">
        <v>85</v>
      </c>
      <c r="AW153" s="12" t="s">
        <v>36</v>
      </c>
      <c r="AX153" s="12" t="s">
        <v>80</v>
      </c>
      <c r="AY153" s="147" t="s">
        <v>133</v>
      </c>
    </row>
    <row r="154" spans="2:51" s="13" customFormat="1" ht="12">
      <c r="B154" s="152"/>
      <c r="D154" s="142" t="s">
        <v>142</v>
      </c>
      <c r="E154" s="153" t="s">
        <v>1</v>
      </c>
      <c r="F154" s="154" t="s">
        <v>171</v>
      </c>
      <c r="H154" s="155">
        <v>2.088</v>
      </c>
      <c r="I154" s="156"/>
      <c r="L154" s="152"/>
      <c r="M154" s="157"/>
      <c r="T154" s="158"/>
      <c r="AT154" s="153" t="s">
        <v>142</v>
      </c>
      <c r="AU154" s="153" t="s">
        <v>89</v>
      </c>
      <c r="AV154" s="13" t="s">
        <v>89</v>
      </c>
      <c r="AW154" s="13" t="s">
        <v>36</v>
      </c>
      <c r="AX154" s="13" t="s">
        <v>80</v>
      </c>
      <c r="AY154" s="153" t="s">
        <v>133</v>
      </c>
    </row>
    <row r="155" spans="2:51" s="12" customFormat="1" ht="12">
      <c r="B155" s="146"/>
      <c r="D155" s="142" t="s">
        <v>142</v>
      </c>
      <c r="E155" s="147" t="s">
        <v>1</v>
      </c>
      <c r="F155" s="148" t="s">
        <v>148</v>
      </c>
      <c r="H155" s="147" t="s">
        <v>1</v>
      </c>
      <c r="I155" s="149"/>
      <c r="L155" s="146"/>
      <c r="M155" s="150"/>
      <c r="T155" s="151"/>
      <c r="AT155" s="147" t="s">
        <v>142</v>
      </c>
      <c r="AU155" s="147" t="s">
        <v>89</v>
      </c>
      <c r="AV155" s="12" t="s">
        <v>85</v>
      </c>
      <c r="AW155" s="12" t="s">
        <v>36</v>
      </c>
      <c r="AX155" s="12" t="s">
        <v>80</v>
      </c>
      <c r="AY155" s="147" t="s">
        <v>133</v>
      </c>
    </row>
    <row r="156" spans="2:51" s="13" customFormat="1" ht="12">
      <c r="B156" s="152"/>
      <c r="D156" s="142" t="s">
        <v>142</v>
      </c>
      <c r="E156" s="153" t="s">
        <v>1</v>
      </c>
      <c r="F156" s="154" t="s">
        <v>172</v>
      </c>
      <c r="H156" s="155">
        <v>6.104</v>
      </c>
      <c r="I156" s="156"/>
      <c r="L156" s="152"/>
      <c r="M156" s="157"/>
      <c r="T156" s="158"/>
      <c r="AT156" s="153" t="s">
        <v>142</v>
      </c>
      <c r="AU156" s="153" t="s">
        <v>89</v>
      </c>
      <c r="AV156" s="13" t="s">
        <v>89</v>
      </c>
      <c r="AW156" s="13" t="s">
        <v>36</v>
      </c>
      <c r="AX156" s="13" t="s">
        <v>80</v>
      </c>
      <c r="AY156" s="153" t="s">
        <v>133</v>
      </c>
    </row>
    <row r="157" spans="2:51" s="14" customFormat="1" ht="12">
      <c r="B157" s="159"/>
      <c r="D157" s="142" t="s">
        <v>142</v>
      </c>
      <c r="E157" s="160" t="s">
        <v>90</v>
      </c>
      <c r="F157" s="161" t="s">
        <v>150</v>
      </c>
      <c r="H157" s="162">
        <v>39.57</v>
      </c>
      <c r="I157" s="163"/>
      <c r="L157" s="159"/>
      <c r="M157" s="164"/>
      <c r="T157" s="165"/>
      <c r="AT157" s="160" t="s">
        <v>142</v>
      </c>
      <c r="AU157" s="160" t="s">
        <v>89</v>
      </c>
      <c r="AV157" s="14" t="s">
        <v>97</v>
      </c>
      <c r="AW157" s="14" t="s">
        <v>36</v>
      </c>
      <c r="AX157" s="14" t="s">
        <v>80</v>
      </c>
      <c r="AY157" s="160" t="s">
        <v>133</v>
      </c>
    </row>
    <row r="158" spans="2:51" s="15" customFormat="1" ht="12">
      <c r="B158" s="166"/>
      <c r="D158" s="142" t="s">
        <v>142</v>
      </c>
      <c r="E158" s="167" t="s">
        <v>1</v>
      </c>
      <c r="F158" s="168" t="s">
        <v>152</v>
      </c>
      <c r="H158" s="169">
        <v>39.57</v>
      </c>
      <c r="I158" s="170"/>
      <c r="L158" s="166"/>
      <c r="M158" s="171"/>
      <c r="T158" s="172"/>
      <c r="AT158" s="167" t="s">
        <v>142</v>
      </c>
      <c r="AU158" s="167" t="s">
        <v>89</v>
      </c>
      <c r="AV158" s="15" t="s">
        <v>139</v>
      </c>
      <c r="AW158" s="15" t="s">
        <v>36</v>
      </c>
      <c r="AX158" s="15" t="s">
        <v>85</v>
      </c>
      <c r="AY158" s="167" t="s">
        <v>133</v>
      </c>
    </row>
    <row r="159" spans="2:65" s="1" customFormat="1" ht="33" customHeight="1">
      <c r="B159" s="128"/>
      <c r="C159" s="129" t="s">
        <v>139</v>
      </c>
      <c r="D159" s="129" t="s">
        <v>135</v>
      </c>
      <c r="E159" s="130" t="s">
        <v>173</v>
      </c>
      <c r="F159" s="131" t="s">
        <v>174</v>
      </c>
      <c r="G159" s="132" t="s">
        <v>175</v>
      </c>
      <c r="H159" s="133">
        <v>47</v>
      </c>
      <c r="I159" s="134"/>
      <c r="J159" s="135">
        <f>ROUND(I159*H159,2)</f>
        <v>0</v>
      </c>
      <c r="K159" s="131" t="s">
        <v>206</v>
      </c>
      <c r="L159" s="32"/>
      <c r="M159" s="136" t="s">
        <v>1</v>
      </c>
      <c r="N159" s="137" t="s">
        <v>45</v>
      </c>
      <c r="P159" s="138">
        <f>O159*H159</f>
        <v>0</v>
      </c>
      <c r="Q159" s="138">
        <v>0</v>
      </c>
      <c r="R159" s="138">
        <f>Q159*H159</f>
        <v>0</v>
      </c>
      <c r="S159" s="138">
        <v>0.054</v>
      </c>
      <c r="T159" s="139">
        <f>S159*H159</f>
        <v>2.538</v>
      </c>
      <c r="AR159" s="140" t="s">
        <v>139</v>
      </c>
      <c r="AT159" s="140" t="s">
        <v>135</v>
      </c>
      <c r="AU159" s="140" t="s">
        <v>89</v>
      </c>
      <c r="AY159" s="17" t="s">
        <v>133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7" t="s">
        <v>85</v>
      </c>
      <c r="BK159" s="141">
        <f>ROUND(I159*H159,2)</f>
        <v>0</v>
      </c>
      <c r="BL159" s="17" t="s">
        <v>139</v>
      </c>
      <c r="BM159" s="140" t="s">
        <v>176</v>
      </c>
    </row>
    <row r="160" spans="2:47" s="1" customFormat="1" ht="19.2">
      <c r="B160" s="32"/>
      <c r="D160" s="142" t="s">
        <v>141</v>
      </c>
      <c r="F160" s="143" t="s">
        <v>174</v>
      </c>
      <c r="I160" s="144"/>
      <c r="L160" s="32"/>
      <c r="M160" s="145"/>
      <c r="T160" s="56"/>
      <c r="AT160" s="17" t="s">
        <v>141</v>
      </c>
      <c r="AU160" s="17" t="s">
        <v>89</v>
      </c>
    </row>
    <row r="161" spans="2:51" s="12" customFormat="1" ht="12">
      <c r="B161" s="146"/>
      <c r="D161" s="142" t="s">
        <v>142</v>
      </c>
      <c r="E161" s="147" t="s">
        <v>1</v>
      </c>
      <c r="F161" s="148" t="s">
        <v>177</v>
      </c>
      <c r="H161" s="147" t="s">
        <v>1</v>
      </c>
      <c r="I161" s="149"/>
      <c r="L161" s="146"/>
      <c r="M161" s="150"/>
      <c r="T161" s="151"/>
      <c r="AT161" s="147" t="s">
        <v>142</v>
      </c>
      <c r="AU161" s="147" t="s">
        <v>89</v>
      </c>
      <c r="AV161" s="12" t="s">
        <v>85</v>
      </c>
      <c r="AW161" s="12" t="s">
        <v>36</v>
      </c>
      <c r="AX161" s="12" t="s">
        <v>80</v>
      </c>
      <c r="AY161" s="147" t="s">
        <v>133</v>
      </c>
    </row>
    <row r="162" spans="2:51" s="12" customFormat="1" ht="12">
      <c r="B162" s="146"/>
      <c r="D162" s="142" t="s">
        <v>142</v>
      </c>
      <c r="E162" s="147" t="s">
        <v>1</v>
      </c>
      <c r="F162" s="148" t="s">
        <v>178</v>
      </c>
      <c r="H162" s="147" t="s">
        <v>1</v>
      </c>
      <c r="I162" s="149"/>
      <c r="L162" s="146"/>
      <c r="M162" s="150"/>
      <c r="T162" s="151"/>
      <c r="AT162" s="147" t="s">
        <v>142</v>
      </c>
      <c r="AU162" s="147" t="s">
        <v>89</v>
      </c>
      <c r="AV162" s="12" t="s">
        <v>85</v>
      </c>
      <c r="AW162" s="12" t="s">
        <v>36</v>
      </c>
      <c r="AX162" s="12" t="s">
        <v>80</v>
      </c>
      <c r="AY162" s="147" t="s">
        <v>133</v>
      </c>
    </row>
    <row r="163" spans="2:51" s="13" customFormat="1" ht="12">
      <c r="B163" s="152"/>
      <c r="D163" s="142" t="s">
        <v>142</v>
      </c>
      <c r="E163" s="153" t="s">
        <v>1</v>
      </c>
      <c r="F163" s="154" t="s">
        <v>179</v>
      </c>
      <c r="H163" s="155">
        <v>46.667</v>
      </c>
      <c r="I163" s="156"/>
      <c r="L163" s="152"/>
      <c r="M163" s="157"/>
      <c r="T163" s="158"/>
      <c r="AT163" s="153" t="s">
        <v>142</v>
      </c>
      <c r="AU163" s="153" t="s">
        <v>89</v>
      </c>
      <c r="AV163" s="13" t="s">
        <v>89</v>
      </c>
      <c r="AW163" s="13" t="s">
        <v>36</v>
      </c>
      <c r="AX163" s="13" t="s">
        <v>80</v>
      </c>
      <c r="AY163" s="153" t="s">
        <v>133</v>
      </c>
    </row>
    <row r="164" spans="2:51" s="12" customFormat="1" ht="12">
      <c r="B164" s="146"/>
      <c r="D164" s="142" t="s">
        <v>142</v>
      </c>
      <c r="E164" s="147" t="s">
        <v>1</v>
      </c>
      <c r="F164" s="148" t="s">
        <v>180</v>
      </c>
      <c r="H164" s="147" t="s">
        <v>1</v>
      </c>
      <c r="I164" s="149"/>
      <c r="L164" s="146"/>
      <c r="M164" s="150"/>
      <c r="T164" s="151"/>
      <c r="AT164" s="147" t="s">
        <v>142</v>
      </c>
      <c r="AU164" s="147" t="s">
        <v>89</v>
      </c>
      <c r="AV164" s="12" t="s">
        <v>85</v>
      </c>
      <c r="AW164" s="12" t="s">
        <v>36</v>
      </c>
      <c r="AX164" s="12" t="s">
        <v>80</v>
      </c>
      <c r="AY164" s="147" t="s">
        <v>133</v>
      </c>
    </row>
    <row r="165" spans="2:51" s="13" customFormat="1" ht="12">
      <c r="B165" s="152"/>
      <c r="D165" s="142" t="s">
        <v>142</v>
      </c>
      <c r="E165" s="153" t="s">
        <v>1</v>
      </c>
      <c r="F165" s="154" t="s">
        <v>181</v>
      </c>
      <c r="H165" s="155">
        <v>0.333</v>
      </c>
      <c r="I165" s="156"/>
      <c r="L165" s="152"/>
      <c r="M165" s="157"/>
      <c r="T165" s="158"/>
      <c r="AT165" s="153" t="s">
        <v>142</v>
      </c>
      <c r="AU165" s="153" t="s">
        <v>89</v>
      </c>
      <c r="AV165" s="13" t="s">
        <v>89</v>
      </c>
      <c r="AW165" s="13" t="s">
        <v>36</v>
      </c>
      <c r="AX165" s="13" t="s">
        <v>80</v>
      </c>
      <c r="AY165" s="153" t="s">
        <v>133</v>
      </c>
    </row>
    <row r="166" spans="2:51" s="15" customFormat="1" ht="12">
      <c r="B166" s="166"/>
      <c r="D166" s="142" t="s">
        <v>142</v>
      </c>
      <c r="E166" s="167" t="s">
        <v>1</v>
      </c>
      <c r="F166" s="168" t="s">
        <v>152</v>
      </c>
      <c r="H166" s="169">
        <v>47</v>
      </c>
      <c r="I166" s="170"/>
      <c r="L166" s="166"/>
      <c r="M166" s="171"/>
      <c r="T166" s="172"/>
      <c r="AT166" s="167" t="s">
        <v>142</v>
      </c>
      <c r="AU166" s="167" t="s">
        <v>89</v>
      </c>
      <c r="AV166" s="15" t="s">
        <v>139</v>
      </c>
      <c r="AW166" s="15" t="s">
        <v>36</v>
      </c>
      <c r="AX166" s="15" t="s">
        <v>85</v>
      </c>
      <c r="AY166" s="167" t="s">
        <v>133</v>
      </c>
    </row>
    <row r="167" spans="2:65" s="1" customFormat="1" ht="24.15" customHeight="1">
      <c r="B167" s="128"/>
      <c r="C167" s="129" t="s">
        <v>182</v>
      </c>
      <c r="D167" s="129" t="s">
        <v>135</v>
      </c>
      <c r="E167" s="130" t="s">
        <v>183</v>
      </c>
      <c r="F167" s="131" t="s">
        <v>184</v>
      </c>
      <c r="G167" s="132" t="s">
        <v>185</v>
      </c>
      <c r="H167" s="133">
        <v>140</v>
      </c>
      <c r="I167" s="134"/>
      <c r="J167" s="135">
        <f>ROUND(I167*H167,2)</f>
        <v>0</v>
      </c>
      <c r="K167" s="131" t="s">
        <v>206</v>
      </c>
      <c r="L167" s="32"/>
      <c r="M167" s="136" t="s">
        <v>1</v>
      </c>
      <c r="N167" s="137" t="s">
        <v>45</v>
      </c>
      <c r="P167" s="138">
        <f>O167*H167</f>
        <v>0</v>
      </c>
      <c r="Q167" s="138">
        <v>0</v>
      </c>
      <c r="R167" s="138">
        <f>Q167*H167</f>
        <v>0</v>
      </c>
      <c r="S167" s="138">
        <v>0.00248</v>
      </c>
      <c r="T167" s="139">
        <f>S167*H167</f>
        <v>0.3472</v>
      </c>
      <c r="AR167" s="140" t="s">
        <v>139</v>
      </c>
      <c r="AT167" s="140" t="s">
        <v>135</v>
      </c>
      <c r="AU167" s="140" t="s">
        <v>89</v>
      </c>
      <c r="AY167" s="17" t="s">
        <v>133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7" t="s">
        <v>85</v>
      </c>
      <c r="BK167" s="141">
        <f>ROUND(I167*H167,2)</f>
        <v>0</v>
      </c>
      <c r="BL167" s="17" t="s">
        <v>139</v>
      </c>
      <c r="BM167" s="140" t="s">
        <v>186</v>
      </c>
    </row>
    <row r="168" spans="2:47" s="1" customFormat="1" ht="19.2">
      <c r="B168" s="32"/>
      <c r="D168" s="142" t="s">
        <v>141</v>
      </c>
      <c r="F168" s="143" t="s">
        <v>184</v>
      </c>
      <c r="I168" s="144"/>
      <c r="L168" s="32"/>
      <c r="M168" s="145"/>
      <c r="T168" s="56"/>
      <c r="AT168" s="17" t="s">
        <v>141</v>
      </c>
      <c r="AU168" s="17" t="s">
        <v>89</v>
      </c>
    </row>
    <row r="169" spans="2:51" s="12" customFormat="1" ht="12">
      <c r="B169" s="146"/>
      <c r="D169" s="142" t="s">
        <v>142</v>
      </c>
      <c r="E169" s="147" t="s">
        <v>1</v>
      </c>
      <c r="F169" s="148" t="s">
        <v>177</v>
      </c>
      <c r="H169" s="147" t="s">
        <v>1</v>
      </c>
      <c r="I169" s="149"/>
      <c r="L169" s="146"/>
      <c r="M169" s="150"/>
      <c r="T169" s="151"/>
      <c r="AT169" s="147" t="s">
        <v>142</v>
      </c>
      <c r="AU169" s="147" t="s">
        <v>89</v>
      </c>
      <c r="AV169" s="12" t="s">
        <v>85</v>
      </c>
      <c r="AW169" s="12" t="s">
        <v>36</v>
      </c>
      <c r="AX169" s="12" t="s">
        <v>80</v>
      </c>
      <c r="AY169" s="147" t="s">
        <v>133</v>
      </c>
    </row>
    <row r="170" spans="2:51" s="13" customFormat="1" ht="12">
      <c r="B170" s="152"/>
      <c r="D170" s="142" t="s">
        <v>142</v>
      </c>
      <c r="E170" s="153" t="s">
        <v>1</v>
      </c>
      <c r="F170" s="154" t="s">
        <v>187</v>
      </c>
      <c r="H170" s="155">
        <v>140</v>
      </c>
      <c r="I170" s="156"/>
      <c r="L170" s="152"/>
      <c r="M170" s="157"/>
      <c r="T170" s="158"/>
      <c r="AT170" s="153" t="s">
        <v>142</v>
      </c>
      <c r="AU170" s="153" t="s">
        <v>89</v>
      </c>
      <c r="AV170" s="13" t="s">
        <v>89</v>
      </c>
      <c r="AW170" s="13" t="s">
        <v>36</v>
      </c>
      <c r="AX170" s="13" t="s">
        <v>80</v>
      </c>
      <c r="AY170" s="153" t="s">
        <v>133</v>
      </c>
    </row>
    <row r="171" spans="2:51" s="14" customFormat="1" ht="12">
      <c r="B171" s="159"/>
      <c r="D171" s="142" t="s">
        <v>142</v>
      </c>
      <c r="E171" s="160" t="s">
        <v>93</v>
      </c>
      <c r="F171" s="161" t="s">
        <v>150</v>
      </c>
      <c r="H171" s="162">
        <v>140</v>
      </c>
      <c r="I171" s="163"/>
      <c r="L171" s="159"/>
      <c r="M171" s="164"/>
      <c r="T171" s="165"/>
      <c r="AT171" s="160" t="s">
        <v>142</v>
      </c>
      <c r="AU171" s="160" t="s">
        <v>89</v>
      </c>
      <c r="AV171" s="14" t="s">
        <v>97</v>
      </c>
      <c r="AW171" s="14" t="s">
        <v>36</v>
      </c>
      <c r="AX171" s="14" t="s">
        <v>80</v>
      </c>
      <c r="AY171" s="160" t="s">
        <v>133</v>
      </c>
    </row>
    <row r="172" spans="2:51" s="15" customFormat="1" ht="12">
      <c r="B172" s="166"/>
      <c r="D172" s="142" t="s">
        <v>142</v>
      </c>
      <c r="E172" s="167" t="s">
        <v>1</v>
      </c>
      <c r="F172" s="168" t="s">
        <v>152</v>
      </c>
      <c r="H172" s="169">
        <v>140</v>
      </c>
      <c r="I172" s="170"/>
      <c r="L172" s="166"/>
      <c r="M172" s="171"/>
      <c r="T172" s="172"/>
      <c r="AT172" s="167" t="s">
        <v>142</v>
      </c>
      <c r="AU172" s="167" t="s">
        <v>89</v>
      </c>
      <c r="AV172" s="15" t="s">
        <v>139</v>
      </c>
      <c r="AW172" s="15" t="s">
        <v>36</v>
      </c>
      <c r="AX172" s="15" t="s">
        <v>85</v>
      </c>
      <c r="AY172" s="167" t="s">
        <v>133</v>
      </c>
    </row>
    <row r="173" spans="2:65" s="1" customFormat="1" ht="24.15" customHeight="1">
      <c r="B173" s="128"/>
      <c r="C173" s="129" t="s">
        <v>153</v>
      </c>
      <c r="D173" s="129" t="s">
        <v>135</v>
      </c>
      <c r="E173" s="130" t="s">
        <v>188</v>
      </c>
      <c r="F173" s="131" t="s">
        <v>189</v>
      </c>
      <c r="G173" s="132" t="s">
        <v>175</v>
      </c>
      <c r="H173" s="133">
        <v>1</v>
      </c>
      <c r="I173" s="134"/>
      <c r="J173" s="135">
        <f>ROUND(I173*H173,2)</f>
        <v>0</v>
      </c>
      <c r="K173" s="131" t="s">
        <v>206</v>
      </c>
      <c r="L173" s="32"/>
      <c r="M173" s="136" t="s">
        <v>1</v>
      </c>
      <c r="N173" s="137" t="s">
        <v>45</v>
      </c>
      <c r="P173" s="138">
        <f>O173*H173</f>
        <v>0</v>
      </c>
      <c r="Q173" s="138">
        <v>0</v>
      </c>
      <c r="R173" s="138">
        <f>Q173*H173</f>
        <v>0</v>
      </c>
      <c r="S173" s="138">
        <v>0.192</v>
      </c>
      <c r="T173" s="139">
        <f>S173*H173</f>
        <v>0.192</v>
      </c>
      <c r="AR173" s="140" t="s">
        <v>139</v>
      </c>
      <c r="AT173" s="140" t="s">
        <v>135</v>
      </c>
      <c r="AU173" s="140" t="s">
        <v>89</v>
      </c>
      <c r="AY173" s="17" t="s">
        <v>133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7" t="s">
        <v>85</v>
      </c>
      <c r="BK173" s="141">
        <f>ROUND(I173*H173,2)</f>
        <v>0</v>
      </c>
      <c r="BL173" s="17" t="s">
        <v>139</v>
      </c>
      <c r="BM173" s="140" t="s">
        <v>190</v>
      </c>
    </row>
    <row r="174" spans="2:47" s="1" customFormat="1" ht="12">
      <c r="B174" s="32"/>
      <c r="D174" s="142" t="s">
        <v>141</v>
      </c>
      <c r="F174" s="143" t="s">
        <v>189</v>
      </c>
      <c r="I174" s="144"/>
      <c r="L174" s="32"/>
      <c r="M174" s="145"/>
      <c r="T174" s="56"/>
      <c r="AT174" s="17" t="s">
        <v>141</v>
      </c>
      <c r="AU174" s="17" t="s">
        <v>89</v>
      </c>
    </row>
    <row r="175" spans="2:51" s="12" customFormat="1" ht="12">
      <c r="B175" s="146"/>
      <c r="D175" s="142" t="s">
        <v>142</v>
      </c>
      <c r="E175" s="147" t="s">
        <v>1</v>
      </c>
      <c r="F175" s="148" t="s">
        <v>191</v>
      </c>
      <c r="H175" s="147" t="s">
        <v>1</v>
      </c>
      <c r="I175" s="149"/>
      <c r="L175" s="146"/>
      <c r="M175" s="150"/>
      <c r="T175" s="151"/>
      <c r="AT175" s="147" t="s">
        <v>142</v>
      </c>
      <c r="AU175" s="147" t="s">
        <v>89</v>
      </c>
      <c r="AV175" s="12" t="s">
        <v>85</v>
      </c>
      <c r="AW175" s="12" t="s">
        <v>36</v>
      </c>
      <c r="AX175" s="12" t="s">
        <v>80</v>
      </c>
      <c r="AY175" s="147" t="s">
        <v>133</v>
      </c>
    </row>
    <row r="176" spans="2:51" s="13" customFormat="1" ht="12">
      <c r="B176" s="152"/>
      <c r="D176" s="142" t="s">
        <v>142</v>
      </c>
      <c r="E176" s="153" t="s">
        <v>1</v>
      </c>
      <c r="F176" s="154" t="s">
        <v>85</v>
      </c>
      <c r="H176" s="155">
        <v>1</v>
      </c>
      <c r="I176" s="156"/>
      <c r="L176" s="152"/>
      <c r="M176" s="157"/>
      <c r="T176" s="158"/>
      <c r="AT176" s="153" t="s">
        <v>142</v>
      </c>
      <c r="AU176" s="153" t="s">
        <v>89</v>
      </c>
      <c r="AV176" s="13" t="s">
        <v>89</v>
      </c>
      <c r="AW176" s="13" t="s">
        <v>36</v>
      </c>
      <c r="AX176" s="13" t="s">
        <v>80</v>
      </c>
      <c r="AY176" s="153" t="s">
        <v>133</v>
      </c>
    </row>
    <row r="177" spans="2:51" s="15" customFormat="1" ht="12">
      <c r="B177" s="166"/>
      <c r="D177" s="142" t="s">
        <v>142</v>
      </c>
      <c r="E177" s="167" t="s">
        <v>1</v>
      </c>
      <c r="F177" s="168" t="s">
        <v>152</v>
      </c>
      <c r="H177" s="169">
        <v>1</v>
      </c>
      <c r="I177" s="170"/>
      <c r="L177" s="166"/>
      <c r="M177" s="171"/>
      <c r="T177" s="172"/>
      <c r="AT177" s="167" t="s">
        <v>142</v>
      </c>
      <c r="AU177" s="167" t="s">
        <v>89</v>
      </c>
      <c r="AV177" s="15" t="s">
        <v>139</v>
      </c>
      <c r="AW177" s="15" t="s">
        <v>36</v>
      </c>
      <c r="AX177" s="15" t="s">
        <v>85</v>
      </c>
      <c r="AY177" s="167" t="s">
        <v>133</v>
      </c>
    </row>
    <row r="178" spans="2:65" s="1" customFormat="1" ht="24.15" customHeight="1">
      <c r="B178" s="128"/>
      <c r="C178" s="129" t="s">
        <v>192</v>
      </c>
      <c r="D178" s="129" t="s">
        <v>135</v>
      </c>
      <c r="E178" s="130" t="s">
        <v>193</v>
      </c>
      <c r="F178" s="131" t="s">
        <v>194</v>
      </c>
      <c r="G178" s="132" t="s">
        <v>175</v>
      </c>
      <c r="H178" s="133">
        <v>1</v>
      </c>
      <c r="I178" s="134"/>
      <c r="J178" s="135">
        <f>ROUND(I178*H178,2)</f>
        <v>0</v>
      </c>
      <c r="K178" s="131" t="s">
        <v>206</v>
      </c>
      <c r="L178" s="32"/>
      <c r="M178" s="136" t="s">
        <v>1</v>
      </c>
      <c r="N178" s="137" t="s">
        <v>45</v>
      </c>
      <c r="P178" s="138">
        <f>O178*H178</f>
        <v>0</v>
      </c>
      <c r="Q178" s="138">
        <v>0</v>
      </c>
      <c r="R178" s="138">
        <f>Q178*H178</f>
        <v>0</v>
      </c>
      <c r="S178" s="138">
        <v>0.285</v>
      </c>
      <c r="T178" s="139">
        <f>S178*H178</f>
        <v>0.285</v>
      </c>
      <c r="AR178" s="140" t="s">
        <v>139</v>
      </c>
      <c r="AT178" s="140" t="s">
        <v>135</v>
      </c>
      <c r="AU178" s="140" t="s">
        <v>89</v>
      </c>
      <c r="AY178" s="17" t="s">
        <v>133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7" t="s">
        <v>85</v>
      </c>
      <c r="BK178" s="141">
        <f>ROUND(I178*H178,2)</f>
        <v>0</v>
      </c>
      <c r="BL178" s="17" t="s">
        <v>139</v>
      </c>
      <c r="BM178" s="140" t="s">
        <v>195</v>
      </c>
    </row>
    <row r="179" spans="2:47" s="1" customFormat="1" ht="19.2">
      <c r="B179" s="32"/>
      <c r="D179" s="142" t="s">
        <v>141</v>
      </c>
      <c r="F179" s="143" t="s">
        <v>194</v>
      </c>
      <c r="I179" s="144"/>
      <c r="L179" s="32"/>
      <c r="M179" s="145"/>
      <c r="T179" s="56"/>
      <c r="AT179" s="17" t="s">
        <v>141</v>
      </c>
      <c r="AU179" s="17" t="s">
        <v>89</v>
      </c>
    </row>
    <row r="180" spans="2:51" s="12" customFormat="1" ht="12">
      <c r="B180" s="146"/>
      <c r="D180" s="142" t="s">
        <v>142</v>
      </c>
      <c r="E180" s="147" t="s">
        <v>1</v>
      </c>
      <c r="F180" s="148" t="s">
        <v>196</v>
      </c>
      <c r="H180" s="147" t="s">
        <v>1</v>
      </c>
      <c r="I180" s="149"/>
      <c r="L180" s="146"/>
      <c r="M180" s="150"/>
      <c r="T180" s="151"/>
      <c r="AT180" s="147" t="s">
        <v>142</v>
      </c>
      <c r="AU180" s="147" t="s">
        <v>89</v>
      </c>
      <c r="AV180" s="12" t="s">
        <v>85</v>
      </c>
      <c r="AW180" s="12" t="s">
        <v>36</v>
      </c>
      <c r="AX180" s="12" t="s">
        <v>80</v>
      </c>
      <c r="AY180" s="147" t="s">
        <v>133</v>
      </c>
    </row>
    <row r="181" spans="2:51" s="13" customFormat="1" ht="12">
      <c r="B181" s="152"/>
      <c r="D181" s="142" t="s">
        <v>142</v>
      </c>
      <c r="E181" s="153" t="s">
        <v>1</v>
      </c>
      <c r="F181" s="154" t="s">
        <v>85</v>
      </c>
      <c r="H181" s="155">
        <v>1</v>
      </c>
      <c r="I181" s="156"/>
      <c r="L181" s="152"/>
      <c r="M181" s="157"/>
      <c r="T181" s="158"/>
      <c r="AT181" s="153" t="s">
        <v>142</v>
      </c>
      <c r="AU181" s="153" t="s">
        <v>89</v>
      </c>
      <c r="AV181" s="13" t="s">
        <v>89</v>
      </c>
      <c r="AW181" s="13" t="s">
        <v>36</v>
      </c>
      <c r="AX181" s="13" t="s">
        <v>80</v>
      </c>
      <c r="AY181" s="153" t="s">
        <v>133</v>
      </c>
    </row>
    <row r="182" spans="2:51" s="15" customFormat="1" ht="12">
      <c r="B182" s="166"/>
      <c r="D182" s="142" t="s">
        <v>142</v>
      </c>
      <c r="E182" s="167" t="s">
        <v>1</v>
      </c>
      <c r="F182" s="168" t="s">
        <v>152</v>
      </c>
      <c r="H182" s="169">
        <v>1</v>
      </c>
      <c r="I182" s="170"/>
      <c r="L182" s="166"/>
      <c r="M182" s="171"/>
      <c r="T182" s="172"/>
      <c r="AT182" s="167" t="s">
        <v>142</v>
      </c>
      <c r="AU182" s="167" t="s">
        <v>89</v>
      </c>
      <c r="AV182" s="15" t="s">
        <v>139</v>
      </c>
      <c r="AW182" s="15" t="s">
        <v>36</v>
      </c>
      <c r="AX182" s="15" t="s">
        <v>85</v>
      </c>
      <c r="AY182" s="167" t="s">
        <v>133</v>
      </c>
    </row>
    <row r="183" spans="2:65" s="1" customFormat="1" ht="21.75" customHeight="1">
      <c r="B183" s="128"/>
      <c r="C183" s="129" t="s">
        <v>197</v>
      </c>
      <c r="D183" s="129" t="s">
        <v>135</v>
      </c>
      <c r="E183" s="130" t="s">
        <v>198</v>
      </c>
      <c r="F183" s="131" t="s">
        <v>199</v>
      </c>
      <c r="G183" s="132" t="s">
        <v>157</v>
      </c>
      <c r="H183" s="133">
        <v>78.772</v>
      </c>
      <c r="I183" s="134"/>
      <c r="J183" s="135">
        <f>ROUND(I183*H183,2)</f>
        <v>0</v>
      </c>
      <c r="K183" s="131" t="s">
        <v>1</v>
      </c>
      <c r="L183" s="32"/>
      <c r="M183" s="136" t="s">
        <v>1</v>
      </c>
      <c r="N183" s="137" t="s">
        <v>45</v>
      </c>
      <c r="P183" s="138">
        <f>O183*H183</f>
        <v>0</v>
      </c>
      <c r="Q183" s="138">
        <v>0</v>
      </c>
      <c r="R183" s="138">
        <f>Q183*H183</f>
        <v>0</v>
      </c>
      <c r="S183" s="138">
        <v>0</v>
      </c>
      <c r="T183" s="139">
        <f>S183*H183</f>
        <v>0</v>
      </c>
      <c r="AR183" s="140" t="s">
        <v>139</v>
      </c>
      <c r="AT183" s="140" t="s">
        <v>135</v>
      </c>
      <c r="AU183" s="140" t="s">
        <v>89</v>
      </c>
      <c r="AY183" s="17" t="s">
        <v>133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7" t="s">
        <v>85</v>
      </c>
      <c r="BK183" s="141">
        <f>ROUND(I183*H183,2)</f>
        <v>0</v>
      </c>
      <c r="BL183" s="17" t="s">
        <v>139</v>
      </c>
      <c r="BM183" s="140" t="s">
        <v>200</v>
      </c>
    </row>
    <row r="184" spans="2:47" s="1" customFormat="1" ht="12">
      <c r="B184" s="32"/>
      <c r="D184" s="142" t="s">
        <v>141</v>
      </c>
      <c r="F184" s="143" t="s">
        <v>199</v>
      </c>
      <c r="I184" s="144"/>
      <c r="L184" s="32"/>
      <c r="M184" s="145"/>
      <c r="T184" s="56"/>
      <c r="AT184" s="17" t="s">
        <v>141</v>
      </c>
      <c r="AU184" s="17" t="s">
        <v>89</v>
      </c>
    </row>
    <row r="185" spans="2:51" s="12" customFormat="1" ht="12">
      <c r="B185" s="146"/>
      <c r="D185" s="142" t="s">
        <v>142</v>
      </c>
      <c r="E185" s="147" t="s">
        <v>1</v>
      </c>
      <c r="F185" s="148" t="s">
        <v>201</v>
      </c>
      <c r="H185" s="147" t="s">
        <v>1</v>
      </c>
      <c r="I185" s="149"/>
      <c r="L185" s="146"/>
      <c r="M185" s="150"/>
      <c r="T185" s="151"/>
      <c r="AT185" s="147" t="s">
        <v>142</v>
      </c>
      <c r="AU185" s="147" t="s">
        <v>89</v>
      </c>
      <c r="AV185" s="12" t="s">
        <v>85</v>
      </c>
      <c r="AW185" s="12" t="s">
        <v>36</v>
      </c>
      <c r="AX185" s="12" t="s">
        <v>80</v>
      </c>
      <c r="AY185" s="147" t="s">
        <v>133</v>
      </c>
    </row>
    <row r="186" spans="2:51" s="12" customFormat="1" ht="12">
      <c r="B186" s="146"/>
      <c r="D186" s="142" t="s">
        <v>142</v>
      </c>
      <c r="E186" s="147" t="s">
        <v>1</v>
      </c>
      <c r="F186" s="148" t="s">
        <v>202</v>
      </c>
      <c r="H186" s="147" t="s">
        <v>1</v>
      </c>
      <c r="I186" s="149"/>
      <c r="L186" s="146"/>
      <c r="M186" s="150"/>
      <c r="T186" s="151"/>
      <c r="AT186" s="147" t="s">
        <v>142</v>
      </c>
      <c r="AU186" s="147" t="s">
        <v>89</v>
      </c>
      <c r="AV186" s="12" t="s">
        <v>85</v>
      </c>
      <c r="AW186" s="12" t="s">
        <v>36</v>
      </c>
      <c r="AX186" s="12" t="s">
        <v>80</v>
      </c>
      <c r="AY186" s="147" t="s">
        <v>133</v>
      </c>
    </row>
    <row r="187" spans="2:51" s="13" customFormat="1" ht="12">
      <c r="B187" s="152"/>
      <c r="D187" s="142" t="s">
        <v>142</v>
      </c>
      <c r="E187" s="153" t="s">
        <v>1</v>
      </c>
      <c r="F187" s="154" t="s">
        <v>203</v>
      </c>
      <c r="H187" s="155">
        <v>78.772</v>
      </c>
      <c r="I187" s="156"/>
      <c r="L187" s="152"/>
      <c r="M187" s="157"/>
      <c r="T187" s="158"/>
      <c r="AT187" s="153" t="s">
        <v>142</v>
      </c>
      <c r="AU187" s="153" t="s">
        <v>89</v>
      </c>
      <c r="AV187" s="13" t="s">
        <v>89</v>
      </c>
      <c r="AW187" s="13" t="s">
        <v>36</v>
      </c>
      <c r="AX187" s="13" t="s">
        <v>80</v>
      </c>
      <c r="AY187" s="153" t="s">
        <v>133</v>
      </c>
    </row>
    <row r="188" spans="2:51" s="15" customFormat="1" ht="12">
      <c r="B188" s="166"/>
      <c r="D188" s="142" t="s">
        <v>142</v>
      </c>
      <c r="E188" s="167" t="s">
        <v>1</v>
      </c>
      <c r="F188" s="168" t="s">
        <v>152</v>
      </c>
      <c r="H188" s="169">
        <v>78.772</v>
      </c>
      <c r="I188" s="170"/>
      <c r="L188" s="166"/>
      <c r="M188" s="171"/>
      <c r="T188" s="172"/>
      <c r="AT188" s="167" t="s">
        <v>142</v>
      </c>
      <c r="AU188" s="167" t="s">
        <v>89</v>
      </c>
      <c r="AV188" s="15" t="s">
        <v>139</v>
      </c>
      <c r="AW188" s="15" t="s">
        <v>36</v>
      </c>
      <c r="AX188" s="15" t="s">
        <v>85</v>
      </c>
      <c r="AY188" s="167" t="s">
        <v>133</v>
      </c>
    </row>
    <row r="189" spans="2:65" s="1" customFormat="1" ht="33" customHeight="1">
      <c r="B189" s="128"/>
      <c r="C189" s="129" t="s">
        <v>162</v>
      </c>
      <c r="D189" s="129" t="s">
        <v>135</v>
      </c>
      <c r="E189" s="130" t="s">
        <v>204</v>
      </c>
      <c r="F189" s="131" t="s">
        <v>205</v>
      </c>
      <c r="G189" s="132" t="s">
        <v>138</v>
      </c>
      <c r="H189" s="133">
        <v>300.318</v>
      </c>
      <c r="I189" s="134"/>
      <c r="J189" s="135">
        <f>ROUND(I189*H189,2)</f>
        <v>0</v>
      </c>
      <c r="K189" s="131" t="s">
        <v>206</v>
      </c>
      <c r="L189" s="32"/>
      <c r="M189" s="136" t="s">
        <v>1</v>
      </c>
      <c r="N189" s="137" t="s">
        <v>45</v>
      </c>
      <c r="P189" s="138">
        <f>O189*H189</f>
        <v>0</v>
      </c>
      <c r="Q189" s="138">
        <v>0</v>
      </c>
      <c r="R189" s="138">
        <f>Q189*H189</f>
        <v>0</v>
      </c>
      <c r="S189" s="138">
        <v>0.65</v>
      </c>
      <c r="T189" s="139">
        <f>S189*H189</f>
        <v>195.20669999999998</v>
      </c>
      <c r="AR189" s="140" t="s">
        <v>139</v>
      </c>
      <c r="AT189" s="140" t="s">
        <v>135</v>
      </c>
      <c r="AU189" s="140" t="s">
        <v>89</v>
      </c>
      <c r="AY189" s="17" t="s">
        <v>133</v>
      </c>
      <c r="BE189" s="141">
        <f>IF(N189="základní",J189,0)</f>
        <v>0</v>
      </c>
      <c r="BF189" s="141">
        <f>IF(N189="snížená",J189,0)</f>
        <v>0</v>
      </c>
      <c r="BG189" s="141">
        <f>IF(N189="zákl. přenesená",J189,0)</f>
        <v>0</v>
      </c>
      <c r="BH189" s="141">
        <f>IF(N189="sníž. přenesená",J189,0)</f>
        <v>0</v>
      </c>
      <c r="BI189" s="141">
        <f>IF(N189="nulová",J189,0)</f>
        <v>0</v>
      </c>
      <c r="BJ189" s="17" t="s">
        <v>85</v>
      </c>
      <c r="BK189" s="141">
        <f>ROUND(I189*H189,2)</f>
        <v>0</v>
      </c>
      <c r="BL189" s="17" t="s">
        <v>139</v>
      </c>
      <c r="BM189" s="140" t="s">
        <v>207</v>
      </c>
    </row>
    <row r="190" spans="2:47" s="1" customFormat="1" ht="38.4">
      <c r="B190" s="32"/>
      <c r="D190" s="142" t="s">
        <v>141</v>
      </c>
      <c r="F190" s="143" t="s">
        <v>208</v>
      </c>
      <c r="I190" s="144"/>
      <c r="L190" s="32"/>
      <c r="M190" s="145"/>
      <c r="T190" s="56"/>
      <c r="AT190" s="17" t="s">
        <v>141</v>
      </c>
      <c r="AU190" s="17" t="s">
        <v>89</v>
      </c>
    </row>
    <row r="191" spans="2:51" s="12" customFormat="1" ht="12">
      <c r="B191" s="146"/>
      <c r="D191" s="142" t="s">
        <v>142</v>
      </c>
      <c r="E191" s="147" t="s">
        <v>1</v>
      </c>
      <c r="F191" s="148" t="s">
        <v>209</v>
      </c>
      <c r="H191" s="147" t="s">
        <v>1</v>
      </c>
      <c r="I191" s="149"/>
      <c r="L191" s="146"/>
      <c r="M191" s="150"/>
      <c r="T191" s="151"/>
      <c r="AT191" s="147" t="s">
        <v>142</v>
      </c>
      <c r="AU191" s="147" t="s">
        <v>89</v>
      </c>
      <c r="AV191" s="12" t="s">
        <v>85</v>
      </c>
      <c r="AW191" s="12" t="s">
        <v>36</v>
      </c>
      <c r="AX191" s="12" t="s">
        <v>80</v>
      </c>
      <c r="AY191" s="147" t="s">
        <v>133</v>
      </c>
    </row>
    <row r="192" spans="2:51" s="12" customFormat="1" ht="12">
      <c r="B192" s="146"/>
      <c r="D192" s="142" t="s">
        <v>142</v>
      </c>
      <c r="E192" s="147" t="s">
        <v>1</v>
      </c>
      <c r="F192" s="148" t="s">
        <v>210</v>
      </c>
      <c r="H192" s="147" t="s">
        <v>1</v>
      </c>
      <c r="I192" s="149"/>
      <c r="L192" s="146"/>
      <c r="M192" s="150"/>
      <c r="T192" s="151"/>
      <c r="AT192" s="147" t="s">
        <v>142</v>
      </c>
      <c r="AU192" s="147" t="s">
        <v>89</v>
      </c>
      <c r="AV192" s="12" t="s">
        <v>85</v>
      </c>
      <c r="AW192" s="12" t="s">
        <v>36</v>
      </c>
      <c r="AX192" s="12" t="s">
        <v>80</v>
      </c>
      <c r="AY192" s="147" t="s">
        <v>133</v>
      </c>
    </row>
    <row r="193" spans="2:51" s="12" customFormat="1" ht="12">
      <c r="B193" s="146"/>
      <c r="D193" s="142" t="s">
        <v>142</v>
      </c>
      <c r="E193" s="147" t="s">
        <v>1</v>
      </c>
      <c r="F193" s="148" t="s">
        <v>211</v>
      </c>
      <c r="H193" s="147" t="s">
        <v>1</v>
      </c>
      <c r="I193" s="149"/>
      <c r="L193" s="146"/>
      <c r="M193" s="150"/>
      <c r="T193" s="151"/>
      <c r="AT193" s="147" t="s">
        <v>142</v>
      </c>
      <c r="AU193" s="147" t="s">
        <v>89</v>
      </c>
      <c r="AV193" s="12" t="s">
        <v>85</v>
      </c>
      <c r="AW193" s="12" t="s">
        <v>36</v>
      </c>
      <c r="AX193" s="12" t="s">
        <v>80</v>
      </c>
      <c r="AY193" s="147" t="s">
        <v>133</v>
      </c>
    </row>
    <row r="194" spans="2:51" s="12" customFormat="1" ht="12">
      <c r="B194" s="146"/>
      <c r="D194" s="142" t="s">
        <v>142</v>
      </c>
      <c r="E194" s="147" t="s">
        <v>1</v>
      </c>
      <c r="F194" s="148" t="s">
        <v>212</v>
      </c>
      <c r="H194" s="147" t="s">
        <v>1</v>
      </c>
      <c r="I194" s="149"/>
      <c r="L194" s="146"/>
      <c r="M194" s="150"/>
      <c r="T194" s="151"/>
      <c r="AT194" s="147" t="s">
        <v>142</v>
      </c>
      <c r="AU194" s="147" t="s">
        <v>89</v>
      </c>
      <c r="AV194" s="12" t="s">
        <v>85</v>
      </c>
      <c r="AW194" s="12" t="s">
        <v>36</v>
      </c>
      <c r="AX194" s="12" t="s">
        <v>80</v>
      </c>
      <c r="AY194" s="147" t="s">
        <v>133</v>
      </c>
    </row>
    <row r="195" spans="2:51" s="13" customFormat="1" ht="12">
      <c r="B195" s="152"/>
      <c r="D195" s="142" t="s">
        <v>142</v>
      </c>
      <c r="E195" s="153" t="s">
        <v>1</v>
      </c>
      <c r="F195" s="154" t="s">
        <v>96</v>
      </c>
      <c r="H195" s="155">
        <v>9.85</v>
      </c>
      <c r="I195" s="156"/>
      <c r="L195" s="152"/>
      <c r="M195" s="157"/>
      <c r="T195" s="158"/>
      <c r="AT195" s="153" t="s">
        <v>142</v>
      </c>
      <c r="AU195" s="153" t="s">
        <v>89</v>
      </c>
      <c r="AV195" s="13" t="s">
        <v>89</v>
      </c>
      <c r="AW195" s="13" t="s">
        <v>36</v>
      </c>
      <c r="AX195" s="13" t="s">
        <v>80</v>
      </c>
      <c r="AY195" s="153" t="s">
        <v>133</v>
      </c>
    </row>
    <row r="196" spans="2:51" s="14" customFormat="1" ht="12">
      <c r="B196" s="159"/>
      <c r="D196" s="142" t="s">
        <v>142</v>
      </c>
      <c r="E196" s="160" t="s">
        <v>1</v>
      </c>
      <c r="F196" s="161" t="s">
        <v>150</v>
      </c>
      <c r="H196" s="162">
        <v>9.85</v>
      </c>
      <c r="I196" s="163"/>
      <c r="L196" s="159"/>
      <c r="M196" s="164"/>
      <c r="T196" s="165"/>
      <c r="AT196" s="160" t="s">
        <v>142</v>
      </c>
      <c r="AU196" s="160" t="s">
        <v>89</v>
      </c>
      <c r="AV196" s="14" t="s">
        <v>97</v>
      </c>
      <c r="AW196" s="14" t="s">
        <v>36</v>
      </c>
      <c r="AX196" s="14" t="s">
        <v>80</v>
      </c>
      <c r="AY196" s="160" t="s">
        <v>133</v>
      </c>
    </row>
    <row r="197" spans="2:51" s="12" customFormat="1" ht="12">
      <c r="B197" s="146"/>
      <c r="D197" s="142" t="s">
        <v>142</v>
      </c>
      <c r="E197" s="147" t="s">
        <v>1</v>
      </c>
      <c r="F197" s="148" t="s">
        <v>213</v>
      </c>
      <c r="H197" s="147" t="s">
        <v>1</v>
      </c>
      <c r="I197" s="149"/>
      <c r="L197" s="146"/>
      <c r="M197" s="150"/>
      <c r="T197" s="151"/>
      <c r="AT197" s="147" t="s">
        <v>142</v>
      </c>
      <c r="AU197" s="147" t="s">
        <v>89</v>
      </c>
      <c r="AV197" s="12" t="s">
        <v>85</v>
      </c>
      <c r="AW197" s="12" t="s">
        <v>36</v>
      </c>
      <c r="AX197" s="12" t="s">
        <v>80</v>
      </c>
      <c r="AY197" s="147" t="s">
        <v>133</v>
      </c>
    </row>
    <row r="198" spans="2:51" s="13" customFormat="1" ht="12">
      <c r="B198" s="152"/>
      <c r="D198" s="142" t="s">
        <v>142</v>
      </c>
      <c r="E198" s="153" t="s">
        <v>1</v>
      </c>
      <c r="F198" s="154" t="s">
        <v>99</v>
      </c>
      <c r="H198" s="155">
        <v>10.74</v>
      </c>
      <c r="I198" s="156"/>
      <c r="L198" s="152"/>
      <c r="M198" s="157"/>
      <c r="T198" s="158"/>
      <c r="AT198" s="153" t="s">
        <v>142</v>
      </c>
      <c r="AU198" s="153" t="s">
        <v>89</v>
      </c>
      <c r="AV198" s="13" t="s">
        <v>89</v>
      </c>
      <c r="AW198" s="13" t="s">
        <v>36</v>
      </c>
      <c r="AX198" s="13" t="s">
        <v>80</v>
      </c>
      <c r="AY198" s="153" t="s">
        <v>133</v>
      </c>
    </row>
    <row r="199" spans="2:51" s="14" customFormat="1" ht="12">
      <c r="B199" s="159"/>
      <c r="D199" s="142" t="s">
        <v>142</v>
      </c>
      <c r="E199" s="160" t="s">
        <v>1</v>
      </c>
      <c r="F199" s="161" t="s">
        <v>150</v>
      </c>
      <c r="H199" s="162">
        <v>10.74</v>
      </c>
      <c r="I199" s="163"/>
      <c r="L199" s="159"/>
      <c r="M199" s="164"/>
      <c r="T199" s="165"/>
      <c r="AT199" s="160" t="s">
        <v>142</v>
      </c>
      <c r="AU199" s="160" t="s">
        <v>89</v>
      </c>
      <c r="AV199" s="14" t="s">
        <v>97</v>
      </c>
      <c r="AW199" s="14" t="s">
        <v>36</v>
      </c>
      <c r="AX199" s="14" t="s">
        <v>80</v>
      </c>
      <c r="AY199" s="160" t="s">
        <v>133</v>
      </c>
    </row>
    <row r="200" spans="2:51" s="12" customFormat="1" ht="12">
      <c r="B200" s="146"/>
      <c r="D200" s="142" t="s">
        <v>142</v>
      </c>
      <c r="E200" s="147" t="s">
        <v>1</v>
      </c>
      <c r="F200" s="148" t="s">
        <v>214</v>
      </c>
      <c r="H200" s="147" t="s">
        <v>1</v>
      </c>
      <c r="I200" s="149"/>
      <c r="L200" s="146"/>
      <c r="M200" s="150"/>
      <c r="T200" s="151"/>
      <c r="AT200" s="147" t="s">
        <v>142</v>
      </c>
      <c r="AU200" s="147" t="s">
        <v>89</v>
      </c>
      <c r="AV200" s="12" t="s">
        <v>85</v>
      </c>
      <c r="AW200" s="12" t="s">
        <v>36</v>
      </c>
      <c r="AX200" s="12" t="s">
        <v>80</v>
      </c>
      <c r="AY200" s="147" t="s">
        <v>133</v>
      </c>
    </row>
    <row r="201" spans="2:51" s="13" customFormat="1" ht="12">
      <c r="B201" s="152"/>
      <c r="D201" s="142" t="s">
        <v>142</v>
      </c>
      <c r="E201" s="153" t="s">
        <v>1</v>
      </c>
      <c r="F201" s="154" t="s">
        <v>215</v>
      </c>
      <c r="H201" s="155">
        <v>3.05</v>
      </c>
      <c r="I201" s="156"/>
      <c r="L201" s="152"/>
      <c r="M201" s="157"/>
      <c r="T201" s="158"/>
      <c r="AT201" s="153" t="s">
        <v>142</v>
      </c>
      <c r="AU201" s="153" t="s">
        <v>89</v>
      </c>
      <c r="AV201" s="13" t="s">
        <v>89</v>
      </c>
      <c r="AW201" s="13" t="s">
        <v>36</v>
      </c>
      <c r="AX201" s="13" t="s">
        <v>80</v>
      </c>
      <c r="AY201" s="153" t="s">
        <v>133</v>
      </c>
    </row>
    <row r="202" spans="2:51" s="14" customFormat="1" ht="12">
      <c r="B202" s="159"/>
      <c r="D202" s="142" t="s">
        <v>142</v>
      </c>
      <c r="E202" s="160" t="s">
        <v>1</v>
      </c>
      <c r="F202" s="161" t="s">
        <v>150</v>
      </c>
      <c r="H202" s="162">
        <v>3.05</v>
      </c>
      <c r="I202" s="163"/>
      <c r="L202" s="159"/>
      <c r="M202" s="164"/>
      <c r="T202" s="165"/>
      <c r="AT202" s="160" t="s">
        <v>142</v>
      </c>
      <c r="AU202" s="160" t="s">
        <v>89</v>
      </c>
      <c r="AV202" s="14" t="s">
        <v>97</v>
      </c>
      <c r="AW202" s="14" t="s">
        <v>36</v>
      </c>
      <c r="AX202" s="14" t="s">
        <v>80</v>
      </c>
      <c r="AY202" s="160" t="s">
        <v>133</v>
      </c>
    </row>
    <row r="203" spans="2:51" s="12" customFormat="1" ht="12">
      <c r="B203" s="146"/>
      <c r="D203" s="142" t="s">
        <v>142</v>
      </c>
      <c r="E203" s="147" t="s">
        <v>1</v>
      </c>
      <c r="F203" s="148" t="s">
        <v>216</v>
      </c>
      <c r="H203" s="147" t="s">
        <v>1</v>
      </c>
      <c r="I203" s="149"/>
      <c r="L203" s="146"/>
      <c r="M203" s="150"/>
      <c r="T203" s="151"/>
      <c r="AT203" s="147" t="s">
        <v>142</v>
      </c>
      <c r="AU203" s="147" t="s">
        <v>89</v>
      </c>
      <c r="AV203" s="12" t="s">
        <v>85</v>
      </c>
      <c r="AW203" s="12" t="s">
        <v>36</v>
      </c>
      <c r="AX203" s="12" t="s">
        <v>80</v>
      </c>
      <c r="AY203" s="147" t="s">
        <v>133</v>
      </c>
    </row>
    <row r="204" spans="2:51" s="12" customFormat="1" ht="12">
      <c r="B204" s="146"/>
      <c r="D204" s="142" t="s">
        <v>142</v>
      </c>
      <c r="E204" s="147" t="s">
        <v>1</v>
      </c>
      <c r="F204" s="148" t="s">
        <v>217</v>
      </c>
      <c r="H204" s="147" t="s">
        <v>1</v>
      </c>
      <c r="I204" s="149"/>
      <c r="L204" s="146"/>
      <c r="M204" s="150"/>
      <c r="T204" s="151"/>
      <c r="AT204" s="147" t="s">
        <v>142</v>
      </c>
      <c r="AU204" s="147" t="s">
        <v>89</v>
      </c>
      <c r="AV204" s="12" t="s">
        <v>85</v>
      </c>
      <c r="AW204" s="12" t="s">
        <v>36</v>
      </c>
      <c r="AX204" s="12" t="s">
        <v>80</v>
      </c>
      <c r="AY204" s="147" t="s">
        <v>133</v>
      </c>
    </row>
    <row r="205" spans="2:51" s="13" customFormat="1" ht="12">
      <c r="B205" s="152"/>
      <c r="D205" s="142" t="s">
        <v>142</v>
      </c>
      <c r="E205" s="153" t="s">
        <v>1</v>
      </c>
      <c r="F205" s="154" t="s">
        <v>218</v>
      </c>
      <c r="H205" s="155">
        <v>74.683</v>
      </c>
      <c r="I205" s="156"/>
      <c r="L205" s="152"/>
      <c r="M205" s="157"/>
      <c r="T205" s="158"/>
      <c r="AT205" s="153" t="s">
        <v>142</v>
      </c>
      <c r="AU205" s="153" t="s">
        <v>89</v>
      </c>
      <c r="AV205" s="13" t="s">
        <v>89</v>
      </c>
      <c r="AW205" s="13" t="s">
        <v>36</v>
      </c>
      <c r="AX205" s="13" t="s">
        <v>80</v>
      </c>
      <c r="AY205" s="153" t="s">
        <v>133</v>
      </c>
    </row>
    <row r="206" spans="2:51" s="12" customFormat="1" ht="12">
      <c r="B206" s="146"/>
      <c r="D206" s="142" t="s">
        <v>142</v>
      </c>
      <c r="E206" s="147" t="s">
        <v>1</v>
      </c>
      <c r="F206" s="148" t="s">
        <v>219</v>
      </c>
      <c r="H206" s="147" t="s">
        <v>1</v>
      </c>
      <c r="I206" s="149"/>
      <c r="L206" s="146"/>
      <c r="M206" s="150"/>
      <c r="T206" s="151"/>
      <c r="AT206" s="147" t="s">
        <v>142</v>
      </c>
      <c r="AU206" s="147" t="s">
        <v>89</v>
      </c>
      <c r="AV206" s="12" t="s">
        <v>85</v>
      </c>
      <c r="AW206" s="12" t="s">
        <v>36</v>
      </c>
      <c r="AX206" s="12" t="s">
        <v>80</v>
      </c>
      <c r="AY206" s="147" t="s">
        <v>133</v>
      </c>
    </row>
    <row r="207" spans="2:51" s="13" customFormat="1" ht="12">
      <c r="B207" s="152"/>
      <c r="D207" s="142" t="s">
        <v>142</v>
      </c>
      <c r="E207" s="153" t="s">
        <v>1</v>
      </c>
      <c r="F207" s="154" t="s">
        <v>220</v>
      </c>
      <c r="H207" s="155">
        <v>23.782</v>
      </c>
      <c r="I207" s="156"/>
      <c r="L207" s="152"/>
      <c r="M207" s="157"/>
      <c r="T207" s="158"/>
      <c r="AT207" s="153" t="s">
        <v>142</v>
      </c>
      <c r="AU207" s="153" t="s">
        <v>89</v>
      </c>
      <c r="AV207" s="13" t="s">
        <v>89</v>
      </c>
      <c r="AW207" s="13" t="s">
        <v>36</v>
      </c>
      <c r="AX207" s="13" t="s">
        <v>80</v>
      </c>
      <c r="AY207" s="153" t="s">
        <v>133</v>
      </c>
    </row>
    <row r="208" spans="2:51" s="14" customFormat="1" ht="12">
      <c r="B208" s="159"/>
      <c r="D208" s="142" t="s">
        <v>142</v>
      </c>
      <c r="E208" s="160" t="s">
        <v>1</v>
      </c>
      <c r="F208" s="161" t="s">
        <v>150</v>
      </c>
      <c r="H208" s="162">
        <v>98.465</v>
      </c>
      <c r="I208" s="163"/>
      <c r="L208" s="159"/>
      <c r="M208" s="164"/>
      <c r="T208" s="165"/>
      <c r="AT208" s="160" t="s">
        <v>142</v>
      </c>
      <c r="AU208" s="160" t="s">
        <v>89</v>
      </c>
      <c r="AV208" s="14" t="s">
        <v>97</v>
      </c>
      <c r="AW208" s="14" t="s">
        <v>36</v>
      </c>
      <c r="AX208" s="14" t="s">
        <v>80</v>
      </c>
      <c r="AY208" s="160" t="s">
        <v>133</v>
      </c>
    </row>
    <row r="209" spans="2:51" s="15" customFormat="1" ht="12">
      <c r="B209" s="166"/>
      <c r="D209" s="142" t="s">
        <v>142</v>
      </c>
      <c r="E209" s="167" t="s">
        <v>1</v>
      </c>
      <c r="F209" s="168" t="s">
        <v>152</v>
      </c>
      <c r="H209" s="169">
        <v>122.105</v>
      </c>
      <c r="I209" s="170"/>
      <c r="L209" s="166"/>
      <c r="M209" s="171"/>
      <c r="T209" s="172"/>
      <c r="AT209" s="167" t="s">
        <v>142</v>
      </c>
      <c r="AU209" s="167" t="s">
        <v>89</v>
      </c>
      <c r="AV209" s="15" t="s">
        <v>139</v>
      </c>
      <c r="AW209" s="15" t="s">
        <v>36</v>
      </c>
      <c r="AX209" s="15" t="s">
        <v>80</v>
      </c>
      <c r="AY209" s="167" t="s">
        <v>133</v>
      </c>
    </row>
    <row r="210" spans="2:51" s="12" customFormat="1" ht="12">
      <c r="B210" s="146"/>
      <c r="D210" s="142" t="s">
        <v>142</v>
      </c>
      <c r="E210" s="147" t="s">
        <v>1</v>
      </c>
      <c r="F210" s="148" t="s">
        <v>221</v>
      </c>
      <c r="H210" s="147" t="s">
        <v>1</v>
      </c>
      <c r="I210" s="149"/>
      <c r="L210" s="146"/>
      <c r="M210" s="150"/>
      <c r="T210" s="151"/>
      <c r="AT210" s="147" t="s">
        <v>142</v>
      </c>
      <c r="AU210" s="147" t="s">
        <v>89</v>
      </c>
      <c r="AV210" s="12" t="s">
        <v>85</v>
      </c>
      <c r="AW210" s="12" t="s">
        <v>36</v>
      </c>
      <c r="AX210" s="12" t="s">
        <v>80</v>
      </c>
      <c r="AY210" s="147" t="s">
        <v>133</v>
      </c>
    </row>
    <row r="211" spans="2:51" s="13" customFormat="1" ht="12">
      <c r="B211" s="152"/>
      <c r="D211" s="142" t="s">
        <v>142</v>
      </c>
      <c r="E211" s="153" t="s">
        <v>1</v>
      </c>
      <c r="F211" s="154" t="s">
        <v>222</v>
      </c>
      <c r="H211" s="155">
        <v>300.318</v>
      </c>
      <c r="I211" s="156"/>
      <c r="L211" s="152"/>
      <c r="M211" s="157"/>
      <c r="T211" s="158"/>
      <c r="AT211" s="153" t="s">
        <v>142</v>
      </c>
      <c r="AU211" s="153" t="s">
        <v>89</v>
      </c>
      <c r="AV211" s="13" t="s">
        <v>89</v>
      </c>
      <c r="AW211" s="13" t="s">
        <v>36</v>
      </c>
      <c r="AX211" s="13" t="s">
        <v>80</v>
      </c>
      <c r="AY211" s="153" t="s">
        <v>133</v>
      </c>
    </row>
    <row r="212" spans="2:51" s="12" customFormat="1" ht="20.4">
      <c r="B212" s="146"/>
      <c r="D212" s="142" t="s">
        <v>142</v>
      </c>
      <c r="E212" s="147" t="s">
        <v>1</v>
      </c>
      <c r="F212" s="148" t="s">
        <v>223</v>
      </c>
      <c r="H212" s="147" t="s">
        <v>1</v>
      </c>
      <c r="I212" s="149"/>
      <c r="L212" s="146"/>
      <c r="M212" s="150"/>
      <c r="T212" s="151"/>
      <c r="AT212" s="147" t="s">
        <v>142</v>
      </c>
      <c r="AU212" s="147" t="s">
        <v>89</v>
      </c>
      <c r="AV212" s="12" t="s">
        <v>85</v>
      </c>
      <c r="AW212" s="12" t="s">
        <v>36</v>
      </c>
      <c r="AX212" s="12" t="s">
        <v>80</v>
      </c>
      <c r="AY212" s="147" t="s">
        <v>133</v>
      </c>
    </row>
    <row r="213" spans="2:51" s="12" customFormat="1" ht="20.4">
      <c r="B213" s="146"/>
      <c r="D213" s="142" t="s">
        <v>142</v>
      </c>
      <c r="E213" s="147" t="s">
        <v>1</v>
      </c>
      <c r="F213" s="148" t="s">
        <v>224</v>
      </c>
      <c r="H213" s="147" t="s">
        <v>1</v>
      </c>
      <c r="I213" s="149"/>
      <c r="L213" s="146"/>
      <c r="M213" s="150"/>
      <c r="T213" s="151"/>
      <c r="AT213" s="147" t="s">
        <v>142</v>
      </c>
      <c r="AU213" s="147" t="s">
        <v>89</v>
      </c>
      <c r="AV213" s="12" t="s">
        <v>85</v>
      </c>
      <c r="AW213" s="12" t="s">
        <v>36</v>
      </c>
      <c r="AX213" s="12" t="s">
        <v>80</v>
      </c>
      <c r="AY213" s="147" t="s">
        <v>133</v>
      </c>
    </row>
    <row r="214" spans="2:51" s="15" customFormat="1" ht="12">
      <c r="B214" s="166"/>
      <c r="D214" s="142" t="s">
        <v>142</v>
      </c>
      <c r="E214" s="167" t="s">
        <v>1</v>
      </c>
      <c r="F214" s="168" t="s">
        <v>152</v>
      </c>
      <c r="H214" s="169">
        <v>300.318</v>
      </c>
      <c r="I214" s="170"/>
      <c r="L214" s="166"/>
      <c r="M214" s="171"/>
      <c r="T214" s="172"/>
      <c r="AT214" s="167" t="s">
        <v>142</v>
      </c>
      <c r="AU214" s="167" t="s">
        <v>89</v>
      </c>
      <c r="AV214" s="15" t="s">
        <v>139</v>
      </c>
      <c r="AW214" s="15" t="s">
        <v>36</v>
      </c>
      <c r="AX214" s="15" t="s">
        <v>85</v>
      </c>
      <c r="AY214" s="167" t="s">
        <v>133</v>
      </c>
    </row>
    <row r="215" spans="2:65" s="1" customFormat="1" ht="24.15" customHeight="1">
      <c r="B215" s="128"/>
      <c r="C215" s="129" t="s">
        <v>225</v>
      </c>
      <c r="D215" s="129" t="s">
        <v>135</v>
      </c>
      <c r="E215" s="130" t="s">
        <v>226</v>
      </c>
      <c r="F215" s="131" t="s">
        <v>227</v>
      </c>
      <c r="G215" s="132" t="s">
        <v>138</v>
      </c>
      <c r="H215" s="133">
        <v>10.831</v>
      </c>
      <c r="I215" s="134"/>
      <c r="J215" s="135">
        <f>ROUND(I215*H215,2)</f>
        <v>0</v>
      </c>
      <c r="K215" s="131" t="s">
        <v>206</v>
      </c>
      <c r="L215" s="32"/>
      <c r="M215" s="136" t="s">
        <v>1</v>
      </c>
      <c r="N215" s="137" t="s">
        <v>45</v>
      </c>
      <c r="P215" s="138">
        <f>O215*H215</f>
        <v>0</v>
      </c>
      <c r="Q215" s="138">
        <v>0.0001</v>
      </c>
      <c r="R215" s="138">
        <f>Q215*H215</f>
        <v>0.0010831</v>
      </c>
      <c r="S215" s="138">
        <v>2.41</v>
      </c>
      <c r="T215" s="139">
        <f>S215*H215</f>
        <v>26.102710000000002</v>
      </c>
      <c r="AR215" s="140" t="s">
        <v>139</v>
      </c>
      <c r="AT215" s="140" t="s">
        <v>135</v>
      </c>
      <c r="AU215" s="140" t="s">
        <v>89</v>
      </c>
      <c r="AY215" s="17" t="s">
        <v>133</v>
      </c>
      <c r="BE215" s="141">
        <f>IF(N215="základní",J215,0)</f>
        <v>0</v>
      </c>
      <c r="BF215" s="141">
        <f>IF(N215="snížená",J215,0)</f>
        <v>0</v>
      </c>
      <c r="BG215" s="141">
        <f>IF(N215="zákl. přenesená",J215,0)</f>
        <v>0</v>
      </c>
      <c r="BH215" s="141">
        <f>IF(N215="sníž. přenesená",J215,0)</f>
        <v>0</v>
      </c>
      <c r="BI215" s="141">
        <f>IF(N215="nulová",J215,0)</f>
        <v>0</v>
      </c>
      <c r="BJ215" s="17" t="s">
        <v>85</v>
      </c>
      <c r="BK215" s="141">
        <f>ROUND(I215*H215,2)</f>
        <v>0</v>
      </c>
      <c r="BL215" s="17" t="s">
        <v>139</v>
      </c>
      <c r="BM215" s="140" t="s">
        <v>228</v>
      </c>
    </row>
    <row r="216" spans="2:47" s="1" customFormat="1" ht="19.2">
      <c r="B216" s="32"/>
      <c r="D216" s="142" t="s">
        <v>141</v>
      </c>
      <c r="F216" s="143" t="s">
        <v>227</v>
      </c>
      <c r="I216" s="144"/>
      <c r="L216" s="32"/>
      <c r="M216" s="145"/>
      <c r="T216" s="56"/>
      <c r="AT216" s="17" t="s">
        <v>141</v>
      </c>
      <c r="AU216" s="17" t="s">
        <v>89</v>
      </c>
    </row>
    <row r="217" spans="2:51" s="12" customFormat="1" ht="12">
      <c r="B217" s="146"/>
      <c r="D217" s="142" t="s">
        <v>142</v>
      </c>
      <c r="E217" s="147" t="s">
        <v>1</v>
      </c>
      <c r="F217" s="148" t="s">
        <v>209</v>
      </c>
      <c r="H217" s="147" t="s">
        <v>1</v>
      </c>
      <c r="I217" s="149"/>
      <c r="L217" s="146"/>
      <c r="M217" s="150"/>
      <c r="T217" s="151"/>
      <c r="AT217" s="147" t="s">
        <v>142</v>
      </c>
      <c r="AU217" s="147" t="s">
        <v>89</v>
      </c>
      <c r="AV217" s="12" t="s">
        <v>85</v>
      </c>
      <c r="AW217" s="12" t="s">
        <v>36</v>
      </c>
      <c r="AX217" s="12" t="s">
        <v>80</v>
      </c>
      <c r="AY217" s="147" t="s">
        <v>133</v>
      </c>
    </row>
    <row r="218" spans="2:51" s="12" customFormat="1" ht="12">
      <c r="B218" s="146"/>
      <c r="D218" s="142" t="s">
        <v>142</v>
      </c>
      <c r="E218" s="147" t="s">
        <v>1</v>
      </c>
      <c r="F218" s="148" t="s">
        <v>229</v>
      </c>
      <c r="H218" s="147" t="s">
        <v>1</v>
      </c>
      <c r="I218" s="149"/>
      <c r="L218" s="146"/>
      <c r="M218" s="150"/>
      <c r="T218" s="151"/>
      <c r="AT218" s="147" t="s">
        <v>142</v>
      </c>
      <c r="AU218" s="147" t="s">
        <v>89</v>
      </c>
      <c r="AV218" s="12" t="s">
        <v>85</v>
      </c>
      <c r="AW218" s="12" t="s">
        <v>36</v>
      </c>
      <c r="AX218" s="12" t="s">
        <v>80</v>
      </c>
      <c r="AY218" s="147" t="s">
        <v>133</v>
      </c>
    </row>
    <row r="219" spans="2:51" s="13" customFormat="1" ht="12">
      <c r="B219" s="152"/>
      <c r="D219" s="142" t="s">
        <v>142</v>
      </c>
      <c r="E219" s="153" t="s">
        <v>1</v>
      </c>
      <c r="F219" s="154" t="s">
        <v>230</v>
      </c>
      <c r="H219" s="155">
        <v>10.831</v>
      </c>
      <c r="I219" s="156"/>
      <c r="L219" s="152"/>
      <c r="M219" s="157"/>
      <c r="T219" s="158"/>
      <c r="AT219" s="153" t="s">
        <v>142</v>
      </c>
      <c r="AU219" s="153" t="s">
        <v>89</v>
      </c>
      <c r="AV219" s="13" t="s">
        <v>89</v>
      </c>
      <c r="AW219" s="13" t="s">
        <v>36</v>
      </c>
      <c r="AX219" s="13" t="s">
        <v>80</v>
      </c>
      <c r="AY219" s="153" t="s">
        <v>133</v>
      </c>
    </row>
    <row r="220" spans="2:51" s="14" customFormat="1" ht="12">
      <c r="B220" s="159"/>
      <c r="D220" s="142" t="s">
        <v>142</v>
      </c>
      <c r="E220" s="160" t="s">
        <v>1</v>
      </c>
      <c r="F220" s="161" t="s">
        <v>150</v>
      </c>
      <c r="H220" s="162">
        <v>10.831</v>
      </c>
      <c r="I220" s="163"/>
      <c r="L220" s="159"/>
      <c r="M220" s="164"/>
      <c r="T220" s="165"/>
      <c r="AT220" s="160" t="s">
        <v>142</v>
      </c>
      <c r="AU220" s="160" t="s">
        <v>89</v>
      </c>
      <c r="AV220" s="14" t="s">
        <v>97</v>
      </c>
      <c r="AW220" s="14" t="s">
        <v>36</v>
      </c>
      <c r="AX220" s="14" t="s">
        <v>80</v>
      </c>
      <c r="AY220" s="160" t="s">
        <v>133</v>
      </c>
    </row>
    <row r="221" spans="2:51" s="15" customFormat="1" ht="12">
      <c r="B221" s="166"/>
      <c r="D221" s="142" t="s">
        <v>142</v>
      </c>
      <c r="E221" s="167" t="s">
        <v>1</v>
      </c>
      <c r="F221" s="168" t="s">
        <v>152</v>
      </c>
      <c r="H221" s="169">
        <v>10.831</v>
      </c>
      <c r="I221" s="170"/>
      <c r="L221" s="166"/>
      <c r="M221" s="171"/>
      <c r="T221" s="172"/>
      <c r="AT221" s="167" t="s">
        <v>142</v>
      </c>
      <c r="AU221" s="167" t="s">
        <v>89</v>
      </c>
      <c r="AV221" s="15" t="s">
        <v>139</v>
      </c>
      <c r="AW221" s="15" t="s">
        <v>36</v>
      </c>
      <c r="AX221" s="15" t="s">
        <v>85</v>
      </c>
      <c r="AY221" s="167" t="s">
        <v>133</v>
      </c>
    </row>
    <row r="222" spans="2:65" s="1" customFormat="1" ht="24.15" customHeight="1">
      <c r="B222" s="128"/>
      <c r="C222" s="129" t="s">
        <v>231</v>
      </c>
      <c r="D222" s="129" t="s">
        <v>135</v>
      </c>
      <c r="E222" s="130" t="s">
        <v>232</v>
      </c>
      <c r="F222" s="131" t="s">
        <v>233</v>
      </c>
      <c r="G222" s="132" t="s">
        <v>138</v>
      </c>
      <c r="H222" s="133">
        <v>4.147</v>
      </c>
      <c r="I222" s="134"/>
      <c r="J222" s="135">
        <f>ROUND(I222*H222,2)</f>
        <v>0</v>
      </c>
      <c r="K222" s="131" t="s">
        <v>206</v>
      </c>
      <c r="L222" s="32"/>
      <c r="M222" s="136" t="s">
        <v>1</v>
      </c>
      <c r="N222" s="137" t="s">
        <v>45</v>
      </c>
      <c r="P222" s="138">
        <f>O222*H222</f>
        <v>0</v>
      </c>
      <c r="Q222" s="138">
        <v>0</v>
      </c>
      <c r="R222" s="138">
        <f>Q222*H222</f>
        <v>0</v>
      </c>
      <c r="S222" s="138">
        <v>2.2</v>
      </c>
      <c r="T222" s="139">
        <f>S222*H222</f>
        <v>9.123400000000002</v>
      </c>
      <c r="AR222" s="140" t="s">
        <v>139</v>
      </c>
      <c r="AT222" s="140" t="s">
        <v>135</v>
      </c>
      <c r="AU222" s="140" t="s">
        <v>89</v>
      </c>
      <c r="AY222" s="17" t="s">
        <v>133</v>
      </c>
      <c r="BE222" s="141">
        <f>IF(N222="základní",J222,0)</f>
        <v>0</v>
      </c>
      <c r="BF222" s="141">
        <f>IF(N222="snížená",J222,0)</f>
        <v>0</v>
      </c>
      <c r="BG222" s="141">
        <f>IF(N222="zákl. přenesená",J222,0)</f>
        <v>0</v>
      </c>
      <c r="BH222" s="141">
        <f>IF(N222="sníž. přenesená",J222,0)</f>
        <v>0</v>
      </c>
      <c r="BI222" s="141">
        <f>IF(N222="nulová",J222,0)</f>
        <v>0</v>
      </c>
      <c r="BJ222" s="17" t="s">
        <v>85</v>
      </c>
      <c r="BK222" s="141">
        <f>ROUND(I222*H222,2)</f>
        <v>0</v>
      </c>
      <c r="BL222" s="17" t="s">
        <v>139</v>
      </c>
      <c r="BM222" s="140" t="s">
        <v>234</v>
      </c>
    </row>
    <row r="223" spans="2:47" s="1" customFormat="1" ht="19.2">
      <c r="B223" s="32"/>
      <c r="D223" s="142" t="s">
        <v>141</v>
      </c>
      <c r="F223" s="143" t="s">
        <v>233</v>
      </c>
      <c r="I223" s="144"/>
      <c r="L223" s="32"/>
      <c r="M223" s="145"/>
      <c r="T223" s="56"/>
      <c r="AT223" s="17" t="s">
        <v>141</v>
      </c>
      <c r="AU223" s="17" t="s">
        <v>89</v>
      </c>
    </row>
    <row r="224" spans="2:51" s="12" customFormat="1" ht="12">
      <c r="B224" s="146"/>
      <c r="D224" s="142" t="s">
        <v>142</v>
      </c>
      <c r="E224" s="147" t="s">
        <v>1</v>
      </c>
      <c r="F224" s="148" t="s">
        <v>235</v>
      </c>
      <c r="H224" s="147" t="s">
        <v>1</v>
      </c>
      <c r="I224" s="149"/>
      <c r="L224" s="146"/>
      <c r="M224" s="150"/>
      <c r="T224" s="151"/>
      <c r="AT224" s="147" t="s">
        <v>142</v>
      </c>
      <c r="AU224" s="147" t="s">
        <v>89</v>
      </c>
      <c r="AV224" s="12" t="s">
        <v>85</v>
      </c>
      <c r="AW224" s="12" t="s">
        <v>36</v>
      </c>
      <c r="AX224" s="12" t="s">
        <v>80</v>
      </c>
      <c r="AY224" s="147" t="s">
        <v>133</v>
      </c>
    </row>
    <row r="225" spans="2:51" s="12" customFormat="1" ht="12">
      <c r="B225" s="146"/>
      <c r="D225" s="142" t="s">
        <v>142</v>
      </c>
      <c r="E225" s="147" t="s">
        <v>1</v>
      </c>
      <c r="F225" s="148" t="s">
        <v>144</v>
      </c>
      <c r="H225" s="147" t="s">
        <v>1</v>
      </c>
      <c r="I225" s="149"/>
      <c r="L225" s="146"/>
      <c r="M225" s="150"/>
      <c r="T225" s="151"/>
      <c r="AT225" s="147" t="s">
        <v>142</v>
      </c>
      <c r="AU225" s="147" t="s">
        <v>89</v>
      </c>
      <c r="AV225" s="12" t="s">
        <v>85</v>
      </c>
      <c r="AW225" s="12" t="s">
        <v>36</v>
      </c>
      <c r="AX225" s="12" t="s">
        <v>80</v>
      </c>
      <c r="AY225" s="147" t="s">
        <v>133</v>
      </c>
    </row>
    <row r="226" spans="2:51" s="13" customFormat="1" ht="12">
      <c r="B226" s="152"/>
      <c r="D226" s="142" t="s">
        <v>142</v>
      </c>
      <c r="E226" s="153" t="s">
        <v>1</v>
      </c>
      <c r="F226" s="154" t="s">
        <v>236</v>
      </c>
      <c r="H226" s="155">
        <v>2.327</v>
      </c>
      <c r="I226" s="156"/>
      <c r="L226" s="152"/>
      <c r="M226" s="157"/>
      <c r="T226" s="158"/>
      <c r="AT226" s="153" t="s">
        <v>142</v>
      </c>
      <c r="AU226" s="153" t="s">
        <v>89</v>
      </c>
      <c r="AV226" s="13" t="s">
        <v>89</v>
      </c>
      <c r="AW226" s="13" t="s">
        <v>36</v>
      </c>
      <c r="AX226" s="13" t="s">
        <v>80</v>
      </c>
      <c r="AY226" s="153" t="s">
        <v>133</v>
      </c>
    </row>
    <row r="227" spans="2:51" s="12" customFormat="1" ht="12">
      <c r="B227" s="146"/>
      <c r="D227" s="142" t="s">
        <v>142</v>
      </c>
      <c r="E227" s="147" t="s">
        <v>1</v>
      </c>
      <c r="F227" s="148" t="s">
        <v>146</v>
      </c>
      <c r="H227" s="147" t="s">
        <v>1</v>
      </c>
      <c r="I227" s="149"/>
      <c r="L227" s="146"/>
      <c r="M227" s="150"/>
      <c r="T227" s="151"/>
      <c r="AT227" s="147" t="s">
        <v>142</v>
      </c>
      <c r="AU227" s="147" t="s">
        <v>89</v>
      </c>
      <c r="AV227" s="12" t="s">
        <v>85</v>
      </c>
      <c r="AW227" s="12" t="s">
        <v>36</v>
      </c>
      <c r="AX227" s="12" t="s">
        <v>80</v>
      </c>
      <c r="AY227" s="147" t="s">
        <v>133</v>
      </c>
    </row>
    <row r="228" spans="2:51" s="13" customFormat="1" ht="12">
      <c r="B228" s="152"/>
      <c r="D228" s="142" t="s">
        <v>142</v>
      </c>
      <c r="E228" s="153" t="s">
        <v>1</v>
      </c>
      <c r="F228" s="154" t="s">
        <v>237</v>
      </c>
      <c r="H228" s="155">
        <v>0.294</v>
      </c>
      <c r="I228" s="156"/>
      <c r="L228" s="152"/>
      <c r="M228" s="157"/>
      <c r="T228" s="158"/>
      <c r="AT228" s="153" t="s">
        <v>142</v>
      </c>
      <c r="AU228" s="153" t="s">
        <v>89</v>
      </c>
      <c r="AV228" s="13" t="s">
        <v>89</v>
      </c>
      <c r="AW228" s="13" t="s">
        <v>36</v>
      </c>
      <c r="AX228" s="13" t="s">
        <v>80</v>
      </c>
      <c r="AY228" s="153" t="s">
        <v>133</v>
      </c>
    </row>
    <row r="229" spans="2:51" s="12" customFormat="1" ht="12">
      <c r="B229" s="146"/>
      <c r="D229" s="142" t="s">
        <v>142</v>
      </c>
      <c r="E229" s="147" t="s">
        <v>1</v>
      </c>
      <c r="F229" s="148" t="s">
        <v>148</v>
      </c>
      <c r="H229" s="147" t="s">
        <v>1</v>
      </c>
      <c r="I229" s="149"/>
      <c r="L229" s="146"/>
      <c r="M229" s="150"/>
      <c r="T229" s="151"/>
      <c r="AT229" s="147" t="s">
        <v>142</v>
      </c>
      <c r="AU229" s="147" t="s">
        <v>89</v>
      </c>
      <c r="AV229" s="12" t="s">
        <v>85</v>
      </c>
      <c r="AW229" s="12" t="s">
        <v>36</v>
      </c>
      <c r="AX229" s="12" t="s">
        <v>80</v>
      </c>
      <c r="AY229" s="147" t="s">
        <v>133</v>
      </c>
    </row>
    <row r="230" spans="2:51" s="13" customFormat="1" ht="12">
      <c r="B230" s="152"/>
      <c r="D230" s="142" t="s">
        <v>142</v>
      </c>
      <c r="E230" s="153" t="s">
        <v>1</v>
      </c>
      <c r="F230" s="154" t="s">
        <v>238</v>
      </c>
      <c r="H230" s="155">
        <v>1.526</v>
      </c>
      <c r="I230" s="156"/>
      <c r="L230" s="152"/>
      <c r="M230" s="157"/>
      <c r="T230" s="158"/>
      <c r="AT230" s="153" t="s">
        <v>142</v>
      </c>
      <c r="AU230" s="153" t="s">
        <v>89</v>
      </c>
      <c r="AV230" s="13" t="s">
        <v>89</v>
      </c>
      <c r="AW230" s="13" t="s">
        <v>36</v>
      </c>
      <c r="AX230" s="13" t="s">
        <v>80</v>
      </c>
      <c r="AY230" s="153" t="s">
        <v>133</v>
      </c>
    </row>
    <row r="231" spans="2:51" s="14" customFormat="1" ht="12">
      <c r="B231" s="159"/>
      <c r="D231" s="142" t="s">
        <v>142</v>
      </c>
      <c r="E231" s="160" t="s">
        <v>1</v>
      </c>
      <c r="F231" s="161" t="s">
        <v>150</v>
      </c>
      <c r="H231" s="162">
        <v>4.147</v>
      </c>
      <c r="I231" s="163"/>
      <c r="L231" s="159"/>
      <c r="M231" s="164"/>
      <c r="T231" s="165"/>
      <c r="AT231" s="160" t="s">
        <v>142</v>
      </c>
      <c r="AU231" s="160" t="s">
        <v>89</v>
      </c>
      <c r="AV231" s="14" t="s">
        <v>97</v>
      </c>
      <c r="AW231" s="14" t="s">
        <v>36</v>
      </c>
      <c r="AX231" s="14" t="s">
        <v>80</v>
      </c>
      <c r="AY231" s="160" t="s">
        <v>133</v>
      </c>
    </row>
    <row r="232" spans="2:51" s="15" customFormat="1" ht="12">
      <c r="B232" s="166"/>
      <c r="D232" s="142" t="s">
        <v>142</v>
      </c>
      <c r="E232" s="167" t="s">
        <v>1</v>
      </c>
      <c r="F232" s="168" t="s">
        <v>152</v>
      </c>
      <c r="H232" s="169">
        <v>4.147</v>
      </c>
      <c r="I232" s="170"/>
      <c r="L232" s="166"/>
      <c r="M232" s="171"/>
      <c r="T232" s="172"/>
      <c r="AT232" s="167" t="s">
        <v>142</v>
      </c>
      <c r="AU232" s="167" t="s">
        <v>89</v>
      </c>
      <c r="AV232" s="15" t="s">
        <v>139</v>
      </c>
      <c r="AW232" s="15" t="s">
        <v>36</v>
      </c>
      <c r="AX232" s="15" t="s">
        <v>85</v>
      </c>
      <c r="AY232" s="167" t="s">
        <v>133</v>
      </c>
    </row>
    <row r="233" spans="2:63" s="11" customFormat="1" ht="22.95" customHeight="1">
      <c r="B233" s="116"/>
      <c r="D233" s="117" t="s">
        <v>79</v>
      </c>
      <c r="E233" s="126" t="s">
        <v>239</v>
      </c>
      <c r="F233" s="126" t="s">
        <v>240</v>
      </c>
      <c r="I233" s="119"/>
      <c r="J233" s="127">
        <f>BK233</f>
        <v>0</v>
      </c>
      <c r="L233" s="116"/>
      <c r="M233" s="121"/>
      <c r="P233" s="122">
        <f>SUM(P234:P273)</f>
        <v>0</v>
      </c>
      <c r="R233" s="122">
        <f>SUM(R234:R273)</f>
        <v>0</v>
      </c>
      <c r="T233" s="123">
        <f>SUM(T234:T273)</f>
        <v>0</v>
      </c>
      <c r="AR233" s="117" t="s">
        <v>85</v>
      </c>
      <c r="AT233" s="124" t="s">
        <v>79</v>
      </c>
      <c r="AU233" s="124" t="s">
        <v>85</v>
      </c>
      <c r="AY233" s="117" t="s">
        <v>133</v>
      </c>
      <c r="BK233" s="125">
        <f>SUM(BK234:BK273)</f>
        <v>0</v>
      </c>
    </row>
    <row r="234" spans="2:65" s="1" customFormat="1" ht="16.5" customHeight="1">
      <c r="B234" s="128"/>
      <c r="C234" s="129" t="s">
        <v>241</v>
      </c>
      <c r="D234" s="129" t="s">
        <v>135</v>
      </c>
      <c r="E234" s="130" t="s">
        <v>242</v>
      </c>
      <c r="F234" s="131" t="s">
        <v>243</v>
      </c>
      <c r="G234" s="132" t="s">
        <v>244</v>
      </c>
      <c r="H234" s="133">
        <v>317.074</v>
      </c>
      <c r="I234" s="134"/>
      <c r="J234" s="135">
        <f>ROUND(I234*H234,2)</f>
        <v>0</v>
      </c>
      <c r="K234" s="131" t="s">
        <v>206</v>
      </c>
      <c r="L234" s="32"/>
      <c r="M234" s="136" t="s">
        <v>1</v>
      </c>
      <c r="N234" s="137" t="s">
        <v>45</v>
      </c>
      <c r="P234" s="138">
        <f>O234*H234</f>
        <v>0</v>
      </c>
      <c r="Q234" s="138">
        <v>0</v>
      </c>
      <c r="R234" s="138">
        <f>Q234*H234</f>
        <v>0</v>
      </c>
      <c r="S234" s="138">
        <v>0</v>
      </c>
      <c r="T234" s="139">
        <f>S234*H234</f>
        <v>0</v>
      </c>
      <c r="AR234" s="140" t="s">
        <v>139</v>
      </c>
      <c r="AT234" s="140" t="s">
        <v>135</v>
      </c>
      <c r="AU234" s="140" t="s">
        <v>89</v>
      </c>
      <c r="AY234" s="17" t="s">
        <v>133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7" t="s">
        <v>85</v>
      </c>
      <c r="BK234" s="141">
        <f>ROUND(I234*H234,2)</f>
        <v>0</v>
      </c>
      <c r="BL234" s="17" t="s">
        <v>139</v>
      </c>
      <c r="BM234" s="140" t="s">
        <v>245</v>
      </c>
    </row>
    <row r="235" spans="2:47" s="1" customFormat="1" ht="19.2">
      <c r="B235" s="32"/>
      <c r="D235" s="142" t="s">
        <v>141</v>
      </c>
      <c r="F235" s="143" t="s">
        <v>246</v>
      </c>
      <c r="I235" s="144"/>
      <c r="L235" s="32"/>
      <c r="M235" s="145"/>
      <c r="T235" s="56"/>
      <c r="AT235" s="17" t="s">
        <v>141</v>
      </c>
      <c r="AU235" s="17" t="s">
        <v>89</v>
      </c>
    </row>
    <row r="236" spans="2:65" s="1" customFormat="1" ht="44.25" customHeight="1">
      <c r="B236" s="128"/>
      <c r="C236" s="129" t="s">
        <v>247</v>
      </c>
      <c r="D236" s="129" t="s">
        <v>135</v>
      </c>
      <c r="E236" s="130" t="s">
        <v>248</v>
      </c>
      <c r="F236" s="131" t="s">
        <v>249</v>
      </c>
      <c r="G236" s="132" t="s">
        <v>244</v>
      </c>
      <c r="H236" s="133">
        <v>165.175</v>
      </c>
      <c r="I236" s="134"/>
      <c r="J236" s="135">
        <f>ROUND(I236*H236,2)</f>
        <v>0</v>
      </c>
      <c r="K236" s="131" t="s">
        <v>206</v>
      </c>
      <c r="L236" s="32"/>
      <c r="M236" s="136" t="s">
        <v>1</v>
      </c>
      <c r="N236" s="137" t="s">
        <v>45</v>
      </c>
      <c r="P236" s="138">
        <f>O236*H236</f>
        <v>0</v>
      </c>
      <c r="Q236" s="138">
        <v>0</v>
      </c>
      <c r="R236" s="138">
        <f>Q236*H236</f>
        <v>0</v>
      </c>
      <c r="S236" s="138">
        <v>0</v>
      </c>
      <c r="T236" s="139">
        <f>S236*H236</f>
        <v>0</v>
      </c>
      <c r="AR236" s="140" t="s">
        <v>139</v>
      </c>
      <c r="AT236" s="140" t="s">
        <v>135</v>
      </c>
      <c r="AU236" s="140" t="s">
        <v>89</v>
      </c>
      <c r="AY236" s="17" t="s">
        <v>133</v>
      </c>
      <c r="BE236" s="141">
        <f>IF(N236="základní",J236,0)</f>
        <v>0</v>
      </c>
      <c r="BF236" s="141">
        <f>IF(N236="snížená",J236,0)</f>
        <v>0</v>
      </c>
      <c r="BG236" s="141">
        <f>IF(N236="zákl. přenesená",J236,0)</f>
        <v>0</v>
      </c>
      <c r="BH236" s="141">
        <f>IF(N236="sníž. přenesená",J236,0)</f>
        <v>0</v>
      </c>
      <c r="BI236" s="141">
        <f>IF(N236="nulová",J236,0)</f>
        <v>0</v>
      </c>
      <c r="BJ236" s="17" t="s">
        <v>85</v>
      </c>
      <c r="BK236" s="141">
        <f>ROUND(I236*H236,2)</f>
        <v>0</v>
      </c>
      <c r="BL236" s="17" t="s">
        <v>139</v>
      </c>
      <c r="BM236" s="140" t="s">
        <v>250</v>
      </c>
    </row>
    <row r="237" spans="2:47" s="1" customFormat="1" ht="28.8">
      <c r="B237" s="32"/>
      <c r="D237" s="142" t="s">
        <v>141</v>
      </c>
      <c r="F237" s="143" t="s">
        <v>249</v>
      </c>
      <c r="I237" s="144"/>
      <c r="L237" s="32"/>
      <c r="M237" s="145"/>
      <c r="T237" s="56"/>
      <c r="AT237" s="17" t="s">
        <v>141</v>
      </c>
      <c r="AU237" s="17" t="s">
        <v>89</v>
      </c>
    </row>
    <row r="238" spans="2:65" s="1" customFormat="1" ht="37.95" customHeight="1">
      <c r="B238" s="128"/>
      <c r="C238" s="129" t="s">
        <v>251</v>
      </c>
      <c r="D238" s="129" t="s">
        <v>135</v>
      </c>
      <c r="E238" s="130" t="s">
        <v>252</v>
      </c>
      <c r="F238" s="131" t="s">
        <v>253</v>
      </c>
      <c r="G238" s="132" t="s">
        <v>244</v>
      </c>
      <c r="H238" s="133">
        <v>88.263</v>
      </c>
      <c r="I238" s="134"/>
      <c r="J238" s="135">
        <f>ROUND(I238*H238,2)</f>
        <v>0</v>
      </c>
      <c r="K238" s="131" t="s">
        <v>206</v>
      </c>
      <c r="L238" s="32"/>
      <c r="M238" s="136" t="s">
        <v>1</v>
      </c>
      <c r="N238" s="137" t="s">
        <v>45</v>
      </c>
      <c r="P238" s="138">
        <f>O238*H238</f>
        <v>0</v>
      </c>
      <c r="Q238" s="138">
        <v>0</v>
      </c>
      <c r="R238" s="138">
        <f>Q238*H238</f>
        <v>0</v>
      </c>
      <c r="S238" s="138">
        <v>0</v>
      </c>
      <c r="T238" s="139">
        <f>S238*H238</f>
        <v>0</v>
      </c>
      <c r="AR238" s="140" t="s">
        <v>139</v>
      </c>
      <c r="AT238" s="140" t="s">
        <v>135</v>
      </c>
      <c r="AU238" s="140" t="s">
        <v>89</v>
      </c>
      <c r="AY238" s="17" t="s">
        <v>133</v>
      </c>
      <c r="BE238" s="141">
        <f>IF(N238="základní",J238,0)</f>
        <v>0</v>
      </c>
      <c r="BF238" s="141">
        <f>IF(N238="snížená",J238,0)</f>
        <v>0</v>
      </c>
      <c r="BG238" s="141">
        <f>IF(N238="zákl. přenesená",J238,0)</f>
        <v>0</v>
      </c>
      <c r="BH238" s="141">
        <f>IF(N238="sníž. přenesená",J238,0)</f>
        <v>0</v>
      </c>
      <c r="BI238" s="141">
        <f>IF(N238="nulová",J238,0)</f>
        <v>0</v>
      </c>
      <c r="BJ238" s="17" t="s">
        <v>85</v>
      </c>
      <c r="BK238" s="141">
        <f>ROUND(I238*H238,2)</f>
        <v>0</v>
      </c>
      <c r="BL238" s="17" t="s">
        <v>139</v>
      </c>
      <c r="BM238" s="140" t="s">
        <v>254</v>
      </c>
    </row>
    <row r="239" spans="2:47" s="1" customFormat="1" ht="28.8">
      <c r="B239" s="32"/>
      <c r="D239" s="142" t="s">
        <v>141</v>
      </c>
      <c r="F239" s="143" t="s">
        <v>253</v>
      </c>
      <c r="I239" s="144"/>
      <c r="L239" s="32"/>
      <c r="M239" s="145"/>
      <c r="T239" s="56"/>
      <c r="AT239" s="17" t="s">
        <v>141</v>
      </c>
      <c r="AU239" s="17" t="s">
        <v>89</v>
      </c>
    </row>
    <row r="240" spans="2:65" s="1" customFormat="1" ht="37.95" customHeight="1">
      <c r="B240" s="128"/>
      <c r="C240" s="129" t="s">
        <v>8</v>
      </c>
      <c r="D240" s="129" t="s">
        <v>135</v>
      </c>
      <c r="E240" s="130" t="s">
        <v>255</v>
      </c>
      <c r="F240" s="131" t="s">
        <v>256</v>
      </c>
      <c r="G240" s="132" t="s">
        <v>244</v>
      </c>
      <c r="H240" s="133">
        <v>26.103</v>
      </c>
      <c r="I240" s="134"/>
      <c r="J240" s="135">
        <f>ROUND(I240*H240,2)</f>
        <v>0</v>
      </c>
      <c r="K240" s="131" t="s">
        <v>206</v>
      </c>
      <c r="L240" s="32"/>
      <c r="M240" s="136" t="s">
        <v>1</v>
      </c>
      <c r="N240" s="137" t="s">
        <v>45</v>
      </c>
      <c r="P240" s="138">
        <f>O240*H240</f>
        <v>0</v>
      </c>
      <c r="Q240" s="138">
        <v>0</v>
      </c>
      <c r="R240" s="138">
        <f>Q240*H240</f>
        <v>0</v>
      </c>
      <c r="S240" s="138">
        <v>0</v>
      </c>
      <c r="T240" s="139">
        <f>S240*H240</f>
        <v>0</v>
      </c>
      <c r="AR240" s="140" t="s">
        <v>139</v>
      </c>
      <c r="AT240" s="140" t="s">
        <v>135</v>
      </c>
      <c r="AU240" s="140" t="s">
        <v>89</v>
      </c>
      <c r="AY240" s="17" t="s">
        <v>133</v>
      </c>
      <c r="BE240" s="141">
        <f>IF(N240="základní",J240,0)</f>
        <v>0</v>
      </c>
      <c r="BF240" s="141">
        <f>IF(N240="snížená",J240,0)</f>
        <v>0</v>
      </c>
      <c r="BG240" s="141">
        <f>IF(N240="zákl. přenesená",J240,0)</f>
        <v>0</v>
      </c>
      <c r="BH240" s="141">
        <f>IF(N240="sníž. přenesená",J240,0)</f>
        <v>0</v>
      </c>
      <c r="BI240" s="141">
        <f>IF(N240="nulová",J240,0)</f>
        <v>0</v>
      </c>
      <c r="BJ240" s="17" t="s">
        <v>85</v>
      </c>
      <c r="BK240" s="141">
        <f>ROUND(I240*H240,2)</f>
        <v>0</v>
      </c>
      <c r="BL240" s="17" t="s">
        <v>139</v>
      </c>
      <c r="BM240" s="140" t="s">
        <v>257</v>
      </c>
    </row>
    <row r="241" spans="2:47" s="1" customFormat="1" ht="28.8">
      <c r="B241" s="32"/>
      <c r="D241" s="142" t="s">
        <v>141</v>
      </c>
      <c r="F241" s="143" t="s">
        <v>256</v>
      </c>
      <c r="I241" s="144"/>
      <c r="L241" s="32"/>
      <c r="M241" s="145"/>
      <c r="T241" s="56"/>
      <c r="AT241" s="17" t="s">
        <v>141</v>
      </c>
      <c r="AU241" s="17" t="s">
        <v>89</v>
      </c>
    </row>
    <row r="242" spans="2:65" s="1" customFormat="1" ht="24.15" customHeight="1">
      <c r="B242" s="128"/>
      <c r="C242" s="129" t="s">
        <v>258</v>
      </c>
      <c r="D242" s="129" t="s">
        <v>135</v>
      </c>
      <c r="E242" s="130" t="s">
        <v>259</v>
      </c>
      <c r="F242" s="131" t="s">
        <v>260</v>
      </c>
      <c r="G242" s="132" t="s">
        <v>244</v>
      </c>
      <c r="H242" s="133">
        <v>253.659</v>
      </c>
      <c r="I242" s="134"/>
      <c r="J242" s="135">
        <f>ROUND(I242*H242,2)</f>
        <v>0</v>
      </c>
      <c r="K242" s="131" t="s">
        <v>206</v>
      </c>
      <c r="L242" s="32"/>
      <c r="M242" s="136" t="s">
        <v>1</v>
      </c>
      <c r="N242" s="137" t="s">
        <v>45</v>
      </c>
      <c r="P242" s="138">
        <f>O242*H242</f>
        <v>0</v>
      </c>
      <c r="Q242" s="138">
        <v>0</v>
      </c>
      <c r="R242" s="138">
        <f>Q242*H242</f>
        <v>0</v>
      </c>
      <c r="S242" s="138">
        <v>0</v>
      </c>
      <c r="T242" s="139">
        <f>S242*H242</f>
        <v>0</v>
      </c>
      <c r="AR242" s="140" t="s">
        <v>139</v>
      </c>
      <c r="AT242" s="140" t="s">
        <v>135</v>
      </c>
      <c r="AU242" s="140" t="s">
        <v>89</v>
      </c>
      <c r="AY242" s="17" t="s">
        <v>133</v>
      </c>
      <c r="BE242" s="141">
        <f>IF(N242="základní",J242,0)</f>
        <v>0</v>
      </c>
      <c r="BF242" s="141">
        <f>IF(N242="snížená",J242,0)</f>
        <v>0</v>
      </c>
      <c r="BG242" s="141">
        <f>IF(N242="zákl. přenesená",J242,0)</f>
        <v>0</v>
      </c>
      <c r="BH242" s="141">
        <f>IF(N242="sníž. přenesená",J242,0)</f>
        <v>0</v>
      </c>
      <c r="BI242" s="141">
        <f>IF(N242="nulová",J242,0)</f>
        <v>0</v>
      </c>
      <c r="BJ242" s="17" t="s">
        <v>85</v>
      </c>
      <c r="BK242" s="141">
        <f>ROUND(I242*H242,2)</f>
        <v>0</v>
      </c>
      <c r="BL242" s="17" t="s">
        <v>139</v>
      </c>
      <c r="BM242" s="140" t="s">
        <v>261</v>
      </c>
    </row>
    <row r="243" spans="2:47" s="1" customFormat="1" ht="19.2">
      <c r="B243" s="32"/>
      <c r="D243" s="142" t="s">
        <v>141</v>
      </c>
      <c r="F243" s="143" t="s">
        <v>260</v>
      </c>
      <c r="I243" s="144"/>
      <c r="L243" s="32"/>
      <c r="M243" s="145"/>
      <c r="T243" s="56"/>
      <c r="AT243" s="17" t="s">
        <v>141</v>
      </c>
      <c r="AU243" s="17" t="s">
        <v>89</v>
      </c>
    </row>
    <row r="244" spans="2:51" s="13" customFormat="1" ht="12">
      <c r="B244" s="152"/>
      <c r="D244" s="142" t="s">
        <v>142</v>
      </c>
      <c r="E244" s="153" t="s">
        <v>1</v>
      </c>
      <c r="F244" s="154" t="s">
        <v>262</v>
      </c>
      <c r="H244" s="155">
        <v>253.659</v>
      </c>
      <c r="I244" s="156"/>
      <c r="L244" s="152"/>
      <c r="M244" s="157"/>
      <c r="T244" s="158"/>
      <c r="AT244" s="153" t="s">
        <v>142</v>
      </c>
      <c r="AU244" s="153" t="s">
        <v>89</v>
      </c>
      <c r="AV244" s="13" t="s">
        <v>89</v>
      </c>
      <c r="AW244" s="13" t="s">
        <v>36</v>
      </c>
      <c r="AX244" s="13" t="s">
        <v>85</v>
      </c>
      <c r="AY244" s="153" t="s">
        <v>133</v>
      </c>
    </row>
    <row r="245" spans="2:65" s="1" customFormat="1" ht="33" customHeight="1">
      <c r="B245" s="128"/>
      <c r="C245" s="129" t="s">
        <v>263</v>
      </c>
      <c r="D245" s="129" t="s">
        <v>135</v>
      </c>
      <c r="E245" s="130" t="s">
        <v>264</v>
      </c>
      <c r="F245" s="131" t="s">
        <v>265</v>
      </c>
      <c r="G245" s="132" t="s">
        <v>244</v>
      </c>
      <c r="H245" s="133">
        <v>253.659</v>
      </c>
      <c r="I245" s="134"/>
      <c r="J245" s="135">
        <f>ROUND(I245*H245,2)</f>
        <v>0</v>
      </c>
      <c r="K245" s="131" t="s">
        <v>206</v>
      </c>
      <c r="L245" s="32"/>
      <c r="M245" s="136" t="s">
        <v>1</v>
      </c>
      <c r="N245" s="137" t="s">
        <v>45</v>
      </c>
      <c r="P245" s="138">
        <f>O245*H245</f>
        <v>0</v>
      </c>
      <c r="Q245" s="138">
        <v>0</v>
      </c>
      <c r="R245" s="138">
        <f>Q245*H245</f>
        <v>0</v>
      </c>
      <c r="S245" s="138">
        <v>0</v>
      </c>
      <c r="T245" s="139">
        <f>S245*H245</f>
        <v>0</v>
      </c>
      <c r="AR245" s="140" t="s">
        <v>139</v>
      </c>
      <c r="AT245" s="140" t="s">
        <v>135</v>
      </c>
      <c r="AU245" s="140" t="s">
        <v>89</v>
      </c>
      <c r="AY245" s="17" t="s">
        <v>133</v>
      </c>
      <c r="BE245" s="141">
        <f>IF(N245="základní",J245,0)</f>
        <v>0</v>
      </c>
      <c r="BF245" s="141">
        <f>IF(N245="snížená",J245,0)</f>
        <v>0</v>
      </c>
      <c r="BG245" s="141">
        <f>IF(N245="zákl. přenesená",J245,0)</f>
        <v>0</v>
      </c>
      <c r="BH245" s="141">
        <f>IF(N245="sníž. přenesená",J245,0)</f>
        <v>0</v>
      </c>
      <c r="BI245" s="141">
        <f>IF(N245="nulová",J245,0)</f>
        <v>0</v>
      </c>
      <c r="BJ245" s="17" t="s">
        <v>85</v>
      </c>
      <c r="BK245" s="141">
        <f>ROUND(I245*H245,2)</f>
        <v>0</v>
      </c>
      <c r="BL245" s="17" t="s">
        <v>139</v>
      </c>
      <c r="BM245" s="140" t="s">
        <v>266</v>
      </c>
    </row>
    <row r="246" spans="2:47" s="1" customFormat="1" ht="19.2">
      <c r="B246" s="32"/>
      <c r="D246" s="142" t="s">
        <v>141</v>
      </c>
      <c r="F246" s="143" t="s">
        <v>265</v>
      </c>
      <c r="I246" s="144"/>
      <c r="L246" s="32"/>
      <c r="M246" s="145"/>
      <c r="T246" s="56"/>
      <c r="AT246" s="17" t="s">
        <v>141</v>
      </c>
      <c r="AU246" s="17" t="s">
        <v>89</v>
      </c>
    </row>
    <row r="247" spans="2:51" s="13" customFormat="1" ht="12">
      <c r="B247" s="152"/>
      <c r="D247" s="142" t="s">
        <v>142</v>
      </c>
      <c r="E247" s="153" t="s">
        <v>1</v>
      </c>
      <c r="F247" s="154" t="s">
        <v>262</v>
      </c>
      <c r="H247" s="155">
        <v>253.659</v>
      </c>
      <c r="I247" s="156"/>
      <c r="L247" s="152"/>
      <c r="M247" s="157"/>
      <c r="T247" s="158"/>
      <c r="AT247" s="153" t="s">
        <v>142</v>
      </c>
      <c r="AU247" s="153" t="s">
        <v>89</v>
      </c>
      <c r="AV247" s="13" t="s">
        <v>89</v>
      </c>
      <c r="AW247" s="13" t="s">
        <v>36</v>
      </c>
      <c r="AX247" s="13" t="s">
        <v>85</v>
      </c>
      <c r="AY247" s="153" t="s">
        <v>133</v>
      </c>
    </row>
    <row r="248" spans="2:65" s="1" customFormat="1" ht="24.15" customHeight="1">
      <c r="B248" s="128"/>
      <c r="C248" s="129" t="s">
        <v>267</v>
      </c>
      <c r="D248" s="129" t="s">
        <v>135</v>
      </c>
      <c r="E248" s="130" t="s">
        <v>268</v>
      </c>
      <c r="F248" s="131" t="s">
        <v>269</v>
      </c>
      <c r="G248" s="132" t="s">
        <v>244</v>
      </c>
      <c r="H248" s="133">
        <v>3804.885</v>
      </c>
      <c r="I248" s="134"/>
      <c r="J248" s="135">
        <f>ROUND(I248*H248,2)</f>
        <v>0</v>
      </c>
      <c r="K248" s="131" t="s">
        <v>206</v>
      </c>
      <c r="L248" s="32"/>
      <c r="M248" s="136" t="s">
        <v>1</v>
      </c>
      <c r="N248" s="137" t="s">
        <v>45</v>
      </c>
      <c r="P248" s="138">
        <f>O248*H248</f>
        <v>0</v>
      </c>
      <c r="Q248" s="138">
        <v>0</v>
      </c>
      <c r="R248" s="138">
        <f>Q248*H248</f>
        <v>0</v>
      </c>
      <c r="S248" s="138">
        <v>0</v>
      </c>
      <c r="T248" s="139">
        <f>S248*H248</f>
        <v>0</v>
      </c>
      <c r="AR248" s="140" t="s">
        <v>139</v>
      </c>
      <c r="AT248" s="140" t="s">
        <v>135</v>
      </c>
      <c r="AU248" s="140" t="s">
        <v>89</v>
      </c>
      <c r="AY248" s="17" t="s">
        <v>133</v>
      </c>
      <c r="BE248" s="141">
        <f>IF(N248="základní",J248,0)</f>
        <v>0</v>
      </c>
      <c r="BF248" s="141">
        <f>IF(N248="snížená",J248,0)</f>
        <v>0</v>
      </c>
      <c r="BG248" s="141">
        <f>IF(N248="zákl. přenesená",J248,0)</f>
        <v>0</v>
      </c>
      <c r="BH248" s="141">
        <f>IF(N248="sníž. přenesená",J248,0)</f>
        <v>0</v>
      </c>
      <c r="BI248" s="141">
        <f>IF(N248="nulová",J248,0)</f>
        <v>0</v>
      </c>
      <c r="BJ248" s="17" t="s">
        <v>85</v>
      </c>
      <c r="BK248" s="141">
        <f>ROUND(I248*H248,2)</f>
        <v>0</v>
      </c>
      <c r="BL248" s="17" t="s">
        <v>139</v>
      </c>
      <c r="BM248" s="140" t="s">
        <v>270</v>
      </c>
    </row>
    <row r="249" spans="2:47" s="1" customFormat="1" ht="19.2">
      <c r="B249" s="32"/>
      <c r="D249" s="142" t="s">
        <v>141</v>
      </c>
      <c r="F249" s="143" t="s">
        <v>269</v>
      </c>
      <c r="I249" s="144"/>
      <c r="L249" s="32"/>
      <c r="M249" s="145"/>
      <c r="T249" s="56"/>
      <c r="AT249" s="17" t="s">
        <v>141</v>
      </c>
      <c r="AU249" s="17" t="s">
        <v>89</v>
      </c>
    </row>
    <row r="250" spans="2:51" s="13" customFormat="1" ht="12">
      <c r="B250" s="152"/>
      <c r="D250" s="142" t="s">
        <v>142</v>
      </c>
      <c r="E250" s="153" t="s">
        <v>1</v>
      </c>
      <c r="F250" s="154" t="s">
        <v>271</v>
      </c>
      <c r="H250" s="155">
        <v>3804.885</v>
      </c>
      <c r="I250" s="156"/>
      <c r="L250" s="152"/>
      <c r="M250" s="157"/>
      <c r="T250" s="158"/>
      <c r="AT250" s="153" t="s">
        <v>142</v>
      </c>
      <c r="AU250" s="153" t="s">
        <v>89</v>
      </c>
      <c r="AV250" s="13" t="s">
        <v>89</v>
      </c>
      <c r="AW250" s="13" t="s">
        <v>36</v>
      </c>
      <c r="AX250" s="13" t="s">
        <v>85</v>
      </c>
      <c r="AY250" s="153" t="s">
        <v>133</v>
      </c>
    </row>
    <row r="251" spans="2:65" s="1" customFormat="1" ht="16.5" customHeight="1">
      <c r="B251" s="128"/>
      <c r="C251" s="129" t="s">
        <v>272</v>
      </c>
      <c r="D251" s="129" t="s">
        <v>135</v>
      </c>
      <c r="E251" s="130" t="s">
        <v>273</v>
      </c>
      <c r="F251" s="131" t="s">
        <v>274</v>
      </c>
      <c r="G251" s="132" t="s">
        <v>244</v>
      </c>
      <c r="H251" s="133">
        <v>253.659</v>
      </c>
      <c r="I251" s="134"/>
      <c r="J251" s="135">
        <f>ROUND(I251*H251,2)</f>
        <v>0</v>
      </c>
      <c r="K251" s="131" t="s">
        <v>206</v>
      </c>
      <c r="L251" s="32"/>
      <c r="M251" s="136" t="s">
        <v>1</v>
      </c>
      <c r="N251" s="137" t="s">
        <v>45</v>
      </c>
      <c r="P251" s="138">
        <f>O251*H251</f>
        <v>0</v>
      </c>
      <c r="Q251" s="138">
        <v>0</v>
      </c>
      <c r="R251" s="138">
        <f>Q251*H251</f>
        <v>0</v>
      </c>
      <c r="S251" s="138">
        <v>0</v>
      </c>
      <c r="T251" s="139">
        <f>S251*H251</f>
        <v>0</v>
      </c>
      <c r="AR251" s="140" t="s">
        <v>139</v>
      </c>
      <c r="AT251" s="140" t="s">
        <v>135</v>
      </c>
      <c r="AU251" s="140" t="s">
        <v>89</v>
      </c>
      <c r="AY251" s="17" t="s">
        <v>133</v>
      </c>
      <c r="BE251" s="141">
        <f>IF(N251="základní",J251,0)</f>
        <v>0</v>
      </c>
      <c r="BF251" s="141">
        <f>IF(N251="snížená",J251,0)</f>
        <v>0</v>
      </c>
      <c r="BG251" s="141">
        <f>IF(N251="zákl. přenesená",J251,0)</f>
        <v>0</v>
      </c>
      <c r="BH251" s="141">
        <f>IF(N251="sníž. přenesená",J251,0)</f>
        <v>0</v>
      </c>
      <c r="BI251" s="141">
        <f>IF(N251="nulová",J251,0)</f>
        <v>0</v>
      </c>
      <c r="BJ251" s="17" t="s">
        <v>85</v>
      </c>
      <c r="BK251" s="141">
        <f>ROUND(I251*H251,2)</f>
        <v>0</v>
      </c>
      <c r="BL251" s="17" t="s">
        <v>139</v>
      </c>
      <c r="BM251" s="140" t="s">
        <v>275</v>
      </c>
    </row>
    <row r="252" spans="2:47" s="1" customFormat="1" ht="12">
      <c r="B252" s="32"/>
      <c r="D252" s="142" t="s">
        <v>141</v>
      </c>
      <c r="F252" s="143" t="s">
        <v>274</v>
      </c>
      <c r="I252" s="144"/>
      <c r="L252" s="32"/>
      <c r="M252" s="145"/>
      <c r="T252" s="56"/>
      <c r="AT252" s="17" t="s">
        <v>141</v>
      </c>
      <c r="AU252" s="17" t="s">
        <v>89</v>
      </c>
    </row>
    <row r="253" spans="2:51" s="13" customFormat="1" ht="12">
      <c r="B253" s="152"/>
      <c r="D253" s="142" t="s">
        <v>142</v>
      </c>
      <c r="E253" s="153" t="s">
        <v>1</v>
      </c>
      <c r="F253" s="154" t="s">
        <v>262</v>
      </c>
      <c r="H253" s="155">
        <v>253.659</v>
      </c>
      <c r="I253" s="156"/>
      <c r="L253" s="152"/>
      <c r="M253" s="157"/>
      <c r="T253" s="158"/>
      <c r="AT253" s="153" t="s">
        <v>142</v>
      </c>
      <c r="AU253" s="153" t="s">
        <v>89</v>
      </c>
      <c r="AV253" s="13" t="s">
        <v>89</v>
      </c>
      <c r="AW253" s="13" t="s">
        <v>36</v>
      </c>
      <c r="AX253" s="13" t="s">
        <v>85</v>
      </c>
      <c r="AY253" s="153" t="s">
        <v>133</v>
      </c>
    </row>
    <row r="254" spans="2:65" s="1" customFormat="1" ht="44.25" customHeight="1">
      <c r="B254" s="128"/>
      <c r="C254" s="129" t="s">
        <v>276</v>
      </c>
      <c r="D254" s="129" t="s">
        <v>135</v>
      </c>
      <c r="E254" s="130" t="s">
        <v>277</v>
      </c>
      <c r="F254" s="131" t="s">
        <v>278</v>
      </c>
      <c r="G254" s="132" t="s">
        <v>244</v>
      </c>
      <c r="H254" s="133">
        <v>1.732</v>
      </c>
      <c r="I254" s="134"/>
      <c r="J254" s="135">
        <f>ROUND(I254*H254,2)</f>
        <v>0</v>
      </c>
      <c r="K254" s="131" t="s">
        <v>206</v>
      </c>
      <c r="L254" s="32"/>
      <c r="M254" s="136" t="s">
        <v>1</v>
      </c>
      <c r="N254" s="137" t="s">
        <v>45</v>
      </c>
      <c r="P254" s="138">
        <f>O254*H254</f>
        <v>0</v>
      </c>
      <c r="Q254" s="138">
        <v>0</v>
      </c>
      <c r="R254" s="138">
        <f>Q254*H254</f>
        <v>0</v>
      </c>
      <c r="S254" s="138">
        <v>0</v>
      </c>
      <c r="T254" s="139">
        <f>S254*H254</f>
        <v>0</v>
      </c>
      <c r="AR254" s="140" t="s">
        <v>139</v>
      </c>
      <c r="AT254" s="140" t="s">
        <v>135</v>
      </c>
      <c r="AU254" s="140" t="s">
        <v>89</v>
      </c>
      <c r="AY254" s="17" t="s">
        <v>133</v>
      </c>
      <c r="BE254" s="141">
        <f>IF(N254="základní",J254,0)</f>
        <v>0</v>
      </c>
      <c r="BF254" s="141">
        <f>IF(N254="snížená",J254,0)</f>
        <v>0</v>
      </c>
      <c r="BG254" s="141">
        <f>IF(N254="zákl. přenesená",J254,0)</f>
        <v>0</v>
      </c>
      <c r="BH254" s="141">
        <f>IF(N254="sníž. přenesená",J254,0)</f>
        <v>0</v>
      </c>
      <c r="BI254" s="141">
        <f>IF(N254="nulová",J254,0)</f>
        <v>0</v>
      </c>
      <c r="BJ254" s="17" t="s">
        <v>85</v>
      </c>
      <c r="BK254" s="141">
        <f>ROUND(I254*H254,2)</f>
        <v>0</v>
      </c>
      <c r="BL254" s="17" t="s">
        <v>139</v>
      </c>
      <c r="BM254" s="140" t="s">
        <v>279</v>
      </c>
    </row>
    <row r="255" spans="2:47" s="1" customFormat="1" ht="28.8">
      <c r="B255" s="32"/>
      <c r="D255" s="142" t="s">
        <v>141</v>
      </c>
      <c r="F255" s="143" t="s">
        <v>278</v>
      </c>
      <c r="I255" s="144"/>
      <c r="L255" s="32"/>
      <c r="M255" s="145"/>
      <c r="T255" s="56"/>
      <c r="AT255" s="17" t="s">
        <v>141</v>
      </c>
      <c r="AU255" s="17" t="s">
        <v>89</v>
      </c>
    </row>
    <row r="256" spans="2:51" s="12" customFormat="1" ht="12">
      <c r="B256" s="146"/>
      <c r="D256" s="142" t="s">
        <v>142</v>
      </c>
      <c r="E256" s="147" t="s">
        <v>1</v>
      </c>
      <c r="F256" s="148" t="s">
        <v>280</v>
      </c>
      <c r="H256" s="147" t="s">
        <v>1</v>
      </c>
      <c r="I256" s="149"/>
      <c r="L256" s="146"/>
      <c r="M256" s="150"/>
      <c r="T256" s="151"/>
      <c r="AT256" s="147" t="s">
        <v>142</v>
      </c>
      <c r="AU256" s="147" t="s">
        <v>89</v>
      </c>
      <c r="AV256" s="12" t="s">
        <v>85</v>
      </c>
      <c r="AW256" s="12" t="s">
        <v>36</v>
      </c>
      <c r="AX256" s="12" t="s">
        <v>80</v>
      </c>
      <c r="AY256" s="147" t="s">
        <v>133</v>
      </c>
    </row>
    <row r="257" spans="2:51" s="13" customFormat="1" ht="12">
      <c r="B257" s="152"/>
      <c r="D257" s="142" t="s">
        <v>142</v>
      </c>
      <c r="E257" s="153" t="s">
        <v>1</v>
      </c>
      <c r="F257" s="154" t="s">
        <v>281</v>
      </c>
      <c r="H257" s="155">
        <v>0.985</v>
      </c>
      <c r="I257" s="156"/>
      <c r="L257" s="152"/>
      <c r="M257" s="157"/>
      <c r="T257" s="158"/>
      <c r="AT257" s="153" t="s">
        <v>142</v>
      </c>
      <c r="AU257" s="153" t="s">
        <v>89</v>
      </c>
      <c r="AV257" s="13" t="s">
        <v>89</v>
      </c>
      <c r="AW257" s="13" t="s">
        <v>36</v>
      </c>
      <c r="AX257" s="13" t="s">
        <v>80</v>
      </c>
      <c r="AY257" s="153" t="s">
        <v>133</v>
      </c>
    </row>
    <row r="258" spans="2:51" s="12" customFormat="1" ht="12">
      <c r="B258" s="146"/>
      <c r="D258" s="142" t="s">
        <v>142</v>
      </c>
      <c r="E258" s="147" t="s">
        <v>1</v>
      </c>
      <c r="F258" s="148" t="s">
        <v>282</v>
      </c>
      <c r="H258" s="147" t="s">
        <v>1</v>
      </c>
      <c r="I258" s="149"/>
      <c r="L258" s="146"/>
      <c r="M258" s="150"/>
      <c r="T258" s="151"/>
      <c r="AT258" s="147" t="s">
        <v>142</v>
      </c>
      <c r="AU258" s="147" t="s">
        <v>89</v>
      </c>
      <c r="AV258" s="12" t="s">
        <v>85</v>
      </c>
      <c r="AW258" s="12" t="s">
        <v>36</v>
      </c>
      <c r="AX258" s="12" t="s">
        <v>80</v>
      </c>
      <c r="AY258" s="147" t="s">
        <v>133</v>
      </c>
    </row>
    <row r="259" spans="2:51" s="12" customFormat="1" ht="12">
      <c r="B259" s="146"/>
      <c r="D259" s="142" t="s">
        <v>142</v>
      </c>
      <c r="E259" s="147" t="s">
        <v>1</v>
      </c>
      <c r="F259" s="148" t="s">
        <v>217</v>
      </c>
      <c r="H259" s="147" t="s">
        <v>1</v>
      </c>
      <c r="I259" s="149"/>
      <c r="L259" s="146"/>
      <c r="M259" s="150"/>
      <c r="T259" s="151"/>
      <c r="AT259" s="147" t="s">
        <v>142</v>
      </c>
      <c r="AU259" s="147" t="s">
        <v>89</v>
      </c>
      <c r="AV259" s="12" t="s">
        <v>85</v>
      </c>
      <c r="AW259" s="12" t="s">
        <v>36</v>
      </c>
      <c r="AX259" s="12" t="s">
        <v>80</v>
      </c>
      <c r="AY259" s="147" t="s">
        <v>133</v>
      </c>
    </row>
    <row r="260" spans="2:51" s="13" customFormat="1" ht="12">
      <c r="B260" s="152"/>
      <c r="D260" s="142" t="s">
        <v>142</v>
      </c>
      <c r="E260" s="153" t="s">
        <v>1</v>
      </c>
      <c r="F260" s="154" t="s">
        <v>283</v>
      </c>
      <c r="H260" s="155">
        <v>0.747</v>
      </c>
      <c r="I260" s="156"/>
      <c r="L260" s="152"/>
      <c r="M260" s="157"/>
      <c r="T260" s="158"/>
      <c r="AT260" s="153" t="s">
        <v>142</v>
      </c>
      <c r="AU260" s="153" t="s">
        <v>89</v>
      </c>
      <c r="AV260" s="13" t="s">
        <v>89</v>
      </c>
      <c r="AW260" s="13" t="s">
        <v>36</v>
      </c>
      <c r="AX260" s="13" t="s">
        <v>80</v>
      </c>
      <c r="AY260" s="153" t="s">
        <v>133</v>
      </c>
    </row>
    <row r="261" spans="2:51" s="15" customFormat="1" ht="12">
      <c r="B261" s="166"/>
      <c r="D261" s="142" t="s">
        <v>142</v>
      </c>
      <c r="E261" s="167" t="s">
        <v>1</v>
      </c>
      <c r="F261" s="168" t="s">
        <v>152</v>
      </c>
      <c r="H261" s="169">
        <v>1.732</v>
      </c>
      <c r="I261" s="170"/>
      <c r="L261" s="166"/>
      <c r="M261" s="171"/>
      <c r="T261" s="172"/>
      <c r="AT261" s="167" t="s">
        <v>142</v>
      </c>
      <c r="AU261" s="167" t="s">
        <v>89</v>
      </c>
      <c r="AV261" s="15" t="s">
        <v>139</v>
      </c>
      <c r="AW261" s="15" t="s">
        <v>36</v>
      </c>
      <c r="AX261" s="15" t="s">
        <v>85</v>
      </c>
      <c r="AY261" s="167" t="s">
        <v>133</v>
      </c>
    </row>
    <row r="262" spans="2:65" s="1" customFormat="1" ht="44.25" customHeight="1">
      <c r="B262" s="128"/>
      <c r="C262" s="129" t="s">
        <v>284</v>
      </c>
      <c r="D262" s="129" t="s">
        <v>135</v>
      </c>
      <c r="E262" s="130" t="s">
        <v>285</v>
      </c>
      <c r="F262" s="131" t="s">
        <v>286</v>
      </c>
      <c r="G262" s="132" t="s">
        <v>244</v>
      </c>
      <c r="H262" s="133">
        <v>88.263</v>
      </c>
      <c r="I262" s="134"/>
      <c r="J262" s="135">
        <f>ROUND(I262*H262,2)</f>
        <v>0</v>
      </c>
      <c r="K262" s="131" t="s">
        <v>206</v>
      </c>
      <c r="L262" s="32"/>
      <c r="M262" s="136" t="s">
        <v>1</v>
      </c>
      <c r="N262" s="137" t="s">
        <v>45</v>
      </c>
      <c r="P262" s="138">
        <f>O262*H262</f>
        <v>0</v>
      </c>
      <c r="Q262" s="138">
        <v>0</v>
      </c>
      <c r="R262" s="138">
        <f>Q262*H262</f>
        <v>0</v>
      </c>
      <c r="S262" s="138">
        <v>0</v>
      </c>
      <c r="T262" s="139">
        <f>S262*H262</f>
        <v>0</v>
      </c>
      <c r="AR262" s="140" t="s">
        <v>139</v>
      </c>
      <c r="AT262" s="140" t="s">
        <v>135</v>
      </c>
      <c r="AU262" s="140" t="s">
        <v>89</v>
      </c>
      <c r="AY262" s="17" t="s">
        <v>133</v>
      </c>
      <c r="BE262" s="141">
        <f>IF(N262="základní",J262,0)</f>
        <v>0</v>
      </c>
      <c r="BF262" s="141">
        <f>IF(N262="snížená",J262,0)</f>
        <v>0</v>
      </c>
      <c r="BG262" s="141">
        <f>IF(N262="zákl. přenesená",J262,0)</f>
        <v>0</v>
      </c>
      <c r="BH262" s="141">
        <f>IF(N262="sníž. přenesená",J262,0)</f>
        <v>0</v>
      </c>
      <c r="BI262" s="141">
        <f>IF(N262="nulová",J262,0)</f>
        <v>0</v>
      </c>
      <c r="BJ262" s="17" t="s">
        <v>85</v>
      </c>
      <c r="BK262" s="141">
        <f>ROUND(I262*H262,2)</f>
        <v>0</v>
      </c>
      <c r="BL262" s="17" t="s">
        <v>139</v>
      </c>
      <c r="BM262" s="140" t="s">
        <v>287</v>
      </c>
    </row>
    <row r="263" spans="2:47" s="1" customFormat="1" ht="28.8">
      <c r="B263" s="32"/>
      <c r="D263" s="142" t="s">
        <v>141</v>
      </c>
      <c r="F263" s="143" t="s">
        <v>286</v>
      </c>
      <c r="I263" s="144"/>
      <c r="L263" s="32"/>
      <c r="M263" s="145"/>
      <c r="T263" s="56"/>
      <c r="AT263" s="17" t="s">
        <v>141</v>
      </c>
      <c r="AU263" s="17" t="s">
        <v>89</v>
      </c>
    </row>
    <row r="264" spans="2:65" s="1" customFormat="1" ht="44.25" customHeight="1">
      <c r="B264" s="128"/>
      <c r="C264" s="129" t="s">
        <v>7</v>
      </c>
      <c r="D264" s="129" t="s">
        <v>135</v>
      </c>
      <c r="E264" s="130" t="s">
        <v>288</v>
      </c>
      <c r="F264" s="131" t="s">
        <v>289</v>
      </c>
      <c r="G264" s="132" t="s">
        <v>244</v>
      </c>
      <c r="H264" s="133">
        <v>28.641</v>
      </c>
      <c r="I264" s="134"/>
      <c r="J264" s="135">
        <f>ROUND(I264*H264,2)</f>
        <v>0</v>
      </c>
      <c r="K264" s="131" t="s">
        <v>206</v>
      </c>
      <c r="L264" s="32"/>
      <c r="M264" s="136" t="s">
        <v>1</v>
      </c>
      <c r="N264" s="137" t="s">
        <v>45</v>
      </c>
      <c r="P264" s="138">
        <f>O264*H264</f>
        <v>0</v>
      </c>
      <c r="Q264" s="138">
        <v>0</v>
      </c>
      <c r="R264" s="138">
        <f>Q264*H264</f>
        <v>0</v>
      </c>
      <c r="S264" s="138">
        <v>0</v>
      </c>
      <c r="T264" s="139">
        <f>S264*H264</f>
        <v>0</v>
      </c>
      <c r="AR264" s="140" t="s">
        <v>139</v>
      </c>
      <c r="AT264" s="140" t="s">
        <v>135</v>
      </c>
      <c r="AU264" s="140" t="s">
        <v>89</v>
      </c>
      <c r="AY264" s="17" t="s">
        <v>133</v>
      </c>
      <c r="BE264" s="141">
        <f>IF(N264="základní",J264,0)</f>
        <v>0</v>
      </c>
      <c r="BF264" s="141">
        <f>IF(N264="snížená",J264,0)</f>
        <v>0</v>
      </c>
      <c r="BG264" s="141">
        <f>IF(N264="zákl. přenesená",J264,0)</f>
        <v>0</v>
      </c>
      <c r="BH264" s="141">
        <f>IF(N264="sníž. přenesená",J264,0)</f>
        <v>0</v>
      </c>
      <c r="BI264" s="141">
        <f>IF(N264="nulová",J264,0)</f>
        <v>0</v>
      </c>
      <c r="BJ264" s="17" t="s">
        <v>85</v>
      </c>
      <c r="BK264" s="141">
        <f>ROUND(I264*H264,2)</f>
        <v>0</v>
      </c>
      <c r="BL264" s="17" t="s">
        <v>139</v>
      </c>
      <c r="BM264" s="140" t="s">
        <v>290</v>
      </c>
    </row>
    <row r="265" spans="2:47" s="1" customFormat="1" ht="28.8">
      <c r="B265" s="32"/>
      <c r="D265" s="142" t="s">
        <v>141</v>
      </c>
      <c r="F265" s="143" t="s">
        <v>289</v>
      </c>
      <c r="I265" s="144"/>
      <c r="L265" s="32"/>
      <c r="M265" s="145"/>
      <c r="T265" s="56"/>
      <c r="AT265" s="17" t="s">
        <v>141</v>
      </c>
      <c r="AU265" s="17" t="s">
        <v>89</v>
      </c>
    </row>
    <row r="266" spans="2:65" s="1" customFormat="1" ht="44.25" customHeight="1">
      <c r="B266" s="128"/>
      <c r="C266" s="129" t="s">
        <v>291</v>
      </c>
      <c r="D266" s="129" t="s">
        <v>135</v>
      </c>
      <c r="E266" s="130" t="s">
        <v>292</v>
      </c>
      <c r="F266" s="131" t="s">
        <v>293</v>
      </c>
      <c r="G266" s="132" t="s">
        <v>244</v>
      </c>
      <c r="H266" s="133">
        <v>82.588</v>
      </c>
      <c r="I266" s="134"/>
      <c r="J266" s="135">
        <f>ROUND(I266*H266,2)</f>
        <v>0</v>
      </c>
      <c r="K266" s="131" t="s">
        <v>206</v>
      </c>
      <c r="L266" s="32"/>
      <c r="M266" s="136" t="s">
        <v>1</v>
      </c>
      <c r="N266" s="137" t="s">
        <v>45</v>
      </c>
      <c r="P266" s="138">
        <f>O266*H266</f>
        <v>0</v>
      </c>
      <c r="Q266" s="138">
        <v>0</v>
      </c>
      <c r="R266" s="138">
        <f>Q266*H266</f>
        <v>0</v>
      </c>
      <c r="S266" s="138">
        <v>0</v>
      </c>
      <c r="T266" s="139">
        <f>S266*H266</f>
        <v>0</v>
      </c>
      <c r="AR266" s="140" t="s">
        <v>139</v>
      </c>
      <c r="AT266" s="140" t="s">
        <v>135</v>
      </c>
      <c r="AU266" s="140" t="s">
        <v>89</v>
      </c>
      <c r="AY266" s="17" t="s">
        <v>133</v>
      </c>
      <c r="BE266" s="141">
        <f>IF(N266="základní",J266,0)</f>
        <v>0</v>
      </c>
      <c r="BF266" s="141">
        <f>IF(N266="snížená",J266,0)</f>
        <v>0</v>
      </c>
      <c r="BG266" s="141">
        <f>IF(N266="zákl. přenesená",J266,0)</f>
        <v>0</v>
      </c>
      <c r="BH266" s="141">
        <f>IF(N266="sníž. přenesená",J266,0)</f>
        <v>0</v>
      </c>
      <c r="BI266" s="141">
        <f>IF(N266="nulová",J266,0)</f>
        <v>0</v>
      </c>
      <c r="BJ266" s="17" t="s">
        <v>85</v>
      </c>
      <c r="BK266" s="141">
        <f>ROUND(I266*H266,2)</f>
        <v>0</v>
      </c>
      <c r="BL266" s="17" t="s">
        <v>139</v>
      </c>
      <c r="BM266" s="140" t="s">
        <v>294</v>
      </c>
    </row>
    <row r="267" spans="2:47" s="1" customFormat="1" ht="28.8">
      <c r="B267" s="32"/>
      <c r="D267" s="142" t="s">
        <v>141</v>
      </c>
      <c r="F267" s="143" t="s">
        <v>293</v>
      </c>
      <c r="I267" s="144"/>
      <c r="L267" s="32"/>
      <c r="M267" s="145"/>
      <c r="T267" s="56"/>
      <c r="AT267" s="17" t="s">
        <v>141</v>
      </c>
      <c r="AU267" s="17" t="s">
        <v>89</v>
      </c>
    </row>
    <row r="268" spans="2:51" s="13" customFormat="1" ht="12">
      <c r="B268" s="152"/>
      <c r="D268" s="142" t="s">
        <v>142</v>
      </c>
      <c r="E268" s="153" t="s">
        <v>1</v>
      </c>
      <c r="F268" s="154" t="s">
        <v>295</v>
      </c>
      <c r="H268" s="155">
        <v>82.588</v>
      </c>
      <c r="I268" s="156"/>
      <c r="L268" s="152"/>
      <c r="M268" s="157"/>
      <c r="T268" s="158"/>
      <c r="AT268" s="153" t="s">
        <v>142</v>
      </c>
      <c r="AU268" s="153" t="s">
        <v>89</v>
      </c>
      <c r="AV268" s="13" t="s">
        <v>89</v>
      </c>
      <c r="AW268" s="13" t="s">
        <v>36</v>
      </c>
      <c r="AX268" s="13" t="s">
        <v>85</v>
      </c>
      <c r="AY268" s="153" t="s">
        <v>133</v>
      </c>
    </row>
    <row r="269" spans="2:65" s="1" customFormat="1" ht="49.2" customHeight="1">
      <c r="B269" s="128"/>
      <c r="C269" s="129" t="s">
        <v>296</v>
      </c>
      <c r="D269" s="129" t="s">
        <v>135</v>
      </c>
      <c r="E269" s="130" t="s">
        <v>297</v>
      </c>
      <c r="F269" s="131" t="s">
        <v>298</v>
      </c>
      <c r="G269" s="132" t="s">
        <v>244</v>
      </c>
      <c r="H269" s="133">
        <v>52.435</v>
      </c>
      <c r="I269" s="134"/>
      <c r="J269" s="135">
        <f>ROUND(I269*H269,2)</f>
        <v>0</v>
      </c>
      <c r="K269" s="131" t="s">
        <v>206</v>
      </c>
      <c r="L269" s="32"/>
      <c r="M269" s="136" t="s">
        <v>1</v>
      </c>
      <c r="N269" s="137" t="s">
        <v>45</v>
      </c>
      <c r="P269" s="138">
        <f>O269*H269</f>
        <v>0</v>
      </c>
      <c r="Q269" s="138">
        <v>0</v>
      </c>
      <c r="R269" s="138">
        <f>Q269*H269</f>
        <v>0</v>
      </c>
      <c r="S269" s="138">
        <v>0</v>
      </c>
      <c r="T269" s="139">
        <f>S269*H269</f>
        <v>0</v>
      </c>
      <c r="AR269" s="140" t="s">
        <v>139</v>
      </c>
      <c r="AT269" s="140" t="s">
        <v>135</v>
      </c>
      <c r="AU269" s="140" t="s">
        <v>89</v>
      </c>
      <c r="AY269" s="17" t="s">
        <v>133</v>
      </c>
      <c r="BE269" s="141">
        <f>IF(N269="základní",J269,0)</f>
        <v>0</v>
      </c>
      <c r="BF269" s="141">
        <f>IF(N269="snížená",J269,0)</f>
        <v>0</v>
      </c>
      <c r="BG269" s="141">
        <f>IF(N269="zákl. přenesená",J269,0)</f>
        <v>0</v>
      </c>
      <c r="BH269" s="141">
        <f>IF(N269="sníž. přenesená",J269,0)</f>
        <v>0</v>
      </c>
      <c r="BI269" s="141">
        <f>IF(N269="nulová",J269,0)</f>
        <v>0</v>
      </c>
      <c r="BJ269" s="17" t="s">
        <v>85</v>
      </c>
      <c r="BK269" s="141">
        <f>ROUND(I269*H269,2)</f>
        <v>0</v>
      </c>
      <c r="BL269" s="17" t="s">
        <v>139</v>
      </c>
      <c r="BM269" s="140" t="s">
        <v>299</v>
      </c>
    </row>
    <row r="270" spans="2:47" s="1" customFormat="1" ht="28.8">
      <c r="B270" s="32"/>
      <c r="D270" s="142" t="s">
        <v>141</v>
      </c>
      <c r="F270" s="143" t="s">
        <v>298</v>
      </c>
      <c r="I270" s="144"/>
      <c r="L270" s="32"/>
      <c r="M270" s="145"/>
      <c r="T270" s="56"/>
      <c r="AT270" s="17" t="s">
        <v>141</v>
      </c>
      <c r="AU270" s="17" t="s">
        <v>89</v>
      </c>
    </row>
    <row r="271" spans="2:51" s="12" customFormat="1" ht="12">
      <c r="B271" s="146"/>
      <c r="D271" s="142" t="s">
        <v>142</v>
      </c>
      <c r="E271" s="147" t="s">
        <v>1</v>
      </c>
      <c r="F271" s="148" t="s">
        <v>300</v>
      </c>
      <c r="H271" s="147" t="s">
        <v>1</v>
      </c>
      <c r="I271" s="149"/>
      <c r="L271" s="146"/>
      <c r="M271" s="150"/>
      <c r="T271" s="151"/>
      <c r="AT271" s="147" t="s">
        <v>142</v>
      </c>
      <c r="AU271" s="147" t="s">
        <v>89</v>
      </c>
      <c r="AV271" s="12" t="s">
        <v>85</v>
      </c>
      <c r="AW271" s="12" t="s">
        <v>36</v>
      </c>
      <c r="AX271" s="12" t="s">
        <v>80</v>
      </c>
      <c r="AY271" s="147" t="s">
        <v>133</v>
      </c>
    </row>
    <row r="272" spans="2:51" s="13" customFormat="1" ht="12">
      <c r="B272" s="152"/>
      <c r="D272" s="142" t="s">
        <v>142</v>
      </c>
      <c r="E272" s="153" t="s">
        <v>1</v>
      </c>
      <c r="F272" s="154" t="s">
        <v>301</v>
      </c>
      <c r="H272" s="155">
        <v>52.435</v>
      </c>
      <c r="I272" s="156"/>
      <c r="L272" s="152"/>
      <c r="M272" s="157"/>
      <c r="T272" s="158"/>
      <c r="AT272" s="153" t="s">
        <v>142</v>
      </c>
      <c r="AU272" s="153" t="s">
        <v>89</v>
      </c>
      <c r="AV272" s="13" t="s">
        <v>89</v>
      </c>
      <c r="AW272" s="13" t="s">
        <v>36</v>
      </c>
      <c r="AX272" s="13" t="s">
        <v>80</v>
      </c>
      <c r="AY272" s="153" t="s">
        <v>133</v>
      </c>
    </row>
    <row r="273" spans="2:51" s="15" customFormat="1" ht="12">
      <c r="B273" s="166"/>
      <c r="D273" s="142" t="s">
        <v>142</v>
      </c>
      <c r="E273" s="167" t="s">
        <v>1</v>
      </c>
      <c r="F273" s="168" t="s">
        <v>152</v>
      </c>
      <c r="H273" s="169">
        <v>52.435</v>
      </c>
      <c r="I273" s="170"/>
      <c r="L273" s="166"/>
      <c r="M273" s="171"/>
      <c r="T273" s="172"/>
      <c r="AT273" s="167" t="s">
        <v>142</v>
      </c>
      <c r="AU273" s="167" t="s">
        <v>89</v>
      </c>
      <c r="AV273" s="15" t="s">
        <v>139</v>
      </c>
      <c r="AW273" s="15" t="s">
        <v>36</v>
      </c>
      <c r="AX273" s="15" t="s">
        <v>85</v>
      </c>
      <c r="AY273" s="167" t="s">
        <v>133</v>
      </c>
    </row>
    <row r="274" spans="2:63" s="11" customFormat="1" ht="25.95" customHeight="1">
      <c r="B274" s="116"/>
      <c r="D274" s="117" t="s">
        <v>79</v>
      </c>
      <c r="E274" s="118" t="s">
        <v>302</v>
      </c>
      <c r="F274" s="118" t="s">
        <v>303</v>
      </c>
      <c r="I274" s="119"/>
      <c r="J274" s="120">
        <f>BK274</f>
        <v>0</v>
      </c>
      <c r="L274" s="116"/>
      <c r="M274" s="121"/>
      <c r="P274" s="122">
        <f>SUM(P275:P307)</f>
        <v>0</v>
      </c>
      <c r="R274" s="122">
        <f>SUM(R275:R307)</f>
        <v>0</v>
      </c>
      <c r="T274" s="123">
        <f>SUM(T275:T307)</f>
        <v>0</v>
      </c>
      <c r="AR274" s="117" t="s">
        <v>139</v>
      </c>
      <c r="AT274" s="124" t="s">
        <v>79</v>
      </c>
      <c r="AU274" s="124" t="s">
        <v>80</v>
      </c>
      <c r="AY274" s="117" t="s">
        <v>133</v>
      </c>
      <c r="BK274" s="125">
        <f>SUM(BK275:BK307)</f>
        <v>0</v>
      </c>
    </row>
    <row r="275" spans="2:65" s="1" customFormat="1" ht="24.15" customHeight="1">
      <c r="B275" s="128"/>
      <c r="C275" s="129" t="s">
        <v>304</v>
      </c>
      <c r="D275" s="129" t="s">
        <v>135</v>
      </c>
      <c r="E275" s="130" t="s">
        <v>305</v>
      </c>
      <c r="F275" s="131" t="s">
        <v>306</v>
      </c>
      <c r="G275" s="132" t="s">
        <v>307</v>
      </c>
      <c r="H275" s="133">
        <v>50</v>
      </c>
      <c r="I275" s="134"/>
      <c r="J275" s="135">
        <f>ROUND(I275*H275,2)</f>
        <v>0</v>
      </c>
      <c r="K275" s="131" t="s">
        <v>206</v>
      </c>
      <c r="L275" s="32"/>
      <c r="M275" s="136" t="s">
        <v>1</v>
      </c>
      <c r="N275" s="137" t="s">
        <v>45</v>
      </c>
      <c r="P275" s="138">
        <f>O275*H275</f>
        <v>0</v>
      </c>
      <c r="Q275" s="138">
        <v>0</v>
      </c>
      <c r="R275" s="138">
        <f>Q275*H275</f>
        <v>0</v>
      </c>
      <c r="S275" s="138">
        <v>0</v>
      </c>
      <c r="T275" s="139">
        <f>S275*H275</f>
        <v>0</v>
      </c>
      <c r="AR275" s="140" t="s">
        <v>308</v>
      </c>
      <c r="AT275" s="140" t="s">
        <v>135</v>
      </c>
      <c r="AU275" s="140" t="s">
        <v>85</v>
      </c>
      <c r="AY275" s="17" t="s">
        <v>133</v>
      </c>
      <c r="BE275" s="141">
        <f>IF(N275="základní",J275,0)</f>
        <v>0</v>
      </c>
      <c r="BF275" s="141">
        <f>IF(N275="snížená",J275,0)</f>
        <v>0</v>
      </c>
      <c r="BG275" s="141">
        <f>IF(N275="zákl. přenesená",J275,0)</f>
        <v>0</v>
      </c>
      <c r="BH275" s="141">
        <f>IF(N275="sníž. přenesená",J275,0)</f>
        <v>0</v>
      </c>
      <c r="BI275" s="141">
        <f>IF(N275="nulová",J275,0)</f>
        <v>0</v>
      </c>
      <c r="BJ275" s="17" t="s">
        <v>85</v>
      </c>
      <c r="BK275" s="141">
        <f>ROUND(I275*H275,2)</f>
        <v>0</v>
      </c>
      <c r="BL275" s="17" t="s">
        <v>308</v>
      </c>
      <c r="BM275" s="140" t="s">
        <v>309</v>
      </c>
    </row>
    <row r="276" spans="2:47" s="1" customFormat="1" ht="19.2">
      <c r="B276" s="32"/>
      <c r="D276" s="142" t="s">
        <v>141</v>
      </c>
      <c r="F276" s="143" t="s">
        <v>306</v>
      </c>
      <c r="I276" s="144"/>
      <c r="L276" s="32"/>
      <c r="M276" s="145"/>
      <c r="T276" s="56"/>
      <c r="AT276" s="17" t="s">
        <v>141</v>
      </c>
      <c r="AU276" s="17" t="s">
        <v>85</v>
      </c>
    </row>
    <row r="277" spans="2:51" s="12" customFormat="1" ht="20.4">
      <c r="B277" s="146"/>
      <c r="D277" s="142" t="s">
        <v>142</v>
      </c>
      <c r="E277" s="147" t="s">
        <v>1</v>
      </c>
      <c r="F277" s="148" t="s">
        <v>310</v>
      </c>
      <c r="H277" s="147" t="s">
        <v>1</v>
      </c>
      <c r="I277" s="149"/>
      <c r="L277" s="146"/>
      <c r="M277" s="150"/>
      <c r="T277" s="151"/>
      <c r="AT277" s="147" t="s">
        <v>142</v>
      </c>
      <c r="AU277" s="147" t="s">
        <v>85</v>
      </c>
      <c r="AV277" s="12" t="s">
        <v>85</v>
      </c>
      <c r="AW277" s="12" t="s">
        <v>36</v>
      </c>
      <c r="AX277" s="12" t="s">
        <v>80</v>
      </c>
      <c r="AY277" s="147" t="s">
        <v>133</v>
      </c>
    </row>
    <row r="278" spans="2:51" s="12" customFormat="1" ht="12">
      <c r="B278" s="146"/>
      <c r="D278" s="142" t="s">
        <v>142</v>
      </c>
      <c r="E278" s="147" t="s">
        <v>1</v>
      </c>
      <c r="F278" s="148" t="s">
        <v>311</v>
      </c>
      <c r="H278" s="147" t="s">
        <v>1</v>
      </c>
      <c r="I278" s="149"/>
      <c r="L278" s="146"/>
      <c r="M278" s="150"/>
      <c r="T278" s="151"/>
      <c r="AT278" s="147" t="s">
        <v>142</v>
      </c>
      <c r="AU278" s="147" t="s">
        <v>85</v>
      </c>
      <c r="AV278" s="12" t="s">
        <v>85</v>
      </c>
      <c r="AW278" s="12" t="s">
        <v>36</v>
      </c>
      <c r="AX278" s="12" t="s">
        <v>80</v>
      </c>
      <c r="AY278" s="147" t="s">
        <v>133</v>
      </c>
    </row>
    <row r="279" spans="2:51" s="13" customFormat="1" ht="12">
      <c r="B279" s="152"/>
      <c r="D279" s="142" t="s">
        <v>142</v>
      </c>
      <c r="E279" s="153" t="s">
        <v>1</v>
      </c>
      <c r="F279" s="154" t="s">
        <v>312</v>
      </c>
      <c r="H279" s="155">
        <v>50</v>
      </c>
      <c r="I279" s="156"/>
      <c r="L279" s="152"/>
      <c r="M279" s="157"/>
      <c r="T279" s="158"/>
      <c r="AT279" s="153" t="s">
        <v>142</v>
      </c>
      <c r="AU279" s="153" t="s">
        <v>85</v>
      </c>
      <c r="AV279" s="13" t="s">
        <v>89</v>
      </c>
      <c r="AW279" s="13" t="s">
        <v>36</v>
      </c>
      <c r="AX279" s="13" t="s">
        <v>80</v>
      </c>
      <c r="AY279" s="153" t="s">
        <v>133</v>
      </c>
    </row>
    <row r="280" spans="2:51" s="15" customFormat="1" ht="12">
      <c r="B280" s="166"/>
      <c r="D280" s="142" t="s">
        <v>142</v>
      </c>
      <c r="E280" s="167" t="s">
        <v>1</v>
      </c>
      <c r="F280" s="168" t="s">
        <v>152</v>
      </c>
      <c r="H280" s="169">
        <v>50</v>
      </c>
      <c r="I280" s="170"/>
      <c r="L280" s="166"/>
      <c r="M280" s="171"/>
      <c r="T280" s="172"/>
      <c r="AT280" s="167" t="s">
        <v>142</v>
      </c>
      <c r="AU280" s="167" t="s">
        <v>85</v>
      </c>
      <c r="AV280" s="15" t="s">
        <v>139</v>
      </c>
      <c r="AW280" s="15" t="s">
        <v>36</v>
      </c>
      <c r="AX280" s="15" t="s">
        <v>85</v>
      </c>
      <c r="AY280" s="167" t="s">
        <v>133</v>
      </c>
    </row>
    <row r="281" spans="2:65" s="1" customFormat="1" ht="24.15" customHeight="1">
      <c r="B281" s="128"/>
      <c r="C281" s="129" t="s">
        <v>313</v>
      </c>
      <c r="D281" s="129" t="s">
        <v>135</v>
      </c>
      <c r="E281" s="130" t="s">
        <v>314</v>
      </c>
      <c r="F281" s="131" t="s">
        <v>315</v>
      </c>
      <c r="G281" s="132" t="s">
        <v>307</v>
      </c>
      <c r="H281" s="133">
        <v>25</v>
      </c>
      <c r="I281" s="134"/>
      <c r="J281" s="135">
        <f>ROUND(I281*H281,2)</f>
        <v>0</v>
      </c>
      <c r="K281" s="131" t="s">
        <v>206</v>
      </c>
      <c r="L281" s="32"/>
      <c r="M281" s="136" t="s">
        <v>1</v>
      </c>
      <c r="N281" s="137" t="s">
        <v>45</v>
      </c>
      <c r="P281" s="138">
        <f>O281*H281</f>
        <v>0</v>
      </c>
      <c r="Q281" s="138">
        <v>0</v>
      </c>
      <c r="R281" s="138">
        <f>Q281*H281</f>
        <v>0</v>
      </c>
      <c r="S281" s="138">
        <v>0</v>
      </c>
      <c r="T281" s="139">
        <f>S281*H281</f>
        <v>0</v>
      </c>
      <c r="AR281" s="140" t="s">
        <v>308</v>
      </c>
      <c r="AT281" s="140" t="s">
        <v>135</v>
      </c>
      <c r="AU281" s="140" t="s">
        <v>85</v>
      </c>
      <c r="AY281" s="17" t="s">
        <v>133</v>
      </c>
      <c r="BE281" s="141">
        <f>IF(N281="základní",J281,0)</f>
        <v>0</v>
      </c>
      <c r="BF281" s="141">
        <f>IF(N281="snížená",J281,0)</f>
        <v>0</v>
      </c>
      <c r="BG281" s="141">
        <f>IF(N281="zákl. přenesená",J281,0)</f>
        <v>0</v>
      </c>
      <c r="BH281" s="141">
        <f>IF(N281="sníž. přenesená",J281,0)</f>
        <v>0</v>
      </c>
      <c r="BI281" s="141">
        <f>IF(N281="nulová",J281,0)</f>
        <v>0</v>
      </c>
      <c r="BJ281" s="17" t="s">
        <v>85</v>
      </c>
      <c r="BK281" s="141">
        <f>ROUND(I281*H281,2)</f>
        <v>0</v>
      </c>
      <c r="BL281" s="17" t="s">
        <v>308</v>
      </c>
      <c r="BM281" s="140" t="s">
        <v>316</v>
      </c>
    </row>
    <row r="282" spans="2:47" s="1" customFormat="1" ht="19.2">
      <c r="B282" s="32"/>
      <c r="D282" s="142" t="s">
        <v>141</v>
      </c>
      <c r="F282" s="143" t="s">
        <v>315</v>
      </c>
      <c r="I282" s="144"/>
      <c r="L282" s="32"/>
      <c r="M282" s="145"/>
      <c r="T282" s="56"/>
      <c r="AT282" s="17" t="s">
        <v>141</v>
      </c>
      <c r="AU282" s="17" t="s">
        <v>85</v>
      </c>
    </row>
    <row r="283" spans="2:51" s="12" customFormat="1" ht="12">
      <c r="B283" s="146"/>
      <c r="D283" s="142" t="s">
        <v>142</v>
      </c>
      <c r="E283" s="147" t="s">
        <v>1</v>
      </c>
      <c r="F283" s="148" t="s">
        <v>317</v>
      </c>
      <c r="H283" s="147" t="s">
        <v>1</v>
      </c>
      <c r="I283" s="149"/>
      <c r="L283" s="146"/>
      <c r="M283" s="150"/>
      <c r="T283" s="151"/>
      <c r="AT283" s="147" t="s">
        <v>142</v>
      </c>
      <c r="AU283" s="147" t="s">
        <v>85</v>
      </c>
      <c r="AV283" s="12" t="s">
        <v>85</v>
      </c>
      <c r="AW283" s="12" t="s">
        <v>36</v>
      </c>
      <c r="AX283" s="12" t="s">
        <v>80</v>
      </c>
      <c r="AY283" s="147" t="s">
        <v>133</v>
      </c>
    </row>
    <row r="284" spans="2:51" s="13" customFormat="1" ht="12">
      <c r="B284" s="152"/>
      <c r="D284" s="142" t="s">
        <v>142</v>
      </c>
      <c r="E284" s="153" t="s">
        <v>1</v>
      </c>
      <c r="F284" s="154" t="s">
        <v>318</v>
      </c>
      <c r="H284" s="155">
        <v>25</v>
      </c>
      <c r="I284" s="156"/>
      <c r="L284" s="152"/>
      <c r="M284" s="157"/>
      <c r="T284" s="158"/>
      <c r="AT284" s="153" t="s">
        <v>142</v>
      </c>
      <c r="AU284" s="153" t="s">
        <v>85</v>
      </c>
      <c r="AV284" s="13" t="s">
        <v>89</v>
      </c>
      <c r="AW284" s="13" t="s">
        <v>36</v>
      </c>
      <c r="AX284" s="13" t="s">
        <v>80</v>
      </c>
      <c r="AY284" s="153" t="s">
        <v>133</v>
      </c>
    </row>
    <row r="285" spans="2:51" s="15" customFormat="1" ht="12">
      <c r="B285" s="166"/>
      <c r="D285" s="142" t="s">
        <v>142</v>
      </c>
      <c r="E285" s="167" t="s">
        <v>1</v>
      </c>
      <c r="F285" s="168" t="s">
        <v>152</v>
      </c>
      <c r="H285" s="169">
        <v>25</v>
      </c>
      <c r="I285" s="170"/>
      <c r="L285" s="166"/>
      <c r="M285" s="171"/>
      <c r="T285" s="172"/>
      <c r="AT285" s="167" t="s">
        <v>142</v>
      </c>
      <c r="AU285" s="167" t="s">
        <v>85</v>
      </c>
      <c r="AV285" s="15" t="s">
        <v>139</v>
      </c>
      <c r="AW285" s="15" t="s">
        <v>36</v>
      </c>
      <c r="AX285" s="15" t="s">
        <v>85</v>
      </c>
      <c r="AY285" s="167" t="s">
        <v>133</v>
      </c>
    </row>
    <row r="286" spans="2:65" s="1" customFormat="1" ht="24.15" customHeight="1">
      <c r="B286" s="128"/>
      <c r="C286" s="129" t="s">
        <v>319</v>
      </c>
      <c r="D286" s="129" t="s">
        <v>135</v>
      </c>
      <c r="E286" s="130" t="s">
        <v>320</v>
      </c>
      <c r="F286" s="131" t="s">
        <v>321</v>
      </c>
      <c r="G286" s="132" t="s">
        <v>307</v>
      </c>
      <c r="H286" s="133">
        <v>10</v>
      </c>
      <c r="I286" s="134"/>
      <c r="J286" s="135">
        <f>ROUND(I286*H286,2)</f>
        <v>0</v>
      </c>
      <c r="K286" s="131" t="s">
        <v>206</v>
      </c>
      <c r="L286" s="32"/>
      <c r="M286" s="136" t="s">
        <v>1</v>
      </c>
      <c r="N286" s="137" t="s">
        <v>45</v>
      </c>
      <c r="P286" s="138">
        <f>O286*H286</f>
        <v>0</v>
      </c>
      <c r="Q286" s="138">
        <v>0</v>
      </c>
      <c r="R286" s="138">
        <f>Q286*H286</f>
        <v>0</v>
      </c>
      <c r="S286" s="138">
        <v>0</v>
      </c>
      <c r="T286" s="139">
        <f>S286*H286</f>
        <v>0</v>
      </c>
      <c r="AR286" s="140" t="s">
        <v>308</v>
      </c>
      <c r="AT286" s="140" t="s">
        <v>135</v>
      </c>
      <c r="AU286" s="140" t="s">
        <v>85</v>
      </c>
      <c r="AY286" s="17" t="s">
        <v>133</v>
      </c>
      <c r="BE286" s="141">
        <f>IF(N286="základní",J286,0)</f>
        <v>0</v>
      </c>
      <c r="BF286" s="141">
        <f>IF(N286="snížená",J286,0)</f>
        <v>0</v>
      </c>
      <c r="BG286" s="141">
        <f>IF(N286="zákl. přenesená",J286,0)</f>
        <v>0</v>
      </c>
      <c r="BH286" s="141">
        <f>IF(N286="sníž. přenesená",J286,0)</f>
        <v>0</v>
      </c>
      <c r="BI286" s="141">
        <f>IF(N286="nulová",J286,0)</f>
        <v>0</v>
      </c>
      <c r="BJ286" s="17" t="s">
        <v>85</v>
      </c>
      <c r="BK286" s="141">
        <f>ROUND(I286*H286,2)</f>
        <v>0</v>
      </c>
      <c r="BL286" s="17" t="s">
        <v>308</v>
      </c>
      <c r="BM286" s="140" t="s">
        <v>322</v>
      </c>
    </row>
    <row r="287" spans="2:47" s="1" customFormat="1" ht="19.2">
      <c r="B287" s="32"/>
      <c r="D287" s="142" t="s">
        <v>141</v>
      </c>
      <c r="F287" s="143" t="s">
        <v>321</v>
      </c>
      <c r="I287" s="144"/>
      <c r="L287" s="32"/>
      <c r="M287" s="145"/>
      <c r="T287" s="56"/>
      <c r="AT287" s="17" t="s">
        <v>141</v>
      </c>
      <c r="AU287" s="17" t="s">
        <v>85</v>
      </c>
    </row>
    <row r="288" spans="2:51" s="12" customFormat="1" ht="12">
      <c r="B288" s="146"/>
      <c r="D288" s="142" t="s">
        <v>142</v>
      </c>
      <c r="E288" s="147" t="s">
        <v>1</v>
      </c>
      <c r="F288" s="148" t="s">
        <v>323</v>
      </c>
      <c r="H288" s="147" t="s">
        <v>1</v>
      </c>
      <c r="I288" s="149"/>
      <c r="L288" s="146"/>
      <c r="M288" s="150"/>
      <c r="T288" s="151"/>
      <c r="AT288" s="147" t="s">
        <v>142</v>
      </c>
      <c r="AU288" s="147" t="s">
        <v>85</v>
      </c>
      <c r="AV288" s="12" t="s">
        <v>85</v>
      </c>
      <c r="AW288" s="12" t="s">
        <v>36</v>
      </c>
      <c r="AX288" s="12" t="s">
        <v>80</v>
      </c>
      <c r="AY288" s="147" t="s">
        <v>133</v>
      </c>
    </row>
    <row r="289" spans="2:51" s="13" customFormat="1" ht="12">
      <c r="B289" s="152"/>
      <c r="D289" s="142" t="s">
        <v>142</v>
      </c>
      <c r="E289" s="153" t="s">
        <v>1</v>
      </c>
      <c r="F289" s="154" t="s">
        <v>324</v>
      </c>
      <c r="H289" s="155">
        <v>10</v>
      </c>
      <c r="I289" s="156"/>
      <c r="L289" s="152"/>
      <c r="M289" s="157"/>
      <c r="T289" s="158"/>
      <c r="AT289" s="153" t="s">
        <v>142</v>
      </c>
      <c r="AU289" s="153" t="s">
        <v>85</v>
      </c>
      <c r="AV289" s="13" t="s">
        <v>89</v>
      </c>
      <c r="AW289" s="13" t="s">
        <v>36</v>
      </c>
      <c r="AX289" s="13" t="s">
        <v>80</v>
      </c>
      <c r="AY289" s="153" t="s">
        <v>133</v>
      </c>
    </row>
    <row r="290" spans="2:51" s="15" customFormat="1" ht="12">
      <c r="B290" s="166"/>
      <c r="D290" s="142" t="s">
        <v>142</v>
      </c>
      <c r="E290" s="167" t="s">
        <v>1</v>
      </c>
      <c r="F290" s="168" t="s">
        <v>152</v>
      </c>
      <c r="H290" s="169">
        <v>10</v>
      </c>
      <c r="I290" s="170"/>
      <c r="L290" s="166"/>
      <c r="M290" s="171"/>
      <c r="T290" s="172"/>
      <c r="AT290" s="167" t="s">
        <v>142</v>
      </c>
      <c r="AU290" s="167" t="s">
        <v>85</v>
      </c>
      <c r="AV290" s="15" t="s">
        <v>139</v>
      </c>
      <c r="AW290" s="15" t="s">
        <v>36</v>
      </c>
      <c r="AX290" s="15" t="s">
        <v>85</v>
      </c>
      <c r="AY290" s="167" t="s">
        <v>133</v>
      </c>
    </row>
    <row r="291" spans="2:65" s="1" customFormat="1" ht="24.15" customHeight="1">
      <c r="B291" s="128"/>
      <c r="C291" s="129" t="s">
        <v>325</v>
      </c>
      <c r="D291" s="129" t="s">
        <v>135</v>
      </c>
      <c r="E291" s="130" t="s">
        <v>326</v>
      </c>
      <c r="F291" s="131" t="s">
        <v>327</v>
      </c>
      <c r="G291" s="132" t="s">
        <v>307</v>
      </c>
      <c r="H291" s="133">
        <v>0</v>
      </c>
      <c r="I291" s="134"/>
      <c r="J291" s="135">
        <f>ROUND(I291*H291,2)</f>
        <v>0</v>
      </c>
      <c r="K291" s="225" t="s">
        <v>401</v>
      </c>
      <c r="L291" s="32"/>
      <c r="M291" s="136" t="s">
        <v>1</v>
      </c>
      <c r="N291" s="137" t="s">
        <v>45</v>
      </c>
      <c r="P291" s="138">
        <f>O291*H291</f>
        <v>0</v>
      </c>
      <c r="Q291" s="138">
        <v>0</v>
      </c>
      <c r="R291" s="138">
        <f>Q291*H291</f>
        <v>0</v>
      </c>
      <c r="S291" s="138">
        <v>0</v>
      </c>
      <c r="T291" s="139">
        <f>S291*H291</f>
        <v>0</v>
      </c>
      <c r="AR291" s="140" t="s">
        <v>308</v>
      </c>
      <c r="AT291" s="140" t="s">
        <v>135</v>
      </c>
      <c r="AU291" s="140" t="s">
        <v>85</v>
      </c>
      <c r="AY291" s="17" t="s">
        <v>133</v>
      </c>
      <c r="BE291" s="141">
        <f>IF(N291="základní",J291,0)</f>
        <v>0</v>
      </c>
      <c r="BF291" s="141">
        <f>IF(N291="snížená",J291,0)</f>
        <v>0</v>
      </c>
      <c r="BG291" s="141">
        <f>IF(N291="zákl. přenesená",J291,0)</f>
        <v>0</v>
      </c>
      <c r="BH291" s="141">
        <f>IF(N291="sníž. přenesená",J291,0)</f>
        <v>0</v>
      </c>
      <c r="BI291" s="141">
        <f>IF(N291="nulová",J291,0)</f>
        <v>0</v>
      </c>
      <c r="BJ291" s="17" t="s">
        <v>85</v>
      </c>
      <c r="BK291" s="141">
        <f>ROUND(I291*H291,2)</f>
        <v>0</v>
      </c>
      <c r="BL291" s="17" t="s">
        <v>308</v>
      </c>
      <c r="BM291" s="140" t="s">
        <v>328</v>
      </c>
    </row>
    <row r="292" spans="2:47" s="1" customFormat="1" ht="19.2">
      <c r="B292" s="32"/>
      <c r="D292" s="142" t="s">
        <v>141</v>
      </c>
      <c r="F292" s="143" t="s">
        <v>327</v>
      </c>
      <c r="I292" s="144"/>
      <c r="L292" s="32"/>
      <c r="M292" s="145"/>
      <c r="T292" s="56"/>
      <c r="AT292" s="17" t="s">
        <v>141</v>
      </c>
      <c r="AU292" s="17" t="s">
        <v>85</v>
      </c>
    </row>
    <row r="293" spans="2:51" s="12" customFormat="1" ht="12">
      <c r="B293" s="146"/>
      <c r="D293" s="142" t="s">
        <v>142</v>
      </c>
      <c r="E293" s="147" t="s">
        <v>1</v>
      </c>
      <c r="F293" s="148" t="s">
        <v>329</v>
      </c>
      <c r="H293" s="147" t="s">
        <v>1</v>
      </c>
      <c r="I293" s="149"/>
      <c r="L293" s="146"/>
      <c r="M293" s="150"/>
      <c r="T293" s="151"/>
      <c r="AT293" s="147" t="s">
        <v>142</v>
      </c>
      <c r="AU293" s="147" t="s">
        <v>85</v>
      </c>
      <c r="AV293" s="12" t="s">
        <v>85</v>
      </c>
      <c r="AW293" s="12" t="s">
        <v>36</v>
      </c>
      <c r="AX293" s="12" t="s">
        <v>80</v>
      </c>
      <c r="AY293" s="147" t="s">
        <v>133</v>
      </c>
    </row>
    <row r="294" spans="2:51" s="12" customFormat="1" ht="20.4">
      <c r="B294" s="146"/>
      <c r="D294" s="142" t="s">
        <v>142</v>
      </c>
      <c r="E294" s="147" t="s">
        <v>1</v>
      </c>
      <c r="F294" s="148" t="s">
        <v>330</v>
      </c>
      <c r="H294" s="147" t="s">
        <v>1</v>
      </c>
      <c r="I294" s="149"/>
      <c r="L294" s="146"/>
      <c r="M294" s="150"/>
      <c r="T294" s="151"/>
      <c r="AT294" s="147" t="s">
        <v>142</v>
      </c>
      <c r="AU294" s="147" t="s">
        <v>85</v>
      </c>
      <c r="AV294" s="12" t="s">
        <v>85</v>
      </c>
      <c r="AW294" s="12" t="s">
        <v>36</v>
      </c>
      <c r="AX294" s="12" t="s">
        <v>80</v>
      </c>
      <c r="AY294" s="147" t="s">
        <v>133</v>
      </c>
    </row>
    <row r="295" spans="2:51" s="13" customFormat="1" ht="12">
      <c r="B295" s="152"/>
      <c r="D295" s="142" t="s">
        <v>142</v>
      </c>
      <c r="E295" s="153" t="s">
        <v>1</v>
      </c>
      <c r="F295" s="154" t="s">
        <v>331</v>
      </c>
      <c r="H295" s="155">
        <v>30</v>
      </c>
      <c r="I295" s="156"/>
      <c r="L295" s="152"/>
      <c r="M295" s="157"/>
      <c r="T295" s="158"/>
      <c r="AT295" s="153" t="s">
        <v>142</v>
      </c>
      <c r="AU295" s="153" t="s">
        <v>85</v>
      </c>
      <c r="AV295" s="13" t="s">
        <v>89</v>
      </c>
      <c r="AW295" s="13" t="s">
        <v>36</v>
      </c>
      <c r="AX295" s="13" t="s">
        <v>80</v>
      </c>
      <c r="AY295" s="153" t="s">
        <v>133</v>
      </c>
    </row>
    <row r="296" spans="2:51" s="15" customFormat="1" ht="12">
      <c r="B296" s="166"/>
      <c r="D296" s="142" t="s">
        <v>142</v>
      </c>
      <c r="E296" s="167" t="s">
        <v>1</v>
      </c>
      <c r="F296" s="168" t="s">
        <v>152</v>
      </c>
      <c r="H296" s="169">
        <v>30</v>
      </c>
      <c r="I296" s="170"/>
      <c r="L296" s="166"/>
      <c r="M296" s="171"/>
      <c r="T296" s="172"/>
      <c r="AT296" s="167" t="s">
        <v>142</v>
      </c>
      <c r="AU296" s="167" t="s">
        <v>85</v>
      </c>
      <c r="AV296" s="15" t="s">
        <v>139</v>
      </c>
      <c r="AW296" s="15" t="s">
        <v>36</v>
      </c>
      <c r="AX296" s="15" t="s">
        <v>85</v>
      </c>
      <c r="AY296" s="167" t="s">
        <v>133</v>
      </c>
    </row>
    <row r="297" spans="2:65" s="1" customFormat="1" ht="33" customHeight="1">
      <c r="B297" s="128"/>
      <c r="C297" s="129" t="s">
        <v>332</v>
      </c>
      <c r="D297" s="129" t="s">
        <v>135</v>
      </c>
      <c r="E297" s="130" t="s">
        <v>333</v>
      </c>
      <c r="F297" s="131" t="s">
        <v>334</v>
      </c>
      <c r="G297" s="132" t="s">
        <v>307</v>
      </c>
      <c r="H297" s="133">
        <v>0</v>
      </c>
      <c r="I297" s="134"/>
      <c r="J297" s="135">
        <f>ROUND(I297*H297,2)</f>
        <v>0</v>
      </c>
      <c r="K297" s="225" t="s">
        <v>401</v>
      </c>
      <c r="L297" s="32"/>
      <c r="M297" s="136" t="s">
        <v>1</v>
      </c>
      <c r="N297" s="137" t="s">
        <v>45</v>
      </c>
      <c r="P297" s="138">
        <f>O297*H297</f>
        <v>0</v>
      </c>
      <c r="Q297" s="138">
        <v>0</v>
      </c>
      <c r="R297" s="138">
        <f>Q297*H297</f>
        <v>0</v>
      </c>
      <c r="S297" s="138">
        <v>0</v>
      </c>
      <c r="T297" s="139">
        <f>S297*H297</f>
        <v>0</v>
      </c>
      <c r="AR297" s="140" t="s">
        <v>308</v>
      </c>
      <c r="AT297" s="140" t="s">
        <v>135</v>
      </c>
      <c r="AU297" s="140" t="s">
        <v>85</v>
      </c>
      <c r="AY297" s="17" t="s">
        <v>133</v>
      </c>
      <c r="BE297" s="141">
        <f>IF(N297="základní",J297,0)</f>
        <v>0</v>
      </c>
      <c r="BF297" s="141">
        <f>IF(N297="snížená",J297,0)</f>
        <v>0</v>
      </c>
      <c r="BG297" s="141">
        <f>IF(N297="zákl. přenesená",J297,0)</f>
        <v>0</v>
      </c>
      <c r="BH297" s="141">
        <f>IF(N297="sníž. přenesená",J297,0)</f>
        <v>0</v>
      </c>
      <c r="BI297" s="141">
        <f>IF(N297="nulová",J297,0)</f>
        <v>0</v>
      </c>
      <c r="BJ297" s="17" t="s">
        <v>85</v>
      </c>
      <c r="BK297" s="141">
        <f>ROUND(I297*H297,2)</f>
        <v>0</v>
      </c>
      <c r="BL297" s="17" t="s">
        <v>308</v>
      </c>
      <c r="BM297" s="140" t="s">
        <v>335</v>
      </c>
    </row>
    <row r="298" spans="2:47" s="1" customFormat="1" ht="19.2">
      <c r="B298" s="32"/>
      <c r="D298" s="142" t="s">
        <v>141</v>
      </c>
      <c r="F298" s="143" t="s">
        <v>334</v>
      </c>
      <c r="I298" s="144"/>
      <c r="L298" s="32"/>
      <c r="M298" s="145"/>
      <c r="T298" s="56"/>
      <c r="AT298" s="17" t="s">
        <v>141</v>
      </c>
      <c r="AU298" s="17" t="s">
        <v>85</v>
      </c>
    </row>
    <row r="299" spans="2:51" s="12" customFormat="1" ht="12">
      <c r="B299" s="146"/>
      <c r="D299" s="142" t="s">
        <v>142</v>
      </c>
      <c r="E299" s="147" t="s">
        <v>1</v>
      </c>
      <c r="F299" s="148" t="s">
        <v>329</v>
      </c>
      <c r="H299" s="147" t="s">
        <v>1</v>
      </c>
      <c r="I299" s="149"/>
      <c r="L299" s="146"/>
      <c r="M299" s="150"/>
      <c r="T299" s="151"/>
      <c r="AT299" s="147" t="s">
        <v>142</v>
      </c>
      <c r="AU299" s="147" t="s">
        <v>85</v>
      </c>
      <c r="AV299" s="12" t="s">
        <v>85</v>
      </c>
      <c r="AW299" s="12" t="s">
        <v>36</v>
      </c>
      <c r="AX299" s="12" t="s">
        <v>80</v>
      </c>
      <c r="AY299" s="147" t="s">
        <v>133</v>
      </c>
    </row>
    <row r="300" spans="2:51" s="12" customFormat="1" ht="12">
      <c r="B300" s="146"/>
      <c r="D300" s="142" t="s">
        <v>142</v>
      </c>
      <c r="E300" s="147" t="s">
        <v>1</v>
      </c>
      <c r="F300" s="148" t="s">
        <v>336</v>
      </c>
      <c r="H300" s="147" t="s">
        <v>1</v>
      </c>
      <c r="I300" s="149"/>
      <c r="L300" s="146"/>
      <c r="M300" s="150"/>
      <c r="T300" s="151"/>
      <c r="AT300" s="147" t="s">
        <v>142</v>
      </c>
      <c r="AU300" s="147" t="s">
        <v>85</v>
      </c>
      <c r="AV300" s="12" t="s">
        <v>85</v>
      </c>
      <c r="AW300" s="12" t="s">
        <v>36</v>
      </c>
      <c r="AX300" s="12" t="s">
        <v>80</v>
      </c>
      <c r="AY300" s="147" t="s">
        <v>133</v>
      </c>
    </row>
    <row r="301" spans="2:51" s="13" customFormat="1" ht="12">
      <c r="B301" s="152"/>
      <c r="D301" s="142" t="s">
        <v>142</v>
      </c>
      <c r="E301" s="153" t="s">
        <v>1</v>
      </c>
      <c r="F301" s="154" t="s">
        <v>337</v>
      </c>
      <c r="H301" s="155">
        <v>30</v>
      </c>
      <c r="I301" s="156"/>
      <c r="L301" s="152"/>
      <c r="M301" s="157"/>
      <c r="T301" s="158"/>
      <c r="AT301" s="153" t="s">
        <v>142</v>
      </c>
      <c r="AU301" s="153" t="s">
        <v>85</v>
      </c>
      <c r="AV301" s="13" t="s">
        <v>89</v>
      </c>
      <c r="AW301" s="13" t="s">
        <v>36</v>
      </c>
      <c r="AX301" s="13" t="s">
        <v>80</v>
      </c>
      <c r="AY301" s="153" t="s">
        <v>133</v>
      </c>
    </row>
    <row r="302" spans="2:51" s="15" customFormat="1" ht="12">
      <c r="B302" s="166"/>
      <c r="D302" s="142" t="s">
        <v>142</v>
      </c>
      <c r="E302" s="167" t="s">
        <v>1</v>
      </c>
      <c r="F302" s="168" t="s">
        <v>152</v>
      </c>
      <c r="H302" s="169">
        <v>30</v>
      </c>
      <c r="I302" s="170"/>
      <c r="L302" s="166"/>
      <c r="M302" s="171"/>
      <c r="T302" s="172"/>
      <c r="AT302" s="167" t="s">
        <v>142</v>
      </c>
      <c r="AU302" s="167" t="s">
        <v>85</v>
      </c>
      <c r="AV302" s="15" t="s">
        <v>139</v>
      </c>
      <c r="AW302" s="15" t="s">
        <v>36</v>
      </c>
      <c r="AX302" s="15" t="s">
        <v>85</v>
      </c>
      <c r="AY302" s="167" t="s">
        <v>133</v>
      </c>
    </row>
    <row r="303" spans="2:65" s="1" customFormat="1" ht="24.15" customHeight="1">
      <c r="B303" s="128"/>
      <c r="C303" s="129" t="s">
        <v>338</v>
      </c>
      <c r="D303" s="129" t="s">
        <v>135</v>
      </c>
      <c r="E303" s="130" t="s">
        <v>339</v>
      </c>
      <c r="F303" s="131" t="s">
        <v>340</v>
      </c>
      <c r="G303" s="132" t="s">
        <v>307</v>
      </c>
      <c r="H303" s="133">
        <v>15</v>
      </c>
      <c r="I303" s="134"/>
      <c r="J303" s="135">
        <f>ROUND(I303*H303,2)</f>
        <v>0</v>
      </c>
      <c r="K303" s="131" t="s">
        <v>206</v>
      </c>
      <c r="L303" s="32"/>
      <c r="M303" s="136" t="s">
        <v>1</v>
      </c>
      <c r="N303" s="137" t="s">
        <v>45</v>
      </c>
      <c r="P303" s="138">
        <f>O303*H303</f>
        <v>0</v>
      </c>
      <c r="Q303" s="138">
        <v>0</v>
      </c>
      <c r="R303" s="138">
        <f>Q303*H303</f>
        <v>0</v>
      </c>
      <c r="S303" s="138">
        <v>0</v>
      </c>
      <c r="T303" s="139">
        <f>S303*H303</f>
        <v>0</v>
      </c>
      <c r="AR303" s="140" t="s">
        <v>308</v>
      </c>
      <c r="AT303" s="140" t="s">
        <v>135</v>
      </c>
      <c r="AU303" s="140" t="s">
        <v>85</v>
      </c>
      <c r="AY303" s="17" t="s">
        <v>133</v>
      </c>
      <c r="BE303" s="141">
        <f>IF(N303="základní",J303,0)</f>
        <v>0</v>
      </c>
      <c r="BF303" s="141">
        <f>IF(N303="snížená",J303,0)</f>
        <v>0</v>
      </c>
      <c r="BG303" s="141">
        <f>IF(N303="zákl. přenesená",J303,0)</f>
        <v>0</v>
      </c>
      <c r="BH303" s="141">
        <f>IF(N303="sníž. přenesená",J303,0)</f>
        <v>0</v>
      </c>
      <c r="BI303" s="141">
        <f>IF(N303="nulová",J303,0)</f>
        <v>0</v>
      </c>
      <c r="BJ303" s="17" t="s">
        <v>85</v>
      </c>
      <c r="BK303" s="141">
        <f>ROUND(I303*H303,2)</f>
        <v>0</v>
      </c>
      <c r="BL303" s="17" t="s">
        <v>308</v>
      </c>
      <c r="BM303" s="140" t="s">
        <v>341</v>
      </c>
    </row>
    <row r="304" spans="2:47" s="1" customFormat="1" ht="19.2">
      <c r="B304" s="32"/>
      <c r="D304" s="142" t="s">
        <v>141</v>
      </c>
      <c r="F304" s="143" t="s">
        <v>340</v>
      </c>
      <c r="I304" s="144"/>
      <c r="L304" s="32"/>
      <c r="M304" s="145"/>
      <c r="T304" s="56"/>
      <c r="AT304" s="17" t="s">
        <v>141</v>
      </c>
      <c r="AU304" s="17" t="s">
        <v>85</v>
      </c>
    </row>
    <row r="305" spans="2:51" s="12" customFormat="1" ht="20.4">
      <c r="B305" s="146"/>
      <c r="D305" s="142" t="s">
        <v>142</v>
      </c>
      <c r="E305" s="147" t="s">
        <v>1</v>
      </c>
      <c r="F305" s="148" t="s">
        <v>342</v>
      </c>
      <c r="H305" s="147" t="s">
        <v>1</v>
      </c>
      <c r="I305" s="149"/>
      <c r="L305" s="146"/>
      <c r="M305" s="150"/>
      <c r="T305" s="151"/>
      <c r="AT305" s="147" t="s">
        <v>142</v>
      </c>
      <c r="AU305" s="147" t="s">
        <v>85</v>
      </c>
      <c r="AV305" s="12" t="s">
        <v>85</v>
      </c>
      <c r="AW305" s="12" t="s">
        <v>36</v>
      </c>
      <c r="AX305" s="12" t="s">
        <v>80</v>
      </c>
      <c r="AY305" s="147" t="s">
        <v>133</v>
      </c>
    </row>
    <row r="306" spans="2:51" s="13" customFormat="1" ht="12">
      <c r="B306" s="152"/>
      <c r="D306" s="142" t="s">
        <v>142</v>
      </c>
      <c r="E306" s="153" t="s">
        <v>1</v>
      </c>
      <c r="F306" s="154" t="s">
        <v>343</v>
      </c>
      <c r="H306" s="155">
        <v>15</v>
      </c>
      <c r="I306" s="156"/>
      <c r="L306" s="152"/>
      <c r="M306" s="157"/>
      <c r="T306" s="158"/>
      <c r="AT306" s="153" t="s">
        <v>142</v>
      </c>
      <c r="AU306" s="153" t="s">
        <v>85</v>
      </c>
      <c r="AV306" s="13" t="s">
        <v>89</v>
      </c>
      <c r="AW306" s="13" t="s">
        <v>36</v>
      </c>
      <c r="AX306" s="13" t="s">
        <v>80</v>
      </c>
      <c r="AY306" s="153" t="s">
        <v>133</v>
      </c>
    </row>
    <row r="307" spans="2:51" s="15" customFormat="1" ht="12">
      <c r="B307" s="166"/>
      <c r="D307" s="142" t="s">
        <v>142</v>
      </c>
      <c r="E307" s="167" t="s">
        <v>1</v>
      </c>
      <c r="F307" s="168" t="s">
        <v>152</v>
      </c>
      <c r="H307" s="169">
        <v>15</v>
      </c>
      <c r="I307" s="170"/>
      <c r="L307" s="166"/>
      <c r="M307" s="171"/>
      <c r="T307" s="172"/>
      <c r="AT307" s="167" t="s">
        <v>142</v>
      </c>
      <c r="AU307" s="167" t="s">
        <v>85</v>
      </c>
      <c r="AV307" s="15" t="s">
        <v>139</v>
      </c>
      <c r="AW307" s="15" t="s">
        <v>36</v>
      </c>
      <c r="AX307" s="15" t="s">
        <v>85</v>
      </c>
      <c r="AY307" s="167" t="s">
        <v>133</v>
      </c>
    </row>
    <row r="308" spans="2:63" s="11" customFormat="1" ht="25.95" customHeight="1">
      <c r="B308" s="116"/>
      <c r="D308" s="117" t="s">
        <v>79</v>
      </c>
      <c r="E308" s="118" t="s">
        <v>344</v>
      </c>
      <c r="F308" s="118" t="s">
        <v>345</v>
      </c>
      <c r="I308" s="119"/>
      <c r="J308" s="120">
        <f>BK308</f>
        <v>0</v>
      </c>
      <c r="L308" s="116"/>
      <c r="M308" s="121"/>
      <c r="P308" s="122">
        <f>P309+P318+P327</f>
        <v>0</v>
      </c>
      <c r="R308" s="122">
        <f>R309+R318+R327</f>
        <v>0</v>
      </c>
      <c r="T308" s="123">
        <f>T309+T318+T327</f>
        <v>0</v>
      </c>
      <c r="AR308" s="117" t="s">
        <v>182</v>
      </c>
      <c r="AT308" s="124" t="s">
        <v>79</v>
      </c>
      <c r="AU308" s="124" t="s">
        <v>80</v>
      </c>
      <c r="AY308" s="117" t="s">
        <v>133</v>
      </c>
      <c r="BK308" s="125">
        <f>BK309+BK318+BK327</f>
        <v>0</v>
      </c>
    </row>
    <row r="309" spans="2:63" s="11" customFormat="1" ht="22.95" customHeight="1">
      <c r="B309" s="116"/>
      <c r="D309" s="117" t="s">
        <v>79</v>
      </c>
      <c r="E309" s="126" t="s">
        <v>346</v>
      </c>
      <c r="F309" s="126" t="s">
        <v>347</v>
      </c>
      <c r="I309" s="119"/>
      <c r="J309" s="127">
        <f>BK309</f>
        <v>0</v>
      </c>
      <c r="L309" s="116"/>
      <c r="M309" s="121"/>
      <c r="P309" s="122">
        <f>SUM(P310:P317)</f>
        <v>0</v>
      </c>
      <c r="R309" s="122">
        <f>SUM(R310:R317)</f>
        <v>0</v>
      </c>
      <c r="T309" s="123">
        <f>SUM(T310:T317)</f>
        <v>0</v>
      </c>
      <c r="AR309" s="117" t="s">
        <v>182</v>
      </c>
      <c r="AT309" s="124" t="s">
        <v>79</v>
      </c>
      <c r="AU309" s="124" t="s">
        <v>85</v>
      </c>
      <c r="AY309" s="117" t="s">
        <v>133</v>
      </c>
      <c r="BK309" s="125">
        <f>SUM(BK310:BK317)</f>
        <v>0</v>
      </c>
    </row>
    <row r="310" spans="2:65" s="1" customFormat="1" ht="16.5" customHeight="1">
      <c r="B310" s="128"/>
      <c r="C310" s="129" t="s">
        <v>348</v>
      </c>
      <c r="D310" s="129" t="s">
        <v>135</v>
      </c>
      <c r="E310" s="130" t="s">
        <v>349</v>
      </c>
      <c r="F310" s="131" t="s">
        <v>350</v>
      </c>
      <c r="G310" s="132" t="s">
        <v>351</v>
      </c>
      <c r="H310" s="133">
        <v>1</v>
      </c>
      <c r="I310" s="134"/>
      <c r="J310" s="135">
        <f>ROUND(I310*H310,2)</f>
        <v>0</v>
      </c>
      <c r="K310" s="131" t="s">
        <v>206</v>
      </c>
      <c r="L310" s="32"/>
      <c r="M310" s="136" t="s">
        <v>1</v>
      </c>
      <c r="N310" s="137" t="s">
        <v>45</v>
      </c>
      <c r="P310" s="138">
        <f>O310*H310</f>
        <v>0</v>
      </c>
      <c r="Q310" s="138">
        <v>0</v>
      </c>
      <c r="R310" s="138">
        <f>Q310*H310</f>
        <v>0</v>
      </c>
      <c r="S310" s="138">
        <v>0</v>
      </c>
      <c r="T310" s="139">
        <f>S310*H310</f>
        <v>0</v>
      </c>
      <c r="AR310" s="140" t="s">
        <v>352</v>
      </c>
      <c r="AT310" s="140" t="s">
        <v>135</v>
      </c>
      <c r="AU310" s="140" t="s">
        <v>89</v>
      </c>
      <c r="AY310" s="17" t="s">
        <v>133</v>
      </c>
      <c r="BE310" s="141">
        <f>IF(N310="základní",J310,0)</f>
        <v>0</v>
      </c>
      <c r="BF310" s="141">
        <f>IF(N310="snížená",J310,0)</f>
        <v>0</v>
      </c>
      <c r="BG310" s="141">
        <f>IF(N310="zákl. přenesená",J310,0)</f>
        <v>0</v>
      </c>
      <c r="BH310" s="141">
        <f>IF(N310="sníž. přenesená",J310,0)</f>
        <v>0</v>
      </c>
      <c r="BI310" s="141">
        <f>IF(N310="nulová",J310,0)</f>
        <v>0</v>
      </c>
      <c r="BJ310" s="17" t="s">
        <v>85</v>
      </c>
      <c r="BK310" s="141">
        <f>ROUND(I310*H310,2)</f>
        <v>0</v>
      </c>
      <c r="BL310" s="17" t="s">
        <v>352</v>
      </c>
      <c r="BM310" s="140" t="s">
        <v>353</v>
      </c>
    </row>
    <row r="311" spans="2:47" s="1" customFormat="1" ht="12">
      <c r="B311" s="32"/>
      <c r="D311" s="142" t="s">
        <v>141</v>
      </c>
      <c r="F311" s="143" t="s">
        <v>350</v>
      </c>
      <c r="I311" s="144"/>
      <c r="L311" s="32"/>
      <c r="M311" s="145"/>
      <c r="T311" s="56"/>
      <c r="AT311" s="17" t="s">
        <v>141</v>
      </c>
      <c r="AU311" s="17" t="s">
        <v>89</v>
      </c>
    </row>
    <row r="312" spans="2:65" s="1" customFormat="1" ht="24.15" customHeight="1">
      <c r="B312" s="128"/>
      <c r="C312" s="129" t="s">
        <v>354</v>
      </c>
      <c r="D312" s="129" t="s">
        <v>135</v>
      </c>
      <c r="E312" s="130" t="s">
        <v>355</v>
      </c>
      <c r="F312" s="131" t="s">
        <v>356</v>
      </c>
      <c r="G312" s="132" t="s">
        <v>351</v>
      </c>
      <c r="H312" s="133">
        <v>1</v>
      </c>
      <c r="I312" s="134"/>
      <c r="J312" s="135">
        <f>ROUND(I312*H312,2)</f>
        <v>0</v>
      </c>
      <c r="K312" s="131" t="s">
        <v>206</v>
      </c>
      <c r="L312" s="32"/>
      <c r="M312" s="136" t="s">
        <v>1</v>
      </c>
      <c r="N312" s="137" t="s">
        <v>45</v>
      </c>
      <c r="P312" s="138">
        <f>O312*H312</f>
        <v>0</v>
      </c>
      <c r="Q312" s="138">
        <v>0</v>
      </c>
      <c r="R312" s="138">
        <f>Q312*H312</f>
        <v>0</v>
      </c>
      <c r="S312" s="138">
        <v>0</v>
      </c>
      <c r="T312" s="139">
        <f>S312*H312</f>
        <v>0</v>
      </c>
      <c r="AR312" s="140" t="s">
        <v>352</v>
      </c>
      <c r="AT312" s="140" t="s">
        <v>135</v>
      </c>
      <c r="AU312" s="140" t="s">
        <v>89</v>
      </c>
      <c r="AY312" s="17" t="s">
        <v>133</v>
      </c>
      <c r="BE312" s="141">
        <f>IF(N312="základní",J312,0)</f>
        <v>0</v>
      </c>
      <c r="BF312" s="141">
        <f>IF(N312="snížená",J312,0)</f>
        <v>0</v>
      </c>
      <c r="BG312" s="141">
        <f>IF(N312="zákl. přenesená",J312,0)</f>
        <v>0</v>
      </c>
      <c r="BH312" s="141">
        <f>IF(N312="sníž. přenesená",J312,0)</f>
        <v>0</v>
      </c>
      <c r="BI312" s="141">
        <f>IF(N312="nulová",J312,0)</f>
        <v>0</v>
      </c>
      <c r="BJ312" s="17" t="s">
        <v>85</v>
      </c>
      <c r="BK312" s="141">
        <f>ROUND(I312*H312,2)</f>
        <v>0</v>
      </c>
      <c r="BL312" s="17" t="s">
        <v>352</v>
      </c>
      <c r="BM312" s="140" t="s">
        <v>357</v>
      </c>
    </row>
    <row r="313" spans="2:47" s="1" customFormat="1" ht="19.2">
      <c r="B313" s="32"/>
      <c r="D313" s="142" t="s">
        <v>141</v>
      </c>
      <c r="F313" s="143" t="s">
        <v>356</v>
      </c>
      <c r="I313" s="144"/>
      <c r="L313" s="32"/>
      <c r="M313" s="145"/>
      <c r="T313" s="56"/>
      <c r="AT313" s="17" t="s">
        <v>141</v>
      </c>
      <c r="AU313" s="17" t="s">
        <v>89</v>
      </c>
    </row>
    <row r="314" spans="2:65" s="1" customFormat="1" ht="16.5" customHeight="1">
      <c r="B314" s="128"/>
      <c r="C314" s="129" t="s">
        <v>358</v>
      </c>
      <c r="D314" s="129" t="s">
        <v>135</v>
      </c>
      <c r="E314" s="130" t="s">
        <v>359</v>
      </c>
      <c r="F314" s="131" t="s">
        <v>360</v>
      </c>
      <c r="G314" s="132" t="s">
        <v>351</v>
      </c>
      <c r="H314" s="133">
        <v>1</v>
      </c>
      <c r="I314" s="134"/>
      <c r="J314" s="135">
        <f>ROUND(I314*H314,2)</f>
        <v>0</v>
      </c>
      <c r="K314" s="131" t="s">
        <v>206</v>
      </c>
      <c r="L314" s="32"/>
      <c r="M314" s="136" t="s">
        <v>1</v>
      </c>
      <c r="N314" s="137" t="s">
        <v>45</v>
      </c>
      <c r="P314" s="138">
        <f>O314*H314</f>
        <v>0</v>
      </c>
      <c r="Q314" s="138">
        <v>0</v>
      </c>
      <c r="R314" s="138">
        <f>Q314*H314</f>
        <v>0</v>
      </c>
      <c r="S314" s="138">
        <v>0</v>
      </c>
      <c r="T314" s="139">
        <f>S314*H314</f>
        <v>0</v>
      </c>
      <c r="AR314" s="140" t="s">
        <v>352</v>
      </c>
      <c r="AT314" s="140" t="s">
        <v>135</v>
      </c>
      <c r="AU314" s="140" t="s">
        <v>89</v>
      </c>
      <c r="AY314" s="17" t="s">
        <v>133</v>
      </c>
      <c r="BE314" s="141">
        <f>IF(N314="základní",J314,0)</f>
        <v>0</v>
      </c>
      <c r="BF314" s="141">
        <f>IF(N314="snížená",J314,0)</f>
        <v>0</v>
      </c>
      <c r="BG314" s="141">
        <f>IF(N314="zákl. přenesená",J314,0)</f>
        <v>0</v>
      </c>
      <c r="BH314" s="141">
        <f>IF(N314="sníž. přenesená",J314,0)</f>
        <v>0</v>
      </c>
      <c r="BI314" s="141">
        <f>IF(N314="nulová",J314,0)</f>
        <v>0</v>
      </c>
      <c r="BJ314" s="17" t="s">
        <v>85</v>
      </c>
      <c r="BK314" s="141">
        <f>ROUND(I314*H314,2)</f>
        <v>0</v>
      </c>
      <c r="BL314" s="17" t="s">
        <v>352</v>
      </c>
      <c r="BM314" s="140" t="s">
        <v>361</v>
      </c>
    </row>
    <row r="315" spans="2:47" s="1" customFormat="1" ht="12">
      <c r="B315" s="32"/>
      <c r="D315" s="142" t="s">
        <v>141</v>
      </c>
      <c r="F315" s="143" t="s">
        <v>360</v>
      </c>
      <c r="I315" s="144"/>
      <c r="L315" s="32"/>
      <c r="M315" s="145"/>
      <c r="T315" s="56"/>
      <c r="AT315" s="17" t="s">
        <v>141</v>
      </c>
      <c r="AU315" s="17" t="s">
        <v>89</v>
      </c>
    </row>
    <row r="316" spans="2:65" s="1" customFormat="1" ht="16.5" customHeight="1">
      <c r="B316" s="128"/>
      <c r="C316" s="129" t="s">
        <v>362</v>
      </c>
      <c r="D316" s="129" t="s">
        <v>135</v>
      </c>
      <c r="E316" s="130" t="s">
        <v>363</v>
      </c>
      <c r="F316" s="131" t="s">
        <v>364</v>
      </c>
      <c r="G316" s="132" t="s">
        <v>351</v>
      </c>
      <c r="H316" s="133">
        <v>1</v>
      </c>
      <c r="I316" s="134"/>
      <c r="J316" s="135">
        <f>ROUND(I316*H316,2)</f>
        <v>0</v>
      </c>
      <c r="K316" s="131" t="s">
        <v>206</v>
      </c>
      <c r="L316" s="32"/>
      <c r="M316" s="136" t="s">
        <v>1</v>
      </c>
      <c r="N316" s="137" t="s">
        <v>45</v>
      </c>
      <c r="P316" s="138">
        <f>O316*H316</f>
        <v>0</v>
      </c>
      <c r="Q316" s="138">
        <v>0</v>
      </c>
      <c r="R316" s="138">
        <f>Q316*H316</f>
        <v>0</v>
      </c>
      <c r="S316" s="138">
        <v>0</v>
      </c>
      <c r="T316" s="139">
        <f>S316*H316</f>
        <v>0</v>
      </c>
      <c r="AR316" s="140" t="s">
        <v>352</v>
      </c>
      <c r="AT316" s="140" t="s">
        <v>135</v>
      </c>
      <c r="AU316" s="140" t="s">
        <v>89</v>
      </c>
      <c r="AY316" s="17" t="s">
        <v>133</v>
      </c>
      <c r="BE316" s="141">
        <f>IF(N316="základní",J316,0)</f>
        <v>0</v>
      </c>
      <c r="BF316" s="141">
        <f>IF(N316="snížená",J316,0)</f>
        <v>0</v>
      </c>
      <c r="BG316" s="141">
        <f>IF(N316="zákl. přenesená",J316,0)</f>
        <v>0</v>
      </c>
      <c r="BH316" s="141">
        <f>IF(N316="sníž. přenesená",J316,0)</f>
        <v>0</v>
      </c>
      <c r="BI316" s="141">
        <f>IF(N316="nulová",J316,0)</f>
        <v>0</v>
      </c>
      <c r="BJ316" s="17" t="s">
        <v>85</v>
      </c>
      <c r="BK316" s="141">
        <f>ROUND(I316*H316,2)</f>
        <v>0</v>
      </c>
      <c r="BL316" s="17" t="s">
        <v>352</v>
      </c>
      <c r="BM316" s="140" t="s">
        <v>365</v>
      </c>
    </row>
    <row r="317" spans="2:47" s="1" customFormat="1" ht="12">
      <c r="B317" s="32"/>
      <c r="D317" s="142" t="s">
        <v>141</v>
      </c>
      <c r="F317" s="143" t="s">
        <v>364</v>
      </c>
      <c r="I317" s="144"/>
      <c r="L317" s="32"/>
      <c r="M317" s="145"/>
      <c r="T317" s="56"/>
      <c r="AT317" s="17" t="s">
        <v>141</v>
      </c>
      <c r="AU317" s="17" t="s">
        <v>89</v>
      </c>
    </row>
    <row r="318" spans="2:63" s="11" customFormat="1" ht="22.95" customHeight="1">
      <c r="B318" s="116"/>
      <c r="D318" s="117" t="s">
        <v>79</v>
      </c>
      <c r="E318" s="126" t="s">
        <v>366</v>
      </c>
      <c r="F318" s="126" t="s">
        <v>367</v>
      </c>
      <c r="I318" s="119"/>
      <c r="J318" s="127">
        <f>BK318</f>
        <v>0</v>
      </c>
      <c r="L318" s="116"/>
      <c r="M318" s="121"/>
      <c r="P318" s="122">
        <f>SUM(P319:P326)</f>
        <v>0</v>
      </c>
      <c r="R318" s="122">
        <f>SUM(R319:R326)</f>
        <v>0</v>
      </c>
      <c r="T318" s="123">
        <f>SUM(T319:T326)</f>
        <v>0</v>
      </c>
      <c r="AR318" s="117" t="s">
        <v>182</v>
      </c>
      <c r="AT318" s="124" t="s">
        <v>79</v>
      </c>
      <c r="AU318" s="124" t="s">
        <v>85</v>
      </c>
      <c r="AY318" s="117" t="s">
        <v>133</v>
      </c>
      <c r="BK318" s="125">
        <f>SUM(BK319:BK326)</f>
        <v>0</v>
      </c>
    </row>
    <row r="319" spans="2:65" s="1" customFormat="1" ht="16.5" customHeight="1">
      <c r="B319" s="128"/>
      <c r="C319" s="129" t="s">
        <v>368</v>
      </c>
      <c r="D319" s="129" t="s">
        <v>135</v>
      </c>
      <c r="E319" s="130" t="s">
        <v>369</v>
      </c>
      <c r="F319" s="131" t="s">
        <v>370</v>
      </c>
      <c r="G319" s="132" t="s">
        <v>351</v>
      </c>
      <c r="H319" s="133">
        <v>1</v>
      </c>
      <c r="I319" s="134"/>
      <c r="J319" s="135">
        <f>ROUND(I319*H319,2)</f>
        <v>0</v>
      </c>
      <c r="K319" s="131" t="s">
        <v>206</v>
      </c>
      <c r="L319" s="32"/>
      <c r="M319" s="136" t="s">
        <v>1</v>
      </c>
      <c r="N319" s="137" t="s">
        <v>45</v>
      </c>
      <c r="P319" s="138">
        <f>O319*H319</f>
        <v>0</v>
      </c>
      <c r="Q319" s="138">
        <v>0</v>
      </c>
      <c r="R319" s="138">
        <f>Q319*H319</f>
        <v>0</v>
      </c>
      <c r="S319" s="138">
        <v>0</v>
      </c>
      <c r="T319" s="139">
        <f>S319*H319</f>
        <v>0</v>
      </c>
      <c r="AR319" s="140" t="s">
        <v>352</v>
      </c>
      <c r="AT319" s="140" t="s">
        <v>135</v>
      </c>
      <c r="AU319" s="140" t="s">
        <v>89</v>
      </c>
      <c r="AY319" s="17" t="s">
        <v>133</v>
      </c>
      <c r="BE319" s="141">
        <f>IF(N319="základní",J319,0)</f>
        <v>0</v>
      </c>
      <c r="BF319" s="141">
        <f>IF(N319="snížená",J319,0)</f>
        <v>0</v>
      </c>
      <c r="BG319" s="141">
        <f>IF(N319="zákl. přenesená",J319,0)</f>
        <v>0</v>
      </c>
      <c r="BH319" s="141">
        <f>IF(N319="sníž. přenesená",J319,0)</f>
        <v>0</v>
      </c>
      <c r="BI319" s="141">
        <f>IF(N319="nulová",J319,0)</f>
        <v>0</v>
      </c>
      <c r="BJ319" s="17" t="s">
        <v>85</v>
      </c>
      <c r="BK319" s="141">
        <f>ROUND(I319*H319,2)</f>
        <v>0</v>
      </c>
      <c r="BL319" s="17" t="s">
        <v>352</v>
      </c>
      <c r="BM319" s="140" t="s">
        <v>371</v>
      </c>
    </row>
    <row r="320" spans="2:47" s="1" customFormat="1" ht="12">
      <c r="B320" s="32"/>
      <c r="D320" s="142" t="s">
        <v>141</v>
      </c>
      <c r="F320" s="143" t="s">
        <v>370</v>
      </c>
      <c r="I320" s="144"/>
      <c r="L320" s="32"/>
      <c r="M320" s="145"/>
      <c r="T320" s="56"/>
      <c r="AT320" s="17" t="s">
        <v>141</v>
      </c>
      <c r="AU320" s="17" t="s">
        <v>89</v>
      </c>
    </row>
    <row r="321" spans="2:65" s="1" customFormat="1" ht="16.5" customHeight="1">
      <c r="B321" s="128"/>
      <c r="C321" s="129" t="s">
        <v>372</v>
      </c>
      <c r="D321" s="129" t="s">
        <v>135</v>
      </c>
      <c r="E321" s="130" t="s">
        <v>373</v>
      </c>
      <c r="F321" s="131" t="s">
        <v>374</v>
      </c>
      <c r="G321" s="132" t="s">
        <v>351</v>
      </c>
      <c r="H321" s="133">
        <v>1</v>
      </c>
      <c r="I321" s="134"/>
      <c r="J321" s="135">
        <f>ROUND(I321*H321,2)</f>
        <v>0</v>
      </c>
      <c r="K321" s="131" t="s">
        <v>206</v>
      </c>
      <c r="L321" s="32"/>
      <c r="M321" s="136" t="s">
        <v>1</v>
      </c>
      <c r="N321" s="137" t="s">
        <v>45</v>
      </c>
      <c r="P321" s="138">
        <f>O321*H321</f>
        <v>0</v>
      </c>
      <c r="Q321" s="138">
        <v>0</v>
      </c>
      <c r="R321" s="138">
        <f>Q321*H321</f>
        <v>0</v>
      </c>
      <c r="S321" s="138">
        <v>0</v>
      </c>
      <c r="T321" s="139">
        <f>S321*H321</f>
        <v>0</v>
      </c>
      <c r="AR321" s="140" t="s">
        <v>352</v>
      </c>
      <c r="AT321" s="140" t="s">
        <v>135</v>
      </c>
      <c r="AU321" s="140" t="s">
        <v>89</v>
      </c>
      <c r="AY321" s="17" t="s">
        <v>133</v>
      </c>
      <c r="BE321" s="141">
        <f>IF(N321="základní",J321,0)</f>
        <v>0</v>
      </c>
      <c r="BF321" s="141">
        <f>IF(N321="snížená",J321,0)</f>
        <v>0</v>
      </c>
      <c r="BG321" s="141">
        <f>IF(N321="zákl. přenesená",J321,0)</f>
        <v>0</v>
      </c>
      <c r="BH321" s="141">
        <f>IF(N321="sníž. přenesená",J321,0)</f>
        <v>0</v>
      </c>
      <c r="BI321" s="141">
        <f>IF(N321="nulová",J321,0)</f>
        <v>0</v>
      </c>
      <c r="BJ321" s="17" t="s">
        <v>85</v>
      </c>
      <c r="BK321" s="141">
        <f>ROUND(I321*H321,2)</f>
        <v>0</v>
      </c>
      <c r="BL321" s="17" t="s">
        <v>352</v>
      </c>
      <c r="BM321" s="140" t="s">
        <v>375</v>
      </c>
    </row>
    <row r="322" spans="2:47" s="1" customFormat="1" ht="12">
      <c r="B322" s="32"/>
      <c r="D322" s="142" t="s">
        <v>141</v>
      </c>
      <c r="F322" s="143" t="s">
        <v>374</v>
      </c>
      <c r="I322" s="144"/>
      <c r="L322" s="32"/>
      <c r="M322" s="145"/>
      <c r="T322" s="56"/>
      <c r="AT322" s="17" t="s">
        <v>141</v>
      </c>
      <c r="AU322" s="17" t="s">
        <v>89</v>
      </c>
    </row>
    <row r="323" spans="2:65" s="1" customFormat="1" ht="16.5" customHeight="1">
      <c r="B323" s="128"/>
      <c r="C323" s="129" t="s">
        <v>376</v>
      </c>
      <c r="D323" s="129" t="s">
        <v>135</v>
      </c>
      <c r="E323" s="130" t="s">
        <v>377</v>
      </c>
      <c r="F323" s="131" t="s">
        <v>378</v>
      </c>
      <c r="G323" s="132" t="s">
        <v>351</v>
      </c>
      <c r="H323" s="133">
        <v>1</v>
      </c>
      <c r="I323" s="134"/>
      <c r="J323" s="135">
        <f>ROUND(I323*H323,2)</f>
        <v>0</v>
      </c>
      <c r="K323" s="131" t="s">
        <v>206</v>
      </c>
      <c r="L323" s="32"/>
      <c r="M323" s="136" t="s">
        <v>1</v>
      </c>
      <c r="N323" s="137" t="s">
        <v>45</v>
      </c>
      <c r="P323" s="138">
        <f>O323*H323</f>
        <v>0</v>
      </c>
      <c r="Q323" s="138">
        <v>0</v>
      </c>
      <c r="R323" s="138">
        <f>Q323*H323</f>
        <v>0</v>
      </c>
      <c r="S323" s="138">
        <v>0</v>
      </c>
      <c r="T323" s="139">
        <f>S323*H323</f>
        <v>0</v>
      </c>
      <c r="AR323" s="140" t="s">
        <v>352</v>
      </c>
      <c r="AT323" s="140" t="s">
        <v>135</v>
      </c>
      <c r="AU323" s="140" t="s">
        <v>89</v>
      </c>
      <c r="AY323" s="17" t="s">
        <v>133</v>
      </c>
      <c r="BE323" s="141">
        <f>IF(N323="základní",J323,0)</f>
        <v>0</v>
      </c>
      <c r="BF323" s="141">
        <f>IF(N323="snížená",J323,0)</f>
        <v>0</v>
      </c>
      <c r="BG323" s="141">
        <f>IF(N323="zákl. přenesená",J323,0)</f>
        <v>0</v>
      </c>
      <c r="BH323" s="141">
        <f>IF(N323="sníž. přenesená",J323,0)</f>
        <v>0</v>
      </c>
      <c r="BI323" s="141">
        <f>IF(N323="nulová",J323,0)</f>
        <v>0</v>
      </c>
      <c r="BJ323" s="17" t="s">
        <v>85</v>
      </c>
      <c r="BK323" s="141">
        <f>ROUND(I323*H323,2)</f>
        <v>0</v>
      </c>
      <c r="BL323" s="17" t="s">
        <v>352</v>
      </c>
      <c r="BM323" s="140" t="s">
        <v>379</v>
      </c>
    </row>
    <row r="324" spans="2:47" s="1" customFormat="1" ht="12">
      <c r="B324" s="32"/>
      <c r="D324" s="142" t="s">
        <v>141</v>
      </c>
      <c r="F324" s="143" t="s">
        <v>378</v>
      </c>
      <c r="I324" s="144"/>
      <c r="L324" s="32"/>
      <c r="M324" s="145"/>
      <c r="T324" s="56"/>
      <c r="AT324" s="17" t="s">
        <v>141</v>
      </c>
      <c r="AU324" s="17" t="s">
        <v>89</v>
      </c>
    </row>
    <row r="325" spans="2:65" s="1" customFormat="1" ht="16.5" customHeight="1">
      <c r="B325" s="128"/>
      <c r="C325" s="129" t="s">
        <v>380</v>
      </c>
      <c r="D325" s="129" t="s">
        <v>135</v>
      </c>
      <c r="E325" s="130" t="s">
        <v>381</v>
      </c>
      <c r="F325" s="131" t="s">
        <v>382</v>
      </c>
      <c r="G325" s="132" t="s">
        <v>351</v>
      </c>
      <c r="H325" s="133">
        <v>1</v>
      </c>
      <c r="I325" s="134"/>
      <c r="J325" s="135">
        <f>ROUND(I325*H325,2)</f>
        <v>0</v>
      </c>
      <c r="K325" s="131" t="s">
        <v>206</v>
      </c>
      <c r="L325" s="32"/>
      <c r="M325" s="136" t="s">
        <v>1</v>
      </c>
      <c r="N325" s="137" t="s">
        <v>45</v>
      </c>
      <c r="P325" s="138">
        <f>O325*H325</f>
        <v>0</v>
      </c>
      <c r="Q325" s="138">
        <v>0</v>
      </c>
      <c r="R325" s="138">
        <f>Q325*H325</f>
        <v>0</v>
      </c>
      <c r="S325" s="138">
        <v>0</v>
      </c>
      <c r="T325" s="139">
        <f>S325*H325</f>
        <v>0</v>
      </c>
      <c r="AR325" s="140" t="s">
        <v>352</v>
      </c>
      <c r="AT325" s="140" t="s">
        <v>135</v>
      </c>
      <c r="AU325" s="140" t="s">
        <v>89</v>
      </c>
      <c r="AY325" s="17" t="s">
        <v>133</v>
      </c>
      <c r="BE325" s="141">
        <f>IF(N325="základní",J325,0)</f>
        <v>0</v>
      </c>
      <c r="BF325" s="141">
        <f>IF(N325="snížená",J325,0)</f>
        <v>0</v>
      </c>
      <c r="BG325" s="141">
        <f>IF(N325="zákl. přenesená",J325,0)</f>
        <v>0</v>
      </c>
      <c r="BH325" s="141">
        <f>IF(N325="sníž. přenesená",J325,0)</f>
        <v>0</v>
      </c>
      <c r="BI325" s="141">
        <f>IF(N325="nulová",J325,0)</f>
        <v>0</v>
      </c>
      <c r="BJ325" s="17" t="s">
        <v>85</v>
      </c>
      <c r="BK325" s="141">
        <f>ROUND(I325*H325,2)</f>
        <v>0</v>
      </c>
      <c r="BL325" s="17" t="s">
        <v>352</v>
      </c>
      <c r="BM325" s="140" t="s">
        <v>383</v>
      </c>
    </row>
    <row r="326" spans="2:47" s="1" customFormat="1" ht="12">
      <c r="B326" s="32"/>
      <c r="D326" s="142" t="s">
        <v>141</v>
      </c>
      <c r="F326" s="143" t="s">
        <v>382</v>
      </c>
      <c r="I326" s="144"/>
      <c r="L326" s="32"/>
      <c r="M326" s="145"/>
      <c r="T326" s="56"/>
      <c r="AT326" s="17" t="s">
        <v>141</v>
      </c>
      <c r="AU326" s="17" t="s">
        <v>89</v>
      </c>
    </row>
    <row r="327" spans="2:63" s="11" customFormat="1" ht="22.95" customHeight="1">
      <c r="B327" s="116"/>
      <c r="D327" s="117" t="s">
        <v>79</v>
      </c>
      <c r="E327" s="126" t="s">
        <v>384</v>
      </c>
      <c r="F327" s="126" t="s">
        <v>385</v>
      </c>
      <c r="I327" s="119"/>
      <c r="J327" s="127">
        <f>BK327</f>
        <v>0</v>
      </c>
      <c r="L327" s="116"/>
      <c r="M327" s="121"/>
      <c r="P327" s="122">
        <f>SUM(P328:P333)</f>
        <v>0</v>
      </c>
      <c r="R327" s="122">
        <f>SUM(R328:R333)</f>
        <v>0</v>
      </c>
      <c r="T327" s="123">
        <f>SUM(T328:T333)</f>
        <v>0</v>
      </c>
      <c r="AR327" s="117" t="s">
        <v>182</v>
      </c>
      <c r="AT327" s="124" t="s">
        <v>79</v>
      </c>
      <c r="AU327" s="124" t="s">
        <v>85</v>
      </c>
      <c r="AY327" s="117" t="s">
        <v>133</v>
      </c>
      <c r="BK327" s="125">
        <f>SUM(BK328:BK333)</f>
        <v>0</v>
      </c>
    </row>
    <row r="328" spans="2:65" s="1" customFormat="1" ht="16.5" customHeight="1">
      <c r="B328" s="128"/>
      <c r="C328" s="129" t="s">
        <v>386</v>
      </c>
      <c r="D328" s="129" t="s">
        <v>135</v>
      </c>
      <c r="E328" s="130" t="s">
        <v>387</v>
      </c>
      <c r="F328" s="131" t="s">
        <v>388</v>
      </c>
      <c r="G328" s="132" t="s">
        <v>351</v>
      </c>
      <c r="H328" s="133">
        <v>1</v>
      </c>
      <c r="I328" s="134"/>
      <c r="J328" s="135">
        <f>ROUND(I328*H328,2)</f>
        <v>0</v>
      </c>
      <c r="K328" s="131" t="s">
        <v>206</v>
      </c>
      <c r="L328" s="32"/>
      <c r="M328" s="136" t="s">
        <v>1</v>
      </c>
      <c r="N328" s="137" t="s">
        <v>45</v>
      </c>
      <c r="P328" s="138">
        <f>O328*H328</f>
        <v>0</v>
      </c>
      <c r="Q328" s="138">
        <v>0</v>
      </c>
      <c r="R328" s="138">
        <f>Q328*H328</f>
        <v>0</v>
      </c>
      <c r="S328" s="138">
        <v>0</v>
      </c>
      <c r="T328" s="139">
        <f>S328*H328</f>
        <v>0</v>
      </c>
      <c r="AR328" s="140" t="s">
        <v>352</v>
      </c>
      <c r="AT328" s="140" t="s">
        <v>135</v>
      </c>
      <c r="AU328" s="140" t="s">
        <v>89</v>
      </c>
      <c r="AY328" s="17" t="s">
        <v>133</v>
      </c>
      <c r="BE328" s="141">
        <f>IF(N328="základní",J328,0)</f>
        <v>0</v>
      </c>
      <c r="BF328" s="141">
        <f>IF(N328="snížená",J328,0)</f>
        <v>0</v>
      </c>
      <c r="BG328" s="141">
        <f>IF(N328="zákl. přenesená",J328,0)</f>
        <v>0</v>
      </c>
      <c r="BH328" s="141">
        <f>IF(N328="sníž. přenesená",J328,0)</f>
        <v>0</v>
      </c>
      <c r="BI328" s="141">
        <f>IF(N328="nulová",J328,0)</f>
        <v>0</v>
      </c>
      <c r="BJ328" s="17" t="s">
        <v>85</v>
      </c>
      <c r="BK328" s="141">
        <f>ROUND(I328*H328,2)</f>
        <v>0</v>
      </c>
      <c r="BL328" s="17" t="s">
        <v>352</v>
      </c>
      <c r="BM328" s="140" t="s">
        <v>389</v>
      </c>
    </row>
    <row r="329" spans="2:47" s="1" customFormat="1" ht="12">
      <c r="B329" s="32"/>
      <c r="D329" s="142" t="s">
        <v>141</v>
      </c>
      <c r="F329" s="143" t="s">
        <v>388</v>
      </c>
      <c r="I329" s="144"/>
      <c r="L329" s="32"/>
      <c r="M329" s="145"/>
      <c r="T329" s="56"/>
      <c r="AT329" s="17" t="s">
        <v>141</v>
      </c>
      <c r="AU329" s="17" t="s">
        <v>89</v>
      </c>
    </row>
    <row r="330" spans="2:65" s="1" customFormat="1" ht="16.5" customHeight="1">
      <c r="B330" s="128"/>
      <c r="C330" s="129" t="s">
        <v>390</v>
      </c>
      <c r="D330" s="129" t="s">
        <v>135</v>
      </c>
      <c r="E330" s="130" t="s">
        <v>391</v>
      </c>
      <c r="F330" s="131" t="s">
        <v>392</v>
      </c>
      <c r="G330" s="132" t="s">
        <v>351</v>
      </c>
      <c r="H330" s="133">
        <v>1</v>
      </c>
      <c r="I330" s="134"/>
      <c r="J330" s="135">
        <f>ROUND(I330*H330,2)</f>
        <v>0</v>
      </c>
      <c r="K330" s="131" t="s">
        <v>206</v>
      </c>
      <c r="L330" s="32"/>
      <c r="M330" s="136" t="s">
        <v>1</v>
      </c>
      <c r="N330" s="137" t="s">
        <v>45</v>
      </c>
      <c r="P330" s="138">
        <f>O330*H330</f>
        <v>0</v>
      </c>
      <c r="Q330" s="138">
        <v>0</v>
      </c>
      <c r="R330" s="138">
        <f>Q330*H330</f>
        <v>0</v>
      </c>
      <c r="S330" s="138">
        <v>0</v>
      </c>
      <c r="T330" s="139">
        <f>S330*H330</f>
        <v>0</v>
      </c>
      <c r="AR330" s="140" t="s">
        <v>352</v>
      </c>
      <c r="AT330" s="140" t="s">
        <v>135</v>
      </c>
      <c r="AU330" s="140" t="s">
        <v>89</v>
      </c>
      <c r="AY330" s="17" t="s">
        <v>133</v>
      </c>
      <c r="BE330" s="141">
        <f>IF(N330="základní",J330,0)</f>
        <v>0</v>
      </c>
      <c r="BF330" s="141">
        <f>IF(N330="snížená",J330,0)</f>
        <v>0</v>
      </c>
      <c r="BG330" s="141">
        <f>IF(N330="zákl. přenesená",J330,0)</f>
        <v>0</v>
      </c>
      <c r="BH330" s="141">
        <f>IF(N330="sníž. přenesená",J330,0)</f>
        <v>0</v>
      </c>
      <c r="BI330" s="141">
        <f>IF(N330="nulová",J330,0)</f>
        <v>0</v>
      </c>
      <c r="BJ330" s="17" t="s">
        <v>85</v>
      </c>
      <c r="BK330" s="141">
        <f>ROUND(I330*H330,2)</f>
        <v>0</v>
      </c>
      <c r="BL330" s="17" t="s">
        <v>352</v>
      </c>
      <c r="BM330" s="140" t="s">
        <v>393</v>
      </c>
    </row>
    <row r="331" spans="2:47" s="1" customFormat="1" ht="12">
      <c r="B331" s="32"/>
      <c r="D331" s="142" t="s">
        <v>141</v>
      </c>
      <c r="F331" s="143" t="s">
        <v>392</v>
      </c>
      <c r="I331" s="144"/>
      <c r="L331" s="32"/>
      <c r="M331" s="145"/>
      <c r="T331" s="56"/>
      <c r="AT331" s="17" t="s">
        <v>141</v>
      </c>
      <c r="AU331" s="17" t="s">
        <v>89</v>
      </c>
    </row>
    <row r="332" spans="2:65" s="1" customFormat="1" ht="16.5" customHeight="1">
      <c r="B332" s="128"/>
      <c r="C332" s="129" t="s">
        <v>394</v>
      </c>
      <c r="D332" s="129" t="s">
        <v>135</v>
      </c>
      <c r="E332" s="130" t="s">
        <v>395</v>
      </c>
      <c r="F332" s="131" t="s">
        <v>396</v>
      </c>
      <c r="G332" s="132" t="s">
        <v>351</v>
      </c>
      <c r="H332" s="133">
        <v>1</v>
      </c>
      <c r="I332" s="134"/>
      <c r="J332" s="135">
        <f>ROUND(I332*H332,2)</f>
        <v>0</v>
      </c>
      <c r="K332" s="131" t="s">
        <v>206</v>
      </c>
      <c r="L332" s="32"/>
      <c r="M332" s="136" t="s">
        <v>1</v>
      </c>
      <c r="N332" s="137" t="s">
        <v>45</v>
      </c>
      <c r="P332" s="138">
        <f>O332*H332</f>
        <v>0</v>
      </c>
      <c r="Q332" s="138">
        <v>0</v>
      </c>
      <c r="R332" s="138">
        <f>Q332*H332</f>
        <v>0</v>
      </c>
      <c r="S332" s="138">
        <v>0</v>
      </c>
      <c r="T332" s="139">
        <f>S332*H332</f>
        <v>0</v>
      </c>
      <c r="AR332" s="140" t="s">
        <v>352</v>
      </c>
      <c r="AT332" s="140" t="s">
        <v>135</v>
      </c>
      <c r="AU332" s="140" t="s">
        <v>89</v>
      </c>
      <c r="AY332" s="17" t="s">
        <v>133</v>
      </c>
      <c r="BE332" s="141">
        <f>IF(N332="základní",J332,0)</f>
        <v>0</v>
      </c>
      <c r="BF332" s="141">
        <f>IF(N332="snížená",J332,0)</f>
        <v>0</v>
      </c>
      <c r="BG332" s="141">
        <f>IF(N332="zákl. přenesená",J332,0)</f>
        <v>0</v>
      </c>
      <c r="BH332" s="141">
        <f>IF(N332="sníž. přenesená",J332,0)</f>
        <v>0</v>
      </c>
      <c r="BI332" s="141">
        <f>IF(N332="nulová",J332,0)</f>
        <v>0</v>
      </c>
      <c r="BJ332" s="17" t="s">
        <v>85</v>
      </c>
      <c r="BK332" s="141">
        <f>ROUND(I332*H332,2)</f>
        <v>0</v>
      </c>
      <c r="BL332" s="17" t="s">
        <v>352</v>
      </c>
      <c r="BM332" s="140" t="s">
        <v>397</v>
      </c>
    </row>
    <row r="333" spans="2:47" s="1" customFormat="1" ht="12">
      <c r="B333" s="32"/>
      <c r="D333" s="142" t="s">
        <v>141</v>
      </c>
      <c r="F333" s="143" t="s">
        <v>396</v>
      </c>
      <c r="I333" s="144"/>
      <c r="L333" s="32"/>
      <c r="M333" s="173"/>
      <c r="N333" s="174"/>
      <c r="O333" s="174"/>
      <c r="P333" s="174"/>
      <c r="Q333" s="174"/>
      <c r="R333" s="174"/>
      <c r="S333" s="174"/>
      <c r="T333" s="175"/>
      <c r="AT333" s="17" t="s">
        <v>141</v>
      </c>
      <c r="AU333" s="17" t="s">
        <v>89</v>
      </c>
    </row>
    <row r="334" spans="2:12" s="1" customFormat="1" ht="6.9" customHeight="1">
      <c r="B334" s="44"/>
      <c r="C334" s="45"/>
      <c r="D334" s="45"/>
      <c r="E334" s="45"/>
      <c r="F334" s="45"/>
      <c r="G334" s="45"/>
      <c r="H334" s="45"/>
      <c r="I334" s="45"/>
      <c r="J334" s="45"/>
      <c r="K334" s="45"/>
      <c r="L334" s="32"/>
    </row>
  </sheetData>
  <autoFilter ref="C121:K333"/>
  <mergeCells count="6">
    <mergeCell ref="E114:H114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H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" customHeight="1"/>
    <row r="3" spans="2:8" ht="6.9" customHeight="1">
      <c r="B3" s="18"/>
      <c r="C3" s="19"/>
      <c r="D3" s="19"/>
      <c r="E3" s="19"/>
      <c r="F3" s="19"/>
      <c r="G3" s="19"/>
      <c r="H3" s="20"/>
    </row>
    <row r="4" spans="2:8" ht="24.9" customHeight="1">
      <c r="B4" s="20"/>
      <c r="C4" s="21" t="s">
        <v>398</v>
      </c>
      <c r="H4" s="20"/>
    </row>
    <row r="5" spans="2:8" ht="12" customHeight="1">
      <c r="B5" s="20"/>
      <c r="C5" s="24" t="s">
        <v>13</v>
      </c>
      <c r="D5" s="219" t="s">
        <v>14</v>
      </c>
      <c r="E5" s="185"/>
      <c r="F5" s="185"/>
      <c r="H5" s="20"/>
    </row>
    <row r="6" spans="2:8" ht="36.9" customHeight="1">
      <c r="B6" s="20"/>
      <c r="C6" s="26" t="s">
        <v>16</v>
      </c>
      <c r="D6" s="216" t="s">
        <v>17</v>
      </c>
      <c r="E6" s="185"/>
      <c r="F6" s="185"/>
      <c r="H6" s="20"/>
    </row>
    <row r="7" spans="2:8" ht="16.5" customHeight="1">
      <c r="B7" s="20"/>
      <c r="C7" s="27" t="s">
        <v>22</v>
      </c>
      <c r="D7" s="52" t="str">
        <f>'Rekapitulace stavby'!AN8</f>
        <v>23. 3. 2023</v>
      </c>
      <c r="H7" s="20"/>
    </row>
    <row r="8" spans="2:8" s="1" customFormat="1" ht="10.95" customHeight="1">
      <c r="B8" s="32"/>
      <c r="H8" s="32"/>
    </row>
    <row r="9" spans="2:8" s="10" customFormat="1" ht="29.25" customHeight="1">
      <c r="B9" s="108"/>
      <c r="C9" s="109" t="s">
        <v>61</v>
      </c>
      <c r="D9" s="110" t="s">
        <v>62</v>
      </c>
      <c r="E9" s="110" t="s">
        <v>121</v>
      </c>
      <c r="F9" s="111" t="s">
        <v>399</v>
      </c>
      <c r="H9" s="108"/>
    </row>
    <row r="10" spans="2:8" s="1" customFormat="1" ht="26.4" customHeight="1">
      <c r="B10" s="32"/>
      <c r="C10" s="176" t="s">
        <v>14</v>
      </c>
      <c r="D10" s="176" t="s">
        <v>17</v>
      </c>
      <c r="H10" s="32"/>
    </row>
    <row r="11" spans="2:8" s="1" customFormat="1" ht="16.95" customHeight="1">
      <c r="B11" s="32"/>
      <c r="C11" s="177" t="s">
        <v>95</v>
      </c>
      <c r="D11" s="178" t="s">
        <v>1</v>
      </c>
      <c r="E11" s="179" t="s">
        <v>1</v>
      </c>
      <c r="F11" s="180">
        <v>9.85</v>
      </c>
      <c r="H11" s="32"/>
    </row>
    <row r="12" spans="2:8" s="1" customFormat="1" ht="16.95" customHeight="1">
      <c r="B12" s="32"/>
      <c r="C12" s="181" t="s">
        <v>400</v>
      </c>
      <c r="H12" s="32"/>
    </row>
    <row r="13" spans="2:8" s="1" customFormat="1" ht="20.4">
      <c r="B13" s="32"/>
      <c r="C13" s="182" t="s">
        <v>136</v>
      </c>
      <c r="D13" s="182" t="s">
        <v>137</v>
      </c>
      <c r="E13" s="17" t="s">
        <v>138</v>
      </c>
      <c r="F13" s="183">
        <v>49.119</v>
      </c>
      <c r="H13" s="32"/>
    </row>
    <row r="14" spans="2:8" s="1" customFormat="1" ht="16.95" customHeight="1">
      <c r="B14" s="32"/>
      <c r="C14" s="182" t="s">
        <v>164</v>
      </c>
      <c r="D14" s="182" t="s">
        <v>165</v>
      </c>
      <c r="E14" s="17" t="s">
        <v>138</v>
      </c>
      <c r="F14" s="183">
        <v>39.57</v>
      </c>
      <c r="H14" s="32"/>
    </row>
    <row r="15" spans="2:8" s="1" customFormat="1" ht="16.95" customHeight="1">
      <c r="B15" s="32"/>
      <c r="C15" s="182" t="s">
        <v>232</v>
      </c>
      <c r="D15" s="182" t="s">
        <v>233</v>
      </c>
      <c r="E15" s="17" t="s">
        <v>138</v>
      </c>
      <c r="F15" s="183">
        <v>4.147</v>
      </c>
      <c r="H15" s="32"/>
    </row>
    <row r="16" spans="2:8" s="1" customFormat="1" ht="16.95" customHeight="1">
      <c r="B16" s="32"/>
      <c r="C16" s="177" t="s">
        <v>98</v>
      </c>
      <c r="D16" s="178" t="s">
        <v>1</v>
      </c>
      <c r="E16" s="179" t="s">
        <v>1</v>
      </c>
      <c r="F16" s="180">
        <v>10.74</v>
      </c>
      <c r="H16" s="32"/>
    </row>
    <row r="17" spans="2:8" s="1" customFormat="1" ht="16.95" customHeight="1">
      <c r="B17" s="32"/>
      <c r="C17" s="181" t="s">
        <v>400</v>
      </c>
      <c r="H17" s="32"/>
    </row>
    <row r="18" spans="2:8" s="1" customFormat="1" ht="20.4">
      <c r="B18" s="32"/>
      <c r="C18" s="182" t="s">
        <v>136</v>
      </c>
      <c r="D18" s="182" t="s">
        <v>137</v>
      </c>
      <c r="E18" s="17" t="s">
        <v>138</v>
      </c>
      <c r="F18" s="183">
        <v>49.119</v>
      </c>
      <c r="H18" s="32"/>
    </row>
    <row r="19" spans="2:8" s="1" customFormat="1" ht="16.95" customHeight="1">
      <c r="B19" s="32"/>
      <c r="C19" s="182" t="s">
        <v>164</v>
      </c>
      <c r="D19" s="182" t="s">
        <v>165</v>
      </c>
      <c r="E19" s="17" t="s">
        <v>138</v>
      </c>
      <c r="F19" s="183">
        <v>39.57</v>
      </c>
      <c r="H19" s="32"/>
    </row>
    <row r="20" spans="2:8" s="1" customFormat="1" ht="16.95" customHeight="1">
      <c r="B20" s="32"/>
      <c r="C20" s="182" t="s">
        <v>204</v>
      </c>
      <c r="D20" s="182" t="s">
        <v>205</v>
      </c>
      <c r="E20" s="17" t="s">
        <v>138</v>
      </c>
      <c r="F20" s="183">
        <v>300.318</v>
      </c>
      <c r="H20" s="32"/>
    </row>
    <row r="21" spans="2:8" s="1" customFormat="1" ht="16.95" customHeight="1">
      <c r="B21" s="32"/>
      <c r="C21" s="182" t="s">
        <v>232</v>
      </c>
      <c r="D21" s="182" t="s">
        <v>233</v>
      </c>
      <c r="E21" s="17" t="s">
        <v>138</v>
      </c>
      <c r="F21" s="183">
        <v>4.147</v>
      </c>
      <c r="H21" s="32"/>
    </row>
    <row r="22" spans="2:8" s="1" customFormat="1" ht="20.4">
      <c r="B22" s="32"/>
      <c r="C22" s="182" t="s">
        <v>277</v>
      </c>
      <c r="D22" s="182" t="s">
        <v>278</v>
      </c>
      <c r="E22" s="17" t="s">
        <v>244</v>
      </c>
      <c r="F22" s="183">
        <v>1.732</v>
      </c>
      <c r="H22" s="32"/>
    </row>
    <row r="23" spans="2:8" s="1" customFormat="1" ht="16.95" customHeight="1">
      <c r="B23" s="32"/>
      <c r="C23" s="177" t="s">
        <v>87</v>
      </c>
      <c r="D23" s="178" t="s">
        <v>87</v>
      </c>
      <c r="E23" s="179" t="s">
        <v>1</v>
      </c>
      <c r="F23" s="180">
        <v>49.119</v>
      </c>
      <c r="H23" s="32"/>
    </row>
    <row r="24" spans="2:8" s="1" customFormat="1" ht="16.95" customHeight="1">
      <c r="B24" s="32"/>
      <c r="C24" s="182" t="s">
        <v>1</v>
      </c>
      <c r="D24" s="182" t="s">
        <v>143</v>
      </c>
      <c r="E24" s="17" t="s">
        <v>1</v>
      </c>
      <c r="F24" s="183">
        <v>0</v>
      </c>
      <c r="H24" s="32"/>
    </row>
    <row r="25" spans="2:8" s="1" customFormat="1" ht="16.95" customHeight="1">
      <c r="B25" s="32"/>
      <c r="C25" s="182" t="s">
        <v>1</v>
      </c>
      <c r="D25" s="182" t="s">
        <v>144</v>
      </c>
      <c r="E25" s="17" t="s">
        <v>1</v>
      </c>
      <c r="F25" s="183">
        <v>0</v>
      </c>
      <c r="H25" s="32"/>
    </row>
    <row r="26" spans="2:8" s="1" customFormat="1" ht="16.95" customHeight="1">
      <c r="B26" s="32"/>
      <c r="C26" s="182" t="s">
        <v>1</v>
      </c>
      <c r="D26" s="182" t="s">
        <v>145</v>
      </c>
      <c r="E26" s="17" t="s">
        <v>1</v>
      </c>
      <c r="F26" s="183">
        <v>31.378</v>
      </c>
      <c r="H26" s="32"/>
    </row>
    <row r="27" spans="2:8" s="1" customFormat="1" ht="16.95" customHeight="1">
      <c r="B27" s="32"/>
      <c r="C27" s="182" t="s">
        <v>1</v>
      </c>
      <c r="D27" s="182" t="s">
        <v>143</v>
      </c>
      <c r="E27" s="17" t="s">
        <v>1</v>
      </c>
      <c r="F27" s="183">
        <v>0</v>
      </c>
      <c r="H27" s="32"/>
    </row>
    <row r="28" spans="2:8" s="1" customFormat="1" ht="16.95" customHeight="1">
      <c r="B28" s="32"/>
      <c r="C28" s="182" t="s">
        <v>1</v>
      </c>
      <c r="D28" s="182" t="s">
        <v>146</v>
      </c>
      <c r="E28" s="17" t="s">
        <v>1</v>
      </c>
      <c r="F28" s="183">
        <v>0</v>
      </c>
      <c r="H28" s="32"/>
    </row>
    <row r="29" spans="2:8" s="1" customFormat="1" ht="16.95" customHeight="1">
      <c r="B29" s="32"/>
      <c r="C29" s="182" t="s">
        <v>1</v>
      </c>
      <c r="D29" s="182" t="s">
        <v>147</v>
      </c>
      <c r="E29" s="17" t="s">
        <v>1</v>
      </c>
      <c r="F29" s="183">
        <v>4.176</v>
      </c>
      <c r="H29" s="32"/>
    </row>
    <row r="30" spans="2:8" s="1" customFormat="1" ht="16.95" customHeight="1">
      <c r="B30" s="32"/>
      <c r="C30" s="182" t="s">
        <v>1</v>
      </c>
      <c r="D30" s="182" t="s">
        <v>148</v>
      </c>
      <c r="E30" s="17" t="s">
        <v>1</v>
      </c>
      <c r="F30" s="183">
        <v>0</v>
      </c>
      <c r="H30" s="32"/>
    </row>
    <row r="31" spans="2:8" s="1" customFormat="1" ht="16.95" customHeight="1">
      <c r="B31" s="32"/>
      <c r="C31" s="182" t="s">
        <v>1</v>
      </c>
      <c r="D31" s="182" t="s">
        <v>149</v>
      </c>
      <c r="E31" s="17" t="s">
        <v>1</v>
      </c>
      <c r="F31" s="183">
        <v>13.565</v>
      </c>
      <c r="H31" s="32"/>
    </row>
    <row r="32" spans="2:8" s="1" customFormat="1" ht="16.95" customHeight="1">
      <c r="B32" s="32"/>
      <c r="C32" s="182" t="s">
        <v>87</v>
      </c>
      <c r="D32" s="182" t="s">
        <v>150</v>
      </c>
      <c r="E32" s="17" t="s">
        <v>1</v>
      </c>
      <c r="F32" s="183">
        <v>49.119</v>
      </c>
      <c r="H32" s="32"/>
    </row>
    <row r="33" spans="2:8" s="1" customFormat="1" ht="16.95" customHeight="1">
      <c r="B33" s="32"/>
      <c r="C33" s="177" t="s">
        <v>102</v>
      </c>
      <c r="D33" s="178" t="s">
        <v>1</v>
      </c>
      <c r="E33" s="179" t="s">
        <v>1</v>
      </c>
      <c r="F33" s="180">
        <v>3.05</v>
      </c>
      <c r="H33" s="32"/>
    </row>
    <row r="34" spans="2:8" s="1" customFormat="1" ht="16.95" customHeight="1">
      <c r="B34" s="32"/>
      <c r="C34" s="181" t="s">
        <v>400</v>
      </c>
      <c r="H34" s="32"/>
    </row>
    <row r="35" spans="2:8" s="1" customFormat="1" ht="16.95" customHeight="1">
      <c r="B35" s="32"/>
      <c r="C35" s="182" t="s">
        <v>204</v>
      </c>
      <c r="D35" s="182" t="s">
        <v>205</v>
      </c>
      <c r="E35" s="17" t="s">
        <v>138</v>
      </c>
      <c r="F35" s="183">
        <v>300.318</v>
      </c>
      <c r="H35" s="32"/>
    </row>
    <row r="36" spans="2:8" s="1" customFormat="1" ht="16.95" customHeight="1">
      <c r="B36" s="32"/>
      <c r="C36" s="177" t="s">
        <v>90</v>
      </c>
      <c r="D36" s="178" t="s">
        <v>90</v>
      </c>
      <c r="E36" s="179" t="s">
        <v>1</v>
      </c>
      <c r="F36" s="180">
        <v>39.57</v>
      </c>
      <c r="H36" s="32"/>
    </row>
    <row r="37" spans="2:8" s="1" customFormat="1" ht="16.95" customHeight="1">
      <c r="B37" s="32"/>
      <c r="C37" s="182" t="s">
        <v>1</v>
      </c>
      <c r="D37" s="182" t="s">
        <v>167</v>
      </c>
      <c r="E37" s="17" t="s">
        <v>1</v>
      </c>
      <c r="F37" s="183">
        <v>0</v>
      </c>
      <c r="H37" s="32"/>
    </row>
    <row r="38" spans="2:8" s="1" customFormat="1" ht="16.95" customHeight="1">
      <c r="B38" s="32"/>
      <c r="C38" s="182" t="s">
        <v>1</v>
      </c>
      <c r="D38" s="182" t="s">
        <v>144</v>
      </c>
      <c r="E38" s="17" t="s">
        <v>1</v>
      </c>
      <c r="F38" s="183">
        <v>0</v>
      </c>
      <c r="H38" s="32"/>
    </row>
    <row r="39" spans="2:8" s="1" customFormat="1" ht="16.95" customHeight="1">
      <c r="B39" s="32"/>
      <c r="C39" s="182" t="s">
        <v>1</v>
      </c>
      <c r="D39" s="182" t="s">
        <v>168</v>
      </c>
      <c r="E39" s="17" t="s">
        <v>1</v>
      </c>
      <c r="F39" s="183">
        <v>27.922</v>
      </c>
      <c r="H39" s="32"/>
    </row>
    <row r="40" spans="2:8" s="1" customFormat="1" ht="16.95" customHeight="1">
      <c r="B40" s="32"/>
      <c r="C40" s="182" t="s">
        <v>1</v>
      </c>
      <c r="D40" s="182" t="s">
        <v>169</v>
      </c>
      <c r="E40" s="17" t="s">
        <v>1</v>
      </c>
      <c r="F40" s="183">
        <v>0</v>
      </c>
      <c r="H40" s="32"/>
    </row>
    <row r="41" spans="2:8" s="1" customFormat="1" ht="16.95" customHeight="1">
      <c r="B41" s="32"/>
      <c r="C41" s="182" t="s">
        <v>1</v>
      </c>
      <c r="D41" s="182" t="s">
        <v>170</v>
      </c>
      <c r="E41" s="17" t="s">
        <v>1</v>
      </c>
      <c r="F41" s="183">
        <v>3.456</v>
      </c>
      <c r="H41" s="32"/>
    </row>
    <row r="42" spans="2:8" s="1" customFormat="1" ht="16.95" customHeight="1">
      <c r="B42" s="32"/>
      <c r="C42" s="182" t="s">
        <v>1</v>
      </c>
      <c r="D42" s="182" t="s">
        <v>146</v>
      </c>
      <c r="E42" s="17" t="s">
        <v>1</v>
      </c>
      <c r="F42" s="183">
        <v>0</v>
      </c>
      <c r="H42" s="32"/>
    </row>
    <row r="43" spans="2:8" s="1" customFormat="1" ht="16.95" customHeight="1">
      <c r="B43" s="32"/>
      <c r="C43" s="182" t="s">
        <v>1</v>
      </c>
      <c r="D43" s="182" t="s">
        <v>171</v>
      </c>
      <c r="E43" s="17" t="s">
        <v>1</v>
      </c>
      <c r="F43" s="183">
        <v>2.088</v>
      </c>
      <c r="H43" s="32"/>
    </row>
    <row r="44" spans="2:8" s="1" customFormat="1" ht="16.95" customHeight="1">
      <c r="B44" s="32"/>
      <c r="C44" s="182" t="s">
        <v>1</v>
      </c>
      <c r="D44" s="182" t="s">
        <v>148</v>
      </c>
      <c r="E44" s="17" t="s">
        <v>1</v>
      </c>
      <c r="F44" s="183">
        <v>0</v>
      </c>
      <c r="H44" s="32"/>
    </row>
    <row r="45" spans="2:8" s="1" customFormat="1" ht="16.95" customHeight="1">
      <c r="B45" s="32"/>
      <c r="C45" s="182" t="s">
        <v>1</v>
      </c>
      <c r="D45" s="182" t="s">
        <v>172</v>
      </c>
      <c r="E45" s="17" t="s">
        <v>1</v>
      </c>
      <c r="F45" s="183">
        <v>6.104</v>
      </c>
      <c r="H45" s="32"/>
    </row>
    <row r="46" spans="2:8" s="1" customFormat="1" ht="16.95" customHeight="1">
      <c r="B46" s="32"/>
      <c r="C46" s="182" t="s">
        <v>90</v>
      </c>
      <c r="D46" s="182" t="s">
        <v>150</v>
      </c>
      <c r="E46" s="17" t="s">
        <v>1</v>
      </c>
      <c r="F46" s="183">
        <v>39.57</v>
      </c>
      <c r="H46" s="32"/>
    </row>
    <row r="47" spans="2:8" s="1" customFormat="1" ht="16.95" customHeight="1">
      <c r="B47" s="32"/>
      <c r="C47" s="177" t="s">
        <v>93</v>
      </c>
      <c r="D47" s="178" t="s">
        <v>1</v>
      </c>
      <c r="E47" s="179" t="s">
        <v>1</v>
      </c>
      <c r="F47" s="180">
        <v>140</v>
      </c>
      <c r="H47" s="32"/>
    </row>
    <row r="48" spans="2:8" s="1" customFormat="1" ht="16.95" customHeight="1">
      <c r="B48" s="32"/>
      <c r="C48" s="182" t="s">
        <v>1</v>
      </c>
      <c r="D48" s="182" t="s">
        <v>177</v>
      </c>
      <c r="E48" s="17" t="s">
        <v>1</v>
      </c>
      <c r="F48" s="183">
        <v>0</v>
      </c>
      <c r="H48" s="32"/>
    </row>
    <row r="49" spans="2:8" s="1" customFormat="1" ht="16.95" customHeight="1">
      <c r="B49" s="32"/>
      <c r="C49" s="182" t="s">
        <v>1</v>
      </c>
      <c r="D49" s="182" t="s">
        <v>187</v>
      </c>
      <c r="E49" s="17" t="s">
        <v>1</v>
      </c>
      <c r="F49" s="183">
        <v>140</v>
      </c>
      <c r="H49" s="32"/>
    </row>
    <row r="50" spans="2:8" s="1" customFormat="1" ht="16.95" customHeight="1">
      <c r="B50" s="32"/>
      <c r="C50" s="182" t="s">
        <v>93</v>
      </c>
      <c r="D50" s="182" t="s">
        <v>150</v>
      </c>
      <c r="E50" s="17" t="s">
        <v>1</v>
      </c>
      <c r="F50" s="183">
        <v>140</v>
      </c>
      <c r="H50" s="32"/>
    </row>
    <row r="51" spans="2:8" s="1" customFormat="1" ht="16.95" customHeight="1">
      <c r="B51" s="32"/>
      <c r="C51" s="181" t="s">
        <v>400</v>
      </c>
      <c r="H51" s="32"/>
    </row>
    <row r="52" spans="2:8" s="1" customFormat="1" ht="16.95" customHeight="1">
      <c r="B52" s="32"/>
      <c r="C52" s="182" t="s">
        <v>183</v>
      </c>
      <c r="D52" s="182" t="s">
        <v>184</v>
      </c>
      <c r="E52" s="17" t="s">
        <v>185</v>
      </c>
      <c r="F52" s="183">
        <v>140</v>
      </c>
      <c r="H52" s="32"/>
    </row>
    <row r="53" spans="2:8" s="1" customFormat="1" ht="16.95" customHeight="1">
      <c r="B53" s="32"/>
      <c r="C53" s="182" t="s">
        <v>173</v>
      </c>
      <c r="D53" s="182" t="s">
        <v>174</v>
      </c>
      <c r="E53" s="17" t="s">
        <v>175</v>
      </c>
      <c r="F53" s="183">
        <v>47</v>
      </c>
      <c r="H53" s="32"/>
    </row>
    <row r="54" spans="2:8" s="1" customFormat="1" ht="16.95" customHeight="1">
      <c r="B54" s="32"/>
      <c r="C54" s="177" t="s">
        <v>100</v>
      </c>
      <c r="D54" s="178" t="s">
        <v>1</v>
      </c>
      <c r="E54" s="179" t="s">
        <v>1</v>
      </c>
      <c r="F54" s="180">
        <v>98.465</v>
      </c>
      <c r="H54" s="32"/>
    </row>
    <row r="55" spans="2:8" s="1" customFormat="1" ht="16.95" customHeight="1">
      <c r="B55" s="32"/>
      <c r="C55" s="181" t="s">
        <v>400</v>
      </c>
      <c r="H55" s="32"/>
    </row>
    <row r="56" spans="2:8" s="1" customFormat="1" ht="16.95" customHeight="1">
      <c r="B56" s="32"/>
      <c r="C56" s="182" t="s">
        <v>198</v>
      </c>
      <c r="D56" s="182" t="s">
        <v>199</v>
      </c>
      <c r="E56" s="17" t="s">
        <v>157</v>
      </c>
      <c r="F56" s="183">
        <v>78.772</v>
      </c>
      <c r="H56" s="32"/>
    </row>
    <row r="57" spans="2:8" s="1" customFormat="1" ht="16.95" customHeight="1">
      <c r="B57" s="32"/>
      <c r="C57" s="182" t="s">
        <v>204</v>
      </c>
      <c r="D57" s="182" t="s">
        <v>205</v>
      </c>
      <c r="E57" s="17" t="s">
        <v>138</v>
      </c>
      <c r="F57" s="183">
        <v>300.318</v>
      </c>
      <c r="H57" s="32"/>
    </row>
    <row r="58" spans="2:8" s="1" customFormat="1" ht="16.95" customHeight="1">
      <c r="B58" s="32"/>
      <c r="C58" s="182" t="s">
        <v>226</v>
      </c>
      <c r="D58" s="182" t="s">
        <v>227</v>
      </c>
      <c r="E58" s="17" t="s">
        <v>138</v>
      </c>
      <c r="F58" s="183">
        <v>10.831</v>
      </c>
      <c r="H58" s="32"/>
    </row>
    <row r="59" spans="2:8" s="1" customFormat="1" ht="20.4">
      <c r="B59" s="32"/>
      <c r="C59" s="182" t="s">
        <v>277</v>
      </c>
      <c r="D59" s="182" t="s">
        <v>278</v>
      </c>
      <c r="E59" s="17" t="s">
        <v>244</v>
      </c>
      <c r="F59" s="183">
        <v>1.732</v>
      </c>
      <c r="H59" s="32"/>
    </row>
    <row r="60" spans="2:8" s="1" customFormat="1" ht="7.35" customHeight="1">
      <c r="B60" s="44"/>
      <c r="C60" s="45"/>
      <c r="D60" s="45"/>
      <c r="E60" s="45"/>
      <c r="F60" s="45"/>
      <c r="G60" s="45"/>
      <c r="H60" s="32"/>
    </row>
    <row r="61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05AB22039BD843B2F1F2DE76BD8CDF" ma:contentTypeVersion="2" ma:contentTypeDescription="Vytvoří nový dokument" ma:contentTypeScope="" ma:versionID="5a00def43d14fa4c9ff318a9eaf67608">
  <xsd:schema xmlns:xsd="http://www.w3.org/2001/XMLSchema" xmlns:xs="http://www.w3.org/2001/XMLSchema" xmlns:p="http://schemas.microsoft.com/office/2006/metadata/properties" xmlns:ns2="b9293dd1-79ef-4923-b7b4-5c0c9e075ac0" targetNamespace="http://schemas.microsoft.com/office/2006/metadata/properties" ma:root="true" ma:fieldsID="daf68faeef65eca5173f56a9d8307c68" ns2:_="">
    <xsd:import namespace="b9293dd1-79ef-4923-b7b4-5c0c9e075a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93dd1-79ef-4923-b7b4-5c0c9e075a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0EB760-5B8C-49BF-9385-FD27CC492794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b9293dd1-79ef-4923-b7b4-5c0c9e075ac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BA7559-7E4F-43E7-AE5B-693761DE1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293dd1-79ef-4923-b7b4-5c0c9e075a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60AA64-8DC3-4038-A2CB-3B6C49EEC4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Friedl Libor Ing.</cp:lastModifiedBy>
  <dcterms:created xsi:type="dcterms:W3CDTF">2023-03-23T08:09:06Z</dcterms:created>
  <dcterms:modified xsi:type="dcterms:W3CDTF">2023-06-23T05:58:13Z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0x010100E005AB22039BD843B2F1F2DE76BD8CDF</vt:lpwstr>
  </property>
</Properties>
</file>