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406" yWindow="49216" windowWidth="29040" windowHeight="1584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dodávek'!$B$1:$K$13</definedName>
    <definedName name="_xlnm.Print_Area" localSheetId="2">'B - servisní práce'!$B$1:$N$16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<sst xmlns="http://schemas.openxmlformats.org/spreadsheetml/2006/main" count="84" uniqueCount="57">
  <si>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</si>
  <si>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</si>
  <si>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</si>
  <si>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</si>
  <si>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</si>
  <si>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</si>
  <si>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</si>
  <si>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</si>
  <si>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</si>
  <si>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</si>
  <si>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</si>
  <si>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</si>
  <si>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</si>
  <si>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</si>
  <si>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</si>
  <si>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</si>
  <si>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</si>
  <si>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</si>
  <si>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</si>
  <si>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</si>
  <si>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</si>
  <si>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</si>
  <si>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</si>
  <si>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</si>
  <si>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</si>
  <si>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</si>
  <si>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</si>
  <si>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</si>
  <si>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</si>
  <si>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</si>
  <si>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</si>
  <si>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</si>
  <si>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</si>
  <si>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</si>
  <si>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</si>
  <si>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</si>
  <si>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</si>
  <si>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</si>
  <si>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</si>
  <si>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</si>
  <si>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</si>
  <si>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</si>
  <si>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</si>
  <si>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</si>
  <si>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</si>
  <si>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</si>
  <si>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 BTK vyplňuje dodavatel cenu pouze za BTK na 1 ks daného zařízení v každé položce.</t>
  </si>
  <si>
    <t>Nástavba operačních sálů a sterilizace na dvorním traktu laboratoří Městské nemocnice a.s. Dvůr Králové nad Labem</t>
  </si>
  <si>
    <r>
      <t xml:space="preserve">Pozn.: </t>
    </r>
    <r>
      <rPr>
        <sz val="11"/>
        <rFont val="Calibri Light"/>
        <family val="2"/>
        <scheme val="major"/>
      </rPr>
      <t>Paušální cena za dopravu a čas strávený na cestě tam a zpět v případě  servisu nebo pozáruční opravy.</t>
    </r>
  </si>
  <si>
    <t>Cena bez DPH
[Kč/cestu tam a zpět]</t>
  </si>
  <si>
    <t>Cena bez DPH
za negarantovaný  počet cest
[Kč/80 cest]</t>
  </si>
  <si>
    <t xml:space="preserve">anesteziologický přístroj  + monitor </t>
  </si>
  <si>
    <t>monitor vitálních funkcí pacienta</t>
  </si>
  <si>
    <t>centrální monitor</t>
  </si>
  <si>
    <t>Zařízení pro anestezii a monitoraci pro Městskou nemocnici Dvůr Králové nad Labem</t>
  </si>
  <si>
    <r>
      <t>Cena za servisní práce - hodinové sazby (při negarantovaném předpokladu 200 hodin</t>
    </r>
    <r>
      <rPr>
        <b/>
        <sz val="11"/>
        <color rgb="FFC00000"/>
        <rFont val="Calibri Light"/>
        <family val="2"/>
        <scheme val="major"/>
      </rPr>
      <t xml:space="preserve"> / položku</t>
    </r>
    <r>
      <rPr>
        <sz val="11"/>
        <color theme="1"/>
        <rFont val="Calibri Light"/>
        <family val="2"/>
        <scheme val="major"/>
      </rPr>
      <t>)</t>
    </r>
  </si>
  <si>
    <r>
      <t xml:space="preserve">Cena za dopravu do místa požadovaného servisu a zpět (při negarantovaném předpokladu 80 cest </t>
    </r>
    <r>
      <rPr>
        <b/>
        <sz val="11"/>
        <color rgb="FFC00000"/>
        <rFont val="Calibri Light"/>
        <family val="2"/>
        <scheme val="major"/>
      </rPr>
      <t>/ položku</t>
    </r>
    <r>
      <rPr>
        <sz val="11"/>
        <color theme="1"/>
        <rFont val="Calibri Light"/>
        <family val="2"/>
        <scheme val="maj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</si>
</sst>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CE1A"/>
        <bgColor indexed="64"/>
      </patternFill>
    </fill>
    <fill>
      <patternFill patternType="solid">
        <fgColor rgb="FFF25C1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dashed"/>
      <right style="dashed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" fontId="5" fillId="5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9" fillId="4" borderId="13" xfId="0" applyFont="1" applyFill="1" applyBorder="1" applyAlignment="1">
      <alignment horizontal="center" wrapText="1"/>
    </xf>
    <xf numFmtId="4" fontId="5" fillId="5" borderId="14" xfId="0" applyNumberFormat="1" applyFont="1" applyFill="1" applyBorder="1" applyAlignment="1" applyProtection="1">
      <alignment horizontal="right" vertical="center"/>
      <protection locked="0"/>
    </xf>
    <xf numFmtId="4" fontId="5" fillId="2" borderId="15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9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" fontId="4" fillId="3" borderId="16" xfId="0" applyNumberFormat="1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right" vertical="center"/>
    </xf>
    <xf numFmtId="4" fontId="7" fillId="6" borderId="18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4" fontId="7" fillId="6" borderId="9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 applyProtection="1">
      <alignment horizontal="right" vertical="center" wrapText="1"/>
      <protection/>
    </xf>
    <xf numFmtId="2" fontId="5" fillId="2" borderId="21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 wrapText="1"/>
    </xf>
    <xf numFmtId="2" fontId="5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4" fillId="7" borderId="23" xfId="0" applyFont="1" applyFill="1" applyBorder="1" applyAlignment="1">
      <alignment vertical="center"/>
    </xf>
    <xf numFmtId="14" fontId="3" fillId="2" borderId="23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10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justify" vertical="center" wrapText="1"/>
    </xf>
    <xf numFmtId="0" fontId="9" fillId="6" borderId="28" xfId="0" applyFont="1" applyFill="1" applyBorder="1" applyAlignment="1">
      <alignment horizontal="justify" vertical="center" wrapText="1"/>
    </xf>
    <xf numFmtId="0" fontId="4" fillId="7" borderId="29" xfId="0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wrapText="1"/>
    </xf>
    <xf numFmtId="0" fontId="4" fillId="7" borderId="38" xfId="0" applyFont="1" applyFill="1" applyBorder="1" applyAlignment="1">
      <alignment horizontal="center" wrapText="1"/>
    </xf>
    <xf numFmtId="0" fontId="4" fillId="7" borderId="39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7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5" sqref="D5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50.421875" style="1" customWidth="1"/>
    <col min="5" max="5" width="23.421875" style="1" customWidth="1"/>
    <col min="6" max="6" width="23.7109375" style="4" customWidth="1"/>
    <col min="7" max="7" width="7.8515625" style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67" t="s">
        <v>26</v>
      </c>
      <c r="C1" s="67"/>
      <c r="D1" s="67"/>
      <c r="E1" s="67"/>
      <c r="F1" s="67"/>
      <c r="G1" s="67"/>
      <c r="H1" s="67"/>
    </row>
    <row r="2" spans="2:8" s="2" customFormat="1" ht="30" customHeight="1">
      <c r="B2" s="68" t="s">
        <v>3</v>
      </c>
      <c r="C2" s="68"/>
      <c r="D2" s="69" t="s">
        <v>54</v>
      </c>
      <c r="E2" s="69"/>
      <c r="F2" s="69"/>
      <c r="G2" s="69"/>
      <c r="H2" s="69"/>
    </row>
    <row r="3" spans="2:8" s="2" customFormat="1" ht="15">
      <c r="B3" s="68" t="s">
        <v>0</v>
      </c>
      <c r="C3" s="68"/>
      <c r="D3" s="70" t="s">
        <v>47</v>
      </c>
      <c r="E3" s="70"/>
      <c r="F3" s="70"/>
      <c r="G3" s="70"/>
      <c r="H3" s="70"/>
    </row>
    <row r="4" spans="2:8" s="2" customFormat="1" ht="15">
      <c r="B4" s="68" t="s">
        <v>23</v>
      </c>
      <c r="C4" s="68"/>
      <c r="D4" s="55"/>
      <c r="E4" s="56" t="s">
        <v>6</v>
      </c>
      <c r="F4" s="56" t="s">
        <v>7</v>
      </c>
      <c r="G4" s="51" t="s">
        <v>4</v>
      </c>
      <c r="H4" s="57"/>
    </row>
    <row r="5" spans="2:8" s="2" customFormat="1" ht="24" customHeight="1">
      <c r="B5" s="12"/>
      <c r="C5" s="12"/>
      <c r="D5" s="12"/>
      <c r="G5" s="12"/>
      <c r="H5" s="12"/>
    </row>
    <row r="6" spans="2:8" s="2" customFormat="1" ht="21" customHeight="1">
      <c r="B6" s="74"/>
      <c r="C6" s="74"/>
      <c r="D6" s="74"/>
      <c r="E6" s="74"/>
      <c r="F6" s="44" t="s">
        <v>33</v>
      </c>
      <c r="G6" s="65" t="s">
        <v>34</v>
      </c>
      <c r="H6" s="65"/>
    </row>
    <row r="7" spans="2:8" s="2" customFormat="1" ht="21" customHeight="1">
      <c r="B7" s="75" t="s">
        <v>27</v>
      </c>
      <c r="C7" s="75"/>
      <c r="D7" s="75"/>
      <c r="E7" s="75"/>
      <c r="F7" s="58">
        <f>'A - soupis dodávek'!H10</f>
        <v>0</v>
      </c>
      <c r="G7" s="66">
        <f>'A - soupis dodávek'!K10</f>
        <v>0</v>
      </c>
      <c r="H7" s="66"/>
    </row>
    <row r="8" spans="2:8" s="2" customFormat="1" ht="21" customHeight="1">
      <c r="B8" s="75" t="s">
        <v>28</v>
      </c>
      <c r="C8" s="75"/>
      <c r="D8" s="75"/>
      <c r="E8" s="75"/>
      <c r="F8" s="58">
        <f>'B - servisní práce'!I16</f>
        <v>0</v>
      </c>
      <c r="G8" s="66">
        <f>F8*1.21</f>
        <v>0</v>
      </c>
      <c r="H8" s="66"/>
    </row>
    <row r="9" spans="2:8" s="2" customFormat="1" ht="21" customHeight="1">
      <c r="B9" s="72" t="s">
        <v>32</v>
      </c>
      <c r="C9" s="72"/>
      <c r="D9" s="72"/>
      <c r="E9" s="72"/>
      <c r="F9" s="59">
        <f>'B - servisní práce'!I13</f>
        <v>0</v>
      </c>
      <c r="G9" s="63">
        <f>F9*1.21</f>
        <v>0</v>
      </c>
      <c r="H9" s="63"/>
    </row>
    <row r="10" spans="2:8" s="2" customFormat="1" ht="21" customHeight="1">
      <c r="B10" s="72" t="s">
        <v>55</v>
      </c>
      <c r="C10" s="72"/>
      <c r="D10" s="72"/>
      <c r="E10" s="72"/>
      <c r="F10" s="59">
        <f>'B - servisní práce'!L13</f>
        <v>0</v>
      </c>
      <c r="G10" s="63">
        <f>F10*1.21</f>
        <v>0</v>
      </c>
      <c r="H10" s="63"/>
    </row>
    <row r="11" spans="2:8" s="2" customFormat="1" ht="21" customHeight="1">
      <c r="B11" s="72" t="s">
        <v>56</v>
      </c>
      <c r="C11" s="72"/>
      <c r="D11" s="72"/>
      <c r="E11" s="72"/>
      <c r="F11" s="59">
        <f>'B - servisní práce'!N13</f>
        <v>0</v>
      </c>
      <c r="G11" s="63">
        <f>F11*1.21</f>
        <v>0</v>
      </c>
      <c r="H11" s="63"/>
    </row>
    <row r="12" spans="2:8" s="2" customFormat="1" ht="36" customHeight="1">
      <c r="B12" s="73" t="s">
        <v>35</v>
      </c>
      <c r="C12" s="73"/>
      <c r="D12" s="73"/>
      <c r="E12" s="73"/>
      <c r="F12" s="60">
        <f>F7+F8</f>
        <v>0</v>
      </c>
      <c r="G12" s="64">
        <f>G7+G8</f>
        <v>0</v>
      </c>
      <c r="H12" s="64"/>
    </row>
    <row r="13" spans="2:8" ht="30.6" customHeight="1">
      <c r="B13" s="2"/>
      <c r="C13" s="71"/>
      <c r="D13" s="71"/>
      <c r="E13" s="2"/>
      <c r="F13" s="3"/>
      <c r="G13" s="2"/>
      <c r="H13" s="2"/>
    </row>
    <row r="14" spans="2:8" ht="15">
      <c r="B14" s="2"/>
      <c r="C14" s="71"/>
      <c r="D14" s="71"/>
      <c r="E14" s="2"/>
      <c r="F14" s="3"/>
      <c r="G14" s="2"/>
      <c r="H14" s="2"/>
    </row>
  </sheetData>
  <sheetProtection algorithmName="SHA-512" hashValue="NFJMQVBUsSB2hv7M7N7nnjNTd25+Bf7VdbhZoFKLRnLXoQsgjaTzPvTz7OFGHxg8p1z7GP/u/Xdk2LyISJjBWg==" saltValue="xi6p6voQEKj7lDfZ5ua5lw==" spinCount="100000" sheet="1" formatColumns="0" formatRows="0"/>
  <mergeCells count="22">
    <mergeCell ref="C13:D13"/>
    <mergeCell ref="C14:D14"/>
    <mergeCell ref="B11:E11"/>
    <mergeCell ref="B12:E12"/>
    <mergeCell ref="B4:C4"/>
    <mergeCell ref="B6:E6"/>
    <mergeCell ref="B7:E7"/>
    <mergeCell ref="B8:E8"/>
    <mergeCell ref="B9:E9"/>
    <mergeCell ref="B10:E10"/>
    <mergeCell ref="B1:H1"/>
    <mergeCell ref="B2:C2"/>
    <mergeCell ref="D2:H2"/>
    <mergeCell ref="B3:C3"/>
    <mergeCell ref="D3:H3"/>
    <mergeCell ref="G11:H11"/>
    <mergeCell ref="G12:H12"/>
    <mergeCell ref="G6:H6"/>
    <mergeCell ref="G7:H7"/>
    <mergeCell ref="G8:H8"/>
    <mergeCell ref="G9:H9"/>
    <mergeCell ref="G10:H10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workbookViewId="0" topLeftCell="A1">
      <selection activeCell="D9" sqref="D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67" t="s">
        <v>19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30" customHeight="1">
      <c r="B2" s="68" t="s">
        <v>3</v>
      </c>
      <c r="C2" s="68"/>
      <c r="D2" s="69" t="str">
        <f>'Souhrnný list'!D2:H2</f>
        <v>Zařízení pro anestezii a monitoraci pro Městskou nemocnici Dvůr Králové nad Labem</v>
      </c>
      <c r="E2" s="69"/>
      <c r="F2" s="69"/>
      <c r="G2" s="69"/>
      <c r="H2" s="69"/>
      <c r="I2" s="69"/>
      <c r="J2" s="69"/>
      <c r="K2" s="69"/>
    </row>
    <row r="3" spans="2:11" ht="15">
      <c r="B3" s="68" t="s">
        <v>0</v>
      </c>
      <c r="C3" s="68"/>
      <c r="D3" s="70" t="s">
        <v>47</v>
      </c>
      <c r="E3" s="70"/>
      <c r="F3" s="70"/>
      <c r="G3" s="70"/>
      <c r="H3" s="70"/>
      <c r="I3" s="70"/>
      <c r="J3" s="70"/>
      <c r="K3" s="70"/>
    </row>
    <row r="4" spans="2:11" ht="15">
      <c r="B4" s="68" t="s">
        <v>23</v>
      </c>
      <c r="C4" s="68"/>
      <c r="D4" s="61">
        <f>'Souhrnný list'!D4</f>
        <v>0</v>
      </c>
      <c r="E4" s="80" t="str">
        <f>'Souhrnný list'!E4</f>
        <v>IČO:</v>
      </c>
      <c r="F4" s="80"/>
      <c r="G4" s="80" t="str">
        <f>'Souhrnný list'!F4</f>
        <v>DIČ:</v>
      </c>
      <c r="H4" s="80"/>
      <c r="I4" s="80"/>
      <c r="J4" s="51" t="s">
        <v>4</v>
      </c>
      <c r="K4" s="52">
        <f>'Souhrnný list'!H4</f>
        <v>0</v>
      </c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43" t="s">
        <v>1</v>
      </c>
      <c r="C6" s="44" t="s">
        <v>2</v>
      </c>
      <c r="D6" s="44" t="s">
        <v>5</v>
      </c>
      <c r="E6" s="44" t="s">
        <v>8</v>
      </c>
      <c r="F6" s="43" t="s">
        <v>10</v>
      </c>
      <c r="G6" s="43" t="s">
        <v>12</v>
      </c>
      <c r="H6" s="43" t="s">
        <v>11</v>
      </c>
      <c r="I6" s="9"/>
      <c r="J6" s="43" t="s">
        <v>13</v>
      </c>
      <c r="K6" s="43" t="s">
        <v>17</v>
      </c>
    </row>
    <row r="7" spans="1:12" ht="33" customHeight="1">
      <c r="A7" s="47"/>
      <c r="B7" s="5">
        <v>1</v>
      </c>
      <c r="C7" s="48">
        <v>135124</v>
      </c>
      <c r="D7" s="49" t="s">
        <v>51</v>
      </c>
      <c r="E7" s="5" t="s">
        <v>9</v>
      </c>
      <c r="F7" s="6">
        <v>2</v>
      </c>
      <c r="G7" s="26"/>
      <c r="H7" s="7">
        <f aca="true" t="shared" si="0" ref="H7:H9">F7*G7</f>
        <v>0</v>
      </c>
      <c r="I7" s="10"/>
      <c r="J7" s="26">
        <v>21</v>
      </c>
      <c r="K7" s="7">
        <f aca="true" t="shared" si="1" ref="K7:K9">H7*((100+J7)/100)</f>
        <v>0</v>
      </c>
      <c r="L7" s="47"/>
    </row>
    <row r="8" spans="1:12" ht="33" customHeight="1">
      <c r="A8" s="47"/>
      <c r="B8" s="5">
        <v>2</v>
      </c>
      <c r="C8" s="48">
        <v>141197</v>
      </c>
      <c r="D8" s="49" t="s">
        <v>52</v>
      </c>
      <c r="E8" s="5" t="s">
        <v>9</v>
      </c>
      <c r="F8" s="6">
        <v>3</v>
      </c>
      <c r="G8" s="26"/>
      <c r="H8" s="7">
        <f t="shared" si="0"/>
        <v>0</v>
      </c>
      <c r="I8" s="10"/>
      <c r="J8" s="26">
        <v>21</v>
      </c>
      <c r="K8" s="7">
        <f t="shared" si="1"/>
        <v>0</v>
      </c>
      <c r="L8" s="47"/>
    </row>
    <row r="9" spans="1:12" ht="33" customHeight="1">
      <c r="A9" s="47"/>
      <c r="B9" s="5">
        <v>3</v>
      </c>
      <c r="C9" s="48">
        <v>141199</v>
      </c>
      <c r="D9" s="49" t="s">
        <v>53</v>
      </c>
      <c r="E9" s="5" t="s">
        <v>9</v>
      </c>
      <c r="F9" s="6">
        <v>1</v>
      </c>
      <c r="G9" s="26"/>
      <c r="H9" s="7">
        <f t="shared" si="0"/>
        <v>0</v>
      </c>
      <c r="I9" s="10"/>
      <c r="J9" s="26">
        <v>21</v>
      </c>
      <c r="K9" s="7">
        <f t="shared" si="1"/>
        <v>0</v>
      </c>
      <c r="L9" s="47"/>
    </row>
    <row r="10" spans="2:11" ht="30" customHeight="1">
      <c r="B10" s="77" t="s">
        <v>14</v>
      </c>
      <c r="C10" s="78"/>
      <c r="D10" s="78"/>
      <c r="E10" s="78"/>
      <c r="F10" s="79"/>
      <c r="G10" s="37" t="s">
        <v>15</v>
      </c>
      <c r="H10" s="38">
        <f>SUM(H7:H9)</f>
        <v>0</v>
      </c>
      <c r="I10" s="8"/>
      <c r="J10" s="39" t="s">
        <v>16</v>
      </c>
      <c r="K10" s="38">
        <f>SUM(K7:K9)</f>
        <v>0</v>
      </c>
    </row>
    <row r="11" spans="2:11" ht="15">
      <c r="B11" s="2"/>
      <c r="C11" s="2"/>
      <c r="D11" s="2"/>
      <c r="E11" s="2"/>
      <c r="F11" s="2"/>
      <c r="G11" s="3"/>
      <c r="H11" s="2"/>
      <c r="I11" s="2"/>
      <c r="J11" s="2"/>
      <c r="K11" s="2"/>
    </row>
    <row r="12" spans="2:11" ht="18" customHeight="1">
      <c r="B12" s="2" t="s">
        <v>18</v>
      </c>
      <c r="C12" s="2"/>
      <c r="D12" s="2"/>
      <c r="E12" s="2"/>
      <c r="F12" s="2"/>
      <c r="G12" s="3"/>
      <c r="H12" s="2"/>
      <c r="I12" s="2"/>
      <c r="J12" s="2"/>
      <c r="K12" s="2"/>
    </row>
    <row r="13" spans="2:11" ht="36.75" customHeight="1">
      <c r="B13" s="76" t="s">
        <v>44</v>
      </c>
      <c r="C13" s="76"/>
      <c r="D13" s="76"/>
      <c r="E13" s="76"/>
      <c r="F13" s="76"/>
      <c r="G13" s="76"/>
      <c r="H13" s="76"/>
      <c r="I13" s="76"/>
      <c r="J13" s="76"/>
      <c r="K13" s="76"/>
    </row>
    <row r="14" spans="2:11" ht="30" customHeight="1">
      <c r="B14" s="2"/>
      <c r="C14" s="2"/>
      <c r="D14" s="2"/>
      <c r="E14" s="2"/>
      <c r="F14" s="2"/>
      <c r="G14" s="3"/>
      <c r="H14" s="2"/>
      <c r="I14" s="2"/>
      <c r="J14" s="2"/>
      <c r="K14" s="2"/>
    </row>
  </sheetData>
  <sheetProtection algorithmName="SHA-512" hashValue="6LpZoBMV4QrpK8gQ5Hw80pWRx9OAxo4uiHhpWdGY3A1hsvcwNE1sV8F5tbIDUy4KFGc92nT8qvmYuisMyllEaQ==" saltValue="ynE7s84SyKkVIbYZn74Ffw==" spinCount="100000" sheet="1" formatColumns="0" formatRows="0"/>
  <mergeCells count="10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"/>
  <sheetViews>
    <sheetView workbookViewId="0" topLeftCell="A1">
      <selection activeCell="B6" sqref="B6:D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4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67" t="s">
        <v>24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14" ht="30" customHeight="1">
      <c r="B2" s="90" t="s">
        <v>3</v>
      </c>
      <c r="C2" s="90"/>
      <c r="D2" s="91" t="str">
        <f>'Souhrnný list'!D2:H2</f>
        <v>Zařízení pro anestezii a monitoraci pro Městskou nemocnici Dvůr Králové nad Labem</v>
      </c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ht="15">
      <c r="B3" s="90" t="s">
        <v>0</v>
      </c>
      <c r="C3" s="90"/>
      <c r="D3" s="92" t="s">
        <v>47</v>
      </c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5">
      <c r="B4" s="90" t="s">
        <v>23</v>
      </c>
      <c r="C4" s="90"/>
      <c r="D4" s="82">
        <f>'Souhrnný list'!D4</f>
        <v>0</v>
      </c>
      <c r="E4" s="82"/>
      <c r="F4" s="82"/>
      <c r="G4" s="82"/>
      <c r="H4" s="82"/>
      <c r="I4" s="81" t="str">
        <f>'Souhrnný list'!E4</f>
        <v>IČO:</v>
      </c>
      <c r="J4" s="81"/>
      <c r="K4" s="81" t="str">
        <f>'Souhrnný list'!F4</f>
        <v>DIČ:</v>
      </c>
      <c r="L4" s="81"/>
      <c r="M4" s="53" t="s">
        <v>4</v>
      </c>
      <c r="N4" s="54">
        <f>'Souhrnný list'!H4</f>
        <v>0</v>
      </c>
    </row>
    <row r="5" spans="2:14" ht="14.45" customHeight="1" thickBot="1">
      <c r="B5" s="2"/>
      <c r="C5" s="2"/>
      <c r="D5" s="2"/>
      <c r="E5" s="2"/>
      <c r="F5" s="2"/>
      <c r="G5" s="28"/>
      <c r="H5" s="28"/>
      <c r="I5" s="2"/>
      <c r="J5" s="2"/>
      <c r="K5" s="2"/>
      <c r="L5" s="3"/>
      <c r="M5" s="2"/>
      <c r="N5" s="2"/>
    </row>
    <row r="6" spans="2:14" s="2" customFormat="1" ht="30" customHeight="1">
      <c r="B6" s="112" t="s">
        <v>46</v>
      </c>
      <c r="C6" s="112"/>
      <c r="D6" s="113"/>
      <c r="E6" s="83" t="s">
        <v>43</v>
      </c>
      <c r="F6" s="89"/>
      <c r="G6" s="89"/>
      <c r="H6" s="89"/>
      <c r="I6" s="84"/>
      <c r="J6" s="18"/>
      <c r="K6" s="83" t="s">
        <v>30</v>
      </c>
      <c r="L6" s="84"/>
      <c r="M6" s="83" t="s">
        <v>31</v>
      </c>
      <c r="N6" s="84"/>
    </row>
    <row r="7" spans="2:14" s="2" customFormat="1" ht="45" customHeight="1" thickBot="1">
      <c r="B7" s="114"/>
      <c r="C7" s="114"/>
      <c r="D7" s="115"/>
      <c r="E7" s="85" t="s">
        <v>42</v>
      </c>
      <c r="F7" s="111"/>
      <c r="G7" s="111"/>
      <c r="H7" s="111"/>
      <c r="I7" s="86"/>
      <c r="J7" s="19"/>
      <c r="K7" s="85" t="s">
        <v>21</v>
      </c>
      <c r="L7" s="86"/>
      <c r="M7" s="85" t="s">
        <v>48</v>
      </c>
      <c r="N7" s="86"/>
    </row>
    <row r="8" spans="2:14" s="2" customFormat="1" ht="15" customHeight="1">
      <c r="B8" s="103" t="s">
        <v>1</v>
      </c>
      <c r="C8" s="98" t="s">
        <v>2</v>
      </c>
      <c r="D8" s="100" t="s">
        <v>5</v>
      </c>
      <c r="E8" s="87" t="s">
        <v>40</v>
      </c>
      <c r="F8" s="105" t="s">
        <v>36</v>
      </c>
      <c r="G8" s="106"/>
      <c r="H8" s="107"/>
      <c r="I8" s="36" t="s">
        <v>20</v>
      </c>
      <c r="J8" s="20"/>
      <c r="K8" s="87" t="s">
        <v>22</v>
      </c>
      <c r="L8" s="36" t="s">
        <v>20</v>
      </c>
      <c r="M8" s="87" t="s">
        <v>49</v>
      </c>
      <c r="N8" s="36" t="s">
        <v>20</v>
      </c>
    </row>
    <row r="9" spans="2:14" s="2" customFormat="1" ht="60.75" customHeight="1" thickBot="1">
      <c r="B9" s="104"/>
      <c r="C9" s="99"/>
      <c r="D9" s="101"/>
      <c r="E9" s="102"/>
      <c r="F9" s="108"/>
      <c r="G9" s="109"/>
      <c r="H9" s="110"/>
      <c r="I9" s="30" t="s">
        <v>39</v>
      </c>
      <c r="J9" s="21"/>
      <c r="K9" s="88"/>
      <c r="L9" s="16" t="s">
        <v>41</v>
      </c>
      <c r="M9" s="88"/>
      <c r="N9" s="16" t="s">
        <v>50</v>
      </c>
    </row>
    <row r="10" spans="2:14" s="35" customFormat="1" ht="33" customHeight="1">
      <c r="B10" s="5">
        <v>1</v>
      </c>
      <c r="C10" s="48">
        <v>135124</v>
      </c>
      <c r="D10" s="49" t="s">
        <v>51</v>
      </c>
      <c r="E10" s="31"/>
      <c r="F10" s="45" t="s">
        <v>37</v>
      </c>
      <c r="G10" s="50"/>
      <c r="H10" s="46" t="s">
        <v>38</v>
      </c>
      <c r="I10" s="32">
        <f>_xlfn.IFERROR((1/G10)*5*E10,0)</f>
        <v>0</v>
      </c>
      <c r="J10" s="33"/>
      <c r="K10" s="27"/>
      <c r="L10" s="14">
        <f>K10*200</f>
        <v>0</v>
      </c>
      <c r="M10" s="27"/>
      <c r="N10" s="14">
        <f>M10*80</f>
        <v>0</v>
      </c>
    </row>
    <row r="11" spans="2:14" s="62" customFormat="1" ht="33" customHeight="1">
      <c r="B11" s="5">
        <v>2</v>
      </c>
      <c r="C11" s="48">
        <v>141197</v>
      </c>
      <c r="D11" s="49" t="s">
        <v>52</v>
      </c>
      <c r="E11" s="31"/>
      <c r="F11" s="45" t="s">
        <v>37</v>
      </c>
      <c r="G11" s="50"/>
      <c r="H11" s="46" t="s">
        <v>38</v>
      </c>
      <c r="I11" s="32">
        <f>_xlfn.IFERROR((1/G11)*5*E11,0)</f>
        <v>0</v>
      </c>
      <c r="J11" s="33"/>
      <c r="K11" s="27"/>
      <c r="L11" s="14">
        <f>K11*200</f>
        <v>0</v>
      </c>
      <c r="M11" s="27"/>
      <c r="N11" s="14">
        <f>M11*80</f>
        <v>0</v>
      </c>
    </row>
    <row r="12" spans="2:14" s="47" customFormat="1" ht="33" customHeight="1" thickBot="1">
      <c r="B12" s="5">
        <v>3</v>
      </c>
      <c r="C12" s="48">
        <v>141199</v>
      </c>
      <c r="D12" s="49" t="s">
        <v>53</v>
      </c>
      <c r="E12" s="31"/>
      <c r="F12" s="45" t="s">
        <v>37</v>
      </c>
      <c r="G12" s="50"/>
      <c r="H12" s="46" t="s">
        <v>38</v>
      </c>
      <c r="I12" s="32">
        <f>_xlfn.IFERROR((1/G12)*5*E12,0)</f>
        <v>0</v>
      </c>
      <c r="J12" s="33"/>
      <c r="K12" s="27"/>
      <c r="L12" s="14">
        <f>K12*200</f>
        <v>0</v>
      </c>
      <c r="M12" s="27"/>
      <c r="N12" s="14">
        <f>M12*80</f>
        <v>0</v>
      </c>
    </row>
    <row r="13" spans="2:14" s="2" customFormat="1" ht="30" customHeight="1" thickBot="1">
      <c r="B13" s="96" t="s">
        <v>29</v>
      </c>
      <c r="C13" s="97"/>
      <c r="D13" s="97"/>
      <c r="E13" s="40"/>
      <c r="F13" s="41"/>
      <c r="G13" s="41"/>
      <c r="H13" s="41"/>
      <c r="I13" s="15">
        <f>SUM(I10:I12)</f>
        <v>0</v>
      </c>
      <c r="J13" s="34"/>
      <c r="K13" s="42"/>
      <c r="L13" s="15">
        <f>SUM(L10:L12)</f>
        <v>0</v>
      </c>
      <c r="M13" s="42"/>
      <c r="N13" s="15">
        <f>SUM(N10:N12)</f>
        <v>0</v>
      </c>
    </row>
    <row r="14" spans="2:14" ht="15.75" thickBot="1">
      <c r="B14" s="2"/>
      <c r="C14" s="2"/>
      <c r="D14" s="2"/>
      <c r="E14" s="2"/>
      <c r="F14" s="2"/>
      <c r="G14" s="28"/>
      <c r="H14" s="28"/>
      <c r="I14" s="13" t="s">
        <v>20</v>
      </c>
      <c r="J14" s="22"/>
      <c r="L14" s="13" t="s">
        <v>20</v>
      </c>
      <c r="M14" s="29"/>
      <c r="N14" s="13" t="s">
        <v>20</v>
      </c>
    </row>
    <row r="15" spans="2:14" ht="15.75" thickBot="1">
      <c r="B15" s="2"/>
      <c r="C15" s="2"/>
      <c r="D15" s="2"/>
      <c r="E15" s="2"/>
      <c r="F15" s="2"/>
      <c r="G15" s="28"/>
      <c r="H15" s="28"/>
      <c r="I15" s="17"/>
      <c r="J15" s="17"/>
      <c r="K15" s="2"/>
      <c r="L15" s="17"/>
      <c r="M15" s="2"/>
      <c r="N15" s="17"/>
    </row>
    <row r="16" spans="2:12" s="2" customFormat="1" ht="41.25" customHeight="1" thickBot="1">
      <c r="B16" s="93" t="s">
        <v>45</v>
      </c>
      <c r="C16" s="94"/>
      <c r="D16" s="94"/>
      <c r="E16" s="94"/>
      <c r="F16" s="94"/>
      <c r="G16" s="94"/>
      <c r="H16" s="95"/>
      <c r="I16" s="23">
        <f>I13+L13+N13</f>
        <v>0</v>
      </c>
      <c r="J16" s="25"/>
      <c r="K16" s="24" t="s">
        <v>25</v>
      </c>
      <c r="L16" s="3"/>
    </row>
    <row r="17" spans="7:12" s="2" customFormat="1" ht="30.6" customHeight="1">
      <c r="G17" s="28"/>
      <c r="H17" s="28"/>
      <c r="L17" s="3"/>
    </row>
    <row r="18" spans="2:14" s="2" customFormat="1" ht="18" customHeight="1">
      <c r="B18" s="11"/>
      <c r="C18" s="1"/>
      <c r="D18" s="1"/>
      <c r="E18" s="1"/>
      <c r="F18" s="1"/>
      <c r="G18" s="1"/>
      <c r="H18" s="1"/>
      <c r="I18" s="1"/>
      <c r="J18" s="1"/>
      <c r="K18" s="1"/>
      <c r="L18" s="4"/>
      <c r="M18" s="1"/>
      <c r="N18" s="1"/>
    </row>
    <row r="19" spans="2:14" s="2" customFormat="1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4"/>
      <c r="M19" s="1"/>
      <c r="N19" s="1"/>
    </row>
    <row r="20" ht="18" customHeight="1"/>
  </sheetData>
  <sheetProtection algorithmName="SHA-512" hashValue="oHrtLZN9WUCs4PTuqC6BvSDS2y+PkvpE2LJIqNAyQnWlrg9FzibVqsuMv9wlyTLqbjCCr8hLXsrp6I3rtZjK/w==" saltValue="RgiY0UBxUQpovgGVK1p59g==" spinCount="100000" sheet="1" formatColumns="0" formatRows="0"/>
  <mergeCells count="25">
    <mergeCell ref="B16:H16"/>
    <mergeCell ref="B4:C4"/>
    <mergeCell ref="B13:D13"/>
    <mergeCell ref="C8:C9"/>
    <mergeCell ref="D8:D9"/>
    <mergeCell ref="E8:E9"/>
    <mergeCell ref="B8:B9"/>
    <mergeCell ref="F8:H9"/>
    <mergeCell ref="E7:I7"/>
    <mergeCell ref="B6:D7"/>
    <mergeCell ref="B1:N1"/>
    <mergeCell ref="B2:C2"/>
    <mergeCell ref="B3:C3"/>
    <mergeCell ref="D2:N2"/>
    <mergeCell ref="D3:N3"/>
    <mergeCell ref="M8:M9"/>
    <mergeCell ref="K7:L7"/>
    <mergeCell ref="K8:K9"/>
    <mergeCell ref="K6:L6"/>
    <mergeCell ref="E6:I6"/>
    <mergeCell ref="K4:L4"/>
    <mergeCell ref="D4:H4"/>
    <mergeCell ref="I4:J4"/>
    <mergeCell ref="M6:N6"/>
    <mergeCell ref="M7:N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0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2023-03-22T15:09:55Z</cp:lastPrinted>
  <dcterms:created xsi:type="dcterms:W3CDTF">2019-10-21T13:53:46Z</dcterms:created>
  <dcterms:modified xsi:type="dcterms:W3CDTF">2023-07-13T08:14:55Z</dcterms:modified>
  <cp:category/>
  <cp:version/>
  <cp:contentType/>
  <cp:contentStatus/>
</cp:coreProperties>
</file>