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2 - Oprava zpevněných pl..." sheetId="2" r:id="rId2"/>
  </sheets>
  <definedNames>
    <definedName name="_xlnm.Print_Area" localSheetId="0">'Rekapitulace stavby'!$D$4:$AO$76,'Rekapitulace stavby'!$C$82:$AQ$96</definedName>
    <definedName name="_xlnm._FilterDatabase" localSheetId="1" hidden="1">'02 - Oprava zpevněných pl...'!$C$121:$L$203</definedName>
    <definedName name="_xlnm.Print_Area" localSheetId="1">'02 - Oprava zpevněných pl...'!$C$4:$K$76,'02 - Oprava zpevněných pl...'!$C$109:$L$203</definedName>
    <definedName name="_xlnm.Print_Titles" localSheetId="0">'Rekapitulace stavby'!$92:$92</definedName>
    <definedName name="_xlnm.Print_Titles" localSheetId="1">'02 - Oprava zpevněných pl...'!$121:$121</definedName>
  </definedNames>
  <calcPr fullCalcOnLoad="1"/>
</workbook>
</file>

<file path=xl/sharedStrings.xml><?xml version="1.0" encoding="utf-8"?>
<sst xmlns="http://schemas.openxmlformats.org/spreadsheetml/2006/main" count="1130" uniqueCount="267">
  <si>
    <t>Export Komplet</t>
  </si>
  <si>
    <t/>
  </si>
  <si>
    <t>2.0</t>
  </si>
  <si>
    <t>ZAMOK</t>
  </si>
  <si>
    <t>False</t>
  </si>
  <si>
    <t>True</t>
  </si>
  <si>
    <t>{57fe9ed9-398f-4a8e-9337-32780e0e9f5d}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</si>
  <si>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</si>
  <si>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</si>
  <si>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</si>
  <si>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</si>
  <si>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</si>
  <si>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</si>
  <si>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</si>
  <si>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</si>
  <si>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</si>
  <si>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</si>
  <si>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</si>
  <si>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Léčebna dlouhodobě nemocných Opočno</t>
  </si>
  <si>
    <t>KSO:</t>
  </si>
  <si>
    <t>CC-CZ:</t>
  </si>
  <si>
    <t>Místo:</t>
  </si>
  <si>
    <t>Opočno</t>
  </si>
  <si>
    <t>Datum:</t>
  </si>
  <si>
    <t>27. 5. 2021</t>
  </si>
  <si>
    <t>Zadavatel:</t>
  </si>
  <si>
    <t>IČ:</t>
  </si>
  <si>
    <t>00191744</t>
  </si>
  <si>
    <t>DIČ:</t>
  </si>
  <si>
    <t>Uchazeč:</t>
  </si>
  <si>
    <t>Vyplň údaj</t>
  </si>
  <si>
    <t>Projektant:</t>
  </si>
  <si>
    <t xml:space="preserve"> 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</si>
  <si>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</si>
  <si>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</si>
  <si>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</si>
  <si>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</si>
  <si>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</si>
  <si>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</si>
  <si>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</si>
  <si>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</si>
  <si>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</si>
  <si>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</si>
  <si>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</si>
  <si>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</si>
  <si>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</si>
  <si>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</si>
  <si>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</si>
  <si>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</si>
  <si>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</si>
  <si>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</si>
  <si>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</si>
  <si>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</si>
  <si>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</si>
  <si>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</si>
  <si>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</si>
  <si>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</si>
  <si>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</si>
  <si>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</si>
  <si>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</si>
  <si>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</si>
  <si>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</si>
  <si>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</si>
  <si>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</si>
  <si>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</si>
  <si>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</si>
  <si>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</si>
  <si>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</si>
  <si>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</si>
  <si>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</si>
  <si>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</si>
  <si>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</si>
  <si>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</si>
  <si>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</si>
  <si>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</si>
  <si>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</si>
  <si>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</si>
  <si>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</si>
  <si>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</si>
  <si>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</si>
  <si>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</si>
  <si>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</si>
  <si>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02</t>
  </si>
  <si>
    <t>Oprava zpevněných ploch v areálu LDN Opočno</t>
  </si>
  <si>
    <t>STA</t>
  </si>
  <si>
    <t>1</t>
  </si>
  <si>
    <t>{c471e766-7b1a-4057-93e7-07a938f659c9}</t>
  </si>
  <si>
    <t>2</t>
  </si>
  <si>
    <t>KRYCÍ LIST SOUPISU PRACÍ</t>
  </si>
  <si>
    <t>Objekt:</t>
  </si>
  <si>
    <t>02 - Oprava zpevněných ploch v areálu LDN Opočno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</si>
  <si>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</si>
  <si>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</si>
  <si>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</si>
  <si>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</si>
  <si>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</si>
  <si>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</si>
  <si>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</si>
  <si>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</si>
  <si>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</si>
  <si>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</si>
  <si>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</si>
  <si>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</si>
  <si>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</si>
  <si>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</si>
  <si>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</si>
  <si>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</si>
  <si>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</si>
  <si>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</si>
  <si>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</si>
  <si>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</si>
  <si>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</si>
  <si>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</si>
  <si>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</si>
  <si>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</si>
  <si>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</si>
  <si>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</si>
  <si>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</si>
  <si>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</si>
  <si>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</si>
  <si>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</si>
  <si>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</si>
  <si>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</si>
  <si>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</si>
  <si>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</si>
  <si>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</si>
  <si>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</si>
  <si>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</si>
  <si>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113106142</t>
  </si>
  <si>
    <t>Rozebrání dlažeb z betonových nebo kamenných dlaždic komunikací pro pěší strojně pl přes 50 m2</t>
  </si>
  <si>
    <t>m2</t>
  </si>
  <si>
    <t>CS ÚRS 2021 01</t>
  </si>
  <si>
    <t>4</t>
  </si>
  <si>
    <t>1319172389</t>
  </si>
  <si>
    <t>VV</t>
  </si>
  <si>
    <t>"dlažba 0,3*0,3"84</t>
  </si>
  <si>
    <t>"dlažba 0,5*0,5"36</t>
  </si>
  <si>
    <t>"dlažba 0,5*0,5"15</t>
  </si>
  <si>
    <t>"dlažba 0,5*0,5"16</t>
  </si>
  <si>
    <t>"dlažba 0,5*0,5"2</t>
  </si>
  <si>
    <t>Součet</t>
  </si>
  <si>
    <t>113107162</t>
  </si>
  <si>
    <t>Odstranění podkladu z kameniva drceného tl 200 mm strojně pl přes 50 do 200 m2</t>
  </si>
  <si>
    <t>-871037817</t>
  </si>
  <si>
    <t>"konstrukční vrstvy pod vybouranou dlažbou"</t>
  </si>
  <si>
    <t>153</t>
  </si>
  <si>
    <t>3</t>
  </si>
  <si>
    <t>113107331</t>
  </si>
  <si>
    <t>Odstranění podkladu z betonu prostého tl 150 mm strojně pl do 50 m2</t>
  </si>
  <si>
    <t>1634626307</t>
  </si>
  <si>
    <t>"betonové pásy"</t>
  </si>
  <si>
    <t>6</t>
  </si>
  <si>
    <t>113202111</t>
  </si>
  <si>
    <t>Vytrhání obrub krajníků obrubníků stojatých</t>
  </si>
  <si>
    <t>m</t>
  </si>
  <si>
    <t>122991476</t>
  </si>
  <si>
    <t>"stávající betonové obrubníky"86</t>
  </si>
  <si>
    <t>5</t>
  </si>
  <si>
    <t>Obkopání kořene + zásyp</t>
  </si>
  <si>
    <t>soub</t>
  </si>
  <si>
    <t>-1892226328</t>
  </si>
  <si>
    <t>Komunikace pozemní</t>
  </si>
  <si>
    <t>564231111</t>
  </si>
  <si>
    <t>Podklad nebo podsyp ze štěrkopísku ŠP tl 100 mm</t>
  </si>
  <si>
    <t>2081976403</t>
  </si>
  <si>
    <t>84+36+15+16+2</t>
  </si>
  <si>
    <t>7</t>
  </si>
  <si>
    <t>564760111</t>
  </si>
  <si>
    <t>Podklad z kameniva hrubého drceného vel. 16-32 mm tl 200 mm</t>
  </si>
  <si>
    <t>651003844</t>
  </si>
  <si>
    <t>8</t>
  </si>
  <si>
    <t>596211112</t>
  </si>
  <si>
    <t>Kladení zámkové dlažby komunikací pro pěší tl 60 mm skupiny A pl do 300 m2</t>
  </si>
  <si>
    <t>1149071669</t>
  </si>
  <si>
    <t>9</t>
  </si>
  <si>
    <t>M</t>
  </si>
  <si>
    <t>59245018</t>
  </si>
  <si>
    <t>dlažba tvar obdélník betonová 200x100x60mm přírodní</t>
  </si>
  <si>
    <t>921664212</t>
  </si>
  <si>
    <t>"ztratné 2 %"(153-24)*1,02</t>
  </si>
  <si>
    <t>131,58*1,02 'Přepočtené koeficientem množství</t>
  </si>
  <si>
    <t>10</t>
  </si>
  <si>
    <t>59246006</t>
  </si>
  <si>
    <t>dlažba plošná betonová terasová reliéfní 500x500x50mm - protiskluzová</t>
  </si>
  <si>
    <t>575952456</t>
  </si>
  <si>
    <t>"ztratné 2 %"24*1,02</t>
  </si>
  <si>
    <t>24,48*1,02 'Přepočtené koeficientem množství</t>
  </si>
  <si>
    <t>Ostatní konstrukce a práce, bourání</t>
  </si>
  <si>
    <t>11</t>
  </si>
  <si>
    <t>915491211</t>
  </si>
  <si>
    <t>Osazení vodícího proužku z betonových desek  š proužku 250 mm</t>
  </si>
  <si>
    <t>CS ÚRS 2019 01</t>
  </si>
  <si>
    <t>890574882</t>
  </si>
  <si>
    <t>"oddělení dlažby"</t>
  </si>
  <si>
    <t>7,8+1,5+6,6</t>
  </si>
  <si>
    <t>12</t>
  </si>
  <si>
    <t>59218001</t>
  </si>
  <si>
    <t>krajník betonový silniční 500x250x80mm</t>
  </si>
  <si>
    <t>1824174664</t>
  </si>
  <si>
    <t>"ztratné 2 %"15,9*1,02</t>
  </si>
  <si>
    <t>13</t>
  </si>
  <si>
    <t>916131213</t>
  </si>
  <si>
    <t>Osazení silničního obrubníku betonového stojatého s boční opěrou do lože z betonu prostého</t>
  </si>
  <si>
    <t>-1807990191</t>
  </si>
  <si>
    <t>86</t>
  </si>
  <si>
    <t>14</t>
  </si>
  <si>
    <t>59217017</t>
  </si>
  <si>
    <t>obrubník betonový chodníkový 1000x100x250mm</t>
  </si>
  <si>
    <t>1031872574</t>
  </si>
  <si>
    <t>"ztratné 2 %"86*1,02</t>
  </si>
  <si>
    <t>935114112</t>
  </si>
  <si>
    <t>Mikroštěrbinový odvodňovací betonový žlab 220x260 mm se spádem dna 0,5 % se základem</t>
  </si>
  <si>
    <t>1133256779</t>
  </si>
  <si>
    <t>16</t>
  </si>
  <si>
    <t>966008222</t>
  </si>
  <si>
    <t>Bourání betonového nebo polymerbetonového odvodňovacího žlabu š přes 200 mm</t>
  </si>
  <si>
    <t>1500525615</t>
  </si>
  <si>
    <t>6,0</t>
  </si>
  <si>
    <t>17</t>
  </si>
  <si>
    <t>9000R</t>
  </si>
  <si>
    <t>Demontáž stávajícího poklopu a následné osazení nového poklopu</t>
  </si>
  <si>
    <t>soub.</t>
  </si>
  <si>
    <t>-1321898981</t>
  </si>
  <si>
    <t>18</t>
  </si>
  <si>
    <t>Oprava brány (zámečnické a truhlářské práce)</t>
  </si>
  <si>
    <t>-1988470728</t>
  </si>
  <si>
    <t>997</t>
  </si>
  <si>
    <t>Přesun sutě</t>
  </si>
  <si>
    <t>19</t>
  </si>
  <si>
    <t>997221551</t>
  </si>
  <si>
    <t>Vodorovná doprava suti ze sypkých materiálů do 1 km</t>
  </si>
  <si>
    <t>t</t>
  </si>
  <si>
    <t>-804042557</t>
  </si>
  <si>
    <t>"konstrukční vrstva pod dlažbou"44,37</t>
  </si>
  <si>
    <t>997221559</t>
  </si>
  <si>
    <t>Příplatek ZKD 1 km u vodorovné dopravy suti ze sypkých materiálů</t>
  </si>
  <si>
    <t>1259026939</t>
  </si>
  <si>
    <t>"skládka Křovice 8 km"44,37*7</t>
  </si>
  <si>
    <t>997221561</t>
  </si>
  <si>
    <t>Vodorovná doprava suti z kusových materiálů do 1 km</t>
  </si>
  <si>
    <t>1541969524</t>
  </si>
  <si>
    <t>"vybouraná dlažba"39,015</t>
  </si>
  <si>
    <t>"vybouraný beton"1,95</t>
  </si>
  <si>
    <t>"vybourané obrubníky"17,63</t>
  </si>
  <si>
    <t>22</t>
  </si>
  <si>
    <t>997221569</t>
  </si>
  <si>
    <t>Příplatek ZKD 1 km u vodorovné dopravy suti z kusových materiálů</t>
  </si>
  <si>
    <t>2067942007</t>
  </si>
  <si>
    <t>"skládka Křovice 8 km"58,595*7</t>
  </si>
  <si>
    <t>23</t>
  </si>
  <si>
    <t>997221611</t>
  </si>
  <si>
    <t>Nakládání suti na dopravní prostředky pro vodorovnou dopravu</t>
  </si>
  <si>
    <t>-1650596563</t>
  </si>
  <si>
    <t>24</t>
  </si>
  <si>
    <t>997221615</t>
  </si>
  <si>
    <t>Poplatek za uložení na skládce (skládkovné) stavebního odpadu betonového kód odpadu 17 01 01</t>
  </si>
  <si>
    <t>1674677071</t>
  </si>
  <si>
    <t>25</t>
  </si>
  <si>
    <t>997221655</t>
  </si>
  <si>
    <t>Poplatek za uložení na skládce (skládkovné) zeminy a kamení kód odpadu 17 05 04</t>
  </si>
  <si>
    <t>-2026377649</t>
  </si>
  <si>
    <t>998</t>
  </si>
  <si>
    <t>Přesun hmot</t>
  </si>
  <si>
    <t>26</t>
  </si>
  <si>
    <t>998223011</t>
  </si>
  <si>
    <t>Přesun hmot pro pozemní komunikace s krytem dlážděným</t>
  </si>
  <si>
    <t>1924459427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</si>
</sst>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horizontal="right" vertical="center"/>
      <protection/>
    </xf>
    <xf numFmtId="4" fontId="16" fillId="0" borderId="0" xfId="0" applyNumberFormat="1" applyFont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3" fillId="0" borderId="12" xfId="0" applyNumberFormat="1" applyFont="1" applyBorder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4" fontId="24" fillId="0" borderId="20" xfId="0" applyNumberFormat="1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5</v>
      </c>
      <c r="BV1" s="16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7" t="s">
        <v>7</v>
      </c>
      <c r="BT2" s="17" t="s">
        <v>8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s="1" customFormat="1" ht="24.9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11</v>
      </c>
      <c r="BG4" s="25" t="s">
        <v>12</v>
      </c>
      <c r="BS4" s="17" t="s">
        <v>13</v>
      </c>
    </row>
    <row r="5" spans="2:71" s="1" customFormat="1" ht="12" customHeight="1">
      <c r="B5" s="21"/>
      <c r="C5" s="22"/>
      <c r="D5" s="26" t="s">
        <v>14</v>
      </c>
      <c r="E5" s="22"/>
      <c r="F5" s="22"/>
      <c r="G5" s="22"/>
      <c r="H5" s="22"/>
      <c r="I5" s="22"/>
      <c r="J5" s="22"/>
      <c r="K5" s="27" t="s">
        <v>15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G5" s="28" t="s">
        <v>16</v>
      </c>
      <c r="BS5" s="17" t="s">
        <v>7</v>
      </c>
    </row>
    <row r="6" spans="2:71" s="1" customFormat="1" ht="36.95" customHeight="1">
      <c r="B6" s="21"/>
      <c r="C6" s="22"/>
      <c r="D6" s="29" t="s">
        <v>17</v>
      </c>
      <c r="E6" s="22"/>
      <c r="F6" s="22"/>
      <c r="G6" s="22"/>
      <c r="H6" s="22"/>
      <c r="I6" s="22"/>
      <c r="J6" s="22"/>
      <c r="K6" s="30" t="s">
        <v>18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G6" s="31"/>
      <c r="BS6" s="17" t="s">
        <v>7</v>
      </c>
    </row>
    <row r="7" spans="2:71" s="1" customFormat="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</v>
      </c>
      <c r="AO7" s="22"/>
      <c r="AP7" s="22"/>
      <c r="AQ7" s="22"/>
      <c r="AR7" s="20"/>
      <c r="BG7" s="31"/>
      <c r="BS7" s="17" t="s">
        <v>7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G8" s="31"/>
      <c r="BS8" s="17" t="s">
        <v>7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G9" s="31"/>
      <c r="BS9" s="17" t="s">
        <v>7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G10" s="31"/>
      <c r="BS10" s="17" t="s">
        <v>7</v>
      </c>
    </row>
    <row r="11" spans="2:71" s="1" customFormat="1" ht="18.45" customHeight="1">
      <c r="B11" s="21"/>
      <c r="C11" s="22"/>
      <c r="D11" s="22"/>
      <c r="E11" s="27" t="s">
        <v>18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</v>
      </c>
      <c r="AO11" s="22"/>
      <c r="AP11" s="22"/>
      <c r="AQ11" s="22"/>
      <c r="AR11" s="20"/>
      <c r="BG11" s="31"/>
      <c r="BS11" s="17" t="s">
        <v>7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G12" s="31"/>
      <c r="BS12" s="17" t="s">
        <v>7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G13" s="31"/>
      <c r="BS13" s="17" t="s">
        <v>7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G14" s="31"/>
      <c r="BS14" s="17" t="s">
        <v>7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G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</v>
      </c>
      <c r="AO16" s="22"/>
      <c r="AP16" s="22"/>
      <c r="AQ16" s="22"/>
      <c r="AR16" s="20"/>
      <c r="BG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</v>
      </c>
      <c r="AO17" s="22"/>
      <c r="AP17" s="22"/>
      <c r="AQ17" s="22"/>
      <c r="AR17" s="20"/>
      <c r="BG17" s="31"/>
      <c r="BS17" s="17" t="s">
        <v>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G18" s="31"/>
      <c r="BS18" s="17" t="s">
        <v>7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</v>
      </c>
      <c r="AO19" s="22"/>
      <c r="AP19" s="22"/>
      <c r="AQ19" s="22"/>
      <c r="AR19" s="20"/>
      <c r="BG19" s="31"/>
      <c r="BS19" s="17" t="s">
        <v>7</v>
      </c>
    </row>
    <row r="20" spans="2:71" s="1" customFormat="1" ht="18.45" customHeight="1">
      <c r="B20" s="21"/>
      <c r="C20" s="22"/>
      <c r="D20" s="22"/>
      <c r="E20" s="27" t="s">
        <v>32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G20" s="31"/>
      <c r="BS20" s="17" t="s">
        <v>5</v>
      </c>
    </row>
    <row r="21" spans="2:59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G21" s="31"/>
    </row>
    <row r="22" spans="2:59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G22" s="31"/>
    </row>
    <row r="23" spans="2:59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G23" s="31"/>
    </row>
    <row r="24" spans="2:59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G24" s="31"/>
    </row>
    <row r="25" spans="2:59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G25" s="31"/>
    </row>
    <row r="26" spans="1:59" s="2" customFormat="1" ht="25.9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G26" s="31"/>
    </row>
    <row r="27" spans="1:59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G27" s="31"/>
    </row>
    <row r="28" spans="1:59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G28" s="31"/>
    </row>
    <row r="29" spans="1:59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ROUND(BB94,2)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ROUND(AX94,2)</f>
        <v>0</v>
      </c>
      <c r="AL29" s="47"/>
      <c r="AM29" s="47"/>
      <c r="AN29" s="47"/>
      <c r="AO29" s="47"/>
      <c r="AP29" s="47"/>
      <c r="AQ29" s="47"/>
      <c r="AR29" s="50"/>
      <c r="BG29" s="51"/>
    </row>
    <row r="30" spans="1:59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ROUND(BC94,2)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ROUND(AY94,2)</f>
        <v>0</v>
      </c>
      <c r="AL30" s="47"/>
      <c r="AM30" s="47"/>
      <c r="AN30" s="47"/>
      <c r="AO30" s="47"/>
      <c r="AP30" s="47"/>
      <c r="AQ30" s="47"/>
      <c r="AR30" s="50"/>
      <c r="BG30" s="51"/>
    </row>
    <row r="31" spans="1:59" s="3" customFormat="1" ht="14.4" customHeight="1" hidden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ROUND(BD94,2)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G31" s="51"/>
    </row>
    <row r="32" spans="1:59" s="3" customFormat="1" ht="14.4" customHeight="1" hidden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ROUND(BE94,2)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G32" s="51"/>
    </row>
    <row r="33" spans="1:59" s="3" customFormat="1" ht="14.4" customHeight="1" hidden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ROUND(BF94,2)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G33" s="51"/>
    </row>
    <row r="34" spans="1:59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G34" s="31"/>
    </row>
    <row r="35" spans="1:59" s="2" customFormat="1" ht="25.9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G35" s="38"/>
    </row>
    <row r="36" spans="1:59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G36" s="38"/>
    </row>
    <row r="37" spans="1:59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G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49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9" s="2" customFormat="1" ht="12">
      <c r="A60" s="38"/>
      <c r="B60" s="39"/>
      <c r="C60" s="40"/>
      <c r="D60" s="64" t="s">
        <v>50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51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50</v>
      </c>
      <c r="AI60" s="42"/>
      <c r="AJ60" s="42"/>
      <c r="AK60" s="42"/>
      <c r="AL60" s="42"/>
      <c r="AM60" s="64" t="s">
        <v>51</v>
      </c>
      <c r="AN60" s="42"/>
      <c r="AO60" s="42"/>
      <c r="AP60" s="40"/>
      <c r="AQ60" s="40"/>
      <c r="AR60" s="44"/>
      <c r="BG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9" s="2" customFormat="1" ht="12">
      <c r="A64" s="38"/>
      <c r="B64" s="39"/>
      <c r="C64" s="40"/>
      <c r="D64" s="61" t="s">
        <v>52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53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G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9" s="2" customFormat="1" ht="12">
      <c r="A75" s="38"/>
      <c r="B75" s="39"/>
      <c r="C75" s="40"/>
      <c r="D75" s="64" t="s">
        <v>50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51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50</v>
      </c>
      <c r="AI75" s="42"/>
      <c r="AJ75" s="42"/>
      <c r="AK75" s="42"/>
      <c r="AL75" s="42"/>
      <c r="AM75" s="64" t="s">
        <v>51</v>
      </c>
      <c r="AN75" s="42"/>
      <c r="AO75" s="42"/>
      <c r="AP75" s="40"/>
      <c r="AQ75" s="40"/>
      <c r="AR75" s="44"/>
      <c r="BG75" s="38"/>
    </row>
    <row r="76" spans="1:59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G76" s="38"/>
    </row>
    <row r="77" spans="1:59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G77" s="38"/>
    </row>
    <row r="81" spans="1:59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G81" s="38"/>
    </row>
    <row r="82" spans="1:59" s="2" customFormat="1" ht="24.95" customHeight="1">
      <c r="A82" s="38"/>
      <c r="B82" s="39"/>
      <c r="C82" s="23" t="s">
        <v>54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G82" s="38"/>
    </row>
    <row r="83" spans="1:59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G83" s="38"/>
    </row>
    <row r="84" spans="1:59" s="4" customFormat="1" ht="12" customHeight="1">
      <c r="A84" s="4"/>
      <c r="B84" s="70"/>
      <c r="C84" s="32" t="s">
        <v>14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G84" s="4"/>
    </row>
    <row r="85" spans="1:59" s="5" customFormat="1" ht="36.95" customHeight="1">
      <c r="A85" s="5"/>
      <c r="B85" s="73"/>
      <c r="C85" s="74" t="s">
        <v>17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Léčebna dlouhodobě nemocných Opočno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G85" s="5"/>
    </row>
    <row r="86" spans="1:59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G86" s="38"/>
    </row>
    <row r="87" spans="1:59" s="2" customFormat="1" ht="12" customHeight="1">
      <c r="A87" s="38"/>
      <c r="B87" s="39"/>
      <c r="C87" s="32" t="s">
        <v>21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Opočno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23</v>
      </c>
      <c r="AJ87" s="40"/>
      <c r="AK87" s="40"/>
      <c r="AL87" s="40"/>
      <c r="AM87" s="79" t="str">
        <f>IF(AN8="","",AN8)</f>
        <v>27. 5. 2021</v>
      </c>
      <c r="AN87" s="79"/>
      <c r="AO87" s="40"/>
      <c r="AP87" s="40"/>
      <c r="AQ87" s="40"/>
      <c r="AR87" s="44"/>
      <c r="BG87" s="38"/>
    </row>
    <row r="88" spans="1:59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G88" s="38"/>
    </row>
    <row r="89" spans="1:59" s="2" customFormat="1" ht="15.15" customHeight="1">
      <c r="A89" s="38"/>
      <c r="B89" s="39"/>
      <c r="C89" s="32" t="s">
        <v>25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Léčebna dlouhodobě nemocných Opočno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31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55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4"/>
      <c r="BG89" s="38"/>
    </row>
    <row r="90" spans="1:59" s="2" customFormat="1" ht="15.15" customHeight="1">
      <c r="A90" s="38"/>
      <c r="B90" s="39"/>
      <c r="C90" s="32" t="s">
        <v>29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8"/>
      <c r="BG90" s="38"/>
    </row>
    <row r="91" spans="1:59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2"/>
      <c r="BG91" s="38"/>
    </row>
    <row r="92" spans="1:59" s="2" customFormat="1" ht="29.25" customHeight="1">
      <c r="A92" s="38"/>
      <c r="B92" s="39"/>
      <c r="C92" s="93" t="s">
        <v>56</v>
      </c>
      <c r="D92" s="94"/>
      <c r="E92" s="94"/>
      <c r="F92" s="94"/>
      <c r="G92" s="94"/>
      <c r="H92" s="95"/>
      <c r="I92" s="96" t="s">
        <v>57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58</v>
      </c>
      <c r="AH92" s="94"/>
      <c r="AI92" s="94"/>
      <c r="AJ92" s="94"/>
      <c r="AK92" s="94"/>
      <c r="AL92" s="94"/>
      <c r="AM92" s="94"/>
      <c r="AN92" s="96" t="s">
        <v>59</v>
      </c>
      <c r="AO92" s="94"/>
      <c r="AP92" s="98"/>
      <c r="AQ92" s="99" t="s">
        <v>60</v>
      </c>
      <c r="AR92" s="44"/>
      <c r="AS92" s="100" t="s">
        <v>61</v>
      </c>
      <c r="AT92" s="101" t="s">
        <v>62</v>
      </c>
      <c r="AU92" s="101" t="s">
        <v>63</v>
      </c>
      <c r="AV92" s="101" t="s">
        <v>64</v>
      </c>
      <c r="AW92" s="101" t="s">
        <v>65</v>
      </c>
      <c r="AX92" s="101" t="s">
        <v>66</v>
      </c>
      <c r="AY92" s="101" t="s">
        <v>67</v>
      </c>
      <c r="AZ92" s="101" t="s">
        <v>68</v>
      </c>
      <c r="BA92" s="101" t="s">
        <v>69</v>
      </c>
      <c r="BB92" s="101" t="s">
        <v>70</v>
      </c>
      <c r="BC92" s="101" t="s">
        <v>71</v>
      </c>
      <c r="BD92" s="101" t="s">
        <v>72</v>
      </c>
      <c r="BE92" s="101" t="s">
        <v>73</v>
      </c>
      <c r="BF92" s="102" t="s">
        <v>74</v>
      </c>
      <c r="BG92" s="38"/>
    </row>
    <row r="93" spans="1:59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5"/>
      <c r="BG93" s="38"/>
    </row>
    <row r="94" spans="1:90" s="6" customFormat="1" ht="32.4" customHeight="1">
      <c r="A94" s="6"/>
      <c r="B94" s="106"/>
      <c r="C94" s="107" t="s">
        <v>75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SUM(AG94,AV94)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ROUND(AT95,2)</f>
        <v>0</v>
      </c>
      <c r="AU94" s="115">
        <f>ROUND(AU95,2)</f>
        <v>0</v>
      </c>
      <c r="AV94" s="115">
        <f>ROUND(SUM(AX94:AY94),2)</f>
        <v>0</v>
      </c>
      <c r="AW94" s="116">
        <f>ROUND(AW95,5)</f>
        <v>0</v>
      </c>
      <c r="AX94" s="115">
        <f>ROUND(BB94*L29,2)</f>
        <v>0</v>
      </c>
      <c r="AY94" s="115">
        <f>ROUND(BC94*L30,2)</f>
        <v>0</v>
      </c>
      <c r="AZ94" s="115">
        <f>ROUND(BD94*L29,2)</f>
        <v>0</v>
      </c>
      <c r="BA94" s="115">
        <f>ROUND(BE94*L30,2)</f>
        <v>0</v>
      </c>
      <c r="BB94" s="115">
        <f>ROUND(BB95,2)</f>
        <v>0</v>
      </c>
      <c r="BC94" s="115">
        <f>ROUND(BC95,2)</f>
        <v>0</v>
      </c>
      <c r="BD94" s="115">
        <f>ROUND(BD95,2)</f>
        <v>0</v>
      </c>
      <c r="BE94" s="115">
        <f>ROUND(BE95,2)</f>
        <v>0</v>
      </c>
      <c r="BF94" s="117">
        <f>ROUND(BF95,2)</f>
        <v>0</v>
      </c>
      <c r="BG94" s="6"/>
      <c r="BS94" s="118" t="s">
        <v>76</v>
      </c>
      <c r="BT94" s="118" t="s">
        <v>77</v>
      </c>
      <c r="BU94" s="119" t="s">
        <v>78</v>
      </c>
      <c r="BV94" s="118" t="s">
        <v>79</v>
      </c>
      <c r="BW94" s="118" t="s">
        <v>6</v>
      </c>
      <c r="BX94" s="118" t="s">
        <v>80</v>
      </c>
      <c r="CL94" s="118" t="s">
        <v>1</v>
      </c>
    </row>
    <row r="95" spans="1:91" s="7" customFormat="1" ht="24.75" customHeight="1">
      <c r="A95" s="120" t="s">
        <v>81</v>
      </c>
      <c r="B95" s="121"/>
      <c r="C95" s="122"/>
      <c r="D95" s="123" t="s">
        <v>82</v>
      </c>
      <c r="E95" s="123"/>
      <c r="F95" s="123"/>
      <c r="G95" s="123"/>
      <c r="H95" s="123"/>
      <c r="I95" s="124"/>
      <c r="J95" s="123" t="s">
        <v>83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'02 - Oprava zpevněných pl...'!K32</f>
        <v>0</v>
      </c>
      <c r="AH95" s="124"/>
      <c r="AI95" s="124"/>
      <c r="AJ95" s="124"/>
      <c r="AK95" s="124"/>
      <c r="AL95" s="124"/>
      <c r="AM95" s="124"/>
      <c r="AN95" s="125">
        <f>SUM(AG95,AV95)</f>
        <v>0</v>
      </c>
      <c r="AO95" s="124"/>
      <c r="AP95" s="124"/>
      <c r="AQ95" s="126" t="s">
        <v>84</v>
      </c>
      <c r="AR95" s="127"/>
      <c r="AS95" s="128">
        <f>'02 - Oprava zpevněných pl...'!K30</f>
        <v>0</v>
      </c>
      <c r="AT95" s="129">
        <f>'02 - Oprava zpevněných pl...'!K31</f>
        <v>0</v>
      </c>
      <c r="AU95" s="129">
        <v>0</v>
      </c>
      <c r="AV95" s="129">
        <f>ROUND(SUM(AX95:AY95),2)</f>
        <v>0</v>
      </c>
      <c r="AW95" s="130">
        <f>'02 - Oprava zpevněných pl...'!T122</f>
        <v>0</v>
      </c>
      <c r="AX95" s="129">
        <f>'02 - Oprava zpevněných pl...'!K35</f>
        <v>0</v>
      </c>
      <c r="AY95" s="129">
        <f>'02 - Oprava zpevněných pl...'!K36</f>
        <v>0</v>
      </c>
      <c r="AZ95" s="129">
        <f>'02 - Oprava zpevněných pl...'!K37</f>
        <v>0</v>
      </c>
      <c r="BA95" s="129">
        <f>'02 - Oprava zpevněných pl...'!K38</f>
        <v>0</v>
      </c>
      <c r="BB95" s="129">
        <f>'02 - Oprava zpevněných pl...'!F35</f>
        <v>0</v>
      </c>
      <c r="BC95" s="129">
        <f>'02 - Oprava zpevněných pl...'!F36</f>
        <v>0</v>
      </c>
      <c r="BD95" s="129">
        <f>'02 - Oprava zpevněných pl...'!F37</f>
        <v>0</v>
      </c>
      <c r="BE95" s="129">
        <f>'02 - Oprava zpevněných pl...'!F38</f>
        <v>0</v>
      </c>
      <c r="BF95" s="131">
        <f>'02 - Oprava zpevněných pl...'!F39</f>
        <v>0</v>
      </c>
      <c r="BG95" s="7"/>
      <c r="BT95" s="132" t="s">
        <v>85</v>
      </c>
      <c r="BV95" s="132" t="s">
        <v>79</v>
      </c>
      <c r="BW95" s="132" t="s">
        <v>86</v>
      </c>
      <c r="BX95" s="132" t="s">
        <v>6</v>
      </c>
      <c r="CL95" s="132" t="s">
        <v>1</v>
      </c>
      <c r="CM95" s="132" t="s">
        <v>87</v>
      </c>
    </row>
    <row r="96" spans="1:59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</row>
    <row r="97" spans="1:59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</row>
  </sheetData>
  <sheetProtection password="CC35" sheet="1" objects="1" scenarios="1" formatColumns="0" formatRows="0"/>
  <mergeCells count="42"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G2"/>
  </mergeCells>
  <hyperlinks>
    <hyperlink ref="A95" location="'02 - Oprava zpevněných pl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86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20"/>
      <c r="AT3" s="17" t="s">
        <v>87</v>
      </c>
    </row>
    <row r="4" spans="2:46" s="1" customFormat="1" ht="24.95" customHeight="1">
      <c r="B4" s="20"/>
      <c r="D4" s="135" t="s">
        <v>88</v>
      </c>
      <c r="M4" s="20"/>
      <c r="N4" s="136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37" t="s">
        <v>17</v>
      </c>
      <c r="M6" s="20"/>
    </row>
    <row r="7" spans="2:13" s="1" customFormat="1" ht="16.5" customHeight="1">
      <c r="B7" s="20"/>
      <c r="E7" s="138" t="str">
        <f>'Rekapitulace stavby'!K6</f>
        <v>Léčebna dlouhodobě nemocných Opočno</v>
      </c>
      <c r="F7" s="137"/>
      <c r="G7" s="137"/>
      <c r="H7" s="137"/>
      <c r="M7" s="20"/>
    </row>
    <row r="8" spans="1:31" s="2" customFormat="1" ht="12" customHeight="1">
      <c r="A8" s="38"/>
      <c r="B8" s="44"/>
      <c r="C8" s="38"/>
      <c r="D8" s="137" t="s">
        <v>89</v>
      </c>
      <c r="E8" s="38"/>
      <c r="F8" s="38"/>
      <c r="G8" s="38"/>
      <c r="H8" s="38"/>
      <c r="I8" s="38"/>
      <c r="J8" s="38"/>
      <c r="K8" s="38"/>
      <c r="L8" s="38"/>
      <c r="M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9" t="s">
        <v>90</v>
      </c>
      <c r="F9" s="38"/>
      <c r="G9" s="38"/>
      <c r="H9" s="38"/>
      <c r="I9" s="38"/>
      <c r="J9" s="38"/>
      <c r="K9" s="38"/>
      <c r="L9" s="38"/>
      <c r="M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7" t="s">
        <v>19</v>
      </c>
      <c r="E11" s="38"/>
      <c r="F11" s="140" t="s">
        <v>1</v>
      </c>
      <c r="G11" s="38"/>
      <c r="H11" s="38"/>
      <c r="I11" s="137" t="s">
        <v>20</v>
      </c>
      <c r="J11" s="140" t="s">
        <v>1</v>
      </c>
      <c r="K11" s="38"/>
      <c r="L11" s="38"/>
      <c r="M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7" t="s">
        <v>21</v>
      </c>
      <c r="E12" s="38"/>
      <c r="F12" s="140" t="s">
        <v>22</v>
      </c>
      <c r="G12" s="38"/>
      <c r="H12" s="38"/>
      <c r="I12" s="137" t="s">
        <v>23</v>
      </c>
      <c r="J12" s="141" t="str">
        <f>'Rekapitulace stavby'!AN8</f>
        <v>27. 5. 2021</v>
      </c>
      <c r="K12" s="38"/>
      <c r="L12" s="38"/>
      <c r="M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7" t="s">
        <v>25</v>
      </c>
      <c r="E14" s="38"/>
      <c r="F14" s="38"/>
      <c r="G14" s="38"/>
      <c r="H14" s="38"/>
      <c r="I14" s="137" t="s">
        <v>26</v>
      </c>
      <c r="J14" s="140" t="s">
        <v>27</v>
      </c>
      <c r="K14" s="38"/>
      <c r="L14" s="38"/>
      <c r="M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0" t="s">
        <v>18</v>
      </c>
      <c r="F15" s="38"/>
      <c r="G15" s="38"/>
      <c r="H15" s="38"/>
      <c r="I15" s="137" t="s">
        <v>28</v>
      </c>
      <c r="J15" s="140" t="s">
        <v>1</v>
      </c>
      <c r="K15" s="38"/>
      <c r="L15" s="38"/>
      <c r="M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7" t="s">
        <v>29</v>
      </c>
      <c r="E17" s="38"/>
      <c r="F17" s="38"/>
      <c r="G17" s="38"/>
      <c r="H17" s="38"/>
      <c r="I17" s="137" t="s">
        <v>26</v>
      </c>
      <c r="J17" s="33" t="str">
        <f>'Rekapitulace stavby'!AN13</f>
        <v>Vyplň údaj</v>
      </c>
      <c r="K17" s="38"/>
      <c r="L17" s="38"/>
      <c r="M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0"/>
      <c r="G18" s="140"/>
      <c r="H18" s="140"/>
      <c r="I18" s="137" t="s">
        <v>28</v>
      </c>
      <c r="J18" s="33" t="str">
        <f>'Rekapitulace stavby'!AN14</f>
        <v>Vyplň údaj</v>
      </c>
      <c r="K18" s="38"/>
      <c r="L18" s="38"/>
      <c r="M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7" t="s">
        <v>31</v>
      </c>
      <c r="E20" s="38"/>
      <c r="F20" s="38"/>
      <c r="G20" s="38"/>
      <c r="H20" s="38"/>
      <c r="I20" s="137" t="s">
        <v>26</v>
      </c>
      <c r="J20" s="140" t="str">
        <f>IF('Rekapitulace stavby'!AN16="","",'Rekapitulace stavby'!AN16)</f>
        <v/>
      </c>
      <c r="K20" s="38"/>
      <c r="L20" s="38"/>
      <c r="M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0" t="str">
        <f>IF('Rekapitulace stavby'!E17="","",'Rekapitulace stavby'!E17)</f>
        <v xml:space="preserve"> </v>
      </c>
      <c r="F21" s="38"/>
      <c r="G21" s="38"/>
      <c r="H21" s="38"/>
      <c r="I21" s="137" t="s">
        <v>28</v>
      </c>
      <c r="J21" s="140" t="str">
        <f>IF('Rekapitulace stavby'!AN17="","",'Rekapitulace stavby'!AN17)</f>
        <v/>
      </c>
      <c r="K21" s="38"/>
      <c r="L21" s="38"/>
      <c r="M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7" t="s">
        <v>33</v>
      </c>
      <c r="E23" s="38"/>
      <c r="F23" s="38"/>
      <c r="G23" s="38"/>
      <c r="H23" s="38"/>
      <c r="I23" s="137" t="s">
        <v>26</v>
      </c>
      <c r="J23" s="140" t="str">
        <f>IF('Rekapitulace stavby'!AN19="","",'Rekapitulace stavby'!AN19)</f>
        <v/>
      </c>
      <c r="K23" s="38"/>
      <c r="L23" s="38"/>
      <c r="M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0" t="str">
        <f>IF('Rekapitulace stavby'!E20="","",'Rekapitulace stavby'!E20)</f>
        <v xml:space="preserve"> </v>
      </c>
      <c r="F24" s="38"/>
      <c r="G24" s="38"/>
      <c r="H24" s="38"/>
      <c r="I24" s="137" t="s">
        <v>28</v>
      </c>
      <c r="J24" s="140" t="str">
        <f>IF('Rekapitulace stavby'!AN20="","",'Rekapitulace stavby'!AN20)</f>
        <v/>
      </c>
      <c r="K24" s="38"/>
      <c r="L24" s="38"/>
      <c r="M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7" t="s">
        <v>34</v>
      </c>
      <c r="E26" s="38"/>
      <c r="F26" s="38"/>
      <c r="G26" s="38"/>
      <c r="H26" s="38"/>
      <c r="I26" s="38"/>
      <c r="J26" s="38"/>
      <c r="K26" s="38"/>
      <c r="L26" s="38"/>
      <c r="M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2"/>
      <c r="M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6"/>
      <c r="E29" s="146"/>
      <c r="F29" s="146"/>
      <c r="G29" s="146"/>
      <c r="H29" s="146"/>
      <c r="I29" s="146"/>
      <c r="J29" s="146"/>
      <c r="K29" s="146"/>
      <c r="L29" s="146"/>
      <c r="M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37" t="s">
        <v>91</v>
      </c>
      <c r="F30" s="38"/>
      <c r="G30" s="38"/>
      <c r="H30" s="38"/>
      <c r="I30" s="38"/>
      <c r="J30" s="38"/>
      <c r="K30" s="147">
        <f>I96</f>
        <v>0</v>
      </c>
      <c r="L30" s="38"/>
      <c r="M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37" t="s">
        <v>92</v>
      </c>
      <c r="F31" s="38"/>
      <c r="G31" s="38"/>
      <c r="H31" s="38"/>
      <c r="I31" s="38"/>
      <c r="J31" s="38"/>
      <c r="K31" s="147">
        <f>J96</f>
        <v>0</v>
      </c>
      <c r="L31" s="38"/>
      <c r="M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48" t="s">
        <v>35</v>
      </c>
      <c r="E32" s="38"/>
      <c r="F32" s="38"/>
      <c r="G32" s="38"/>
      <c r="H32" s="38"/>
      <c r="I32" s="38"/>
      <c r="J32" s="38"/>
      <c r="K32" s="149">
        <f>ROUND(K122,2)</f>
        <v>0</v>
      </c>
      <c r="L32" s="38"/>
      <c r="M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46"/>
      <c r="E33" s="146"/>
      <c r="F33" s="146"/>
      <c r="G33" s="146"/>
      <c r="H33" s="146"/>
      <c r="I33" s="146"/>
      <c r="J33" s="146"/>
      <c r="K33" s="146"/>
      <c r="L33" s="146"/>
      <c r="M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0" t="s">
        <v>37</v>
      </c>
      <c r="G34" s="38"/>
      <c r="H34" s="38"/>
      <c r="I34" s="150" t="s">
        <v>36</v>
      </c>
      <c r="J34" s="38"/>
      <c r="K34" s="150" t="s">
        <v>38</v>
      </c>
      <c r="L34" s="38"/>
      <c r="M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1" t="s">
        <v>39</v>
      </c>
      <c r="E35" s="137" t="s">
        <v>40</v>
      </c>
      <c r="F35" s="147">
        <f>ROUND((SUM(BE122:BE203)),2)</f>
        <v>0</v>
      </c>
      <c r="G35" s="38"/>
      <c r="H35" s="38"/>
      <c r="I35" s="152">
        <v>0.21</v>
      </c>
      <c r="J35" s="38"/>
      <c r="K35" s="147">
        <f>ROUND(((SUM(BE122:BE203))*I35),2)</f>
        <v>0</v>
      </c>
      <c r="L35" s="38"/>
      <c r="M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7" t="s">
        <v>41</v>
      </c>
      <c r="F36" s="147">
        <f>ROUND((SUM(BF122:BF203)),2)</f>
        <v>0</v>
      </c>
      <c r="G36" s="38"/>
      <c r="H36" s="38"/>
      <c r="I36" s="152">
        <v>0.15</v>
      </c>
      <c r="J36" s="38"/>
      <c r="K36" s="147">
        <f>ROUND(((SUM(BF122:BF203))*I36),2)</f>
        <v>0</v>
      </c>
      <c r="L36" s="38"/>
      <c r="M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7" t="s">
        <v>42</v>
      </c>
      <c r="F37" s="147">
        <f>ROUND((SUM(BG122:BG203)),2)</f>
        <v>0</v>
      </c>
      <c r="G37" s="38"/>
      <c r="H37" s="38"/>
      <c r="I37" s="152">
        <v>0.21</v>
      </c>
      <c r="J37" s="38"/>
      <c r="K37" s="147">
        <f>0</f>
        <v>0</v>
      </c>
      <c r="L37" s="38"/>
      <c r="M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37" t="s">
        <v>43</v>
      </c>
      <c r="F38" s="147">
        <f>ROUND((SUM(BH122:BH203)),2)</f>
        <v>0</v>
      </c>
      <c r="G38" s="38"/>
      <c r="H38" s="38"/>
      <c r="I38" s="152">
        <v>0.15</v>
      </c>
      <c r="J38" s="38"/>
      <c r="K38" s="147">
        <f>0</f>
        <v>0</v>
      </c>
      <c r="L38" s="38"/>
      <c r="M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37" t="s">
        <v>44</v>
      </c>
      <c r="F39" s="147">
        <f>ROUND((SUM(BI122:BI203)),2)</f>
        <v>0</v>
      </c>
      <c r="G39" s="38"/>
      <c r="H39" s="38"/>
      <c r="I39" s="152">
        <v>0</v>
      </c>
      <c r="J39" s="38"/>
      <c r="K39" s="147">
        <f>0</f>
        <v>0</v>
      </c>
      <c r="L39" s="38"/>
      <c r="M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3"/>
      <c r="D41" s="154" t="s">
        <v>45</v>
      </c>
      <c r="E41" s="155"/>
      <c r="F41" s="155"/>
      <c r="G41" s="156" t="s">
        <v>46</v>
      </c>
      <c r="H41" s="157" t="s">
        <v>47</v>
      </c>
      <c r="I41" s="155"/>
      <c r="J41" s="155"/>
      <c r="K41" s="158">
        <f>SUM(K32:K39)</f>
        <v>0</v>
      </c>
      <c r="L41" s="159"/>
      <c r="M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3" s="1" customFormat="1" ht="14.4" customHeight="1">
      <c r="B43" s="20"/>
      <c r="M43" s="20"/>
    </row>
    <row r="44" spans="2:13" s="1" customFormat="1" ht="14.4" customHeight="1">
      <c r="B44" s="20"/>
      <c r="M44" s="20"/>
    </row>
    <row r="45" spans="2:13" s="1" customFormat="1" ht="14.4" customHeight="1">
      <c r="B45" s="20"/>
      <c r="M45" s="20"/>
    </row>
    <row r="46" spans="2:13" s="1" customFormat="1" ht="14.4" customHeight="1">
      <c r="B46" s="20"/>
      <c r="M46" s="20"/>
    </row>
    <row r="47" spans="2:13" s="1" customFormat="1" ht="14.4" customHeight="1">
      <c r="B47" s="20"/>
      <c r="M47" s="20"/>
    </row>
    <row r="48" spans="2:13" s="1" customFormat="1" ht="14.4" customHeight="1">
      <c r="B48" s="20"/>
      <c r="M48" s="20"/>
    </row>
    <row r="49" spans="2:13" s="1" customFormat="1" ht="14.4" customHeight="1">
      <c r="B49" s="20"/>
      <c r="M49" s="20"/>
    </row>
    <row r="50" spans="2:13" s="2" customFormat="1" ht="14.4" customHeight="1">
      <c r="B50" s="63"/>
      <c r="D50" s="160" t="s">
        <v>48</v>
      </c>
      <c r="E50" s="161"/>
      <c r="F50" s="161"/>
      <c r="G50" s="160" t="s">
        <v>49</v>
      </c>
      <c r="H50" s="161"/>
      <c r="I50" s="161"/>
      <c r="J50" s="161"/>
      <c r="K50" s="161"/>
      <c r="L50" s="161"/>
      <c r="M50" s="63"/>
    </row>
    <row r="51" spans="2:13" ht="12">
      <c r="B51" s="20"/>
      <c r="M51" s="20"/>
    </row>
    <row r="52" spans="2:13" ht="12">
      <c r="B52" s="20"/>
      <c r="M52" s="20"/>
    </row>
    <row r="53" spans="2:13" ht="12">
      <c r="B53" s="20"/>
      <c r="M53" s="20"/>
    </row>
    <row r="54" spans="2:13" ht="12">
      <c r="B54" s="20"/>
      <c r="M54" s="20"/>
    </row>
    <row r="55" spans="2:13" ht="12">
      <c r="B55" s="20"/>
      <c r="M55" s="20"/>
    </row>
    <row r="56" spans="2:13" ht="12">
      <c r="B56" s="20"/>
      <c r="M56" s="20"/>
    </row>
    <row r="57" spans="2:13" ht="12">
      <c r="B57" s="20"/>
      <c r="M57" s="20"/>
    </row>
    <row r="58" spans="2:13" ht="12">
      <c r="B58" s="20"/>
      <c r="M58" s="20"/>
    </row>
    <row r="59" spans="2:13" ht="12">
      <c r="B59" s="20"/>
      <c r="M59" s="20"/>
    </row>
    <row r="60" spans="2:13" ht="12">
      <c r="B60" s="20"/>
      <c r="M60" s="20"/>
    </row>
    <row r="61" spans="1:31" s="2" customFormat="1" ht="12">
      <c r="A61" s="38"/>
      <c r="B61" s="44"/>
      <c r="C61" s="38"/>
      <c r="D61" s="162" t="s">
        <v>50</v>
      </c>
      <c r="E61" s="163"/>
      <c r="F61" s="164" t="s">
        <v>51</v>
      </c>
      <c r="G61" s="162" t="s">
        <v>50</v>
      </c>
      <c r="H61" s="163"/>
      <c r="I61" s="163"/>
      <c r="J61" s="165" t="s">
        <v>51</v>
      </c>
      <c r="K61" s="163"/>
      <c r="L61" s="163"/>
      <c r="M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3" ht="12">
      <c r="B62" s="20"/>
      <c r="M62" s="20"/>
    </row>
    <row r="63" spans="2:13" ht="12">
      <c r="B63" s="20"/>
      <c r="M63" s="20"/>
    </row>
    <row r="64" spans="2:13" ht="12">
      <c r="B64" s="20"/>
      <c r="M64" s="20"/>
    </row>
    <row r="65" spans="1:31" s="2" customFormat="1" ht="12">
      <c r="A65" s="38"/>
      <c r="B65" s="44"/>
      <c r="C65" s="38"/>
      <c r="D65" s="160" t="s">
        <v>52</v>
      </c>
      <c r="E65" s="166"/>
      <c r="F65" s="166"/>
      <c r="G65" s="160" t="s">
        <v>53</v>
      </c>
      <c r="H65" s="166"/>
      <c r="I65" s="166"/>
      <c r="J65" s="166"/>
      <c r="K65" s="166"/>
      <c r="L65" s="166"/>
      <c r="M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3" ht="12">
      <c r="B66" s="20"/>
      <c r="M66" s="20"/>
    </row>
    <row r="67" spans="2:13" ht="12">
      <c r="B67" s="20"/>
      <c r="M67" s="20"/>
    </row>
    <row r="68" spans="2:13" ht="12">
      <c r="B68" s="20"/>
      <c r="M68" s="20"/>
    </row>
    <row r="69" spans="2:13" ht="12">
      <c r="B69" s="20"/>
      <c r="M69" s="20"/>
    </row>
    <row r="70" spans="2:13" ht="12">
      <c r="B70" s="20"/>
      <c r="M70" s="20"/>
    </row>
    <row r="71" spans="2:13" ht="12">
      <c r="B71" s="20"/>
      <c r="M71" s="20"/>
    </row>
    <row r="72" spans="2:13" ht="12">
      <c r="B72" s="20"/>
      <c r="M72" s="20"/>
    </row>
    <row r="73" spans="2:13" ht="12">
      <c r="B73" s="20"/>
      <c r="M73" s="20"/>
    </row>
    <row r="74" spans="2:13" ht="12">
      <c r="B74" s="20"/>
      <c r="M74" s="20"/>
    </row>
    <row r="75" spans="2:13" ht="12">
      <c r="B75" s="20"/>
      <c r="M75" s="20"/>
    </row>
    <row r="76" spans="1:31" s="2" customFormat="1" ht="12">
      <c r="A76" s="38"/>
      <c r="B76" s="44"/>
      <c r="C76" s="38"/>
      <c r="D76" s="162" t="s">
        <v>50</v>
      </c>
      <c r="E76" s="163"/>
      <c r="F76" s="164" t="s">
        <v>51</v>
      </c>
      <c r="G76" s="162" t="s">
        <v>50</v>
      </c>
      <c r="H76" s="163"/>
      <c r="I76" s="163"/>
      <c r="J76" s="165" t="s">
        <v>51</v>
      </c>
      <c r="K76" s="163"/>
      <c r="L76" s="163"/>
      <c r="M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93</v>
      </c>
      <c r="D82" s="40"/>
      <c r="E82" s="40"/>
      <c r="F82" s="40"/>
      <c r="G82" s="40"/>
      <c r="H82" s="40"/>
      <c r="I82" s="40"/>
      <c r="J82" s="40"/>
      <c r="K82" s="40"/>
      <c r="L82" s="40"/>
      <c r="M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40"/>
      <c r="M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71" t="str">
        <f>E7</f>
        <v>Léčebna dlouhodobě nemocných Opočno</v>
      </c>
      <c r="F85" s="32"/>
      <c r="G85" s="32"/>
      <c r="H85" s="32"/>
      <c r="I85" s="40"/>
      <c r="J85" s="40"/>
      <c r="K85" s="40"/>
      <c r="L85" s="40"/>
      <c r="M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89</v>
      </c>
      <c r="D86" s="40"/>
      <c r="E86" s="40"/>
      <c r="F86" s="40"/>
      <c r="G86" s="40"/>
      <c r="H86" s="40"/>
      <c r="I86" s="40"/>
      <c r="J86" s="40"/>
      <c r="K86" s="40"/>
      <c r="L86" s="40"/>
      <c r="M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02 - Oprava zpevněných ploch v areálu LDN Opočno</v>
      </c>
      <c r="F87" s="40"/>
      <c r="G87" s="40"/>
      <c r="H87" s="40"/>
      <c r="I87" s="40"/>
      <c r="J87" s="40"/>
      <c r="K87" s="40"/>
      <c r="L87" s="40"/>
      <c r="M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21</v>
      </c>
      <c r="D89" s="40"/>
      <c r="E89" s="40"/>
      <c r="F89" s="27" t="str">
        <f>F12</f>
        <v>Opočno</v>
      </c>
      <c r="G89" s="40"/>
      <c r="H89" s="40"/>
      <c r="I89" s="32" t="s">
        <v>23</v>
      </c>
      <c r="J89" s="79" t="str">
        <f>IF(J12="","",J12)</f>
        <v>27. 5. 2021</v>
      </c>
      <c r="K89" s="40"/>
      <c r="L89" s="40"/>
      <c r="M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25</v>
      </c>
      <c r="D91" s="40"/>
      <c r="E91" s="40"/>
      <c r="F91" s="27" t="str">
        <f>E15</f>
        <v>Léčebna dlouhodobě nemocných Opočno</v>
      </c>
      <c r="G91" s="40"/>
      <c r="H91" s="40"/>
      <c r="I91" s="32" t="s">
        <v>31</v>
      </c>
      <c r="J91" s="36" t="str">
        <f>E21</f>
        <v xml:space="preserve"> </v>
      </c>
      <c r="K91" s="40"/>
      <c r="L91" s="40"/>
      <c r="M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40"/>
      <c r="M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2" t="s">
        <v>94</v>
      </c>
      <c r="D94" s="173"/>
      <c r="E94" s="173"/>
      <c r="F94" s="173"/>
      <c r="G94" s="173"/>
      <c r="H94" s="173"/>
      <c r="I94" s="174" t="s">
        <v>95</v>
      </c>
      <c r="J94" s="174" t="s">
        <v>96</v>
      </c>
      <c r="K94" s="174" t="s">
        <v>97</v>
      </c>
      <c r="L94" s="173"/>
      <c r="M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5" t="s">
        <v>98</v>
      </c>
      <c r="D96" s="40"/>
      <c r="E96" s="40"/>
      <c r="F96" s="40"/>
      <c r="G96" s="40"/>
      <c r="H96" s="40"/>
      <c r="I96" s="110">
        <f>Q122</f>
        <v>0</v>
      </c>
      <c r="J96" s="110">
        <f>R122</f>
        <v>0</v>
      </c>
      <c r="K96" s="110">
        <f>K122</f>
        <v>0</v>
      </c>
      <c r="L96" s="40"/>
      <c r="M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99</v>
      </c>
    </row>
    <row r="97" spans="1:31" s="9" customFormat="1" ht="24.95" customHeight="1" hidden="1">
      <c r="A97" s="9"/>
      <c r="B97" s="176"/>
      <c r="C97" s="177"/>
      <c r="D97" s="178" t="s">
        <v>100</v>
      </c>
      <c r="E97" s="179"/>
      <c r="F97" s="179"/>
      <c r="G97" s="179"/>
      <c r="H97" s="179"/>
      <c r="I97" s="180">
        <f>Q123</f>
        <v>0</v>
      </c>
      <c r="J97" s="180">
        <f>R123</f>
        <v>0</v>
      </c>
      <c r="K97" s="180">
        <f>K123</f>
        <v>0</v>
      </c>
      <c r="L97" s="177"/>
      <c r="M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2"/>
      <c r="C98" s="183"/>
      <c r="D98" s="184" t="s">
        <v>101</v>
      </c>
      <c r="E98" s="185"/>
      <c r="F98" s="185"/>
      <c r="G98" s="185"/>
      <c r="H98" s="185"/>
      <c r="I98" s="186">
        <f>Q124</f>
        <v>0</v>
      </c>
      <c r="J98" s="186">
        <f>R124</f>
        <v>0</v>
      </c>
      <c r="K98" s="186">
        <f>K124</f>
        <v>0</v>
      </c>
      <c r="L98" s="183"/>
      <c r="M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2"/>
      <c r="C99" s="183"/>
      <c r="D99" s="184" t="s">
        <v>102</v>
      </c>
      <c r="E99" s="185"/>
      <c r="F99" s="185"/>
      <c r="G99" s="185"/>
      <c r="H99" s="185"/>
      <c r="I99" s="186">
        <f>Q144</f>
        <v>0</v>
      </c>
      <c r="J99" s="186">
        <f>R144</f>
        <v>0</v>
      </c>
      <c r="K99" s="186">
        <f>K144</f>
        <v>0</v>
      </c>
      <c r="L99" s="183"/>
      <c r="M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2"/>
      <c r="C100" s="183"/>
      <c r="D100" s="184" t="s">
        <v>103</v>
      </c>
      <c r="E100" s="185"/>
      <c r="F100" s="185"/>
      <c r="G100" s="185"/>
      <c r="H100" s="185"/>
      <c r="I100" s="186">
        <f>Q160</f>
        <v>0</v>
      </c>
      <c r="J100" s="186">
        <f>R160</f>
        <v>0</v>
      </c>
      <c r="K100" s="186">
        <f>K160</f>
        <v>0</v>
      </c>
      <c r="L100" s="183"/>
      <c r="M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2"/>
      <c r="C101" s="183"/>
      <c r="D101" s="184" t="s">
        <v>104</v>
      </c>
      <c r="E101" s="185"/>
      <c r="F101" s="185"/>
      <c r="G101" s="185"/>
      <c r="H101" s="185"/>
      <c r="I101" s="186">
        <f>Q177</f>
        <v>0</v>
      </c>
      <c r="J101" s="186">
        <f>R177</f>
        <v>0</v>
      </c>
      <c r="K101" s="186">
        <f>K177</f>
        <v>0</v>
      </c>
      <c r="L101" s="183"/>
      <c r="M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2"/>
      <c r="C102" s="183"/>
      <c r="D102" s="184" t="s">
        <v>105</v>
      </c>
      <c r="E102" s="185"/>
      <c r="F102" s="185"/>
      <c r="G102" s="185"/>
      <c r="H102" s="185"/>
      <c r="I102" s="186">
        <f>Q202</f>
        <v>0</v>
      </c>
      <c r="J102" s="186">
        <f>R202</f>
        <v>0</v>
      </c>
      <c r="K102" s="186">
        <f>K202</f>
        <v>0</v>
      </c>
      <c r="L102" s="183"/>
      <c r="M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 hidden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 hidden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ht="12" hidden="1"/>
    <row r="106" ht="12" hidden="1"/>
    <row r="107" ht="12" hidden="1"/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106</v>
      </c>
      <c r="D109" s="40"/>
      <c r="E109" s="40"/>
      <c r="F109" s="40"/>
      <c r="G109" s="40"/>
      <c r="H109" s="40"/>
      <c r="I109" s="40"/>
      <c r="J109" s="40"/>
      <c r="K109" s="40"/>
      <c r="L109" s="40"/>
      <c r="M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17</v>
      </c>
      <c r="D111" s="40"/>
      <c r="E111" s="40"/>
      <c r="F111" s="40"/>
      <c r="G111" s="40"/>
      <c r="H111" s="40"/>
      <c r="I111" s="40"/>
      <c r="J111" s="40"/>
      <c r="K111" s="40"/>
      <c r="L111" s="40"/>
      <c r="M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71" t="str">
        <f>E7</f>
        <v>Léčebna dlouhodobě nemocných Opočno</v>
      </c>
      <c r="F112" s="32"/>
      <c r="G112" s="32"/>
      <c r="H112" s="32"/>
      <c r="I112" s="40"/>
      <c r="J112" s="40"/>
      <c r="K112" s="40"/>
      <c r="L112" s="40"/>
      <c r="M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89</v>
      </c>
      <c r="D113" s="40"/>
      <c r="E113" s="40"/>
      <c r="F113" s="40"/>
      <c r="G113" s="40"/>
      <c r="H113" s="40"/>
      <c r="I113" s="40"/>
      <c r="J113" s="40"/>
      <c r="K113" s="40"/>
      <c r="L113" s="40"/>
      <c r="M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E9</f>
        <v>02 - Oprava zpevněných ploch v areálu LDN Opočno</v>
      </c>
      <c r="F114" s="40"/>
      <c r="G114" s="40"/>
      <c r="H114" s="40"/>
      <c r="I114" s="40"/>
      <c r="J114" s="40"/>
      <c r="K114" s="40"/>
      <c r="L114" s="40"/>
      <c r="M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21</v>
      </c>
      <c r="D116" s="40"/>
      <c r="E116" s="40"/>
      <c r="F116" s="27" t="str">
        <f>F12</f>
        <v>Opočno</v>
      </c>
      <c r="G116" s="40"/>
      <c r="H116" s="40"/>
      <c r="I116" s="32" t="s">
        <v>23</v>
      </c>
      <c r="J116" s="79" t="str">
        <f>IF(J12="","",J12)</f>
        <v>27. 5. 2021</v>
      </c>
      <c r="K116" s="40"/>
      <c r="L116" s="40"/>
      <c r="M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25</v>
      </c>
      <c r="D118" s="40"/>
      <c r="E118" s="40"/>
      <c r="F118" s="27" t="str">
        <f>E15</f>
        <v>Léčebna dlouhodobě nemocných Opočno</v>
      </c>
      <c r="G118" s="40"/>
      <c r="H118" s="40"/>
      <c r="I118" s="32" t="s">
        <v>31</v>
      </c>
      <c r="J118" s="36" t="str">
        <f>E21</f>
        <v xml:space="preserve"> </v>
      </c>
      <c r="K118" s="40"/>
      <c r="L118" s="40"/>
      <c r="M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29</v>
      </c>
      <c r="D119" s="40"/>
      <c r="E119" s="40"/>
      <c r="F119" s="27" t="str">
        <f>IF(E18="","",E18)</f>
        <v>Vyplň údaj</v>
      </c>
      <c r="G119" s="40"/>
      <c r="H119" s="40"/>
      <c r="I119" s="32" t="s">
        <v>33</v>
      </c>
      <c r="J119" s="36" t="str">
        <f>E24</f>
        <v xml:space="preserve"> </v>
      </c>
      <c r="K119" s="40"/>
      <c r="L119" s="40"/>
      <c r="M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88"/>
      <c r="B121" s="189"/>
      <c r="C121" s="190" t="s">
        <v>107</v>
      </c>
      <c r="D121" s="191" t="s">
        <v>60</v>
      </c>
      <c r="E121" s="191" t="s">
        <v>56</v>
      </c>
      <c r="F121" s="191" t="s">
        <v>57</v>
      </c>
      <c r="G121" s="191" t="s">
        <v>108</v>
      </c>
      <c r="H121" s="191" t="s">
        <v>109</v>
      </c>
      <c r="I121" s="191" t="s">
        <v>110</v>
      </c>
      <c r="J121" s="191" t="s">
        <v>111</v>
      </c>
      <c r="K121" s="191" t="s">
        <v>97</v>
      </c>
      <c r="L121" s="192" t="s">
        <v>112</v>
      </c>
      <c r="M121" s="193"/>
      <c r="N121" s="100" t="s">
        <v>1</v>
      </c>
      <c r="O121" s="101" t="s">
        <v>39</v>
      </c>
      <c r="P121" s="101" t="s">
        <v>113</v>
      </c>
      <c r="Q121" s="101" t="s">
        <v>114</v>
      </c>
      <c r="R121" s="101" t="s">
        <v>115</v>
      </c>
      <c r="S121" s="101" t="s">
        <v>116</v>
      </c>
      <c r="T121" s="101" t="s">
        <v>117</v>
      </c>
      <c r="U121" s="101" t="s">
        <v>118</v>
      </c>
      <c r="V121" s="101" t="s">
        <v>119</v>
      </c>
      <c r="W121" s="101" t="s">
        <v>120</v>
      </c>
      <c r="X121" s="102" t="s">
        <v>121</v>
      </c>
      <c r="Y121" s="188"/>
      <c r="Z121" s="188"/>
      <c r="AA121" s="188"/>
      <c r="AB121" s="188"/>
      <c r="AC121" s="188"/>
      <c r="AD121" s="188"/>
      <c r="AE121" s="188"/>
    </row>
    <row r="122" spans="1:63" s="2" customFormat="1" ht="22.8" customHeight="1">
      <c r="A122" s="38"/>
      <c r="B122" s="39"/>
      <c r="C122" s="107" t="s">
        <v>122</v>
      </c>
      <c r="D122" s="40"/>
      <c r="E122" s="40"/>
      <c r="F122" s="40"/>
      <c r="G122" s="40"/>
      <c r="H122" s="40"/>
      <c r="I122" s="40"/>
      <c r="J122" s="40"/>
      <c r="K122" s="194">
        <f>BK122</f>
        <v>0</v>
      </c>
      <c r="L122" s="40"/>
      <c r="M122" s="44"/>
      <c r="N122" s="103"/>
      <c r="O122" s="195"/>
      <c r="P122" s="104"/>
      <c r="Q122" s="196">
        <f>Q123</f>
        <v>0</v>
      </c>
      <c r="R122" s="196">
        <f>R123</f>
        <v>0</v>
      </c>
      <c r="S122" s="104"/>
      <c r="T122" s="197">
        <f>T123</f>
        <v>0</v>
      </c>
      <c r="U122" s="104"/>
      <c r="V122" s="197">
        <f>V123</f>
        <v>151.80995886000002</v>
      </c>
      <c r="W122" s="104"/>
      <c r="X122" s="198">
        <f>X123</f>
        <v>115.565</v>
      </c>
      <c r="Y122" s="38"/>
      <c r="Z122" s="38"/>
      <c r="AA122" s="38"/>
      <c r="AB122" s="38"/>
      <c r="AC122" s="38"/>
      <c r="AD122" s="38"/>
      <c r="AE122" s="38"/>
      <c r="AT122" s="17" t="s">
        <v>76</v>
      </c>
      <c r="AU122" s="17" t="s">
        <v>99</v>
      </c>
      <c r="BK122" s="199">
        <f>BK123</f>
        <v>0</v>
      </c>
    </row>
    <row r="123" spans="1:63" s="12" customFormat="1" ht="25.9" customHeight="1">
      <c r="A123" s="12"/>
      <c r="B123" s="200"/>
      <c r="C123" s="201"/>
      <c r="D123" s="202" t="s">
        <v>76</v>
      </c>
      <c r="E123" s="203" t="s">
        <v>123</v>
      </c>
      <c r="F123" s="203" t="s">
        <v>124</v>
      </c>
      <c r="G123" s="201"/>
      <c r="H123" s="201"/>
      <c r="I123" s="204"/>
      <c r="J123" s="204"/>
      <c r="K123" s="205">
        <f>BK123</f>
        <v>0</v>
      </c>
      <c r="L123" s="201"/>
      <c r="M123" s="206"/>
      <c r="N123" s="207"/>
      <c r="O123" s="208"/>
      <c r="P123" s="208"/>
      <c r="Q123" s="209">
        <f>Q124+Q144+Q160+Q177+Q202</f>
        <v>0</v>
      </c>
      <c r="R123" s="209">
        <f>R124+R144+R160+R177+R202</f>
        <v>0</v>
      </c>
      <c r="S123" s="208"/>
      <c r="T123" s="210">
        <f>T124+T144+T160+T177+T202</f>
        <v>0</v>
      </c>
      <c r="U123" s="208"/>
      <c r="V123" s="210">
        <f>V124+V144+V160+V177+V202</f>
        <v>151.80995886000002</v>
      </c>
      <c r="W123" s="208"/>
      <c r="X123" s="211">
        <f>X124+X144+X160+X177+X202</f>
        <v>115.565</v>
      </c>
      <c r="Y123" s="12"/>
      <c r="Z123" s="12"/>
      <c r="AA123" s="12"/>
      <c r="AB123" s="12"/>
      <c r="AC123" s="12"/>
      <c r="AD123" s="12"/>
      <c r="AE123" s="12"/>
      <c r="AR123" s="212" t="s">
        <v>85</v>
      </c>
      <c r="AT123" s="213" t="s">
        <v>76</v>
      </c>
      <c r="AU123" s="213" t="s">
        <v>77</v>
      </c>
      <c r="AY123" s="212" t="s">
        <v>125</v>
      </c>
      <c r="BK123" s="214">
        <f>BK124+BK144+BK160+BK177+BK202</f>
        <v>0</v>
      </c>
    </row>
    <row r="124" spans="1:63" s="12" customFormat="1" ht="22.8" customHeight="1">
      <c r="A124" s="12"/>
      <c r="B124" s="200"/>
      <c r="C124" s="201"/>
      <c r="D124" s="202" t="s">
        <v>76</v>
      </c>
      <c r="E124" s="215" t="s">
        <v>85</v>
      </c>
      <c r="F124" s="215" t="s">
        <v>126</v>
      </c>
      <c r="G124" s="201"/>
      <c r="H124" s="201"/>
      <c r="I124" s="204"/>
      <c r="J124" s="204"/>
      <c r="K124" s="216">
        <f>BK124</f>
        <v>0</v>
      </c>
      <c r="L124" s="201"/>
      <c r="M124" s="206"/>
      <c r="N124" s="207"/>
      <c r="O124" s="208"/>
      <c r="P124" s="208"/>
      <c r="Q124" s="209">
        <f>SUM(Q125:Q143)</f>
        <v>0</v>
      </c>
      <c r="R124" s="209">
        <f>SUM(R125:R143)</f>
        <v>0</v>
      </c>
      <c r="S124" s="208"/>
      <c r="T124" s="210">
        <f>SUM(T125:T143)</f>
        <v>0</v>
      </c>
      <c r="U124" s="208"/>
      <c r="V124" s="210">
        <f>SUM(V125:V143)</f>
        <v>0</v>
      </c>
      <c r="W124" s="208"/>
      <c r="X124" s="211">
        <f>SUM(X125:X143)</f>
        <v>102.965</v>
      </c>
      <c r="Y124" s="12"/>
      <c r="Z124" s="12"/>
      <c r="AA124" s="12"/>
      <c r="AB124" s="12"/>
      <c r="AC124" s="12"/>
      <c r="AD124" s="12"/>
      <c r="AE124" s="12"/>
      <c r="AR124" s="212" t="s">
        <v>85</v>
      </c>
      <c r="AT124" s="213" t="s">
        <v>76</v>
      </c>
      <c r="AU124" s="213" t="s">
        <v>85</v>
      </c>
      <c r="AY124" s="212" t="s">
        <v>125</v>
      </c>
      <c r="BK124" s="214">
        <f>SUM(BK125:BK143)</f>
        <v>0</v>
      </c>
    </row>
    <row r="125" spans="1:65" s="2" customFormat="1" ht="33" customHeight="1">
      <c r="A125" s="38"/>
      <c r="B125" s="39"/>
      <c r="C125" s="217" t="s">
        <v>85</v>
      </c>
      <c r="D125" s="217" t="s">
        <v>127</v>
      </c>
      <c r="E125" s="218" t="s">
        <v>128</v>
      </c>
      <c r="F125" s="219" t="s">
        <v>129</v>
      </c>
      <c r="G125" s="220" t="s">
        <v>130</v>
      </c>
      <c r="H125" s="221">
        <v>153</v>
      </c>
      <c r="I125" s="222"/>
      <c r="J125" s="222"/>
      <c r="K125" s="223">
        <f>ROUND(P125*H125,2)</f>
        <v>0</v>
      </c>
      <c r="L125" s="219" t="s">
        <v>131</v>
      </c>
      <c r="M125" s="44"/>
      <c r="N125" s="224" t="s">
        <v>1</v>
      </c>
      <c r="O125" s="225" t="s">
        <v>40</v>
      </c>
      <c r="P125" s="226">
        <f>I125+J125</f>
        <v>0</v>
      </c>
      <c r="Q125" s="226">
        <f>ROUND(I125*H125,2)</f>
        <v>0</v>
      </c>
      <c r="R125" s="226">
        <f>ROUND(J125*H125,2)</f>
        <v>0</v>
      </c>
      <c r="S125" s="91"/>
      <c r="T125" s="227">
        <f>S125*H125</f>
        <v>0</v>
      </c>
      <c r="U125" s="227">
        <v>0</v>
      </c>
      <c r="V125" s="227">
        <f>U125*H125</f>
        <v>0</v>
      </c>
      <c r="W125" s="227">
        <v>0.255</v>
      </c>
      <c r="X125" s="228">
        <f>W125*H125</f>
        <v>39.015</v>
      </c>
      <c r="Y125" s="38"/>
      <c r="Z125" s="38"/>
      <c r="AA125" s="38"/>
      <c r="AB125" s="38"/>
      <c r="AC125" s="38"/>
      <c r="AD125" s="38"/>
      <c r="AE125" s="38"/>
      <c r="AR125" s="229" t="s">
        <v>132</v>
      </c>
      <c r="AT125" s="229" t="s">
        <v>127</v>
      </c>
      <c r="AU125" s="229" t="s">
        <v>87</v>
      </c>
      <c r="AY125" s="17" t="s">
        <v>125</v>
      </c>
      <c r="BE125" s="230">
        <f>IF(O125="základní",K125,0)</f>
        <v>0</v>
      </c>
      <c r="BF125" s="230">
        <f>IF(O125="snížená",K125,0)</f>
        <v>0</v>
      </c>
      <c r="BG125" s="230">
        <f>IF(O125="zákl. přenesená",K125,0)</f>
        <v>0</v>
      </c>
      <c r="BH125" s="230">
        <f>IF(O125="sníž. přenesená",K125,0)</f>
        <v>0</v>
      </c>
      <c r="BI125" s="230">
        <f>IF(O125="nulová",K125,0)</f>
        <v>0</v>
      </c>
      <c r="BJ125" s="17" t="s">
        <v>85</v>
      </c>
      <c r="BK125" s="230">
        <f>ROUND(P125*H125,2)</f>
        <v>0</v>
      </c>
      <c r="BL125" s="17" t="s">
        <v>132</v>
      </c>
      <c r="BM125" s="229" t="s">
        <v>133</v>
      </c>
    </row>
    <row r="126" spans="1:51" s="13" customFormat="1" ht="12">
      <c r="A126" s="13"/>
      <c r="B126" s="231"/>
      <c r="C126" s="232"/>
      <c r="D126" s="233" t="s">
        <v>134</v>
      </c>
      <c r="E126" s="234" t="s">
        <v>1</v>
      </c>
      <c r="F126" s="235" t="s">
        <v>135</v>
      </c>
      <c r="G126" s="232"/>
      <c r="H126" s="236">
        <v>84</v>
      </c>
      <c r="I126" s="237"/>
      <c r="J126" s="237"/>
      <c r="K126" s="232"/>
      <c r="L126" s="232"/>
      <c r="M126" s="238"/>
      <c r="N126" s="239"/>
      <c r="O126" s="240"/>
      <c r="P126" s="240"/>
      <c r="Q126" s="240"/>
      <c r="R126" s="240"/>
      <c r="S126" s="240"/>
      <c r="T126" s="240"/>
      <c r="U126" s="240"/>
      <c r="V126" s="240"/>
      <c r="W126" s="240"/>
      <c r="X126" s="241"/>
      <c r="Y126" s="13"/>
      <c r="Z126" s="13"/>
      <c r="AA126" s="13"/>
      <c r="AB126" s="13"/>
      <c r="AC126" s="13"/>
      <c r="AD126" s="13"/>
      <c r="AE126" s="13"/>
      <c r="AT126" s="242" t="s">
        <v>134</v>
      </c>
      <c r="AU126" s="242" t="s">
        <v>87</v>
      </c>
      <c r="AV126" s="13" t="s">
        <v>87</v>
      </c>
      <c r="AW126" s="13" t="s">
        <v>5</v>
      </c>
      <c r="AX126" s="13" t="s">
        <v>77</v>
      </c>
      <c r="AY126" s="242" t="s">
        <v>125</v>
      </c>
    </row>
    <row r="127" spans="1:51" s="13" customFormat="1" ht="12">
      <c r="A127" s="13"/>
      <c r="B127" s="231"/>
      <c r="C127" s="232"/>
      <c r="D127" s="233" t="s">
        <v>134</v>
      </c>
      <c r="E127" s="234" t="s">
        <v>1</v>
      </c>
      <c r="F127" s="235" t="s">
        <v>136</v>
      </c>
      <c r="G127" s="232"/>
      <c r="H127" s="236">
        <v>36</v>
      </c>
      <c r="I127" s="237"/>
      <c r="J127" s="237"/>
      <c r="K127" s="232"/>
      <c r="L127" s="232"/>
      <c r="M127" s="238"/>
      <c r="N127" s="239"/>
      <c r="O127" s="240"/>
      <c r="P127" s="240"/>
      <c r="Q127" s="240"/>
      <c r="R127" s="240"/>
      <c r="S127" s="240"/>
      <c r="T127" s="240"/>
      <c r="U127" s="240"/>
      <c r="V127" s="240"/>
      <c r="W127" s="240"/>
      <c r="X127" s="241"/>
      <c r="Y127" s="13"/>
      <c r="Z127" s="13"/>
      <c r="AA127" s="13"/>
      <c r="AB127" s="13"/>
      <c r="AC127" s="13"/>
      <c r="AD127" s="13"/>
      <c r="AE127" s="13"/>
      <c r="AT127" s="242" t="s">
        <v>134</v>
      </c>
      <c r="AU127" s="242" t="s">
        <v>87</v>
      </c>
      <c r="AV127" s="13" t="s">
        <v>87</v>
      </c>
      <c r="AW127" s="13" t="s">
        <v>5</v>
      </c>
      <c r="AX127" s="13" t="s">
        <v>77</v>
      </c>
      <c r="AY127" s="242" t="s">
        <v>125</v>
      </c>
    </row>
    <row r="128" spans="1:51" s="13" customFormat="1" ht="12">
      <c r="A128" s="13"/>
      <c r="B128" s="231"/>
      <c r="C128" s="232"/>
      <c r="D128" s="233" t="s">
        <v>134</v>
      </c>
      <c r="E128" s="234" t="s">
        <v>1</v>
      </c>
      <c r="F128" s="235" t="s">
        <v>137</v>
      </c>
      <c r="G128" s="232"/>
      <c r="H128" s="236">
        <v>15</v>
      </c>
      <c r="I128" s="237"/>
      <c r="J128" s="237"/>
      <c r="K128" s="232"/>
      <c r="L128" s="232"/>
      <c r="M128" s="238"/>
      <c r="N128" s="239"/>
      <c r="O128" s="240"/>
      <c r="P128" s="240"/>
      <c r="Q128" s="240"/>
      <c r="R128" s="240"/>
      <c r="S128" s="240"/>
      <c r="T128" s="240"/>
      <c r="U128" s="240"/>
      <c r="V128" s="240"/>
      <c r="W128" s="240"/>
      <c r="X128" s="241"/>
      <c r="Y128" s="13"/>
      <c r="Z128" s="13"/>
      <c r="AA128" s="13"/>
      <c r="AB128" s="13"/>
      <c r="AC128" s="13"/>
      <c r="AD128" s="13"/>
      <c r="AE128" s="13"/>
      <c r="AT128" s="242" t="s">
        <v>134</v>
      </c>
      <c r="AU128" s="242" t="s">
        <v>87</v>
      </c>
      <c r="AV128" s="13" t="s">
        <v>87</v>
      </c>
      <c r="AW128" s="13" t="s">
        <v>5</v>
      </c>
      <c r="AX128" s="13" t="s">
        <v>77</v>
      </c>
      <c r="AY128" s="242" t="s">
        <v>125</v>
      </c>
    </row>
    <row r="129" spans="1:51" s="13" customFormat="1" ht="12">
      <c r="A129" s="13"/>
      <c r="B129" s="231"/>
      <c r="C129" s="232"/>
      <c r="D129" s="233" t="s">
        <v>134</v>
      </c>
      <c r="E129" s="234" t="s">
        <v>1</v>
      </c>
      <c r="F129" s="235" t="s">
        <v>138</v>
      </c>
      <c r="G129" s="232"/>
      <c r="H129" s="236">
        <v>16</v>
      </c>
      <c r="I129" s="237"/>
      <c r="J129" s="237"/>
      <c r="K129" s="232"/>
      <c r="L129" s="232"/>
      <c r="M129" s="238"/>
      <c r="N129" s="239"/>
      <c r="O129" s="240"/>
      <c r="P129" s="240"/>
      <c r="Q129" s="240"/>
      <c r="R129" s="240"/>
      <c r="S129" s="240"/>
      <c r="T129" s="240"/>
      <c r="U129" s="240"/>
      <c r="V129" s="240"/>
      <c r="W129" s="240"/>
      <c r="X129" s="241"/>
      <c r="Y129" s="13"/>
      <c r="Z129" s="13"/>
      <c r="AA129" s="13"/>
      <c r="AB129" s="13"/>
      <c r="AC129" s="13"/>
      <c r="AD129" s="13"/>
      <c r="AE129" s="13"/>
      <c r="AT129" s="242" t="s">
        <v>134</v>
      </c>
      <c r="AU129" s="242" t="s">
        <v>87</v>
      </c>
      <c r="AV129" s="13" t="s">
        <v>87</v>
      </c>
      <c r="AW129" s="13" t="s">
        <v>5</v>
      </c>
      <c r="AX129" s="13" t="s">
        <v>77</v>
      </c>
      <c r="AY129" s="242" t="s">
        <v>125</v>
      </c>
    </row>
    <row r="130" spans="1:51" s="13" customFormat="1" ht="12">
      <c r="A130" s="13"/>
      <c r="B130" s="231"/>
      <c r="C130" s="232"/>
      <c r="D130" s="233" t="s">
        <v>134</v>
      </c>
      <c r="E130" s="234" t="s">
        <v>1</v>
      </c>
      <c r="F130" s="235" t="s">
        <v>139</v>
      </c>
      <c r="G130" s="232"/>
      <c r="H130" s="236">
        <v>2</v>
      </c>
      <c r="I130" s="237"/>
      <c r="J130" s="237"/>
      <c r="K130" s="232"/>
      <c r="L130" s="232"/>
      <c r="M130" s="238"/>
      <c r="N130" s="239"/>
      <c r="O130" s="240"/>
      <c r="P130" s="240"/>
      <c r="Q130" s="240"/>
      <c r="R130" s="240"/>
      <c r="S130" s="240"/>
      <c r="T130" s="240"/>
      <c r="U130" s="240"/>
      <c r="V130" s="240"/>
      <c r="W130" s="240"/>
      <c r="X130" s="241"/>
      <c r="Y130" s="13"/>
      <c r="Z130" s="13"/>
      <c r="AA130" s="13"/>
      <c r="AB130" s="13"/>
      <c r="AC130" s="13"/>
      <c r="AD130" s="13"/>
      <c r="AE130" s="13"/>
      <c r="AT130" s="242" t="s">
        <v>134</v>
      </c>
      <c r="AU130" s="242" t="s">
        <v>87</v>
      </c>
      <c r="AV130" s="13" t="s">
        <v>87</v>
      </c>
      <c r="AW130" s="13" t="s">
        <v>5</v>
      </c>
      <c r="AX130" s="13" t="s">
        <v>77</v>
      </c>
      <c r="AY130" s="242" t="s">
        <v>125</v>
      </c>
    </row>
    <row r="131" spans="1:51" s="14" customFormat="1" ht="12">
      <c r="A131" s="14"/>
      <c r="B131" s="243"/>
      <c r="C131" s="244"/>
      <c r="D131" s="233" t="s">
        <v>134</v>
      </c>
      <c r="E131" s="245" t="s">
        <v>1</v>
      </c>
      <c r="F131" s="246" t="s">
        <v>140</v>
      </c>
      <c r="G131" s="244"/>
      <c r="H131" s="247">
        <v>153</v>
      </c>
      <c r="I131" s="248"/>
      <c r="J131" s="248"/>
      <c r="K131" s="244"/>
      <c r="L131" s="244"/>
      <c r="M131" s="249"/>
      <c r="N131" s="250"/>
      <c r="O131" s="251"/>
      <c r="P131" s="251"/>
      <c r="Q131" s="251"/>
      <c r="R131" s="251"/>
      <c r="S131" s="251"/>
      <c r="T131" s="251"/>
      <c r="U131" s="251"/>
      <c r="V131" s="251"/>
      <c r="W131" s="251"/>
      <c r="X131" s="252"/>
      <c r="Y131" s="14"/>
      <c r="Z131" s="14"/>
      <c r="AA131" s="14"/>
      <c r="AB131" s="14"/>
      <c r="AC131" s="14"/>
      <c r="AD131" s="14"/>
      <c r="AE131" s="14"/>
      <c r="AT131" s="253" t="s">
        <v>134</v>
      </c>
      <c r="AU131" s="253" t="s">
        <v>87</v>
      </c>
      <c r="AV131" s="14" t="s">
        <v>132</v>
      </c>
      <c r="AW131" s="14" t="s">
        <v>5</v>
      </c>
      <c r="AX131" s="14" t="s">
        <v>85</v>
      </c>
      <c r="AY131" s="253" t="s">
        <v>125</v>
      </c>
    </row>
    <row r="132" spans="1:65" s="2" customFormat="1" ht="24.15" customHeight="1">
      <c r="A132" s="38"/>
      <c r="B132" s="39"/>
      <c r="C132" s="217" t="s">
        <v>87</v>
      </c>
      <c r="D132" s="217" t="s">
        <v>127</v>
      </c>
      <c r="E132" s="218" t="s">
        <v>141</v>
      </c>
      <c r="F132" s="219" t="s">
        <v>142</v>
      </c>
      <c r="G132" s="220" t="s">
        <v>130</v>
      </c>
      <c r="H132" s="221">
        <v>153</v>
      </c>
      <c r="I132" s="222"/>
      <c r="J132" s="222"/>
      <c r="K132" s="223">
        <f>ROUND(P132*H132,2)</f>
        <v>0</v>
      </c>
      <c r="L132" s="219" t="s">
        <v>1</v>
      </c>
      <c r="M132" s="44"/>
      <c r="N132" s="224" t="s">
        <v>1</v>
      </c>
      <c r="O132" s="225" t="s">
        <v>40</v>
      </c>
      <c r="P132" s="226">
        <f>I132+J132</f>
        <v>0</v>
      </c>
      <c r="Q132" s="226">
        <f>ROUND(I132*H132,2)</f>
        <v>0</v>
      </c>
      <c r="R132" s="226">
        <f>ROUND(J132*H132,2)</f>
        <v>0</v>
      </c>
      <c r="S132" s="91"/>
      <c r="T132" s="227">
        <f>S132*H132</f>
        <v>0</v>
      </c>
      <c r="U132" s="227">
        <v>0</v>
      </c>
      <c r="V132" s="227">
        <f>U132*H132</f>
        <v>0</v>
      </c>
      <c r="W132" s="227">
        <v>0.29</v>
      </c>
      <c r="X132" s="228">
        <f>W132*H132</f>
        <v>44.37</v>
      </c>
      <c r="Y132" s="38"/>
      <c r="Z132" s="38"/>
      <c r="AA132" s="38"/>
      <c r="AB132" s="38"/>
      <c r="AC132" s="38"/>
      <c r="AD132" s="38"/>
      <c r="AE132" s="38"/>
      <c r="AR132" s="229" t="s">
        <v>132</v>
      </c>
      <c r="AT132" s="229" t="s">
        <v>127</v>
      </c>
      <c r="AU132" s="229" t="s">
        <v>87</v>
      </c>
      <c r="AY132" s="17" t="s">
        <v>125</v>
      </c>
      <c r="BE132" s="230">
        <f>IF(O132="základní",K132,0)</f>
        <v>0</v>
      </c>
      <c r="BF132" s="230">
        <f>IF(O132="snížená",K132,0)</f>
        <v>0</v>
      </c>
      <c r="BG132" s="230">
        <f>IF(O132="zákl. přenesená",K132,0)</f>
        <v>0</v>
      </c>
      <c r="BH132" s="230">
        <f>IF(O132="sníž. přenesená",K132,0)</f>
        <v>0</v>
      </c>
      <c r="BI132" s="230">
        <f>IF(O132="nulová",K132,0)</f>
        <v>0</v>
      </c>
      <c r="BJ132" s="17" t="s">
        <v>85</v>
      </c>
      <c r="BK132" s="230">
        <f>ROUND(P132*H132,2)</f>
        <v>0</v>
      </c>
      <c r="BL132" s="17" t="s">
        <v>132</v>
      </c>
      <c r="BM132" s="229" t="s">
        <v>143</v>
      </c>
    </row>
    <row r="133" spans="1:51" s="15" customFormat="1" ht="12">
      <c r="A133" s="15"/>
      <c r="B133" s="254"/>
      <c r="C133" s="255"/>
      <c r="D133" s="233" t="s">
        <v>134</v>
      </c>
      <c r="E133" s="256" t="s">
        <v>1</v>
      </c>
      <c r="F133" s="257" t="s">
        <v>144</v>
      </c>
      <c r="G133" s="255"/>
      <c r="H133" s="256" t="s">
        <v>1</v>
      </c>
      <c r="I133" s="258"/>
      <c r="J133" s="258"/>
      <c r="K133" s="255"/>
      <c r="L133" s="255"/>
      <c r="M133" s="259"/>
      <c r="N133" s="260"/>
      <c r="O133" s="261"/>
      <c r="P133" s="261"/>
      <c r="Q133" s="261"/>
      <c r="R133" s="261"/>
      <c r="S133" s="261"/>
      <c r="T133" s="261"/>
      <c r="U133" s="261"/>
      <c r="V133" s="261"/>
      <c r="W133" s="261"/>
      <c r="X133" s="262"/>
      <c r="Y133" s="15"/>
      <c r="Z133" s="15"/>
      <c r="AA133" s="15"/>
      <c r="AB133" s="15"/>
      <c r="AC133" s="15"/>
      <c r="AD133" s="15"/>
      <c r="AE133" s="15"/>
      <c r="AT133" s="263" t="s">
        <v>134</v>
      </c>
      <c r="AU133" s="263" t="s">
        <v>87</v>
      </c>
      <c r="AV133" s="15" t="s">
        <v>85</v>
      </c>
      <c r="AW133" s="15" t="s">
        <v>5</v>
      </c>
      <c r="AX133" s="15" t="s">
        <v>77</v>
      </c>
      <c r="AY133" s="263" t="s">
        <v>125</v>
      </c>
    </row>
    <row r="134" spans="1:51" s="13" customFormat="1" ht="12">
      <c r="A134" s="13"/>
      <c r="B134" s="231"/>
      <c r="C134" s="232"/>
      <c r="D134" s="233" t="s">
        <v>134</v>
      </c>
      <c r="E134" s="234" t="s">
        <v>1</v>
      </c>
      <c r="F134" s="235" t="s">
        <v>145</v>
      </c>
      <c r="G134" s="232"/>
      <c r="H134" s="236">
        <v>153</v>
      </c>
      <c r="I134" s="237"/>
      <c r="J134" s="237"/>
      <c r="K134" s="232"/>
      <c r="L134" s="232"/>
      <c r="M134" s="238"/>
      <c r="N134" s="239"/>
      <c r="O134" s="240"/>
      <c r="P134" s="240"/>
      <c r="Q134" s="240"/>
      <c r="R134" s="240"/>
      <c r="S134" s="240"/>
      <c r="T134" s="240"/>
      <c r="U134" s="240"/>
      <c r="V134" s="240"/>
      <c r="W134" s="240"/>
      <c r="X134" s="241"/>
      <c r="Y134" s="13"/>
      <c r="Z134" s="13"/>
      <c r="AA134" s="13"/>
      <c r="AB134" s="13"/>
      <c r="AC134" s="13"/>
      <c r="AD134" s="13"/>
      <c r="AE134" s="13"/>
      <c r="AT134" s="242" t="s">
        <v>134</v>
      </c>
      <c r="AU134" s="242" t="s">
        <v>87</v>
      </c>
      <c r="AV134" s="13" t="s">
        <v>87</v>
      </c>
      <c r="AW134" s="13" t="s">
        <v>5</v>
      </c>
      <c r="AX134" s="13" t="s">
        <v>77</v>
      </c>
      <c r="AY134" s="242" t="s">
        <v>125</v>
      </c>
    </row>
    <row r="135" spans="1:51" s="14" customFormat="1" ht="12">
      <c r="A135" s="14"/>
      <c r="B135" s="243"/>
      <c r="C135" s="244"/>
      <c r="D135" s="233" t="s">
        <v>134</v>
      </c>
      <c r="E135" s="245" t="s">
        <v>1</v>
      </c>
      <c r="F135" s="246" t="s">
        <v>140</v>
      </c>
      <c r="G135" s="244"/>
      <c r="H135" s="247">
        <v>153</v>
      </c>
      <c r="I135" s="248"/>
      <c r="J135" s="248"/>
      <c r="K135" s="244"/>
      <c r="L135" s="244"/>
      <c r="M135" s="249"/>
      <c r="N135" s="250"/>
      <c r="O135" s="251"/>
      <c r="P135" s="251"/>
      <c r="Q135" s="251"/>
      <c r="R135" s="251"/>
      <c r="S135" s="251"/>
      <c r="T135" s="251"/>
      <c r="U135" s="251"/>
      <c r="V135" s="251"/>
      <c r="W135" s="251"/>
      <c r="X135" s="252"/>
      <c r="Y135" s="14"/>
      <c r="Z135" s="14"/>
      <c r="AA135" s="14"/>
      <c r="AB135" s="14"/>
      <c r="AC135" s="14"/>
      <c r="AD135" s="14"/>
      <c r="AE135" s="14"/>
      <c r="AT135" s="253" t="s">
        <v>134</v>
      </c>
      <c r="AU135" s="253" t="s">
        <v>87</v>
      </c>
      <c r="AV135" s="14" t="s">
        <v>132</v>
      </c>
      <c r="AW135" s="14" t="s">
        <v>5</v>
      </c>
      <c r="AX135" s="14" t="s">
        <v>85</v>
      </c>
      <c r="AY135" s="253" t="s">
        <v>125</v>
      </c>
    </row>
    <row r="136" spans="1:65" s="2" customFormat="1" ht="24.15" customHeight="1">
      <c r="A136" s="38"/>
      <c r="B136" s="39"/>
      <c r="C136" s="217" t="s">
        <v>146</v>
      </c>
      <c r="D136" s="217" t="s">
        <v>127</v>
      </c>
      <c r="E136" s="218" t="s">
        <v>147</v>
      </c>
      <c r="F136" s="219" t="s">
        <v>148</v>
      </c>
      <c r="G136" s="220" t="s">
        <v>130</v>
      </c>
      <c r="H136" s="221">
        <v>6</v>
      </c>
      <c r="I136" s="222"/>
      <c r="J136" s="222"/>
      <c r="K136" s="223">
        <f>ROUND(P136*H136,2)</f>
        <v>0</v>
      </c>
      <c r="L136" s="219" t="s">
        <v>1</v>
      </c>
      <c r="M136" s="44"/>
      <c r="N136" s="224" t="s">
        <v>1</v>
      </c>
      <c r="O136" s="225" t="s">
        <v>40</v>
      </c>
      <c r="P136" s="226">
        <f>I136+J136</f>
        <v>0</v>
      </c>
      <c r="Q136" s="226">
        <f>ROUND(I136*H136,2)</f>
        <v>0</v>
      </c>
      <c r="R136" s="226">
        <f>ROUND(J136*H136,2)</f>
        <v>0</v>
      </c>
      <c r="S136" s="91"/>
      <c r="T136" s="227">
        <f>S136*H136</f>
        <v>0</v>
      </c>
      <c r="U136" s="227">
        <v>0</v>
      </c>
      <c r="V136" s="227">
        <f>U136*H136</f>
        <v>0</v>
      </c>
      <c r="W136" s="227">
        <v>0.325</v>
      </c>
      <c r="X136" s="228">
        <f>W136*H136</f>
        <v>1.9500000000000002</v>
      </c>
      <c r="Y136" s="38"/>
      <c r="Z136" s="38"/>
      <c r="AA136" s="38"/>
      <c r="AB136" s="38"/>
      <c r="AC136" s="38"/>
      <c r="AD136" s="38"/>
      <c r="AE136" s="38"/>
      <c r="AR136" s="229" t="s">
        <v>132</v>
      </c>
      <c r="AT136" s="229" t="s">
        <v>127</v>
      </c>
      <c r="AU136" s="229" t="s">
        <v>87</v>
      </c>
      <c r="AY136" s="17" t="s">
        <v>125</v>
      </c>
      <c r="BE136" s="230">
        <f>IF(O136="základní",K136,0)</f>
        <v>0</v>
      </c>
      <c r="BF136" s="230">
        <f>IF(O136="snížená",K136,0)</f>
        <v>0</v>
      </c>
      <c r="BG136" s="230">
        <f>IF(O136="zákl. přenesená",K136,0)</f>
        <v>0</v>
      </c>
      <c r="BH136" s="230">
        <f>IF(O136="sníž. přenesená",K136,0)</f>
        <v>0</v>
      </c>
      <c r="BI136" s="230">
        <f>IF(O136="nulová",K136,0)</f>
        <v>0</v>
      </c>
      <c r="BJ136" s="17" t="s">
        <v>85</v>
      </c>
      <c r="BK136" s="230">
        <f>ROUND(P136*H136,2)</f>
        <v>0</v>
      </c>
      <c r="BL136" s="17" t="s">
        <v>132</v>
      </c>
      <c r="BM136" s="229" t="s">
        <v>149</v>
      </c>
    </row>
    <row r="137" spans="1:51" s="15" customFormat="1" ht="12">
      <c r="A137" s="15"/>
      <c r="B137" s="254"/>
      <c r="C137" s="255"/>
      <c r="D137" s="233" t="s">
        <v>134</v>
      </c>
      <c r="E137" s="256" t="s">
        <v>1</v>
      </c>
      <c r="F137" s="257" t="s">
        <v>150</v>
      </c>
      <c r="G137" s="255"/>
      <c r="H137" s="256" t="s">
        <v>1</v>
      </c>
      <c r="I137" s="258"/>
      <c r="J137" s="258"/>
      <c r="K137" s="255"/>
      <c r="L137" s="255"/>
      <c r="M137" s="259"/>
      <c r="N137" s="260"/>
      <c r="O137" s="261"/>
      <c r="P137" s="261"/>
      <c r="Q137" s="261"/>
      <c r="R137" s="261"/>
      <c r="S137" s="261"/>
      <c r="T137" s="261"/>
      <c r="U137" s="261"/>
      <c r="V137" s="261"/>
      <c r="W137" s="261"/>
      <c r="X137" s="262"/>
      <c r="Y137" s="15"/>
      <c r="Z137" s="15"/>
      <c r="AA137" s="15"/>
      <c r="AB137" s="15"/>
      <c r="AC137" s="15"/>
      <c r="AD137" s="15"/>
      <c r="AE137" s="15"/>
      <c r="AT137" s="263" t="s">
        <v>134</v>
      </c>
      <c r="AU137" s="263" t="s">
        <v>87</v>
      </c>
      <c r="AV137" s="15" t="s">
        <v>85</v>
      </c>
      <c r="AW137" s="15" t="s">
        <v>5</v>
      </c>
      <c r="AX137" s="15" t="s">
        <v>77</v>
      </c>
      <c r="AY137" s="263" t="s">
        <v>125</v>
      </c>
    </row>
    <row r="138" spans="1:51" s="13" customFormat="1" ht="12">
      <c r="A138" s="13"/>
      <c r="B138" s="231"/>
      <c r="C138" s="232"/>
      <c r="D138" s="233" t="s">
        <v>134</v>
      </c>
      <c r="E138" s="234" t="s">
        <v>1</v>
      </c>
      <c r="F138" s="235" t="s">
        <v>151</v>
      </c>
      <c r="G138" s="232"/>
      <c r="H138" s="236">
        <v>6</v>
      </c>
      <c r="I138" s="237"/>
      <c r="J138" s="237"/>
      <c r="K138" s="232"/>
      <c r="L138" s="232"/>
      <c r="M138" s="238"/>
      <c r="N138" s="239"/>
      <c r="O138" s="240"/>
      <c r="P138" s="240"/>
      <c r="Q138" s="240"/>
      <c r="R138" s="240"/>
      <c r="S138" s="240"/>
      <c r="T138" s="240"/>
      <c r="U138" s="240"/>
      <c r="V138" s="240"/>
      <c r="W138" s="240"/>
      <c r="X138" s="241"/>
      <c r="Y138" s="13"/>
      <c r="Z138" s="13"/>
      <c r="AA138" s="13"/>
      <c r="AB138" s="13"/>
      <c r="AC138" s="13"/>
      <c r="AD138" s="13"/>
      <c r="AE138" s="13"/>
      <c r="AT138" s="242" t="s">
        <v>134</v>
      </c>
      <c r="AU138" s="242" t="s">
        <v>87</v>
      </c>
      <c r="AV138" s="13" t="s">
        <v>87</v>
      </c>
      <c r="AW138" s="13" t="s">
        <v>5</v>
      </c>
      <c r="AX138" s="13" t="s">
        <v>77</v>
      </c>
      <c r="AY138" s="242" t="s">
        <v>125</v>
      </c>
    </row>
    <row r="139" spans="1:51" s="14" customFormat="1" ht="12">
      <c r="A139" s="14"/>
      <c r="B139" s="243"/>
      <c r="C139" s="244"/>
      <c r="D139" s="233" t="s">
        <v>134</v>
      </c>
      <c r="E139" s="245" t="s">
        <v>1</v>
      </c>
      <c r="F139" s="246" t="s">
        <v>140</v>
      </c>
      <c r="G139" s="244"/>
      <c r="H139" s="247">
        <v>6</v>
      </c>
      <c r="I139" s="248"/>
      <c r="J139" s="248"/>
      <c r="K139" s="244"/>
      <c r="L139" s="244"/>
      <c r="M139" s="249"/>
      <c r="N139" s="250"/>
      <c r="O139" s="251"/>
      <c r="P139" s="251"/>
      <c r="Q139" s="251"/>
      <c r="R139" s="251"/>
      <c r="S139" s="251"/>
      <c r="T139" s="251"/>
      <c r="U139" s="251"/>
      <c r="V139" s="251"/>
      <c r="W139" s="251"/>
      <c r="X139" s="252"/>
      <c r="Y139" s="14"/>
      <c r="Z139" s="14"/>
      <c r="AA139" s="14"/>
      <c r="AB139" s="14"/>
      <c r="AC139" s="14"/>
      <c r="AD139" s="14"/>
      <c r="AE139" s="14"/>
      <c r="AT139" s="253" t="s">
        <v>134</v>
      </c>
      <c r="AU139" s="253" t="s">
        <v>87</v>
      </c>
      <c r="AV139" s="14" t="s">
        <v>132</v>
      </c>
      <c r="AW139" s="14" t="s">
        <v>5</v>
      </c>
      <c r="AX139" s="14" t="s">
        <v>85</v>
      </c>
      <c r="AY139" s="253" t="s">
        <v>125</v>
      </c>
    </row>
    <row r="140" spans="1:65" s="2" customFormat="1" ht="16.5" customHeight="1">
      <c r="A140" s="38"/>
      <c r="B140" s="39"/>
      <c r="C140" s="217" t="s">
        <v>132</v>
      </c>
      <c r="D140" s="217" t="s">
        <v>127</v>
      </c>
      <c r="E140" s="218" t="s">
        <v>152</v>
      </c>
      <c r="F140" s="219" t="s">
        <v>153</v>
      </c>
      <c r="G140" s="220" t="s">
        <v>154</v>
      </c>
      <c r="H140" s="221">
        <v>86</v>
      </c>
      <c r="I140" s="222"/>
      <c r="J140" s="222"/>
      <c r="K140" s="223">
        <f>ROUND(P140*H140,2)</f>
        <v>0</v>
      </c>
      <c r="L140" s="219" t="s">
        <v>1</v>
      </c>
      <c r="M140" s="44"/>
      <c r="N140" s="224" t="s">
        <v>1</v>
      </c>
      <c r="O140" s="225" t="s">
        <v>40</v>
      </c>
      <c r="P140" s="226">
        <f>I140+J140</f>
        <v>0</v>
      </c>
      <c r="Q140" s="226">
        <f>ROUND(I140*H140,2)</f>
        <v>0</v>
      </c>
      <c r="R140" s="226">
        <f>ROUND(J140*H140,2)</f>
        <v>0</v>
      </c>
      <c r="S140" s="91"/>
      <c r="T140" s="227">
        <f>S140*H140</f>
        <v>0</v>
      </c>
      <c r="U140" s="227">
        <v>0</v>
      </c>
      <c r="V140" s="227">
        <f>U140*H140</f>
        <v>0</v>
      </c>
      <c r="W140" s="227">
        <v>0.205</v>
      </c>
      <c r="X140" s="228">
        <f>W140*H140</f>
        <v>17.63</v>
      </c>
      <c r="Y140" s="38"/>
      <c r="Z140" s="38"/>
      <c r="AA140" s="38"/>
      <c r="AB140" s="38"/>
      <c r="AC140" s="38"/>
      <c r="AD140" s="38"/>
      <c r="AE140" s="38"/>
      <c r="AR140" s="229" t="s">
        <v>132</v>
      </c>
      <c r="AT140" s="229" t="s">
        <v>127</v>
      </c>
      <c r="AU140" s="229" t="s">
        <v>87</v>
      </c>
      <c r="AY140" s="17" t="s">
        <v>125</v>
      </c>
      <c r="BE140" s="230">
        <f>IF(O140="základní",K140,0)</f>
        <v>0</v>
      </c>
      <c r="BF140" s="230">
        <f>IF(O140="snížená",K140,0)</f>
        <v>0</v>
      </c>
      <c r="BG140" s="230">
        <f>IF(O140="zákl. přenesená",K140,0)</f>
        <v>0</v>
      </c>
      <c r="BH140" s="230">
        <f>IF(O140="sníž. přenesená",K140,0)</f>
        <v>0</v>
      </c>
      <c r="BI140" s="230">
        <f>IF(O140="nulová",K140,0)</f>
        <v>0</v>
      </c>
      <c r="BJ140" s="17" t="s">
        <v>85</v>
      </c>
      <c r="BK140" s="230">
        <f>ROUND(P140*H140,2)</f>
        <v>0</v>
      </c>
      <c r="BL140" s="17" t="s">
        <v>132</v>
      </c>
      <c r="BM140" s="229" t="s">
        <v>155</v>
      </c>
    </row>
    <row r="141" spans="1:51" s="13" customFormat="1" ht="12">
      <c r="A141" s="13"/>
      <c r="B141" s="231"/>
      <c r="C141" s="232"/>
      <c r="D141" s="233" t="s">
        <v>134</v>
      </c>
      <c r="E141" s="234" t="s">
        <v>1</v>
      </c>
      <c r="F141" s="235" t="s">
        <v>156</v>
      </c>
      <c r="G141" s="232"/>
      <c r="H141" s="236">
        <v>86</v>
      </c>
      <c r="I141" s="237"/>
      <c r="J141" s="237"/>
      <c r="K141" s="232"/>
      <c r="L141" s="232"/>
      <c r="M141" s="238"/>
      <c r="N141" s="239"/>
      <c r="O141" s="240"/>
      <c r="P141" s="240"/>
      <c r="Q141" s="240"/>
      <c r="R141" s="240"/>
      <c r="S141" s="240"/>
      <c r="T141" s="240"/>
      <c r="U141" s="240"/>
      <c r="V141" s="240"/>
      <c r="W141" s="240"/>
      <c r="X141" s="241"/>
      <c r="Y141" s="13"/>
      <c r="Z141" s="13"/>
      <c r="AA141" s="13"/>
      <c r="AB141" s="13"/>
      <c r="AC141" s="13"/>
      <c r="AD141" s="13"/>
      <c r="AE141" s="13"/>
      <c r="AT141" s="242" t="s">
        <v>134</v>
      </c>
      <c r="AU141" s="242" t="s">
        <v>87</v>
      </c>
      <c r="AV141" s="13" t="s">
        <v>87</v>
      </c>
      <c r="AW141" s="13" t="s">
        <v>5</v>
      </c>
      <c r="AX141" s="13" t="s">
        <v>77</v>
      </c>
      <c r="AY141" s="242" t="s">
        <v>125</v>
      </c>
    </row>
    <row r="142" spans="1:51" s="14" customFormat="1" ht="12">
      <c r="A142" s="14"/>
      <c r="B142" s="243"/>
      <c r="C142" s="244"/>
      <c r="D142" s="233" t="s">
        <v>134</v>
      </c>
      <c r="E142" s="245" t="s">
        <v>1</v>
      </c>
      <c r="F142" s="246" t="s">
        <v>140</v>
      </c>
      <c r="G142" s="244"/>
      <c r="H142" s="247">
        <v>86</v>
      </c>
      <c r="I142" s="248"/>
      <c r="J142" s="248"/>
      <c r="K142" s="244"/>
      <c r="L142" s="244"/>
      <c r="M142" s="249"/>
      <c r="N142" s="250"/>
      <c r="O142" s="251"/>
      <c r="P142" s="251"/>
      <c r="Q142" s="251"/>
      <c r="R142" s="251"/>
      <c r="S142" s="251"/>
      <c r="T142" s="251"/>
      <c r="U142" s="251"/>
      <c r="V142" s="251"/>
      <c r="W142" s="251"/>
      <c r="X142" s="252"/>
      <c r="Y142" s="14"/>
      <c r="Z142" s="14"/>
      <c r="AA142" s="14"/>
      <c r="AB142" s="14"/>
      <c r="AC142" s="14"/>
      <c r="AD142" s="14"/>
      <c r="AE142" s="14"/>
      <c r="AT142" s="253" t="s">
        <v>134</v>
      </c>
      <c r="AU142" s="253" t="s">
        <v>87</v>
      </c>
      <c r="AV142" s="14" t="s">
        <v>132</v>
      </c>
      <c r="AW142" s="14" t="s">
        <v>5</v>
      </c>
      <c r="AX142" s="14" t="s">
        <v>85</v>
      </c>
      <c r="AY142" s="253" t="s">
        <v>125</v>
      </c>
    </row>
    <row r="143" spans="1:65" s="2" customFormat="1" ht="16.5" customHeight="1">
      <c r="A143" s="38"/>
      <c r="B143" s="39"/>
      <c r="C143" s="217" t="s">
        <v>157</v>
      </c>
      <c r="D143" s="217" t="s">
        <v>127</v>
      </c>
      <c r="E143" s="218" t="s">
        <v>85</v>
      </c>
      <c r="F143" s="219" t="s">
        <v>158</v>
      </c>
      <c r="G143" s="220" t="s">
        <v>159</v>
      </c>
      <c r="H143" s="221">
        <v>1</v>
      </c>
      <c r="I143" s="222"/>
      <c r="J143" s="222"/>
      <c r="K143" s="223">
        <f>ROUND(P143*H143,2)</f>
        <v>0</v>
      </c>
      <c r="L143" s="219" t="s">
        <v>1</v>
      </c>
      <c r="M143" s="44"/>
      <c r="N143" s="224" t="s">
        <v>1</v>
      </c>
      <c r="O143" s="225" t="s">
        <v>40</v>
      </c>
      <c r="P143" s="226">
        <f>I143+J143</f>
        <v>0</v>
      </c>
      <c r="Q143" s="226">
        <f>ROUND(I143*H143,2)</f>
        <v>0</v>
      </c>
      <c r="R143" s="226">
        <f>ROUND(J143*H143,2)</f>
        <v>0</v>
      </c>
      <c r="S143" s="91"/>
      <c r="T143" s="227">
        <f>S143*H143</f>
        <v>0</v>
      </c>
      <c r="U143" s="227">
        <v>0</v>
      </c>
      <c r="V143" s="227">
        <f>U143*H143</f>
        <v>0</v>
      </c>
      <c r="W143" s="227">
        <v>0</v>
      </c>
      <c r="X143" s="228">
        <f>W143*H143</f>
        <v>0</v>
      </c>
      <c r="Y143" s="38"/>
      <c r="Z143" s="38"/>
      <c r="AA143" s="38"/>
      <c r="AB143" s="38"/>
      <c r="AC143" s="38"/>
      <c r="AD143" s="38"/>
      <c r="AE143" s="38"/>
      <c r="AR143" s="229" t="s">
        <v>132</v>
      </c>
      <c r="AT143" s="229" t="s">
        <v>127</v>
      </c>
      <c r="AU143" s="229" t="s">
        <v>87</v>
      </c>
      <c r="AY143" s="17" t="s">
        <v>125</v>
      </c>
      <c r="BE143" s="230">
        <f>IF(O143="základní",K143,0)</f>
        <v>0</v>
      </c>
      <c r="BF143" s="230">
        <f>IF(O143="snížená",K143,0)</f>
        <v>0</v>
      </c>
      <c r="BG143" s="230">
        <f>IF(O143="zákl. přenesená",K143,0)</f>
        <v>0</v>
      </c>
      <c r="BH143" s="230">
        <f>IF(O143="sníž. přenesená",K143,0)</f>
        <v>0</v>
      </c>
      <c r="BI143" s="230">
        <f>IF(O143="nulová",K143,0)</f>
        <v>0</v>
      </c>
      <c r="BJ143" s="17" t="s">
        <v>85</v>
      </c>
      <c r="BK143" s="230">
        <f>ROUND(P143*H143,2)</f>
        <v>0</v>
      </c>
      <c r="BL143" s="17" t="s">
        <v>132</v>
      </c>
      <c r="BM143" s="229" t="s">
        <v>160</v>
      </c>
    </row>
    <row r="144" spans="1:63" s="12" customFormat="1" ht="22.8" customHeight="1">
      <c r="A144" s="12"/>
      <c r="B144" s="200"/>
      <c r="C144" s="201"/>
      <c r="D144" s="202" t="s">
        <v>76</v>
      </c>
      <c r="E144" s="215" t="s">
        <v>157</v>
      </c>
      <c r="F144" s="215" t="s">
        <v>161</v>
      </c>
      <c r="G144" s="201"/>
      <c r="H144" s="201"/>
      <c r="I144" s="204"/>
      <c r="J144" s="204"/>
      <c r="K144" s="216">
        <f>BK144</f>
        <v>0</v>
      </c>
      <c r="L144" s="201"/>
      <c r="M144" s="206"/>
      <c r="N144" s="207"/>
      <c r="O144" s="208"/>
      <c r="P144" s="208"/>
      <c r="Q144" s="209">
        <f>SUM(Q145:Q159)</f>
        <v>0</v>
      </c>
      <c r="R144" s="209">
        <f>SUM(R145:R159)</f>
        <v>0</v>
      </c>
      <c r="S144" s="208"/>
      <c r="T144" s="210">
        <f>SUM(T145:T159)</f>
        <v>0</v>
      </c>
      <c r="U144" s="208"/>
      <c r="V144" s="210">
        <f>SUM(V145:V159)</f>
        <v>129.956892</v>
      </c>
      <c r="W144" s="208"/>
      <c r="X144" s="211">
        <f>SUM(X145:X159)</f>
        <v>0</v>
      </c>
      <c r="Y144" s="12"/>
      <c r="Z144" s="12"/>
      <c r="AA144" s="12"/>
      <c r="AB144" s="12"/>
      <c r="AC144" s="12"/>
      <c r="AD144" s="12"/>
      <c r="AE144" s="12"/>
      <c r="AR144" s="212" t="s">
        <v>85</v>
      </c>
      <c r="AT144" s="213" t="s">
        <v>76</v>
      </c>
      <c r="AU144" s="213" t="s">
        <v>85</v>
      </c>
      <c r="AY144" s="212" t="s">
        <v>125</v>
      </c>
      <c r="BK144" s="214">
        <f>SUM(BK145:BK159)</f>
        <v>0</v>
      </c>
    </row>
    <row r="145" spans="1:65" s="2" customFormat="1" ht="12">
      <c r="A145" s="38"/>
      <c r="B145" s="39"/>
      <c r="C145" s="217" t="s">
        <v>151</v>
      </c>
      <c r="D145" s="217" t="s">
        <v>127</v>
      </c>
      <c r="E145" s="218" t="s">
        <v>162</v>
      </c>
      <c r="F145" s="219" t="s">
        <v>163</v>
      </c>
      <c r="G145" s="220" t="s">
        <v>130</v>
      </c>
      <c r="H145" s="221">
        <v>153</v>
      </c>
      <c r="I145" s="222"/>
      <c r="J145" s="222"/>
      <c r="K145" s="223">
        <f>ROUND(P145*H145,2)</f>
        <v>0</v>
      </c>
      <c r="L145" s="219" t="s">
        <v>131</v>
      </c>
      <c r="M145" s="44"/>
      <c r="N145" s="224" t="s">
        <v>1</v>
      </c>
      <c r="O145" s="225" t="s">
        <v>40</v>
      </c>
      <c r="P145" s="226">
        <f>I145+J145</f>
        <v>0</v>
      </c>
      <c r="Q145" s="226">
        <f>ROUND(I145*H145,2)</f>
        <v>0</v>
      </c>
      <c r="R145" s="226">
        <f>ROUND(J145*H145,2)</f>
        <v>0</v>
      </c>
      <c r="S145" s="91"/>
      <c r="T145" s="227">
        <f>S145*H145</f>
        <v>0</v>
      </c>
      <c r="U145" s="227">
        <v>0.23</v>
      </c>
      <c r="V145" s="227">
        <f>U145*H145</f>
        <v>35.190000000000005</v>
      </c>
      <c r="W145" s="227">
        <v>0</v>
      </c>
      <c r="X145" s="228">
        <f>W145*H145</f>
        <v>0</v>
      </c>
      <c r="Y145" s="38"/>
      <c r="Z145" s="38"/>
      <c r="AA145" s="38"/>
      <c r="AB145" s="38"/>
      <c r="AC145" s="38"/>
      <c r="AD145" s="38"/>
      <c r="AE145" s="38"/>
      <c r="AR145" s="229" t="s">
        <v>132</v>
      </c>
      <c r="AT145" s="229" t="s">
        <v>127</v>
      </c>
      <c r="AU145" s="229" t="s">
        <v>87</v>
      </c>
      <c r="AY145" s="17" t="s">
        <v>125</v>
      </c>
      <c r="BE145" s="230">
        <f>IF(O145="základní",K145,0)</f>
        <v>0</v>
      </c>
      <c r="BF145" s="230">
        <f>IF(O145="snížená",K145,0)</f>
        <v>0</v>
      </c>
      <c r="BG145" s="230">
        <f>IF(O145="zákl. přenesená",K145,0)</f>
        <v>0</v>
      </c>
      <c r="BH145" s="230">
        <f>IF(O145="sníž. přenesená",K145,0)</f>
        <v>0</v>
      </c>
      <c r="BI145" s="230">
        <f>IF(O145="nulová",K145,0)</f>
        <v>0</v>
      </c>
      <c r="BJ145" s="17" t="s">
        <v>85</v>
      </c>
      <c r="BK145" s="230">
        <f>ROUND(P145*H145,2)</f>
        <v>0</v>
      </c>
      <c r="BL145" s="17" t="s">
        <v>132</v>
      </c>
      <c r="BM145" s="229" t="s">
        <v>164</v>
      </c>
    </row>
    <row r="146" spans="1:51" s="13" customFormat="1" ht="12">
      <c r="A146" s="13"/>
      <c r="B146" s="231"/>
      <c r="C146" s="232"/>
      <c r="D146" s="233" t="s">
        <v>134</v>
      </c>
      <c r="E146" s="234" t="s">
        <v>1</v>
      </c>
      <c r="F146" s="235" t="s">
        <v>165</v>
      </c>
      <c r="G146" s="232"/>
      <c r="H146" s="236">
        <v>153</v>
      </c>
      <c r="I146" s="237"/>
      <c r="J146" s="237"/>
      <c r="K146" s="232"/>
      <c r="L146" s="232"/>
      <c r="M146" s="238"/>
      <c r="N146" s="239"/>
      <c r="O146" s="240"/>
      <c r="P146" s="240"/>
      <c r="Q146" s="240"/>
      <c r="R146" s="240"/>
      <c r="S146" s="240"/>
      <c r="T146" s="240"/>
      <c r="U146" s="240"/>
      <c r="V146" s="240"/>
      <c r="W146" s="240"/>
      <c r="X146" s="241"/>
      <c r="Y146" s="13"/>
      <c r="Z146" s="13"/>
      <c r="AA146" s="13"/>
      <c r="AB146" s="13"/>
      <c r="AC146" s="13"/>
      <c r="AD146" s="13"/>
      <c r="AE146" s="13"/>
      <c r="AT146" s="242" t="s">
        <v>134</v>
      </c>
      <c r="AU146" s="242" t="s">
        <v>87</v>
      </c>
      <c r="AV146" s="13" t="s">
        <v>87</v>
      </c>
      <c r="AW146" s="13" t="s">
        <v>5</v>
      </c>
      <c r="AX146" s="13" t="s">
        <v>77</v>
      </c>
      <c r="AY146" s="242" t="s">
        <v>125</v>
      </c>
    </row>
    <row r="147" spans="1:51" s="14" customFormat="1" ht="12">
      <c r="A147" s="14"/>
      <c r="B147" s="243"/>
      <c r="C147" s="244"/>
      <c r="D147" s="233" t="s">
        <v>134</v>
      </c>
      <c r="E147" s="245" t="s">
        <v>1</v>
      </c>
      <c r="F147" s="246" t="s">
        <v>140</v>
      </c>
      <c r="G147" s="244"/>
      <c r="H147" s="247">
        <v>153</v>
      </c>
      <c r="I147" s="248"/>
      <c r="J147" s="248"/>
      <c r="K147" s="244"/>
      <c r="L147" s="244"/>
      <c r="M147" s="249"/>
      <c r="N147" s="250"/>
      <c r="O147" s="251"/>
      <c r="P147" s="251"/>
      <c r="Q147" s="251"/>
      <c r="R147" s="251"/>
      <c r="S147" s="251"/>
      <c r="T147" s="251"/>
      <c r="U147" s="251"/>
      <c r="V147" s="251"/>
      <c r="W147" s="251"/>
      <c r="X147" s="252"/>
      <c r="Y147" s="14"/>
      <c r="Z147" s="14"/>
      <c r="AA147" s="14"/>
      <c r="AB147" s="14"/>
      <c r="AC147" s="14"/>
      <c r="AD147" s="14"/>
      <c r="AE147" s="14"/>
      <c r="AT147" s="253" t="s">
        <v>134</v>
      </c>
      <c r="AU147" s="253" t="s">
        <v>87</v>
      </c>
      <c r="AV147" s="14" t="s">
        <v>132</v>
      </c>
      <c r="AW147" s="14" t="s">
        <v>5</v>
      </c>
      <c r="AX147" s="14" t="s">
        <v>85</v>
      </c>
      <c r="AY147" s="253" t="s">
        <v>125</v>
      </c>
    </row>
    <row r="148" spans="1:65" s="2" customFormat="1" ht="24.15" customHeight="1">
      <c r="A148" s="38"/>
      <c r="B148" s="39"/>
      <c r="C148" s="217" t="s">
        <v>166</v>
      </c>
      <c r="D148" s="217" t="s">
        <v>127</v>
      </c>
      <c r="E148" s="218" t="s">
        <v>167</v>
      </c>
      <c r="F148" s="219" t="s">
        <v>168</v>
      </c>
      <c r="G148" s="220" t="s">
        <v>130</v>
      </c>
      <c r="H148" s="221">
        <v>153</v>
      </c>
      <c r="I148" s="222"/>
      <c r="J148" s="222"/>
      <c r="K148" s="223">
        <f>ROUND(P148*H148,2)</f>
        <v>0</v>
      </c>
      <c r="L148" s="219" t="s">
        <v>1</v>
      </c>
      <c r="M148" s="44"/>
      <c r="N148" s="224" t="s">
        <v>1</v>
      </c>
      <c r="O148" s="225" t="s">
        <v>40</v>
      </c>
      <c r="P148" s="226">
        <f>I148+J148</f>
        <v>0</v>
      </c>
      <c r="Q148" s="226">
        <f>ROUND(I148*H148,2)</f>
        <v>0</v>
      </c>
      <c r="R148" s="226">
        <f>ROUND(J148*H148,2)</f>
        <v>0</v>
      </c>
      <c r="S148" s="91"/>
      <c r="T148" s="227">
        <f>S148*H148</f>
        <v>0</v>
      </c>
      <c r="U148" s="227">
        <v>0.396</v>
      </c>
      <c r="V148" s="227">
        <f>U148*H148</f>
        <v>60.588</v>
      </c>
      <c r="W148" s="227">
        <v>0</v>
      </c>
      <c r="X148" s="228">
        <f>W148*H148</f>
        <v>0</v>
      </c>
      <c r="Y148" s="38"/>
      <c r="Z148" s="38"/>
      <c r="AA148" s="38"/>
      <c r="AB148" s="38"/>
      <c r="AC148" s="38"/>
      <c r="AD148" s="38"/>
      <c r="AE148" s="38"/>
      <c r="AR148" s="229" t="s">
        <v>132</v>
      </c>
      <c r="AT148" s="229" t="s">
        <v>127</v>
      </c>
      <c r="AU148" s="229" t="s">
        <v>87</v>
      </c>
      <c r="AY148" s="17" t="s">
        <v>125</v>
      </c>
      <c r="BE148" s="230">
        <f>IF(O148="základní",K148,0)</f>
        <v>0</v>
      </c>
      <c r="BF148" s="230">
        <f>IF(O148="snížená",K148,0)</f>
        <v>0</v>
      </c>
      <c r="BG148" s="230">
        <f>IF(O148="zákl. přenesená",K148,0)</f>
        <v>0</v>
      </c>
      <c r="BH148" s="230">
        <f>IF(O148="sníž. přenesená",K148,0)</f>
        <v>0</v>
      </c>
      <c r="BI148" s="230">
        <f>IF(O148="nulová",K148,0)</f>
        <v>0</v>
      </c>
      <c r="BJ148" s="17" t="s">
        <v>85</v>
      </c>
      <c r="BK148" s="230">
        <f>ROUND(P148*H148,2)</f>
        <v>0</v>
      </c>
      <c r="BL148" s="17" t="s">
        <v>132</v>
      </c>
      <c r="BM148" s="229" t="s">
        <v>169</v>
      </c>
    </row>
    <row r="149" spans="1:51" s="13" customFormat="1" ht="12">
      <c r="A149" s="13"/>
      <c r="B149" s="231"/>
      <c r="C149" s="232"/>
      <c r="D149" s="233" t="s">
        <v>134</v>
      </c>
      <c r="E149" s="234" t="s">
        <v>1</v>
      </c>
      <c r="F149" s="235" t="s">
        <v>165</v>
      </c>
      <c r="G149" s="232"/>
      <c r="H149" s="236">
        <v>153</v>
      </c>
      <c r="I149" s="237"/>
      <c r="J149" s="237"/>
      <c r="K149" s="232"/>
      <c r="L149" s="232"/>
      <c r="M149" s="238"/>
      <c r="N149" s="239"/>
      <c r="O149" s="240"/>
      <c r="P149" s="240"/>
      <c r="Q149" s="240"/>
      <c r="R149" s="240"/>
      <c r="S149" s="240"/>
      <c r="T149" s="240"/>
      <c r="U149" s="240"/>
      <c r="V149" s="240"/>
      <c r="W149" s="240"/>
      <c r="X149" s="241"/>
      <c r="Y149" s="13"/>
      <c r="Z149" s="13"/>
      <c r="AA149" s="13"/>
      <c r="AB149" s="13"/>
      <c r="AC149" s="13"/>
      <c r="AD149" s="13"/>
      <c r="AE149" s="13"/>
      <c r="AT149" s="242" t="s">
        <v>134</v>
      </c>
      <c r="AU149" s="242" t="s">
        <v>87</v>
      </c>
      <c r="AV149" s="13" t="s">
        <v>87</v>
      </c>
      <c r="AW149" s="13" t="s">
        <v>5</v>
      </c>
      <c r="AX149" s="13" t="s">
        <v>77</v>
      </c>
      <c r="AY149" s="242" t="s">
        <v>125</v>
      </c>
    </row>
    <row r="150" spans="1:51" s="14" customFormat="1" ht="12">
      <c r="A150" s="14"/>
      <c r="B150" s="243"/>
      <c r="C150" s="244"/>
      <c r="D150" s="233" t="s">
        <v>134</v>
      </c>
      <c r="E150" s="245" t="s">
        <v>1</v>
      </c>
      <c r="F150" s="246" t="s">
        <v>140</v>
      </c>
      <c r="G150" s="244"/>
      <c r="H150" s="247">
        <v>153</v>
      </c>
      <c r="I150" s="248"/>
      <c r="J150" s="248"/>
      <c r="K150" s="244"/>
      <c r="L150" s="244"/>
      <c r="M150" s="249"/>
      <c r="N150" s="250"/>
      <c r="O150" s="251"/>
      <c r="P150" s="251"/>
      <c r="Q150" s="251"/>
      <c r="R150" s="251"/>
      <c r="S150" s="251"/>
      <c r="T150" s="251"/>
      <c r="U150" s="251"/>
      <c r="V150" s="251"/>
      <c r="W150" s="251"/>
      <c r="X150" s="252"/>
      <c r="Y150" s="14"/>
      <c r="Z150" s="14"/>
      <c r="AA150" s="14"/>
      <c r="AB150" s="14"/>
      <c r="AC150" s="14"/>
      <c r="AD150" s="14"/>
      <c r="AE150" s="14"/>
      <c r="AT150" s="253" t="s">
        <v>134</v>
      </c>
      <c r="AU150" s="253" t="s">
        <v>87</v>
      </c>
      <c r="AV150" s="14" t="s">
        <v>132</v>
      </c>
      <c r="AW150" s="14" t="s">
        <v>5</v>
      </c>
      <c r="AX150" s="14" t="s">
        <v>85</v>
      </c>
      <c r="AY150" s="253" t="s">
        <v>125</v>
      </c>
    </row>
    <row r="151" spans="1:65" s="2" customFormat="1" ht="24.15" customHeight="1">
      <c r="A151" s="38"/>
      <c r="B151" s="39"/>
      <c r="C151" s="217" t="s">
        <v>170</v>
      </c>
      <c r="D151" s="217" t="s">
        <v>127</v>
      </c>
      <c r="E151" s="218" t="s">
        <v>171</v>
      </c>
      <c r="F151" s="219" t="s">
        <v>172</v>
      </c>
      <c r="G151" s="220" t="s">
        <v>130</v>
      </c>
      <c r="H151" s="221">
        <v>153</v>
      </c>
      <c r="I151" s="222"/>
      <c r="J151" s="222"/>
      <c r="K151" s="223">
        <f>ROUND(P151*H151,2)</f>
        <v>0</v>
      </c>
      <c r="L151" s="219" t="s">
        <v>131</v>
      </c>
      <c r="M151" s="44"/>
      <c r="N151" s="224" t="s">
        <v>1</v>
      </c>
      <c r="O151" s="225" t="s">
        <v>40</v>
      </c>
      <c r="P151" s="226">
        <f>I151+J151</f>
        <v>0</v>
      </c>
      <c r="Q151" s="226">
        <f>ROUND(I151*H151,2)</f>
        <v>0</v>
      </c>
      <c r="R151" s="226">
        <f>ROUND(J151*H151,2)</f>
        <v>0</v>
      </c>
      <c r="S151" s="91"/>
      <c r="T151" s="227">
        <f>S151*H151</f>
        <v>0</v>
      </c>
      <c r="U151" s="227">
        <v>0.08922</v>
      </c>
      <c r="V151" s="227">
        <f>U151*H151</f>
        <v>13.650659999999998</v>
      </c>
      <c r="W151" s="227">
        <v>0</v>
      </c>
      <c r="X151" s="228">
        <f>W151*H151</f>
        <v>0</v>
      </c>
      <c r="Y151" s="38"/>
      <c r="Z151" s="38"/>
      <c r="AA151" s="38"/>
      <c r="AB151" s="38"/>
      <c r="AC151" s="38"/>
      <c r="AD151" s="38"/>
      <c r="AE151" s="38"/>
      <c r="AR151" s="229" t="s">
        <v>132</v>
      </c>
      <c r="AT151" s="229" t="s">
        <v>127</v>
      </c>
      <c r="AU151" s="229" t="s">
        <v>87</v>
      </c>
      <c r="AY151" s="17" t="s">
        <v>125</v>
      </c>
      <c r="BE151" s="230">
        <f>IF(O151="základní",K151,0)</f>
        <v>0</v>
      </c>
      <c r="BF151" s="230">
        <f>IF(O151="snížená",K151,0)</f>
        <v>0</v>
      </c>
      <c r="BG151" s="230">
        <f>IF(O151="zákl. přenesená",K151,0)</f>
        <v>0</v>
      </c>
      <c r="BH151" s="230">
        <f>IF(O151="sníž. přenesená",K151,0)</f>
        <v>0</v>
      </c>
      <c r="BI151" s="230">
        <f>IF(O151="nulová",K151,0)</f>
        <v>0</v>
      </c>
      <c r="BJ151" s="17" t="s">
        <v>85</v>
      </c>
      <c r="BK151" s="230">
        <f>ROUND(P151*H151,2)</f>
        <v>0</v>
      </c>
      <c r="BL151" s="17" t="s">
        <v>132</v>
      </c>
      <c r="BM151" s="229" t="s">
        <v>173</v>
      </c>
    </row>
    <row r="152" spans="1:51" s="13" customFormat="1" ht="12">
      <c r="A152" s="13"/>
      <c r="B152" s="231"/>
      <c r="C152" s="232"/>
      <c r="D152" s="233" t="s">
        <v>134</v>
      </c>
      <c r="E152" s="234" t="s">
        <v>1</v>
      </c>
      <c r="F152" s="235" t="s">
        <v>165</v>
      </c>
      <c r="G152" s="232"/>
      <c r="H152" s="236">
        <v>153</v>
      </c>
      <c r="I152" s="237"/>
      <c r="J152" s="237"/>
      <c r="K152" s="232"/>
      <c r="L152" s="232"/>
      <c r="M152" s="238"/>
      <c r="N152" s="239"/>
      <c r="O152" s="240"/>
      <c r="P152" s="240"/>
      <c r="Q152" s="240"/>
      <c r="R152" s="240"/>
      <c r="S152" s="240"/>
      <c r="T152" s="240"/>
      <c r="U152" s="240"/>
      <c r="V152" s="240"/>
      <c r="W152" s="240"/>
      <c r="X152" s="241"/>
      <c r="Y152" s="13"/>
      <c r="Z152" s="13"/>
      <c r="AA152" s="13"/>
      <c r="AB152" s="13"/>
      <c r="AC152" s="13"/>
      <c r="AD152" s="13"/>
      <c r="AE152" s="13"/>
      <c r="AT152" s="242" t="s">
        <v>134</v>
      </c>
      <c r="AU152" s="242" t="s">
        <v>87</v>
      </c>
      <c r="AV152" s="13" t="s">
        <v>87</v>
      </c>
      <c r="AW152" s="13" t="s">
        <v>5</v>
      </c>
      <c r="AX152" s="13" t="s">
        <v>77</v>
      </c>
      <c r="AY152" s="242" t="s">
        <v>125</v>
      </c>
    </row>
    <row r="153" spans="1:51" s="14" customFormat="1" ht="12">
      <c r="A153" s="14"/>
      <c r="B153" s="243"/>
      <c r="C153" s="244"/>
      <c r="D153" s="233" t="s">
        <v>134</v>
      </c>
      <c r="E153" s="245" t="s">
        <v>1</v>
      </c>
      <c r="F153" s="246" t="s">
        <v>140</v>
      </c>
      <c r="G153" s="244"/>
      <c r="H153" s="247">
        <v>153</v>
      </c>
      <c r="I153" s="248"/>
      <c r="J153" s="248"/>
      <c r="K153" s="244"/>
      <c r="L153" s="244"/>
      <c r="M153" s="249"/>
      <c r="N153" s="250"/>
      <c r="O153" s="251"/>
      <c r="P153" s="251"/>
      <c r="Q153" s="251"/>
      <c r="R153" s="251"/>
      <c r="S153" s="251"/>
      <c r="T153" s="251"/>
      <c r="U153" s="251"/>
      <c r="V153" s="251"/>
      <c r="W153" s="251"/>
      <c r="X153" s="252"/>
      <c r="Y153" s="14"/>
      <c r="Z153" s="14"/>
      <c r="AA153" s="14"/>
      <c r="AB153" s="14"/>
      <c r="AC153" s="14"/>
      <c r="AD153" s="14"/>
      <c r="AE153" s="14"/>
      <c r="AT153" s="253" t="s">
        <v>134</v>
      </c>
      <c r="AU153" s="253" t="s">
        <v>87</v>
      </c>
      <c r="AV153" s="14" t="s">
        <v>132</v>
      </c>
      <c r="AW153" s="14" t="s">
        <v>5</v>
      </c>
      <c r="AX153" s="14" t="s">
        <v>85</v>
      </c>
      <c r="AY153" s="253" t="s">
        <v>125</v>
      </c>
    </row>
    <row r="154" spans="1:65" s="2" customFormat="1" ht="12">
      <c r="A154" s="38"/>
      <c r="B154" s="39"/>
      <c r="C154" s="264" t="s">
        <v>174</v>
      </c>
      <c r="D154" s="264" t="s">
        <v>175</v>
      </c>
      <c r="E154" s="265" t="s">
        <v>176</v>
      </c>
      <c r="F154" s="266" t="s">
        <v>177</v>
      </c>
      <c r="G154" s="267" t="s">
        <v>130</v>
      </c>
      <c r="H154" s="268">
        <v>134.212</v>
      </c>
      <c r="I154" s="269"/>
      <c r="J154" s="270"/>
      <c r="K154" s="271">
        <f>ROUND(P154*H154,2)</f>
        <v>0</v>
      </c>
      <c r="L154" s="266" t="s">
        <v>131</v>
      </c>
      <c r="M154" s="272"/>
      <c r="N154" s="273" t="s">
        <v>1</v>
      </c>
      <c r="O154" s="225" t="s">
        <v>40</v>
      </c>
      <c r="P154" s="226">
        <f>I154+J154</f>
        <v>0</v>
      </c>
      <c r="Q154" s="226">
        <f>ROUND(I154*H154,2)</f>
        <v>0</v>
      </c>
      <c r="R154" s="226">
        <f>ROUND(J154*H154,2)</f>
        <v>0</v>
      </c>
      <c r="S154" s="91"/>
      <c r="T154" s="227">
        <f>S154*H154</f>
        <v>0</v>
      </c>
      <c r="U154" s="227">
        <v>0.131</v>
      </c>
      <c r="V154" s="227">
        <f>U154*H154</f>
        <v>17.581772</v>
      </c>
      <c r="W154" s="227">
        <v>0</v>
      </c>
      <c r="X154" s="228">
        <f>W154*H154</f>
        <v>0</v>
      </c>
      <c r="Y154" s="38"/>
      <c r="Z154" s="38"/>
      <c r="AA154" s="38"/>
      <c r="AB154" s="38"/>
      <c r="AC154" s="38"/>
      <c r="AD154" s="38"/>
      <c r="AE154" s="38"/>
      <c r="AR154" s="229" t="s">
        <v>170</v>
      </c>
      <c r="AT154" s="229" t="s">
        <v>175</v>
      </c>
      <c r="AU154" s="229" t="s">
        <v>87</v>
      </c>
      <c r="AY154" s="17" t="s">
        <v>125</v>
      </c>
      <c r="BE154" s="230">
        <f>IF(O154="základní",K154,0)</f>
        <v>0</v>
      </c>
      <c r="BF154" s="230">
        <f>IF(O154="snížená",K154,0)</f>
        <v>0</v>
      </c>
      <c r="BG154" s="230">
        <f>IF(O154="zákl. přenesená",K154,0)</f>
        <v>0</v>
      </c>
      <c r="BH154" s="230">
        <f>IF(O154="sníž. přenesená",K154,0)</f>
        <v>0</v>
      </c>
      <c r="BI154" s="230">
        <f>IF(O154="nulová",K154,0)</f>
        <v>0</v>
      </c>
      <c r="BJ154" s="17" t="s">
        <v>85</v>
      </c>
      <c r="BK154" s="230">
        <f>ROUND(P154*H154,2)</f>
        <v>0</v>
      </c>
      <c r="BL154" s="17" t="s">
        <v>132</v>
      </c>
      <c r="BM154" s="229" t="s">
        <v>178</v>
      </c>
    </row>
    <row r="155" spans="1:51" s="13" customFormat="1" ht="12">
      <c r="A155" s="13"/>
      <c r="B155" s="231"/>
      <c r="C155" s="232"/>
      <c r="D155" s="233" t="s">
        <v>134</v>
      </c>
      <c r="E155" s="234" t="s">
        <v>1</v>
      </c>
      <c r="F155" s="235" t="s">
        <v>179</v>
      </c>
      <c r="G155" s="232"/>
      <c r="H155" s="236">
        <v>131.58</v>
      </c>
      <c r="I155" s="237"/>
      <c r="J155" s="237"/>
      <c r="K155" s="232"/>
      <c r="L155" s="232"/>
      <c r="M155" s="238"/>
      <c r="N155" s="239"/>
      <c r="O155" s="240"/>
      <c r="P155" s="240"/>
      <c r="Q155" s="240"/>
      <c r="R155" s="240"/>
      <c r="S155" s="240"/>
      <c r="T155" s="240"/>
      <c r="U155" s="240"/>
      <c r="V155" s="240"/>
      <c r="W155" s="240"/>
      <c r="X155" s="241"/>
      <c r="Y155" s="13"/>
      <c r="Z155" s="13"/>
      <c r="AA155" s="13"/>
      <c r="AB155" s="13"/>
      <c r="AC155" s="13"/>
      <c r="AD155" s="13"/>
      <c r="AE155" s="13"/>
      <c r="AT155" s="242" t="s">
        <v>134</v>
      </c>
      <c r="AU155" s="242" t="s">
        <v>87</v>
      </c>
      <c r="AV155" s="13" t="s">
        <v>87</v>
      </c>
      <c r="AW155" s="13" t="s">
        <v>5</v>
      </c>
      <c r="AX155" s="13" t="s">
        <v>85</v>
      </c>
      <c r="AY155" s="242" t="s">
        <v>125</v>
      </c>
    </row>
    <row r="156" spans="1:51" s="13" customFormat="1" ht="12">
      <c r="A156" s="13"/>
      <c r="B156" s="231"/>
      <c r="C156" s="232"/>
      <c r="D156" s="233" t="s">
        <v>134</v>
      </c>
      <c r="E156" s="232"/>
      <c r="F156" s="235" t="s">
        <v>180</v>
      </c>
      <c r="G156" s="232"/>
      <c r="H156" s="236">
        <v>134.212</v>
      </c>
      <c r="I156" s="237"/>
      <c r="J156" s="237"/>
      <c r="K156" s="232"/>
      <c r="L156" s="232"/>
      <c r="M156" s="238"/>
      <c r="N156" s="239"/>
      <c r="O156" s="240"/>
      <c r="P156" s="240"/>
      <c r="Q156" s="240"/>
      <c r="R156" s="240"/>
      <c r="S156" s="240"/>
      <c r="T156" s="240"/>
      <c r="U156" s="240"/>
      <c r="V156" s="240"/>
      <c r="W156" s="240"/>
      <c r="X156" s="241"/>
      <c r="Y156" s="13"/>
      <c r="Z156" s="13"/>
      <c r="AA156" s="13"/>
      <c r="AB156" s="13"/>
      <c r="AC156" s="13"/>
      <c r="AD156" s="13"/>
      <c r="AE156" s="13"/>
      <c r="AT156" s="242" t="s">
        <v>134</v>
      </c>
      <c r="AU156" s="242" t="s">
        <v>87</v>
      </c>
      <c r="AV156" s="13" t="s">
        <v>87</v>
      </c>
      <c r="AW156" s="13" t="s">
        <v>4</v>
      </c>
      <c r="AX156" s="13" t="s">
        <v>85</v>
      </c>
      <c r="AY156" s="242" t="s">
        <v>125</v>
      </c>
    </row>
    <row r="157" spans="1:65" s="2" customFormat="1" ht="24.15" customHeight="1">
      <c r="A157" s="38"/>
      <c r="B157" s="39"/>
      <c r="C157" s="264" t="s">
        <v>181</v>
      </c>
      <c r="D157" s="264" t="s">
        <v>175</v>
      </c>
      <c r="E157" s="265" t="s">
        <v>182</v>
      </c>
      <c r="F157" s="266" t="s">
        <v>183</v>
      </c>
      <c r="G157" s="267" t="s">
        <v>130</v>
      </c>
      <c r="H157" s="268">
        <v>24.97</v>
      </c>
      <c r="I157" s="269"/>
      <c r="J157" s="270"/>
      <c r="K157" s="271">
        <f>ROUND(P157*H157,2)</f>
        <v>0</v>
      </c>
      <c r="L157" s="266" t="s">
        <v>131</v>
      </c>
      <c r="M157" s="272"/>
      <c r="N157" s="273" t="s">
        <v>1</v>
      </c>
      <c r="O157" s="225" t="s">
        <v>40</v>
      </c>
      <c r="P157" s="226">
        <f>I157+J157</f>
        <v>0</v>
      </c>
      <c r="Q157" s="226">
        <f>ROUND(I157*H157,2)</f>
        <v>0</v>
      </c>
      <c r="R157" s="226">
        <f>ROUND(J157*H157,2)</f>
        <v>0</v>
      </c>
      <c r="S157" s="91"/>
      <c r="T157" s="227">
        <f>S157*H157</f>
        <v>0</v>
      </c>
      <c r="U157" s="227">
        <v>0.118</v>
      </c>
      <c r="V157" s="227">
        <f>U157*H157</f>
        <v>2.9464599999999996</v>
      </c>
      <c r="W157" s="227">
        <v>0</v>
      </c>
      <c r="X157" s="228">
        <f>W157*H157</f>
        <v>0</v>
      </c>
      <c r="Y157" s="38"/>
      <c r="Z157" s="38"/>
      <c r="AA157" s="38"/>
      <c r="AB157" s="38"/>
      <c r="AC157" s="38"/>
      <c r="AD157" s="38"/>
      <c r="AE157" s="38"/>
      <c r="AR157" s="229" t="s">
        <v>170</v>
      </c>
      <c r="AT157" s="229" t="s">
        <v>175</v>
      </c>
      <c r="AU157" s="229" t="s">
        <v>87</v>
      </c>
      <c r="AY157" s="17" t="s">
        <v>125</v>
      </c>
      <c r="BE157" s="230">
        <f>IF(O157="základní",K157,0)</f>
        <v>0</v>
      </c>
      <c r="BF157" s="230">
        <f>IF(O157="snížená",K157,0)</f>
        <v>0</v>
      </c>
      <c r="BG157" s="230">
        <f>IF(O157="zákl. přenesená",K157,0)</f>
        <v>0</v>
      </c>
      <c r="BH157" s="230">
        <f>IF(O157="sníž. přenesená",K157,0)</f>
        <v>0</v>
      </c>
      <c r="BI157" s="230">
        <f>IF(O157="nulová",K157,0)</f>
        <v>0</v>
      </c>
      <c r="BJ157" s="17" t="s">
        <v>85</v>
      </c>
      <c r="BK157" s="230">
        <f>ROUND(P157*H157,2)</f>
        <v>0</v>
      </c>
      <c r="BL157" s="17" t="s">
        <v>132</v>
      </c>
      <c r="BM157" s="229" t="s">
        <v>184</v>
      </c>
    </row>
    <row r="158" spans="1:51" s="13" customFormat="1" ht="12">
      <c r="A158" s="13"/>
      <c r="B158" s="231"/>
      <c r="C158" s="232"/>
      <c r="D158" s="233" t="s">
        <v>134</v>
      </c>
      <c r="E158" s="234" t="s">
        <v>1</v>
      </c>
      <c r="F158" s="235" t="s">
        <v>185</v>
      </c>
      <c r="G158" s="232"/>
      <c r="H158" s="236">
        <v>24.48</v>
      </c>
      <c r="I158" s="237"/>
      <c r="J158" s="237"/>
      <c r="K158" s="232"/>
      <c r="L158" s="232"/>
      <c r="M158" s="238"/>
      <c r="N158" s="239"/>
      <c r="O158" s="240"/>
      <c r="P158" s="240"/>
      <c r="Q158" s="240"/>
      <c r="R158" s="240"/>
      <c r="S158" s="240"/>
      <c r="T158" s="240"/>
      <c r="U158" s="240"/>
      <c r="V158" s="240"/>
      <c r="W158" s="240"/>
      <c r="X158" s="241"/>
      <c r="Y158" s="13"/>
      <c r="Z158" s="13"/>
      <c r="AA158" s="13"/>
      <c r="AB158" s="13"/>
      <c r="AC158" s="13"/>
      <c r="AD158" s="13"/>
      <c r="AE158" s="13"/>
      <c r="AT158" s="242" t="s">
        <v>134</v>
      </c>
      <c r="AU158" s="242" t="s">
        <v>87</v>
      </c>
      <c r="AV158" s="13" t="s">
        <v>87</v>
      </c>
      <c r="AW158" s="13" t="s">
        <v>5</v>
      </c>
      <c r="AX158" s="13" t="s">
        <v>85</v>
      </c>
      <c r="AY158" s="242" t="s">
        <v>125</v>
      </c>
    </row>
    <row r="159" spans="1:51" s="13" customFormat="1" ht="12">
      <c r="A159" s="13"/>
      <c r="B159" s="231"/>
      <c r="C159" s="232"/>
      <c r="D159" s="233" t="s">
        <v>134</v>
      </c>
      <c r="E159" s="232"/>
      <c r="F159" s="235" t="s">
        <v>186</v>
      </c>
      <c r="G159" s="232"/>
      <c r="H159" s="236">
        <v>24.97</v>
      </c>
      <c r="I159" s="237"/>
      <c r="J159" s="237"/>
      <c r="K159" s="232"/>
      <c r="L159" s="232"/>
      <c r="M159" s="238"/>
      <c r="N159" s="239"/>
      <c r="O159" s="240"/>
      <c r="P159" s="240"/>
      <c r="Q159" s="240"/>
      <c r="R159" s="240"/>
      <c r="S159" s="240"/>
      <c r="T159" s="240"/>
      <c r="U159" s="240"/>
      <c r="V159" s="240"/>
      <c r="W159" s="240"/>
      <c r="X159" s="241"/>
      <c r="Y159" s="13"/>
      <c r="Z159" s="13"/>
      <c r="AA159" s="13"/>
      <c r="AB159" s="13"/>
      <c r="AC159" s="13"/>
      <c r="AD159" s="13"/>
      <c r="AE159" s="13"/>
      <c r="AT159" s="242" t="s">
        <v>134</v>
      </c>
      <c r="AU159" s="242" t="s">
        <v>87</v>
      </c>
      <c r="AV159" s="13" t="s">
        <v>87</v>
      </c>
      <c r="AW159" s="13" t="s">
        <v>4</v>
      </c>
      <c r="AX159" s="13" t="s">
        <v>85</v>
      </c>
      <c r="AY159" s="242" t="s">
        <v>125</v>
      </c>
    </row>
    <row r="160" spans="1:63" s="12" customFormat="1" ht="22.8" customHeight="1">
      <c r="A160" s="12"/>
      <c r="B160" s="200"/>
      <c r="C160" s="201"/>
      <c r="D160" s="202" t="s">
        <v>76</v>
      </c>
      <c r="E160" s="215" t="s">
        <v>174</v>
      </c>
      <c r="F160" s="215" t="s">
        <v>187</v>
      </c>
      <c r="G160" s="201"/>
      <c r="H160" s="201"/>
      <c r="I160" s="204"/>
      <c r="J160" s="204"/>
      <c r="K160" s="216">
        <f>BK160</f>
        <v>0</v>
      </c>
      <c r="L160" s="201"/>
      <c r="M160" s="206"/>
      <c r="N160" s="207"/>
      <c r="O160" s="208"/>
      <c r="P160" s="208"/>
      <c r="Q160" s="209">
        <f>SUM(Q161:Q176)</f>
        <v>0</v>
      </c>
      <c r="R160" s="209">
        <f>SUM(R161:R176)</f>
        <v>0</v>
      </c>
      <c r="S160" s="208"/>
      <c r="T160" s="210">
        <f>SUM(T161:T176)</f>
        <v>0</v>
      </c>
      <c r="U160" s="208"/>
      <c r="V160" s="210">
        <f>SUM(V161:V176)</f>
        <v>21.853066860000002</v>
      </c>
      <c r="W160" s="208"/>
      <c r="X160" s="211">
        <f>SUM(X161:X176)</f>
        <v>12.600000000000001</v>
      </c>
      <c r="Y160" s="12"/>
      <c r="Z160" s="12"/>
      <c r="AA160" s="12"/>
      <c r="AB160" s="12"/>
      <c r="AC160" s="12"/>
      <c r="AD160" s="12"/>
      <c r="AE160" s="12"/>
      <c r="AR160" s="212" t="s">
        <v>85</v>
      </c>
      <c r="AT160" s="213" t="s">
        <v>76</v>
      </c>
      <c r="AU160" s="213" t="s">
        <v>85</v>
      </c>
      <c r="AY160" s="212" t="s">
        <v>125</v>
      </c>
      <c r="BK160" s="214">
        <f>SUM(BK161:BK176)</f>
        <v>0</v>
      </c>
    </row>
    <row r="161" spans="1:65" s="2" customFormat="1" ht="24.15" customHeight="1">
      <c r="A161" s="38"/>
      <c r="B161" s="39"/>
      <c r="C161" s="217" t="s">
        <v>188</v>
      </c>
      <c r="D161" s="217" t="s">
        <v>127</v>
      </c>
      <c r="E161" s="218" t="s">
        <v>189</v>
      </c>
      <c r="F161" s="219" t="s">
        <v>190</v>
      </c>
      <c r="G161" s="220" t="s">
        <v>154</v>
      </c>
      <c r="H161" s="221">
        <v>15.9</v>
      </c>
      <c r="I161" s="222"/>
      <c r="J161" s="222"/>
      <c r="K161" s="223">
        <f>ROUND(P161*H161,2)</f>
        <v>0</v>
      </c>
      <c r="L161" s="219" t="s">
        <v>191</v>
      </c>
      <c r="M161" s="44"/>
      <c r="N161" s="224" t="s">
        <v>1</v>
      </c>
      <c r="O161" s="225" t="s">
        <v>40</v>
      </c>
      <c r="P161" s="226">
        <f>I161+J161</f>
        <v>0</v>
      </c>
      <c r="Q161" s="226">
        <f>ROUND(I161*H161,2)</f>
        <v>0</v>
      </c>
      <c r="R161" s="226">
        <f>ROUND(J161*H161,2)</f>
        <v>0</v>
      </c>
      <c r="S161" s="91"/>
      <c r="T161" s="227">
        <f>S161*H161</f>
        <v>0</v>
      </c>
      <c r="U161" s="227">
        <v>0.0808764</v>
      </c>
      <c r="V161" s="227">
        <f>U161*H161</f>
        <v>1.28593476</v>
      </c>
      <c r="W161" s="227">
        <v>0</v>
      </c>
      <c r="X161" s="228">
        <f>W161*H161</f>
        <v>0</v>
      </c>
      <c r="Y161" s="38"/>
      <c r="Z161" s="38"/>
      <c r="AA161" s="38"/>
      <c r="AB161" s="38"/>
      <c r="AC161" s="38"/>
      <c r="AD161" s="38"/>
      <c r="AE161" s="38"/>
      <c r="AR161" s="229" t="s">
        <v>132</v>
      </c>
      <c r="AT161" s="229" t="s">
        <v>127</v>
      </c>
      <c r="AU161" s="229" t="s">
        <v>87</v>
      </c>
      <c r="AY161" s="17" t="s">
        <v>125</v>
      </c>
      <c r="BE161" s="230">
        <f>IF(O161="základní",K161,0)</f>
        <v>0</v>
      </c>
      <c r="BF161" s="230">
        <f>IF(O161="snížená",K161,0)</f>
        <v>0</v>
      </c>
      <c r="BG161" s="230">
        <f>IF(O161="zákl. přenesená",K161,0)</f>
        <v>0</v>
      </c>
      <c r="BH161" s="230">
        <f>IF(O161="sníž. přenesená",K161,0)</f>
        <v>0</v>
      </c>
      <c r="BI161" s="230">
        <f>IF(O161="nulová",K161,0)</f>
        <v>0</v>
      </c>
      <c r="BJ161" s="17" t="s">
        <v>85</v>
      </c>
      <c r="BK161" s="230">
        <f>ROUND(P161*H161,2)</f>
        <v>0</v>
      </c>
      <c r="BL161" s="17" t="s">
        <v>132</v>
      </c>
      <c r="BM161" s="229" t="s">
        <v>192</v>
      </c>
    </row>
    <row r="162" spans="1:51" s="15" customFormat="1" ht="12">
      <c r="A162" s="15"/>
      <c r="B162" s="254"/>
      <c r="C162" s="255"/>
      <c r="D162" s="233" t="s">
        <v>134</v>
      </c>
      <c r="E162" s="256" t="s">
        <v>1</v>
      </c>
      <c r="F162" s="257" t="s">
        <v>193</v>
      </c>
      <c r="G162" s="255"/>
      <c r="H162" s="256" t="s">
        <v>1</v>
      </c>
      <c r="I162" s="258"/>
      <c r="J162" s="258"/>
      <c r="K162" s="255"/>
      <c r="L162" s="255"/>
      <c r="M162" s="259"/>
      <c r="N162" s="260"/>
      <c r="O162" s="261"/>
      <c r="P162" s="261"/>
      <c r="Q162" s="261"/>
      <c r="R162" s="261"/>
      <c r="S162" s="261"/>
      <c r="T162" s="261"/>
      <c r="U162" s="261"/>
      <c r="V162" s="261"/>
      <c r="W162" s="261"/>
      <c r="X162" s="262"/>
      <c r="Y162" s="15"/>
      <c r="Z162" s="15"/>
      <c r="AA162" s="15"/>
      <c r="AB162" s="15"/>
      <c r="AC162" s="15"/>
      <c r="AD162" s="15"/>
      <c r="AE162" s="15"/>
      <c r="AT162" s="263" t="s">
        <v>134</v>
      </c>
      <c r="AU162" s="263" t="s">
        <v>87</v>
      </c>
      <c r="AV162" s="15" t="s">
        <v>85</v>
      </c>
      <c r="AW162" s="15" t="s">
        <v>5</v>
      </c>
      <c r="AX162" s="15" t="s">
        <v>77</v>
      </c>
      <c r="AY162" s="263" t="s">
        <v>125</v>
      </c>
    </row>
    <row r="163" spans="1:51" s="13" customFormat="1" ht="12">
      <c r="A163" s="13"/>
      <c r="B163" s="231"/>
      <c r="C163" s="232"/>
      <c r="D163" s="233" t="s">
        <v>134</v>
      </c>
      <c r="E163" s="234" t="s">
        <v>1</v>
      </c>
      <c r="F163" s="235" t="s">
        <v>194</v>
      </c>
      <c r="G163" s="232"/>
      <c r="H163" s="236">
        <v>15.9</v>
      </c>
      <c r="I163" s="237"/>
      <c r="J163" s="237"/>
      <c r="K163" s="232"/>
      <c r="L163" s="232"/>
      <c r="M163" s="238"/>
      <c r="N163" s="239"/>
      <c r="O163" s="240"/>
      <c r="P163" s="240"/>
      <c r="Q163" s="240"/>
      <c r="R163" s="240"/>
      <c r="S163" s="240"/>
      <c r="T163" s="240"/>
      <c r="U163" s="240"/>
      <c r="V163" s="240"/>
      <c r="W163" s="240"/>
      <c r="X163" s="241"/>
      <c r="Y163" s="13"/>
      <c r="Z163" s="13"/>
      <c r="AA163" s="13"/>
      <c r="AB163" s="13"/>
      <c r="AC163" s="13"/>
      <c r="AD163" s="13"/>
      <c r="AE163" s="13"/>
      <c r="AT163" s="242" t="s">
        <v>134</v>
      </c>
      <c r="AU163" s="242" t="s">
        <v>87</v>
      </c>
      <c r="AV163" s="13" t="s">
        <v>87</v>
      </c>
      <c r="AW163" s="13" t="s">
        <v>5</v>
      </c>
      <c r="AX163" s="13" t="s">
        <v>85</v>
      </c>
      <c r="AY163" s="242" t="s">
        <v>125</v>
      </c>
    </row>
    <row r="164" spans="1:65" s="2" customFormat="1" ht="24.15" customHeight="1">
      <c r="A164" s="38"/>
      <c r="B164" s="39"/>
      <c r="C164" s="264" t="s">
        <v>195</v>
      </c>
      <c r="D164" s="264" t="s">
        <v>175</v>
      </c>
      <c r="E164" s="265" t="s">
        <v>196</v>
      </c>
      <c r="F164" s="266" t="s">
        <v>197</v>
      </c>
      <c r="G164" s="267" t="s">
        <v>154</v>
      </c>
      <c r="H164" s="268">
        <v>16.218</v>
      </c>
      <c r="I164" s="269"/>
      <c r="J164" s="270"/>
      <c r="K164" s="271">
        <f>ROUND(P164*H164,2)</f>
        <v>0</v>
      </c>
      <c r="L164" s="266" t="s">
        <v>191</v>
      </c>
      <c r="M164" s="272"/>
      <c r="N164" s="273" t="s">
        <v>1</v>
      </c>
      <c r="O164" s="225" t="s">
        <v>40</v>
      </c>
      <c r="P164" s="226">
        <f>I164+J164</f>
        <v>0</v>
      </c>
      <c r="Q164" s="226">
        <f>ROUND(I164*H164,2)</f>
        <v>0</v>
      </c>
      <c r="R164" s="226">
        <f>ROUND(J164*H164,2)</f>
        <v>0</v>
      </c>
      <c r="S164" s="91"/>
      <c r="T164" s="227">
        <f>S164*H164</f>
        <v>0</v>
      </c>
      <c r="U164" s="227">
        <v>0.046</v>
      </c>
      <c r="V164" s="227">
        <f>U164*H164</f>
        <v>0.746028</v>
      </c>
      <c r="W164" s="227">
        <v>0</v>
      </c>
      <c r="X164" s="228">
        <f>W164*H164</f>
        <v>0</v>
      </c>
      <c r="Y164" s="38"/>
      <c r="Z164" s="38"/>
      <c r="AA164" s="38"/>
      <c r="AB164" s="38"/>
      <c r="AC164" s="38"/>
      <c r="AD164" s="38"/>
      <c r="AE164" s="38"/>
      <c r="AR164" s="229" t="s">
        <v>170</v>
      </c>
      <c r="AT164" s="229" t="s">
        <v>175</v>
      </c>
      <c r="AU164" s="229" t="s">
        <v>87</v>
      </c>
      <c r="AY164" s="17" t="s">
        <v>125</v>
      </c>
      <c r="BE164" s="230">
        <f>IF(O164="základní",K164,0)</f>
        <v>0</v>
      </c>
      <c r="BF164" s="230">
        <f>IF(O164="snížená",K164,0)</f>
        <v>0</v>
      </c>
      <c r="BG164" s="230">
        <f>IF(O164="zákl. přenesená",K164,0)</f>
        <v>0</v>
      </c>
      <c r="BH164" s="230">
        <f>IF(O164="sníž. přenesená",K164,0)</f>
        <v>0</v>
      </c>
      <c r="BI164" s="230">
        <f>IF(O164="nulová",K164,0)</f>
        <v>0</v>
      </c>
      <c r="BJ164" s="17" t="s">
        <v>85</v>
      </c>
      <c r="BK164" s="230">
        <f>ROUND(P164*H164,2)</f>
        <v>0</v>
      </c>
      <c r="BL164" s="17" t="s">
        <v>132</v>
      </c>
      <c r="BM164" s="229" t="s">
        <v>198</v>
      </c>
    </row>
    <row r="165" spans="1:51" s="13" customFormat="1" ht="12">
      <c r="A165" s="13"/>
      <c r="B165" s="231"/>
      <c r="C165" s="232"/>
      <c r="D165" s="233" t="s">
        <v>134</v>
      </c>
      <c r="E165" s="234" t="s">
        <v>1</v>
      </c>
      <c r="F165" s="235" t="s">
        <v>199</v>
      </c>
      <c r="G165" s="232"/>
      <c r="H165" s="236">
        <v>16.218</v>
      </c>
      <c r="I165" s="237"/>
      <c r="J165" s="237"/>
      <c r="K165" s="232"/>
      <c r="L165" s="232"/>
      <c r="M165" s="238"/>
      <c r="N165" s="239"/>
      <c r="O165" s="240"/>
      <c r="P165" s="240"/>
      <c r="Q165" s="240"/>
      <c r="R165" s="240"/>
      <c r="S165" s="240"/>
      <c r="T165" s="240"/>
      <c r="U165" s="240"/>
      <c r="V165" s="240"/>
      <c r="W165" s="240"/>
      <c r="X165" s="241"/>
      <c r="Y165" s="13"/>
      <c r="Z165" s="13"/>
      <c r="AA165" s="13"/>
      <c r="AB165" s="13"/>
      <c r="AC165" s="13"/>
      <c r="AD165" s="13"/>
      <c r="AE165" s="13"/>
      <c r="AT165" s="242" t="s">
        <v>134</v>
      </c>
      <c r="AU165" s="242" t="s">
        <v>87</v>
      </c>
      <c r="AV165" s="13" t="s">
        <v>87</v>
      </c>
      <c r="AW165" s="13" t="s">
        <v>5</v>
      </c>
      <c r="AX165" s="13" t="s">
        <v>85</v>
      </c>
      <c r="AY165" s="242" t="s">
        <v>125</v>
      </c>
    </row>
    <row r="166" spans="1:65" s="2" customFormat="1" ht="33" customHeight="1">
      <c r="A166" s="38"/>
      <c r="B166" s="39"/>
      <c r="C166" s="217" t="s">
        <v>200</v>
      </c>
      <c r="D166" s="217" t="s">
        <v>127</v>
      </c>
      <c r="E166" s="218" t="s">
        <v>201</v>
      </c>
      <c r="F166" s="219" t="s">
        <v>202</v>
      </c>
      <c r="G166" s="220" t="s">
        <v>154</v>
      </c>
      <c r="H166" s="221">
        <v>86</v>
      </c>
      <c r="I166" s="222"/>
      <c r="J166" s="222"/>
      <c r="K166" s="223">
        <f>ROUND(P166*H166,2)</f>
        <v>0</v>
      </c>
      <c r="L166" s="219" t="s">
        <v>1</v>
      </c>
      <c r="M166" s="44"/>
      <c r="N166" s="224" t="s">
        <v>1</v>
      </c>
      <c r="O166" s="225" t="s">
        <v>40</v>
      </c>
      <c r="P166" s="226">
        <f>I166+J166</f>
        <v>0</v>
      </c>
      <c r="Q166" s="226">
        <f>ROUND(I166*H166,2)</f>
        <v>0</v>
      </c>
      <c r="R166" s="226">
        <f>ROUND(J166*H166,2)</f>
        <v>0</v>
      </c>
      <c r="S166" s="91"/>
      <c r="T166" s="227">
        <f>S166*H166</f>
        <v>0</v>
      </c>
      <c r="U166" s="227">
        <v>0.15539952</v>
      </c>
      <c r="V166" s="227">
        <f>U166*H166</f>
        <v>13.364358720000002</v>
      </c>
      <c r="W166" s="227">
        <v>0</v>
      </c>
      <c r="X166" s="228">
        <f>W166*H166</f>
        <v>0</v>
      </c>
      <c r="Y166" s="38"/>
      <c r="Z166" s="38"/>
      <c r="AA166" s="38"/>
      <c r="AB166" s="38"/>
      <c r="AC166" s="38"/>
      <c r="AD166" s="38"/>
      <c r="AE166" s="38"/>
      <c r="AR166" s="229" t="s">
        <v>132</v>
      </c>
      <c r="AT166" s="229" t="s">
        <v>127</v>
      </c>
      <c r="AU166" s="229" t="s">
        <v>87</v>
      </c>
      <c r="AY166" s="17" t="s">
        <v>125</v>
      </c>
      <c r="BE166" s="230">
        <f>IF(O166="základní",K166,0)</f>
        <v>0</v>
      </c>
      <c r="BF166" s="230">
        <f>IF(O166="snížená",K166,0)</f>
        <v>0</v>
      </c>
      <c r="BG166" s="230">
        <f>IF(O166="zákl. přenesená",K166,0)</f>
        <v>0</v>
      </c>
      <c r="BH166" s="230">
        <f>IF(O166="sníž. přenesená",K166,0)</f>
        <v>0</v>
      </c>
      <c r="BI166" s="230">
        <f>IF(O166="nulová",K166,0)</f>
        <v>0</v>
      </c>
      <c r="BJ166" s="17" t="s">
        <v>85</v>
      </c>
      <c r="BK166" s="230">
        <f>ROUND(P166*H166,2)</f>
        <v>0</v>
      </c>
      <c r="BL166" s="17" t="s">
        <v>132</v>
      </c>
      <c r="BM166" s="229" t="s">
        <v>203</v>
      </c>
    </row>
    <row r="167" spans="1:51" s="13" customFormat="1" ht="12">
      <c r="A167" s="13"/>
      <c r="B167" s="231"/>
      <c r="C167" s="232"/>
      <c r="D167" s="233" t="s">
        <v>134</v>
      </c>
      <c r="E167" s="234" t="s">
        <v>1</v>
      </c>
      <c r="F167" s="235" t="s">
        <v>204</v>
      </c>
      <c r="G167" s="232"/>
      <c r="H167" s="236">
        <v>86</v>
      </c>
      <c r="I167" s="237"/>
      <c r="J167" s="237"/>
      <c r="K167" s="232"/>
      <c r="L167" s="232"/>
      <c r="M167" s="238"/>
      <c r="N167" s="239"/>
      <c r="O167" s="240"/>
      <c r="P167" s="240"/>
      <c r="Q167" s="240"/>
      <c r="R167" s="240"/>
      <c r="S167" s="240"/>
      <c r="T167" s="240"/>
      <c r="U167" s="240"/>
      <c r="V167" s="240"/>
      <c r="W167" s="240"/>
      <c r="X167" s="241"/>
      <c r="Y167" s="13"/>
      <c r="Z167" s="13"/>
      <c r="AA167" s="13"/>
      <c r="AB167" s="13"/>
      <c r="AC167" s="13"/>
      <c r="AD167" s="13"/>
      <c r="AE167" s="13"/>
      <c r="AT167" s="242" t="s">
        <v>134</v>
      </c>
      <c r="AU167" s="242" t="s">
        <v>87</v>
      </c>
      <c r="AV167" s="13" t="s">
        <v>87</v>
      </c>
      <c r="AW167" s="13" t="s">
        <v>5</v>
      </c>
      <c r="AX167" s="13" t="s">
        <v>77</v>
      </c>
      <c r="AY167" s="242" t="s">
        <v>125</v>
      </c>
    </row>
    <row r="168" spans="1:51" s="14" customFormat="1" ht="12">
      <c r="A168" s="14"/>
      <c r="B168" s="243"/>
      <c r="C168" s="244"/>
      <c r="D168" s="233" t="s">
        <v>134</v>
      </c>
      <c r="E168" s="245" t="s">
        <v>1</v>
      </c>
      <c r="F168" s="246" t="s">
        <v>140</v>
      </c>
      <c r="G168" s="244"/>
      <c r="H168" s="247">
        <v>86</v>
      </c>
      <c r="I168" s="248"/>
      <c r="J168" s="248"/>
      <c r="K168" s="244"/>
      <c r="L168" s="244"/>
      <c r="M168" s="249"/>
      <c r="N168" s="250"/>
      <c r="O168" s="251"/>
      <c r="P168" s="251"/>
      <c r="Q168" s="251"/>
      <c r="R168" s="251"/>
      <c r="S168" s="251"/>
      <c r="T168" s="251"/>
      <c r="U168" s="251"/>
      <c r="V168" s="251"/>
      <c r="W168" s="251"/>
      <c r="X168" s="252"/>
      <c r="Y168" s="14"/>
      <c r="Z168" s="14"/>
      <c r="AA168" s="14"/>
      <c r="AB168" s="14"/>
      <c r="AC168" s="14"/>
      <c r="AD168" s="14"/>
      <c r="AE168" s="14"/>
      <c r="AT168" s="253" t="s">
        <v>134</v>
      </c>
      <c r="AU168" s="253" t="s">
        <v>87</v>
      </c>
      <c r="AV168" s="14" t="s">
        <v>132</v>
      </c>
      <c r="AW168" s="14" t="s">
        <v>5</v>
      </c>
      <c r="AX168" s="14" t="s">
        <v>85</v>
      </c>
      <c r="AY168" s="253" t="s">
        <v>125</v>
      </c>
    </row>
    <row r="169" spans="1:65" s="2" customFormat="1" ht="16.5" customHeight="1">
      <c r="A169" s="38"/>
      <c r="B169" s="39"/>
      <c r="C169" s="264" t="s">
        <v>205</v>
      </c>
      <c r="D169" s="264" t="s">
        <v>175</v>
      </c>
      <c r="E169" s="265" t="s">
        <v>206</v>
      </c>
      <c r="F169" s="266" t="s">
        <v>207</v>
      </c>
      <c r="G169" s="267" t="s">
        <v>154</v>
      </c>
      <c r="H169" s="268">
        <v>87.72</v>
      </c>
      <c r="I169" s="269"/>
      <c r="J169" s="270"/>
      <c r="K169" s="271">
        <f>ROUND(P169*H169,2)</f>
        <v>0</v>
      </c>
      <c r="L169" s="266" t="s">
        <v>1</v>
      </c>
      <c r="M169" s="272"/>
      <c r="N169" s="273" t="s">
        <v>1</v>
      </c>
      <c r="O169" s="225" t="s">
        <v>40</v>
      </c>
      <c r="P169" s="226">
        <f>I169+J169</f>
        <v>0</v>
      </c>
      <c r="Q169" s="226">
        <f>ROUND(I169*H169,2)</f>
        <v>0</v>
      </c>
      <c r="R169" s="226">
        <f>ROUND(J169*H169,2)</f>
        <v>0</v>
      </c>
      <c r="S169" s="91"/>
      <c r="T169" s="227">
        <f>S169*H169</f>
        <v>0</v>
      </c>
      <c r="U169" s="227">
        <v>0.05612</v>
      </c>
      <c r="V169" s="227">
        <f>U169*H169</f>
        <v>4.9228464</v>
      </c>
      <c r="W169" s="227">
        <v>0</v>
      </c>
      <c r="X169" s="228">
        <f>W169*H169</f>
        <v>0</v>
      </c>
      <c r="Y169" s="38"/>
      <c r="Z169" s="38"/>
      <c r="AA169" s="38"/>
      <c r="AB169" s="38"/>
      <c r="AC169" s="38"/>
      <c r="AD169" s="38"/>
      <c r="AE169" s="38"/>
      <c r="AR169" s="229" t="s">
        <v>170</v>
      </c>
      <c r="AT169" s="229" t="s">
        <v>175</v>
      </c>
      <c r="AU169" s="229" t="s">
        <v>87</v>
      </c>
      <c r="AY169" s="17" t="s">
        <v>125</v>
      </c>
      <c r="BE169" s="230">
        <f>IF(O169="základní",K169,0)</f>
        <v>0</v>
      </c>
      <c r="BF169" s="230">
        <f>IF(O169="snížená",K169,0)</f>
        <v>0</v>
      </c>
      <c r="BG169" s="230">
        <f>IF(O169="zákl. přenesená",K169,0)</f>
        <v>0</v>
      </c>
      <c r="BH169" s="230">
        <f>IF(O169="sníž. přenesená",K169,0)</f>
        <v>0</v>
      </c>
      <c r="BI169" s="230">
        <f>IF(O169="nulová",K169,0)</f>
        <v>0</v>
      </c>
      <c r="BJ169" s="17" t="s">
        <v>85</v>
      </c>
      <c r="BK169" s="230">
        <f>ROUND(P169*H169,2)</f>
        <v>0</v>
      </c>
      <c r="BL169" s="17" t="s">
        <v>132</v>
      </c>
      <c r="BM169" s="229" t="s">
        <v>208</v>
      </c>
    </row>
    <row r="170" spans="1:51" s="13" customFormat="1" ht="12">
      <c r="A170" s="13"/>
      <c r="B170" s="231"/>
      <c r="C170" s="232"/>
      <c r="D170" s="233" t="s">
        <v>134</v>
      </c>
      <c r="E170" s="234" t="s">
        <v>1</v>
      </c>
      <c r="F170" s="235" t="s">
        <v>209</v>
      </c>
      <c r="G170" s="232"/>
      <c r="H170" s="236">
        <v>87.72</v>
      </c>
      <c r="I170" s="237"/>
      <c r="J170" s="237"/>
      <c r="K170" s="232"/>
      <c r="L170" s="232"/>
      <c r="M170" s="238"/>
      <c r="N170" s="239"/>
      <c r="O170" s="240"/>
      <c r="P170" s="240"/>
      <c r="Q170" s="240"/>
      <c r="R170" s="240"/>
      <c r="S170" s="240"/>
      <c r="T170" s="240"/>
      <c r="U170" s="240"/>
      <c r="V170" s="240"/>
      <c r="W170" s="240"/>
      <c r="X170" s="241"/>
      <c r="Y170" s="13"/>
      <c r="Z170" s="13"/>
      <c r="AA170" s="13"/>
      <c r="AB170" s="13"/>
      <c r="AC170" s="13"/>
      <c r="AD170" s="13"/>
      <c r="AE170" s="13"/>
      <c r="AT170" s="242" t="s">
        <v>134</v>
      </c>
      <c r="AU170" s="242" t="s">
        <v>87</v>
      </c>
      <c r="AV170" s="13" t="s">
        <v>87</v>
      </c>
      <c r="AW170" s="13" t="s">
        <v>5</v>
      </c>
      <c r="AX170" s="13" t="s">
        <v>77</v>
      </c>
      <c r="AY170" s="242" t="s">
        <v>125</v>
      </c>
    </row>
    <row r="171" spans="1:51" s="14" customFormat="1" ht="12">
      <c r="A171" s="14"/>
      <c r="B171" s="243"/>
      <c r="C171" s="244"/>
      <c r="D171" s="233" t="s">
        <v>134</v>
      </c>
      <c r="E171" s="245" t="s">
        <v>1</v>
      </c>
      <c r="F171" s="246" t="s">
        <v>140</v>
      </c>
      <c r="G171" s="244"/>
      <c r="H171" s="247">
        <v>87.72</v>
      </c>
      <c r="I171" s="248"/>
      <c r="J171" s="248"/>
      <c r="K171" s="244"/>
      <c r="L171" s="244"/>
      <c r="M171" s="249"/>
      <c r="N171" s="250"/>
      <c r="O171" s="251"/>
      <c r="P171" s="251"/>
      <c r="Q171" s="251"/>
      <c r="R171" s="251"/>
      <c r="S171" s="251"/>
      <c r="T171" s="251"/>
      <c r="U171" s="251"/>
      <c r="V171" s="251"/>
      <c r="W171" s="251"/>
      <c r="X171" s="252"/>
      <c r="Y171" s="14"/>
      <c r="Z171" s="14"/>
      <c r="AA171" s="14"/>
      <c r="AB171" s="14"/>
      <c r="AC171" s="14"/>
      <c r="AD171" s="14"/>
      <c r="AE171" s="14"/>
      <c r="AT171" s="253" t="s">
        <v>134</v>
      </c>
      <c r="AU171" s="253" t="s">
        <v>87</v>
      </c>
      <c r="AV171" s="14" t="s">
        <v>132</v>
      </c>
      <c r="AW171" s="14" t="s">
        <v>5</v>
      </c>
      <c r="AX171" s="14" t="s">
        <v>85</v>
      </c>
      <c r="AY171" s="253" t="s">
        <v>125</v>
      </c>
    </row>
    <row r="172" spans="1:65" s="2" customFormat="1" ht="33" customHeight="1">
      <c r="A172" s="38"/>
      <c r="B172" s="39"/>
      <c r="C172" s="217" t="s">
        <v>9</v>
      </c>
      <c r="D172" s="217" t="s">
        <v>127</v>
      </c>
      <c r="E172" s="218" t="s">
        <v>210</v>
      </c>
      <c r="F172" s="219" t="s">
        <v>211</v>
      </c>
      <c r="G172" s="220" t="s">
        <v>154</v>
      </c>
      <c r="H172" s="221">
        <v>6</v>
      </c>
      <c r="I172" s="222"/>
      <c r="J172" s="222"/>
      <c r="K172" s="223">
        <f>ROUND(P172*H172,2)</f>
        <v>0</v>
      </c>
      <c r="L172" s="219" t="s">
        <v>131</v>
      </c>
      <c r="M172" s="44"/>
      <c r="N172" s="224" t="s">
        <v>1</v>
      </c>
      <c r="O172" s="225" t="s">
        <v>40</v>
      </c>
      <c r="P172" s="226">
        <f>I172+J172</f>
        <v>0</v>
      </c>
      <c r="Q172" s="226">
        <f>ROUND(I172*H172,2)</f>
        <v>0</v>
      </c>
      <c r="R172" s="226">
        <f>ROUND(J172*H172,2)</f>
        <v>0</v>
      </c>
      <c r="S172" s="91"/>
      <c r="T172" s="227">
        <f>S172*H172</f>
        <v>0</v>
      </c>
      <c r="U172" s="227">
        <v>0.25564983</v>
      </c>
      <c r="V172" s="227">
        <f>U172*H172</f>
        <v>1.53389898</v>
      </c>
      <c r="W172" s="227">
        <v>0</v>
      </c>
      <c r="X172" s="228">
        <f>W172*H172</f>
        <v>0</v>
      </c>
      <c r="Y172" s="38"/>
      <c r="Z172" s="38"/>
      <c r="AA172" s="38"/>
      <c r="AB172" s="38"/>
      <c r="AC172" s="38"/>
      <c r="AD172" s="38"/>
      <c r="AE172" s="38"/>
      <c r="AR172" s="229" t="s">
        <v>132</v>
      </c>
      <c r="AT172" s="229" t="s">
        <v>127</v>
      </c>
      <c r="AU172" s="229" t="s">
        <v>87</v>
      </c>
      <c r="AY172" s="17" t="s">
        <v>125</v>
      </c>
      <c r="BE172" s="230">
        <f>IF(O172="základní",K172,0)</f>
        <v>0</v>
      </c>
      <c r="BF172" s="230">
        <f>IF(O172="snížená",K172,0)</f>
        <v>0</v>
      </c>
      <c r="BG172" s="230">
        <f>IF(O172="zákl. přenesená",K172,0)</f>
        <v>0</v>
      </c>
      <c r="BH172" s="230">
        <f>IF(O172="sníž. přenesená",K172,0)</f>
        <v>0</v>
      </c>
      <c r="BI172" s="230">
        <f>IF(O172="nulová",K172,0)</f>
        <v>0</v>
      </c>
      <c r="BJ172" s="17" t="s">
        <v>85</v>
      </c>
      <c r="BK172" s="230">
        <f>ROUND(P172*H172,2)</f>
        <v>0</v>
      </c>
      <c r="BL172" s="17" t="s">
        <v>132</v>
      </c>
      <c r="BM172" s="229" t="s">
        <v>212</v>
      </c>
    </row>
    <row r="173" spans="1:65" s="2" customFormat="1" ht="24.15" customHeight="1">
      <c r="A173" s="38"/>
      <c r="B173" s="39"/>
      <c r="C173" s="217" t="s">
        <v>213</v>
      </c>
      <c r="D173" s="217" t="s">
        <v>127</v>
      </c>
      <c r="E173" s="218" t="s">
        <v>214</v>
      </c>
      <c r="F173" s="219" t="s">
        <v>215</v>
      </c>
      <c r="G173" s="220" t="s">
        <v>154</v>
      </c>
      <c r="H173" s="221">
        <v>6</v>
      </c>
      <c r="I173" s="222"/>
      <c r="J173" s="222"/>
      <c r="K173" s="223">
        <f>ROUND(P173*H173,2)</f>
        <v>0</v>
      </c>
      <c r="L173" s="219" t="s">
        <v>1</v>
      </c>
      <c r="M173" s="44"/>
      <c r="N173" s="224" t="s">
        <v>1</v>
      </c>
      <c r="O173" s="225" t="s">
        <v>40</v>
      </c>
      <c r="P173" s="226">
        <f>I173+J173</f>
        <v>0</v>
      </c>
      <c r="Q173" s="226">
        <f>ROUND(I173*H173,2)</f>
        <v>0</v>
      </c>
      <c r="R173" s="226">
        <f>ROUND(J173*H173,2)</f>
        <v>0</v>
      </c>
      <c r="S173" s="91"/>
      <c r="T173" s="227">
        <f>S173*H173</f>
        <v>0</v>
      </c>
      <c r="U173" s="227">
        <v>0</v>
      </c>
      <c r="V173" s="227">
        <f>U173*H173</f>
        <v>0</v>
      </c>
      <c r="W173" s="227">
        <v>2.1</v>
      </c>
      <c r="X173" s="228">
        <f>W173*H173</f>
        <v>12.600000000000001</v>
      </c>
      <c r="Y173" s="38"/>
      <c r="Z173" s="38"/>
      <c r="AA173" s="38"/>
      <c r="AB173" s="38"/>
      <c r="AC173" s="38"/>
      <c r="AD173" s="38"/>
      <c r="AE173" s="38"/>
      <c r="AR173" s="229" t="s">
        <v>132</v>
      </c>
      <c r="AT173" s="229" t="s">
        <v>127</v>
      </c>
      <c r="AU173" s="229" t="s">
        <v>87</v>
      </c>
      <c r="AY173" s="17" t="s">
        <v>125</v>
      </c>
      <c r="BE173" s="230">
        <f>IF(O173="základní",K173,0)</f>
        <v>0</v>
      </c>
      <c r="BF173" s="230">
        <f>IF(O173="snížená",K173,0)</f>
        <v>0</v>
      </c>
      <c r="BG173" s="230">
        <f>IF(O173="zákl. přenesená",K173,0)</f>
        <v>0</v>
      </c>
      <c r="BH173" s="230">
        <f>IF(O173="sníž. přenesená",K173,0)</f>
        <v>0</v>
      </c>
      <c r="BI173" s="230">
        <f>IF(O173="nulová",K173,0)</f>
        <v>0</v>
      </c>
      <c r="BJ173" s="17" t="s">
        <v>85</v>
      </c>
      <c r="BK173" s="230">
        <f>ROUND(P173*H173,2)</f>
        <v>0</v>
      </c>
      <c r="BL173" s="17" t="s">
        <v>132</v>
      </c>
      <c r="BM173" s="229" t="s">
        <v>216</v>
      </c>
    </row>
    <row r="174" spans="1:51" s="13" customFormat="1" ht="12">
      <c r="A174" s="13"/>
      <c r="B174" s="231"/>
      <c r="C174" s="232"/>
      <c r="D174" s="233" t="s">
        <v>134</v>
      </c>
      <c r="E174" s="234" t="s">
        <v>1</v>
      </c>
      <c r="F174" s="235" t="s">
        <v>217</v>
      </c>
      <c r="G174" s="232"/>
      <c r="H174" s="236">
        <v>6</v>
      </c>
      <c r="I174" s="237"/>
      <c r="J174" s="237"/>
      <c r="K174" s="232"/>
      <c r="L174" s="232"/>
      <c r="M174" s="238"/>
      <c r="N174" s="239"/>
      <c r="O174" s="240"/>
      <c r="P174" s="240"/>
      <c r="Q174" s="240"/>
      <c r="R174" s="240"/>
      <c r="S174" s="240"/>
      <c r="T174" s="240"/>
      <c r="U174" s="240"/>
      <c r="V174" s="240"/>
      <c r="W174" s="240"/>
      <c r="X174" s="241"/>
      <c r="Y174" s="13"/>
      <c r="Z174" s="13"/>
      <c r="AA174" s="13"/>
      <c r="AB174" s="13"/>
      <c r="AC174" s="13"/>
      <c r="AD174" s="13"/>
      <c r="AE174" s="13"/>
      <c r="AT174" s="242" t="s">
        <v>134</v>
      </c>
      <c r="AU174" s="242" t="s">
        <v>87</v>
      </c>
      <c r="AV174" s="13" t="s">
        <v>87</v>
      </c>
      <c r="AW174" s="13" t="s">
        <v>5</v>
      </c>
      <c r="AX174" s="13" t="s">
        <v>85</v>
      </c>
      <c r="AY174" s="242" t="s">
        <v>125</v>
      </c>
    </row>
    <row r="175" spans="1:65" s="2" customFormat="1" ht="24.15" customHeight="1">
      <c r="A175" s="38"/>
      <c r="B175" s="39"/>
      <c r="C175" s="217" t="s">
        <v>218</v>
      </c>
      <c r="D175" s="217" t="s">
        <v>127</v>
      </c>
      <c r="E175" s="218" t="s">
        <v>219</v>
      </c>
      <c r="F175" s="219" t="s">
        <v>220</v>
      </c>
      <c r="G175" s="220" t="s">
        <v>221</v>
      </c>
      <c r="H175" s="221">
        <v>1</v>
      </c>
      <c r="I175" s="222"/>
      <c r="J175" s="222"/>
      <c r="K175" s="223">
        <f>ROUND(P175*H175,2)</f>
        <v>0</v>
      </c>
      <c r="L175" s="219" t="s">
        <v>1</v>
      </c>
      <c r="M175" s="44"/>
      <c r="N175" s="224" t="s">
        <v>1</v>
      </c>
      <c r="O175" s="225" t="s">
        <v>40</v>
      </c>
      <c r="P175" s="226">
        <f>I175+J175</f>
        <v>0</v>
      </c>
      <c r="Q175" s="226">
        <f>ROUND(I175*H175,2)</f>
        <v>0</v>
      </c>
      <c r="R175" s="226">
        <f>ROUND(J175*H175,2)</f>
        <v>0</v>
      </c>
      <c r="S175" s="91"/>
      <c r="T175" s="227">
        <f>S175*H175</f>
        <v>0</v>
      </c>
      <c r="U175" s="227">
        <v>0</v>
      </c>
      <c r="V175" s="227">
        <f>U175*H175</f>
        <v>0</v>
      </c>
      <c r="W175" s="227">
        <v>0</v>
      </c>
      <c r="X175" s="228">
        <f>W175*H175</f>
        <v>0</v>
      </c>
      <c r="Y175" s="38"/>
      <c r="Z175" s="38"/>
      <c r="AA175" s="38"/>
      <c r="AB175" s="38"/>
      <c r="AC175" s="38"/>
      <c r="AD175" s="38"/>
      <c r="AE175" s="38"/>
      <c r="AR175" s="229" t="s">
        <v>132</v>
      </c>
      <c r="AT175" s="229" t="s">
        <v>127</v>
      </c>
      <c r="AU175" s="229" t="s">
        <v>87</v>
      </c>
      <c r="AY175" s="17" t="s">
        <v>125</v>
      </c>
      <c r="BE175" s="230">
        <f>IF(O175="základní",K175,0)</f>
        <v>0</v>
      </c>
      <c r="BF175" s="230">
        <f>IF(O175="snížená",K175,0)</f>
        <v>0</v>
      </c>
      <c r="BG175" s="230">
        <f>IF(O175="zákl. přenesená",K175,0)</f>
        <v>0</v>
      </c>
      <c r="BH175" s="230">
        <f>IF(O175="sníž. přenesená",K175,0)</f>
        <v>0</v>
      </c>
      <c r="BI175" s="230">
        <f>IF(O175="nulová",K175,0)</f>
        <v>0</v>
      </c>
      <c r="BJ175" s="17" t="s">
        <v>85</v>
      </c>
      <c r="BK175" s="230">
        <f>ROUND(P175*H175,2)</f>
        <v>0</v>
      </c>
      <c r="BL175" s="17" t="s">
        <v>132</v>
      </c>
      <c r="BM175" s="229" t="s">
        <v>222</v>
      </c>
    </row>
    <row r="176" spans="1:65" s="2" customFormat="1" ht="16.5" customHeight="1">
      <c r="A176" s="38"/>
      <c r="B176" s="39"/>
      <c r="C176" s="217" t="s">
        <v>223</v>
      </c>
      <c r="D176" s="217" t="s">
        <v>127</v>
      </c>
      <c r="E176" s="218" t="s">
        <v>87</v>
      </c>
      <c r="F176" s="219" t="s">
        <v>224</v>
      </c>
      <c r="G176" s="220" t="s">
        <v>159</v>
      </c>
      <c r="H176" s="221">
        <v>1</v>
      </c>
      <c r="I176" s="222"/>
      <c r="J176" s="222"/>
      <c r="K176" s="223">
        <f>ROUND(P176*H176,2)</f>
        <v>0</v>
      </c>
      <c r="L176" s="219" t="s">
        <v>1</v>
      </c>
      <c r="M176" s="44"/>
      <c r="N176" s="224" t="s">
        <v>1</v>
      </c>
      <c r="O176" s="225" t="s">
        <v>40</v>
      </c>
      <c r="P176" s="226">
        <f>I176+J176</f>
        <v>0</v>
      </c>
      <c r="Q176" s="226">
        <f>ROUND(I176*H176,2)</f>
        <v>0</v>
      </c>
      <c r="R176" s="226">
        <f>ROUND(J176*H176,2)</f>
        <v>0</v>
      </c>
      <c r="S176" s="91"/>
      <c r="T176" s="227">
        <f>S176*H176</f>
        <v>0</v>
      </c>
      <c r="U176" s="227">
        <v>0</v>
      </c>
      <c r="V176" s="227">
        <f>U176*H176</f>
        <v>0</v>
      </c>
      <c r="W176" s="227">
        <v>0</v>
      </c>
      <c r="X176" s="228">
        <f>W176*H176</f>
        <v>0</v>
      </c>
      <c r="Y176" s="38"/>
      <c r="Z176" s="38"/>
      <c r="AA176" s="38"/>
      <c r="AB176" s="38"/>
      <c r="AC176" s="38"/>
      <c r="AD176" s="38"/>
      <c r="AE176" s="38"/>
      <c r="AR176" s="229" t="s">
        <v>132</v>
      </c>
      <c r="AT176" s="229" t="s">
        <v>127</v>
      </c>
      <c r="AU176" s="229" t="s">
        <v>87</v>
      </c>
      <c r="AY176" s="17" t="s">
        <v>125</v>
      </c>
      <c r="BE176" s="230">
        <f>IF(O176="základní",K176,0)</f>
        <v>0</v>
      </c>
      <c r="BF176" s="230">
        <f>IF(O176="snížená",K176,0)</f>
        <v>0</v>
      </c>
      <c r="BG176" s="230">
        <f>IF(O176="zákl. přenesená",K176,0)</f>
        <v>0</v>
      </c>
      <c r="BH176" s="230">
        <f>IF(O176="sníž. přenesená",K176,0)</f>
        <v>0</v>
      </c>
      <c r="BI176" s="230">
        <f>IF(O176="nulová",K176,0)</f>
        <v>0</v>
      </c>
      <c r="BJ176" s="17" t="s">
        <v>85</v>
      </c>
      <c r="BK176" s="230">
        <f>ROUND(P176*H176,2)</f>
        <v>0</v>
      </c>
      <c r="BL176" s="17" t="s">
        <v>132</v>
      </c>
      <c r="BM176" s="229" t="s">
        <v>225</v>
      </c>
    </row>
    <row r="177" spans="1:63" s="12" customFormat="1" ht="22.8" customHeight="1">
      <c r="A177" s="12"/>
      <c r="B177" s="200"/>
      <c r="C177" s="201"/>
      <c r="D177" s="202" t="s">
        <v>76</v>
      </c>
      <c r="E177" s="215" t="s">
        <v>226</v>
      </c>
      <c r="F177" s="215" t="s">
        <v>227</v>
      </c>
      <c r="G177" s="201"/>
      <c r="H177" s="201"/>
      <c r="I177" s="204"/>
      <c r="J177" s="204"/>
      <c r="K177" s="216">
        <f>BK177</f>
        <v>0</v>
      </c>
      <c r="L177" s="201"/>
      <c r="M177" s="206"/>
      <c r="N177" s="207"/>
      <c r="O177" s="208"/>
      <c r="P177" s="208"/>
      <c r="Q177" s="209">
        <f>SUM(Q178:Q201)</f>
        <v>0</v>
      </c>
      <c r="R177" s="209">
        <f>SUM(R178:R201)</f>
        <v>0</v>
      </c>
      <c r="S177" s="208"/>
      <c r="T177" s="210">
        <f>SUM(T178:T201)</f>
        <v>0</v>
      </c>
      <c r="U177" s="208"/>
      <c r="V177" s="210">
        <f>SUM(V178:V201)</f>
        <v>0</v>
      </c>
      <c r="W177" s="208"/>
      <c r="X177" s="211">
        <f>SUM(X178:X201)</f>
        <v>0</v>
      </c>
      <c r="Y177" s="12"/>
      <c r="Z177" s="12"/>
      <c r="AA177" s="12"/>
      <c r="AB177" s="12"/>
      <c r="AC177" s="12"/>
      <c r="AD177" s="12"/>
      <c r="AE177" s="12"/>
      <c r="AR177" s="212" t="s">
        <v>85</v>
      </c>
      <c r="AT177" s="213" t="s">
        <v>76</v>
      </c>
      <c r="AU177" s="213" t="s">
        <v>85</v>
      </c>
      <c r="AY177" s="212" t="s">
        <v>125</v>
      </c>
      <c r="BK177" s="214">
        <f>SUM(BK178:BK201)</f>
        <v>0</v>
      </c>
    </row>
    <row r="178" spans="1:65" s="2" customFormat="1" ht="12">
      <c r="A178" s="38"/>
      <c r="B178" s="39"/>
      <c r="C178" s="217" t="s">
        <v>228</v>
      </c>
      <c r="D178" s="217" t="s">
        <v>127</v>
      </c>
      <c r="E178" s="218" t="s">
        <v>229</v>
      </c>
      <c r="F178" s="219" t="s">
        <v>230</v>
      </c>
      <c r="G178" s="220" t="s">
        <v>231</v>
      </c>
      <c r="H178" s="221">
        <v>44.37</v>
      </c>
      <c r="I178" s="222"/>
      <c r="J178" s="222"/>
      <c r="K178" s="223">
        <f>ROUND(P178*H178,2)</f>
        <v>0</v>
      </c>
      <c r="L178" s="219" t="s">
        <v>131</v>
      </c>
      <c r="M178" s="44"/>
      <c r="N178" s="224" t="s">
        <v>1</v>
      </c>
      <c r="O178" s="225" t="s">
        <v>40</v>
      </c>
      <c r="P178" s="226">
        <f>I178+J178</f>
        <v>0</v>
      </c>
      <c r="Q178" s="226">
        <f>ROUND(I178*H178,2)</f>
        <v>0</v>
      </c>
      <c r="R178" s="226">
        <f>ROUND(J178*H178,2)</f>
        <v>0</v>
      </c>
      <c r="S178" s="91"/>
      <c r="T178" s="227">
        <f>S178*H178</f>
        <v>0</v>
      </c>
      <c r="U178" s="227">
        <v>0</v>
      </c>
      <c r="V178" s="227">
        <f>U178*H178</f>
        <v>0</v>
      </c>
      <c r="W178" s="227">
        <v>0</v>
      </c>
      <c r="X178" s="228">
        <f>W178*H178</f>
        <v>0</v>
      </c>
      <c r="Y178" s="38"/>
      <c r="Z178" s="38"/>
      <c r="AA178" s="38"/>
      <c r="AB178" s="38"/>
      <c r="AC178" s="38"/>
      <c r="AD178" s="38"/>
      <c r="AE178" s="38"/>
      <c r="AR178" s="229" t="s">
        <v>132</v>
      </c>
      <c r="AT178" s="229" t="s">
        <v>127</v>
      </c>
      <c r="AU178" s="229" t="s">
        <v>87</v>
      </c>
      <c r="AY178" s="17" t="s">
        <v>125</v>
      </c>
      <c r="BE178" s="230">
        <f>IF(O178="základní",K178,0)</f>
        <v>0</v>
      </c>
      <c r="BF178" s="230">
        <f>IF(O178="snížená",K178,0)</f>
        <v>0</v>
      </c>
      <c r="BG178" s="230">
        <f>IF(O178="zákl. přenesená",K178,0)</f>
        <v>0</v>
      </c>
      <c r="BH178" s="230">
        <f>IF(O178="sníž. přenesená",K178,0)</f>
        <v>0</v>
      </c>
      <c r="BI178" s="230">
        <f>IF(O178="nulová",K178,0)</f>
        <v>0</v>
      </c>
      <c r="BJ178" s="17" t="s">
        <v>85</v>
      </c>
      <c r="BK178" s="230">
        <f>ROUND(P178*H178,2)</f>
        <v>0</v>
      </c>
      <c r="BL178" s="17" t="s">
        <v>132</v>
      </c>
      <c r="BM178" s="229" t="s">
        <v>232</v>
      </c>
    </row>
    <row r="179" spans="1:51" s="13" customFormat="1" ht="12">
      <c r="A179" s="13"/>
      <c r="B179" s="231"/>
      <c r="C179" s="232"/>
      <c r="D179" s="233" t="s">
        <v>134</v>
      </c>
      <c r="E179" s="234" t="s">
        <v>1</v>
      </c>
      <c r="F179" s="235" t="s">
        <v>233</v>
      </c>
      <c r="G179" s="232"/>
      <c r="H179" s="236">
        <v>44.37</v>
      </c>
      <c r="I179" s="237"/>
      <c r="J179" s="237"/>
      <c r="K179" s="232"/>
      <c r="L179" s="232"/>
      <c r="M179" s="238"/>
      <c r="N179" s="239"/>
      <c r="O179" s="240"/>
      <c r="P179" s="240"/>
      <c r="Q179" s="240"/>
      <c r="R179" s="240"/>
      <c r="S179" s="240"/>
      <c r="T179" s="240"/>
      <c r="U179" s="240"/>
      <c r="V179" s="240"/>
      <c r="W179" s="240"/>
      <c r="X179" s="241"/>
      <c r="Y179" s="13"/>
      <c r="Z179" s="13"/>
      <c r="AA179" s="13"/>
      <c r="AB179" s="13"/>
      <c r="AC179" s="13"/>
      <c r="AD179" s="13"/>
      <c r="AE179" s="13"/>
      <c r="AT179" s="242" t="s">
        <v>134</v>
      </c>
      <c r="AU179" s="242" t="s">
        <v>87</v>
      </c>
      <c r="AV179" s="13" t="s">
        <v>87</v>
      </c>
      <c r="AW179" s="13" t="s">
        <v>5</v>
      </c>
      <c r="AX179" s="13" t="s">
        <v>85</v>
      </c>
      <c r="AY179" s="242" t="s">
        <v>125</v>
      </c>
    </row>
    <row r="180" spans="1:65" s="2" customFormat="1" ht="24.15" customHeight="1">
      <c r="A180" s="38"/>
      <c r="B180" s="39"/>
      <c r="C180" s="217" t="s">
        <v>15</v>
      </c>
      <c r="D180" s="217" t="s">
        <v>127</v>
      </c>
      <c r="E180" s="218" t="s">
        <v>234</v>
      </c>
      <c r="F180" s="219" t="s">
        <v>235</v>
      </c>
      <c r="G180" s="220" t="s">
        <v>231</v>
      </c>
      <c r="H180" s="221">
        <v>310.59</v>
      </c>
      <c r="I180" s="222"/>
      <c r="J180" s="222"/>
      <c r="K180" s="223">
        <f>ROUND(P180*H180,2)</f>
        <v>0</v>
      </c>
      <c r="L180" s="219" t="s">
        <v>131</v>
      </c>
      <c r="M180" s="44"/>
      <c r="N180" s="224" t="s">
        <v>1</v>
      </c>
      <c r="O180" s="225" t="s">
        <v>40</v>
      </c>
      <c r="P180" s="226">
        <f>I180+J180</f>
        <v>0</v>
      </c>
      <c r="Q180" s="226">
        <f>ROUND(I180*H180,2)</f>
        <v>0</v>
      </c>
      <c r="R180" s="226">
        <f>ROUND(J180*H180,2)</f>
        <v>0</v>
      </c>
      <c r="S180" s="91"/>
      <c r="T180" s="227">
        <f>S180*H180</f>
        <v>0</v>
      </c>
      <c r="U180" s="227">
        <v>0</v>
      </c>
      <c r="V180" s="227">
        <f>U180*H180</f>
        <v>0</v>
      </c>
      <c r="W180" s="227">
        <v>0</v>
      </c>
      <c r="X180" s="228">
        <f>W180*H180</f>
        <v>0</v>
      </c>
      <c r="Y180" s="38"/>
      <c r="Z180" s="38"/>
      <c r="AA180" s="38"/>
      <c r="AB180" s="38"/>
      <c r="AC180" s="38"/>
      <c r="AD180" s="38"/>
      <c r="AE180" s="38"/>
      <c r="AR180" s="229" t="s">
        <v>132</v>
      </c>
      <c r="AT180" s="229" t="s">
        <v>127</v>
      </c>
      <c r="AU180" s="229" t="s">
        <v>87</v>
      </c>
      <c r="AY180" s="17" t="s">
        <v>125</v>
      </c>
      <c r="BE180" s="230">
        <f>IF(O180="základní",K180,0)</f>
        <v>0</v>
      </c>
      <c r="BF180" s="230">
        <f>IF(O180="snížená",K180,0)</f>
        <v>0</v>
      </c>
      <c r="BG180" s="230">
        <f>IF(O180="zákl. přenesená",K180,0)</f>
        <v>0</v>
      </c>
      <c r="BH180" s="230">
        <f>IF(O180="sníž. přenesená",K180,0)</f>
        <v>0</v>
      </c>
      <c r="BI180" s="230">
        <f>IF(O180="nulová",K180,0)</f>
        <v>0</v>
      </c>
      <c r="BJ180" s="17" t="s">
        <v>85</v>
      </c>
      <c r="BK180" s="230">
        <f>ROUND(P180*H180,2)</f>
        <v>0</v>
      </c>
      <c r="BL180" s="17" t="s">
        <v>132</v>
      </c>
      <c r="BM180" s="229" t="s">
        <v>236</v>
      </c>
    </row>
    <row r="181" spans="1:51" s="13" customFormat="1" ht="12">
      <c r="A181" s="13"/>
      <c r="B181" s="231"/>
      <c r="C181" s="232"/>
      <c r="D181" s="233" t="s">
        <v>134</v>
      </c>
      <c r="E181" s="234" t="s">
        <v>1</v>
      </c>
      <c r="F181" s="235" t="s">
        <v>237</v>
      </c>
      <c r="G181" s="232"/>
      <c r="H181" s="236">
        <v>310.59</v>
      </c>
      <c r="I181" s="237"/>
      <c r="J181" s="237"/>
      <c r="K181" s="232"/>
      <c r="L181" s="232"/>
      <c r="M181" s="238"/>
      <c r="N181" s="239"/>
      <c r="O181" s="240"/>
      <c r="P181" s="240"/>
      <c r="Q181" s="240"/>
      <c r="R181" s="240"/>
      <c r="S181" s="240"/>
      <c r="T181" s="240"/>
      <c r="U181" s="240"/>
      <c r="V181" s="240"/>
      <c r="W181" s="240"/>
      <c r="X181" s="241"/>
      <c r="Y181" s="13"/>
      <c r="Z181" s="13"/>
      <c r="AA181" s="13"/>
      <c r="AB181" s="13"/>
      <c r="AC181" s="13"/>
      <c r="AD181" s="13"/>
      <c r="AE181" s="13"/>
      <c r="AT181" s="242" t="s">
        <v>134</v>
      </c>
      <c r="AU181" s="242" t="s">
        <v>87</v>
      </c>
      <c r="AV181" s="13" t="s">
        <v>87</v>
      </c>
      <c r="AW181" s="13" t="s">
        <v>5</v>
      </c>
      <c r="AX181" s="13" t="s">
        <v>85</v>
      </c>
      <c r="AY181" s="242" t="s">
        <v>125</v>
      </c>
    </row>
    <row r="182" spans="1:65" s="2" customFormat="1" ht="12">
      <c r="A182" s="38"/>
      <c r="B182" s="39"/>
      <c r="C182" s="217" t="s">
        <v>8</v>
      </c>
      <c r="D182" s="217" t="s">
        <v>127</v>
      </c>
      <c r="E182" s="218" t="s">
        <v>238</v>
      </c>
      <c r="F182" s="219" t="s">
        <v>239</v>
      </c>
      <c r="G182" s="220" t="s">
        <v>231</v>
      </c>
      <c r="H182" s="221">
        <v>58.595</v>
      </c>
      <c r="I182" s="222"/>
      <c r="J182" s="222"/>
      <c r="K182" s="223">
        <f>ROUND(P182*H182,2)</f>
        <v>0</v>
      </c>
      <c r="L182" s="219" t="s">
        <v>131</v>
      </c>
      <c r="M182" s="44"/>
      <c r="N182" s="224" t="s">
        <v>1</v>
      </c>
      <c r="O182" s="225" t="s">
        <v>40</v>
      </c>
      <c r="P182" s="226">
        <f>I182+J182</f>
        <v>0</v>
      </c>
      <c r="Q182" s="226">
        <f>ROUND(I182*H182,2)</f>
        <v>0</v>
      </c>
      <c r="R182" s="226">
        <f>ROUND(J182*H182,2)</f>
        <v>0</v>
      </c>
      <c r="S182" s="91"/>
      <c r="T182" s="227">
        <f>S182*H182</f>
        <v>0</v>
      </c>
      <c r="U182" s="227">
        <v>0</v>
      </c>
      <c r="V182" s="227">
        <f>U182*H182</f>
        <v>0</v>
      </c>
      <c r="W182" s="227">
        <v>0</v>
      </c>
      <c r="X182" s="228">
        <f>W182*H182</f>
        <v>0</v>
      </c>
      <c r="Y182" s="38"/>
      <c r="Z182" s="38"/>
      <c r="AA182" s="38"/>
      <c r="AB182" s="38"/>
      <c r="AC182" s="38"/>
      <c r="AD182" s="38"/>
      <c r="AE182" s="38"/>
      <c r="AR182" s="229" t="s">
        <v>132</v>
      </c>
      <c r="AT182" s="229" t="s">
        <v>127</v>
      </c>
      <c r="AU182" s="229" t="s">
        <v>87</v>
      </c>
      <c r="AY182" s="17" t="s">
        <v>125</v>
      </c>
      <c r="BE182" s="230">
        <f>IF(O182="základní",K182,0)</f>
        <v>0</v>
      </c>
      <c r="BF182" s="230">
        <f>IF(O182="snížená",K182,0)</f>
        <v>0</v>
      </c>
      <c r="BG182" s="230">
        <f>IF(O182="zákl. přenesená",K182,0)</f>
        <v>0</v>
      </c>
      <c r="BH182" s="230">
        <f>IF(O182="sníž. přenesená",K182,0)</f>
        <v>0</v>
      </c>
      <c r="BI182" s="230">
        <f>IF(O182="nulová",K182,0)</f>
        <v>0</v>
      </c>
      <c r="BJ182" s="17" t="s">
        <v>85</v>
      </c>
      <c r="BK182" s="230">
        <f>ROUND(P182*H182,2)</f>
        <v>0</v>
      </c>
      <c r="BL182" s="17" t="s">
        <v>132</v>
      </c>
      <c r="BM182" s="229" t="s">
        <v>240</v>
      </c>
    </row>
    <row r="183" spans="1:51" s="13" customFormat="1" ht="12">
      <c r="A183" s="13"/>
      <c r="B183" s="231"/>
      <c r="C183" s="232"/>
      <c r="D183" s="233" t="s">
        <v>134</v>
      </c>
      <c r="E183" s="234" t="s">
        <v>1</v>
      </c>
      <c r="F183" s="235" t="s">
        <v>241</v>
      </c>
      <c r="G183" s="232"/>
      <c r="H183" s="236">
        <v>39.015</v>
      </c>
      <c r="I183" s="237"/>
      <c r="J183" s="237"/>
      <c r="K183" s="232"/>
      <c r="L183" s="232"/>
      <c r="M183" s="238"/>
      <c r="N183" s="239"/>
      <c r="O183" s="240"/>
      <c r="P183" s="240"/>
      <c r="Q183" s="240"/>
      <c r="R183" s="240"/>
      <c r="S183" s="240"/>
      <c r="T183" s="240"/>
      <c r="U183" s="240"/>
      <c r="V183" s="240"/>
      <c r="W183" s="240"/>
      <c r="X183" s="241"/>
      <c r="Y183" s="13"/>
      <c r="Z183" s="13"/>
      <c r="AA183" s="13"/>
      <c r="AB183" s="13"/>
      <c r="AC183" s="13"/>
      <c r="AD183" s="13"/>
      <c r="AE183" s="13"/>
      <c r="AT183" s="242" t="s">
        <v>134</v>
      </c>
      <c r="AU183" s="242" t="s">
        <v>87</v>
      </c>
      <c r="AV183" s="13" t="s">
        <v>87</v>
      </c>
      <c r="AW183" s="13" t="s">
        <v>5</v>
      </c>
      <c r="AX183" s="13" t="s">
        <v>77</v>
      </c>
      <c r="AY183" s="242" t="s">
        <v>125</v>
      </c>
    </row>
    <row r="184" spans="1:51" s="13" customFormat="1" ht="12">
      <c r="A184" s="13"/>
      <c r="B184" s="231"/>
      <c r="C184" s="232"/>
      <c r="D184" s="233" t="s">
        <v>134</v>
      </c>
      <c r="E184" s="234" t="s">
        <v>1</v>
      </c>
      <c r="F184" s="235" t="s">
        <v>242</v>
      </c>
      <c r="G184" s="232"/>
      <c r="H184" s="236">
        <v>1.95</v>
      </c>
      <c r="I184" s="237"/>
      <c r="J184" s="237"/>
      <c r="K184" s="232"/>
      <c r="L184" s="232"/>
      <c r="M184" s="238"/>
      <c r="N184" s="239"/>
      <c r="O184" s="240"/>
      <c r="P184" s="240"/>
      <c r="Q184" s="240"/>
      <c r="R184" s="240"/>
      <c r="S184" s="240"/>
      <c r="T184" s="240"/>
      <c r="U184" s="240"/>
      <c r="V184" s="240"/>
      <c r="W184" s="240"/>
      <c r="X184" s="241"/>
      <c r="Y184" s="13"/>
      <c r="Z184" s="13"/>
      <c r="AA184" s="13"/>
      <c r="AB184" s="13"/>
      <c r="AC184" s="13"/>
      <c r="AD184" s="13"/>
      <c r="AE184" s="13"/>
      <c r="AT184" s="242" t="s">
        <v>134</v>
      </c>
      <c r="AU184" s="242" t="s">
        <v>87</v>
      </c>
      <c r="AV184" s="13" t="s">
        <v>87</v>
      </c>
      <c r="AW184" s="13" t="s">
        <v>5</v>
      </c>
      <c r="AX184" s="13" t="s">
        <v>77</v>
      </c>
      <c r="AY184" s="242" t="s">
        <v>125</v>
      </c>
    </row>
    <row r="185" spans="1:51" s="13" customFormat="1" ht="12">
      <c r="A185" s="13"/>
      <c r="B185" s="231"/>
      <c r="C185" s="232"/>
      <c r="D185" s="233" t="s">
        <v>134</v>
      </c>
      <c r="E185" s="234" t="s">
        <v>1</v>
      </c>
      <c r="F185" s="235" t="s">
        <v>243</v>
      </c>
      <c r="G185" s="232"/>
      <c r="H185" s="236">
        <v>17.63</v>
      </c>
      <c r="I185" s="237"/>
      <c r="J185" s="237"/>
      <c r="K185" s="232"/>
      <c r="L185" s="232"/>
      <c r="M185" s="238"/>
      <c r="N185" s="239"/>
      <c r="O185" s="240"/>
      <c r="P185" s="240"/>
      <c r="Q185" s="240"/>
      <c r="R185" s="240"/>
      <c r="S185" s="240"/>
      <c r="T185" s="240"/>
      <c r="U185" s="240"/>
      <c r="V185" s="240"/>
      <c r="W185" s="240"/>
      <c r="X185" s="241"/>
      <c r="Y185" s="13"/>
      <c r="Z185" s="13"/>
      <c r="AA185" s="13"/>
      <c r="AB185" s="13"/>
      <c r="AC185" s="13"/>
      <c r="AD185" s="13"/>
      <c r="AE185" s="13"/>
      <c r="AT185" s="242" t="s">
        <v>134</v>
      </c>
      <c r="AU185" s="242" t="s">
        <v>87</v>
      </c>
      <c r="AV185" s="13" t="s">
        <v>87</v>
      </c>
      <c r="AW185" s="13" t="s">
        <v>5</v>
      </c>
      <c r="AX185" s="13" t="s">
        <v>77</v>
      </c>
      <c r="AY185" s="242" t="s">
        <v>125</v>
      </c>
    </row>
    <row r="186" spans="1:51" s="14" customFormat="1" ht="12">
      <c r="A186" s="14"/>
      <c r="B186" s="243"/>
      <c r="C186" s="244"/>
      <c r="D186" s="233" t="s">
        <v>134</v>
      </c>
      <c r="E186" s="245" t="s">
        <v>1</v>
      </c>
      <c r="F186" s="246" t="s">
        <v>140</v>
      </c>
      <c r="G186" s="244"/>
      <c r="H186" s="247">
        <v>58.595</v>
      </c>
      <c r="I186" s="248"/>
      <c r="J186" s="248"/>
      <c r="K186" s="244"/>
      <c r="L186" s="244"/>
      <c r="M186" s="249"/>
      <c r="N186" s="250"/>
      <c r="O186" s="251"/>
      <c r="P186" s="251"/>
      <c r="Q186" s="251"/>
      <c r="R186" s="251"/>
      <c r="S186" s="251"/>
      <c r="T186" s="251"/>
      <c r="U186" s="251"/>
      <c r="V186" s="251"/>
      <c r="W186" s="251"/>
      <c r="X186" s="252"/>
      <c r="Y186" s="14"/>
      <c r="Z186" s="14"/>
      <c r="AA186" s="14"/>
      <c r="AB186" s="14"/>
      <c r="AC186" s="14"/>
      <c r="AD186" s="14"/>
      <c r="AE186" s="14"/>
      <c r="AT186" s="253" t="s">
        <v>134</v>
      </c>
      <c r="AU186" s="253" t="s">
        <v>87</v>
      </c>
      <c r="AV186" s="14" t="s">
        <v>132</v>
      </c>
      <c r="AW186" s="14" t="s">
        <v>5</v>
      </c>
      <c r="AX186" s="14" t="s">
        <v>85</v>
      </c>
      <c r="AY186" s="253" t="s">
        <v>125</v>
      </c>
    </row>
    <row r="187" spans="1:65" s="2" customFormat="1" ht="24.15" customHeight="1">
      <c r="A187" s="38"/>
      <c r="B187" s="39"/>
      <c r="C187" s="217" t="s">
        <v>244</v>
      </c>
      <c r="D187" s="217" t="s">
        <v>127</v>
      </c>
      <c r="E187" s="218" t="s">
        <v>245</v>
      </c>
      <c r="F187" s="219" t="s">
        <v>246</v>
      </c>
      <c r="G187" s="220" t="s">
        <v>231</v>
      </c>
      <c r="H187" s="221">
        <v>410.165</v>
      </c>
      <c r="I187" s="222"/>
      <c r="J187" s="222"/>
      <c r="K187" s="223">
        <f>ROUND(P187*H187,2)</f>
        <v>0</v>
      </c>
      <c r="L187" s="219" t="s">
        <v>131</v>
      </c>
      <c r="M187" s="44"/>
      <c r="N187" s="224" t="s">
        <v>1</v>
      </c>
      <c r="O187" s="225" t="s">
        <v>40</v>
      </c>
      <c r="P187" s="226">
        <f>I187+J187</f>
        <v>0</v>
      </c>
      <c r="Q187" s="226">
        <f>ROUND(I187*H187,2)</f>
        <v>0</v>
      </c>
      <c r="R187" s="226">
        <f>ROUND(J187*H187,2)</f>
        <v>0</v>
      </c>
      <c r="S187" s="91"/>
      <c r="T187" s="227">
        <f>S187*H187</f>
        <v>0</v>
      </c>
      <c r="U187" s="227">
        <v>0</v>
      </c>
      <c r="V187" s="227">
        <f>U187*H187</f>
        <v>0</v>
      </c>
      <c r="W187" s="227">
        <v>0</v>
      </c>
      <c r="X187" s="228">
        <f>W187*H187</f>
        <v>0</v>
      </c>
      <c r="Y187" s="38"/>
      <c r="Z187" s="38"/>
      <c r="AA187" s="38"/>
      <c r="AB187" s="38"/>
      <c r="AC187" s="38"/>
      <c r="AD187" s="38"/>
      <c r="AE187" s="38"/>
      <c r="AR187" s="229" t="s">
        <v>132</v>
      </c>
      <c r="AT187" s="229" t="s">
        <v>127</v>
      </c>
      <c r="AU187" s="229" t="s">
        <v>87</v>
      </c>
      <c r="AY187" s="17" t="s">
        <v>125</v>
      </c>
      <c r="BE187" s="230">
        <f>IF(O187="základní",K187,0)</f>
        <v>0</v>
      </c>
      <c r="BF187" s="230">
        <f>IF(O187="snížená",K187,0)</f>
        <v>0</v>
      </c>
      <c r="BG187" s="230">
        <f>IF(O187="zákl. přenesená",K187,0)</f>
        <v>0</v>
      </c>
      <c r="BH187" s="230">
        <f>IF(O187="sníž. přenesená",K187,0)</f>
        <v>0</v>
      </c>
      <c r="BI187" s="230">
        <f>IF(O187="nulová",K187,0)</f>
        <v>0</v>
      </c>
      <c r="BJ187" s="17" t="s">
        <v>85</v>
      </c>
      <c r="BK187" s="230">
        <f>ROUND(P187*H187,2)</f>
        <v>0</v>
      </c>
      <c r="BL187" s="17" t="s">
        <v>132</v>
      </c>
      <c r="BM187" s="229" t="s">
        <v>247</v>
      </c>
    </row>
    <row r="188" spans="1:51" s="13" customFormat="1" ht="12">
      <c r="A188" s="13"/>
      <c r="B188" s="231"/>
      <c r="C188" s="232"/>
      <c r="D188" s="233" t="s">
        <v>134</v>
      </c>
      <c r="E188" s="234" t="s">
        <v>1</v>
      </c>
      <c r="F188" s="235" t="s">
        <v>248</v>
      </c>
      <c r="G188" s="232"/>
      <c r="H188" s="236">
        <v>410.165</v>
      </c>
      <c r="I188" s="237"/>
      <c r="J188" s="237"/>
      <c r="K188" s="232"/>
      <c r="L188" s="232"/>
      <c r="M188" s="238"/>
      <c r="N188" s="239"/>
      <c r="O188" s="240"/>
      <c r="P188" s="240"/>
      <c r="Q188" s="240"/>
      <c r="R188" s="240"/>
      <c r="S188" s="240"/>
      <c r="T188" s="240"/>
      <c r="U188" s="240"/>
      <c r="V188" s="240"/>
      <c r="W188" s="240"/>
      <c r="X188" s="241"/>
      <c r="Y188" s="13"/>
      <c r="Z188" s="13"/>
      <c r="AA188" s="13"/>
      <c r="AB188" s="13"/>
      <c r="AC188" s="13"/>
      <c r="AD188" s="13"/>
      <c r="AE188" s="13"/>
      <c r="AT188" s="242" t="s">
        <v>134</v>
      </c>
      <c r="AU188" s="242" t="s">
        <v>87</v>
      </c>
      <c r="AV188" s="13" t="s">
        <v>87</v>
      </c>
      <c r="AW188" s="13" t="s">
        <v>5</v>
      </c>
      <c r="AX188" s="13" t="s">
        <v>85</v>
      </c>
      <c r="AY188" s="242" t="s">
        <v>125</v>
      </c>
    </row>
    <row r="189" spans="1:65" s="2" customFormat="1" ht="24.15" customHeight="1">
      <c r="A189" s="38"/>
      <c r="B189" s="39"/>
      <c r="C189" s="217" t="s">
        <v>249</v>
      </c>
      <c r="D189" s="217" t="s">
        <v>127</v>
      </c>
      <c r="E189" s="218" t="s">
        <v>250</v>
      </c>
      <c r="F189" s="219" t="s">
        <v>251</v>
      </c>
      <c r="G189" s="220" t="s">
        <v>231</v>
      </c>
      <c r="H189" s="221">
        <v>102.965</v>
      </c>
      <c r="I189" s="222"/>
      <c r="J189" s="222"/>
      <c r="K189" s="223">
        <f>ROUND(P189*H189,2)</f>
        <v>0</v>
      </c>
      <c r="L189" s="219" t="s">
        <v>131</v>
      </c>
      <c r="M189" s="44"/>
      <c r="N189" s="224" t="s">
        <v>1</v>
      </c>
      <c r="O189" s="225" t="s">
        <v>40</v>
      </c>
      <c r="P189" s="226">
        <f>I189+J189</f>
        <v>0</v>
      </c>
      <c r="Q189" s="226">
        <f>ROUND(I189*H189,2)</f>
        <v>0</v>
      </c>
      <c r="R189" s="226">
        <f>ROUND(J189*H189,2)</f>
        <v>0</v>
      </c>
      <c r="S189" s="91"/>
      <c r="T189" s="227">
        <f>S189*H189</f>
        <v>0</v>
      </c>
      <c r="U189" s="227">
        <v>0</v>
      </c>
      <c r="V189" s="227">
        <f>U189*H189</f>
        <v>0</v>
      </c>
      <c r="W189" s="227">
        <v>0</v>
      </c>
      <c r="X189" s="228">
        <f>W189*H189</f>
        <v>0</v>
      </c>
      <c r="Y189" s="38"/>
      <c r="Z189" s="38"/>
      <c r="AA189" s="38"/>
      <c r="AB189" s="38"/>
      <c r="AC189" s="38"/>
      <c r="AD189" s="38"/>
      <c r="AE189" s="38"/>
      <c r="AR189" s="229" t="s">
        <v>132</v>
      </c>
      <c r="AT189" s="229" t="s">
        <v>127</v>
      </c>
      <c r="AU189" s="229" t="s">
        <v>87</v>
      </c>
      <c r="AY189" s="17" t="s">
        <v>125</v>
      </c>
      <c r="BE189" s="230">
        <f>IF(O189="základní",K189,0)</f>
        <v>0</v>
      </c>
      <c r="BF189" s="230">
        <f>IF(O189="snížená",K189,0)</f>
        <v>0</v>
      </c>
      <c r="BG189" s="230">
        <f>IF(O189="zákl. přenesená",K189,0)</f>
        <v>0</v>
      </c>
      <c r="BH189" s="230">
        <f>IF(O189="sníž. přenesená",K189,0)</f>
        <v>0</v>
      </c>
      <c r="BI189" s="230">
        <f>IF(O189="nulová",K189,0)</f>
        <v>0</v>
      </c>
      <c r="BJ189" s="17" t="s">
        <v>85</v>
      </c>
      <c r="BK189" s="230">
        <f>ROUND(P189*H189,2)</f>
        <v>0</v>
      </c>
      <c r="BL189" s="17" t="s">
        <v>132</v>
      </c>
      <c r="BM189" s="229" t="s">
        <v>252</v>
      </c>
    </row>
    <row r="190" spans="1:51" s="13" customFormat="1" ht="12">
      <c r="A190" s="13"/>
      <c r="B190" s="231"/>
      <c r="C190" s="232"/>
      <c r="D190" s="233" t="s">
        <v>134</v>
      </c>
      <c r="E190" s="234" t="s">
        <v>1</v>
      </c>
      <c r="F190" s="235" t="s">
        <v>233</v>
      </c>
      <c r="G190" s="232"/>
      <c r="H190" s="236">
        <v>44.37</v>
      </c>
      <c r="I190" s="237"/>
      <c r="J190" s="237"/>
      <c r="K190" s="232"/>
      <c r="L190" s="232"/>
      <c r="M190" s="238"/>
      <c r="N190" s="239"/>
      <c r="O190" s="240"/>
      <c r="P190" s="240"/>
      <c r="Q190" s="240"/>
      <c r="R190" s="240"/>
      <c r="S190" s="240"/>
      <c r="T190" s="240"/>
      <c r="U190" s="240"/>
      <c r="V190" s="240"/>
      <c r="W190" s="240"/>
      <c r="X190" s="241"/>
      <c r="Y190" s="13"/>
      <c r="Z190" s="13"/>
      <c r="AA190" s="13"/>
      <c r="AB190" s="13"/>
      <c r="AC190" s="13"/>
      <c r="AD190" s="13"/>
      <c r="AE190" s="13"/>
      <c r="AT190" s="242" t="s">
        <v>134</v>
      </c>
      <c r="AU190" s="242" t="s">
        <v>87</v>
      </c>
      <c r="AV190" s="13" t="s">
        <v>87</v>
      </c>
      <c r="AW190" s="13" t="s">
        <v>5</v>
      </c>
      <c r="AX190" s="13" t="s">
        <v>77</v>
      </c>
      <c r="AY190" s="242" t="s">
        <v>125</v>
      </c>
    </row>
    <row r="191" spans="1:51" s="13" customFormat="1" ht="12">
      <c r="A191" s="13"/>
      <c r="B191" s="231"/>
      <c r="C191" s="232"/>
      <c r="D191" s="233" t="s">
        <v>134</v>
      </c>
      <c r="E191" s="234" t="s">
        <v>1</v>
      </c>
      <c r="F191" s="235" t="s">
        <v>241</v>
      </c>
      <c r="G191" s="232"/>
      <c r="H191" s="236">
        <v>39.015</v>
      </c>
      <c r="I191" s="237"/>
      <c r="J191" s="237"/>
      <c r="K191" s="232"/>
      <c r="L191" s="232"/>
      <c r="M191" s="238"/>
      <c r="N191" s="239"/>
      <c r="O191" s="240"/>
      <c r="P191" s="240"/>
      <c r="Q191" s="240"/>
      <c r="R191" s="240"/>
      <c r="S191" s="240"/>
      <c r="T191" s="240"/>
      <c r="U191" s="240"/>
      <c r="V191" s="240"/>
      <c r="W191" s="240"/>
      <c r="X191" s="241"/>
      <c r="Y191" s="13"/>
      <c r="Z191" s="13"/>
      <c r="AA191" s="13"/>
      <c r="AB191" s="13"/>
      <c r="AC191" s="13"/>
      <c r="AD191" s="13"/>
      <c r="AE191" s="13"/>
      <c r="AT191" s="242" t="s">
        <v>134</v>
      </c>
      <c r="AU191" s="242" t="s">
        <v>87</v>
      </c>
      <c r="AV191" s="13" t="s">
        <v>87</v>
      </c>
      <c r="AW191" s="13" t="s">
        <v>5</v>
      </c>
      <c r="AX191" s="13" t="s">
        <v>77</v>
      </c>
      <c r="AY191" s="242" t="s">
        <v>125</v>
      </c>
    </row>
    <row r="192" spans="1:51" s="13" customFormat="1" ht="12">
      <c r="A192" s="13"/>
      <c r="B192" s="231"/>
      <c r="C192" s="232"/>
      <c r="D192" s="233" t="s">
        <v>134</v>
      </c>
      <c r="E192" s="234" t="s">
        <v>1</v>
      </c>
      <c r="F192" s="235" t="s">
        <v>242</v>
      </c>
      <c r="G192" s="232"/>
      <c r="H192" s="236">
        <v>1.95</v>
      </c>
      <c r="I192" s="237"/>
      <c r="J192" s="237"/>
      <c r="K192" s="232"/>
      <c r="L192" s="232"/>
      <c r="M192" s="238"/>
      <c r="N192" s="239"/>
      <c r="O192" s="240"/>
      <c r="P192" s="240"/>
      <c r="Q192" s="240"/>
      <c r="R192" s="240"/>
      <c r="S192" s="240"/>
      <c r="T192" s="240"/>
      <c r="U192" s="240"/>
      <c r="V192" s="240"/>
      <c r="W192" s="240"/>
      <c r="X192" s="241"/>
      <c r="Y192" s="13"/>
      <c r="Z192" s="13"/>
      <c r="AA192" s="13"/>
      <c r="AB192" s="13"/>
      <c r="AC192" s="13"/>
      <c r="AD192" s="13"/>
      <c r="AE192" s="13"/>
      <c r="AT192" s="242" t="s">
        <v>134</v>
      </c>
      <c r="AU192" s="242" t="s">
        <v>87</v>
      </c>
      <c r="AV192" s="13" t="s">
        <v>87</v>
      </c>
      <c r="AW192" s="13" t="s">
        <v>5</v>
      </c>
      <c r="AX192" s="13" t="s">
        <v>77</v>
      </c>
      <c r="AY192" s="242" t="s">
        <v>125</v>
      </c>
    </row>
    <row r="193" spans="1:51" s="13" customFormat="1" ht="12">
      <c r="A193" s="13"/>
      <c r="B193" s="231"/>
      <c r="C193" s="232"/>
      <c r="D193" s="233" t="s">
        <v>134</v>
      </c>
      <c r="E193" s="234" t="s">
        <v>1</v>
      </c>
      <c r="F193" s="235" t="s">
        <v>243</v>
      </c>
      <c r="G193" s="232"/>
      <c r="H193" s="236">
        <v>17.63</v>
      </c>
      <c r="I193" s="237"/>
      <c r="J193" s="237"/>
      <c r="K193" s="232"/>
      <c r="L193" s="232"/>
      <c r="M193" s="238"/>
      <c r="N193" s="239"/>
      <c r="O193" s="240"/>
      <c r="P193" s="240"/>
      <c r="Q193" s="240"/>
      <c r="R193" s="240"/>
      <c r="S193" s="240"/>
      <c r="T193" s="240"/>
      <c r="U193" s="240"/>
      <c r="V193" s="240"/>
      <c r="W193" s="240"/>
      <c r="X193" s="241"/>
      <c r="Y193" s="13"/>
      <c r="Z193" s="13"/>
      <c r="AA193" s="13"/>
      <c r="AB193" s="13"/>
      <c r="AC193" s="13"/>
      <c r="AD193" s="13"/>
      <c r="AE193" s="13"/>
      <c r="AT193" s="242" t="s">
        <v>134</v>
      </c>
      <c r="AU193" s="242" t="s">
        <v>87</v>
      </c>
      <c r="AV193" s="13" t="s">
        <v>87</v>
      </c>
      <c r="AW193" s="13" t="s">
        <v>5</v>
      </c>
      <c r="AX193" s="13" t="s">
        <v>77</v>
      </c>
      <c r="AY193" s="242" t="s">
        <v>125</v>
      </c>
    </row>
    <row r="194" spans="1:51" s="14" customFormat="1" ht="12">
      <c r="A194" s="14"/>
      <c r="B194" s="243"/>
      <c r="C194" s="244"/>
      <c r="D194" s="233" t="s">
        <v>134</v>
      </c>
      <c r="E194" s="245" t="s">
        <v>1</v>
      </c>
      <c r="F194" s="246" t="s">
        <v>140</v>
      </c>
      <c r="G194" s="244"/>
      <c r="H194" s="247">
        <v>102.965</v>
      </c>
      <c r="I194" s="248"/>
      <c r="J194" s="248"/>
      <c r="K194" s="244"/>
      <c r="L194" s="244"/>
      <c r="M194" s="249"/>
      <c r="N194" s="250"/>
      <c r="O194" s="251"/>
      <c r="P194" s="251"/>
      <c r="Q194" s="251"/>
      <c r="R194" s="251"/>
      <c r="S194" s="251"/>
      <c r="T194" s="251"/>
      <c r="U194" s="251"/>
      <c r="V194" s="251"/>
      <c r="W194" s="251"/>
      <c r="X194" s="252"/>
      <c r="Y194" s="14"/>
      <c r="Z194" s="14"/>
      <c r="AA194" s="14"/>
      <c r="AB194" s="14"/>
      <c r="AC194" s="14"/>
      <c r="AD194" s="14"/>
      <c r="AE194" s="14"/>
      <c r="AT194" s="253" t="s">
        <v>134</v>
      </c>
      <c r="AU194" s="253" t="s">
        <v>87</v>
      </c>
      <c r="AV194" s="14" t="s">
        <v>132</v>
      </c>
      <c r="AW194" s="14" t="s">
        <v>5</v>
      </c>
      <c r="AX194" s="14" t="s">
        <v>85</v>
      </c>
      <c r="AY194" s="253" t="s">
        <v>125</v>
      </c>
    </row>
    <row r="195" spans="1:65" s="2" customFormat="1" ht="33" customHeight="1">
      <c r="A195" s="38"/>
      <c r="B195" s="39"/>
      <c r="C195" s="217" t="s">
        <v>253</v>
      </c>
      <c r="D195" s="217" t="s">
        <v>127</v>
      </c>
      <c r="E195" s="218" t="s">
        <v>254</v>
      </c>
      <c r="F195" s="219" t="s">
        <v>255</v>
      </c>
      <c r="G195" s="220" t="s">
        <v>231</v>
      </c>
      <c r="H195" s="221">
        <v>58.595</v>
      </c>
      <c r="I195" s="222"/>
      <c r="J195" s="222"/>
      <c r="K195" s="223">
        <f>ROUND(P195*H195,2)</f>
        <v>0</v>
      </c>
      <c r="L195" s="219" t="s">
        <v>131</v>
      </c>
      <c r="M195" s="44"/>
      <c r="N195" s="224" t="s">
        <v>1</v>
      </c>
      <c r="O195" s="225" t="s">
        <v>40</v>
      </c>
      <c r="P195" s="226">
        <f>I195+J195</f>
        <v>0</v>
      </c>
      <c r="Q195" s="226">
        <f>ROUND(I195*H195,2)</f>
        <v>0</v>
      </c>
      <c r="R195" s="226">
        <f>ROUND(J195*H195,2)</f>
        <v>0</v>
      </c>
      <c r="S195" s="91"/>
      <c r="T195" s="227">
        <f>S195*H195</f>
        <v>0</v>
      </c>
      <c r="U195" s="227">
        <v>0</v>
      </c>
      <c r="V195" s="227">
        <f>U195*H195</f>
        <v>0</v>
      </c>
      <c r="W195" s="227">
        <v>0</v>
      </c>
      <c r="X195" s="228">
        <f>W195*H195</f>
        <v>0</v>
      </c>
      <c r="Y195" s="38"/>
      <c r="Z195" s="38"/>
      <c r="AA195" s="38"/>
      <c r="AB195" s="38"/>
      <c r="AC195" s="38"/>
      <c r="AD195" s="38"/>
      <c r="AE195" s="38"/>
      <c r="AR195" s="229" t="s">
        <v>132</v>
      </c>
      <c r="AT195" s="229" t="s">
        <v>127</v>
      </c>
      <c r="AU195" s="229" t="s">
        <v>87</v>
      </c>
      <c r="AY195" s="17" t="s">
        <v>125</v>
      </c>
      <c r="BE195" s="230">
        <f>IF(O195="základní",K195,0)</f>
        <v>0</v>
      </c>
      <c r="BF195" s="230">
        <f>IF(O195="snížená",K195,0)</f>
        <v>0</v>
      </c>
      <c r="BG195" s="230">
        <f>IF(O195="zákl. přenesená",K195,0)</f>
        <v>0</v>
      </c>
      <c r="BH195" s="230">
        <f>IF(O195="sníž. přenesená",K195,0)</f>
        <v>0</v>
      </c>
      <c r="BI195" s="230">
        <f>IF(O195="nulová",K195,0)</f>
        <v>0</v>
      </c>
      <c r="BJ195" s="17" t="s">
        <v>85</v>
      </c>
      <c r="BK195" s="230">
        <f>ROUND(P195*H195,2)</f>
        <v>0</v>
      </c>
      <c r="BL195" s="17" t="s">
        <v>132</v>
      </c>
      <c r="BM195" s="229" t="s">
        <v>256</v>
      </c>
    </row>
    <row r="196" spans="1:51" s="13" customFormat="1" ht="12">
      <c r="A196" s="13"/>
      <c r="B196" s="231"/>
      <c r="C196" s="232"/>
      <c r="D196" s="233" t="s">
        <v>134</v>
      </c>
      <c r="E196" s="234" t="s">
        <v>1</v>
      </c>
      <c r="F196" s="235" t="s">
        <v>241</v>
      </c>
      <c r="G196" s="232"/>
      <c r="H196" s="236">
        <v>39.015</v>
      </c>
      <c r="I196" s="237"/>
      <c r="J196" s="237"/>
      <c r="K196" s="232"/>
      <c r="L196" s="232"/>
      <c r="M196" s="238"/>
      <c r="N196" s="239"/>
      <c r="O196" s="240"/>
      <c r="P196" s="240"/>
      <c r="Q196" s="240"/>
      <c r="R196" s="240"/>
      <c r="S196" s="240"/>
      <c r="T196" s="240"/>
      <c r="U196" s="240"/>
      <c r="V196" s="240"/>
      <c r="W196" s="240"/>
      <c r="X196" s="241"/>
      <c r="Y196" s="13"/>
      <c r="Z196" s="13"/>
      <c r="AA196" s="13"/>
      <c r="AB196" s="13"/>
      <c r="AC196" s="13"/>
      <c r="AD196" s="13"/>
      <c r="AE196" s="13"/>
      <c r="AT196" s="242" t="s">
        <v>134</v>
      </c>
      <c r="AU196" s="242" t="s">
        <v>87</v>
      </c>
      <c r="AV196" s="13" t="s">
        <v>87</v>
      </c>
      <c r="AW196" s="13" t="s">
        <v>5</v>
      </c>
      <c r="AX196" s="13" t="s">
        <v>77</v>
      </c>
      <c r="AY196" s="242" t="s">
        <v>125</v>
      </c>
    </row>
    <row r="197" spans="1:51" s="13" customFormat="1" ht="12">
      <c r="A197" s="13"/>
      <c r="B197" s="231"/>
      <c r="C197" s="232"/>
      <c r="D197" s="233" t="s">
        <v>134</v>
      </c>
      <c r="E197" s="234" t="s">
        <v>1</v>
      </c>
      <c r="F197" s="235" t="s">
        <v>242</v>
      </c>
      <c r="G197" s="232"/>
      <c r="H197" s="236">
        <v>1.95</v>
      </c>
      <c r="I197" s="237"/>
      <c r="J197" s="237"/>
      <c r="K197" s="232"/>
      <c r="L197" s="232"/>
      <c r="M197" s="238"/>
      <c r="N197" s="239"/>
      <c r="O197" s="240"/>
      <c r="P197" s="240"/>
      <c r="Q197" s="240"/>
      <c r="R197" s="240"/>
      <c r="S197" s="240"/>
      <c r="T197" s="240"/>
      <c r="U197" s="240"/>
      <c r="V197" s="240"/>
      <c r="W197" s="240"/>
      <c r="X197" s="241"/>
      <c r="Y197" s="13"/>
      <c r="Z197" s="13"/>
      <c r="AA197" s="13"/>
      <c r="AB197" s="13"/>
      <c r="AC197" s="13"/>
      <c r="AD197" s="13"/>
      <c r="AE197" s="13"/>
      <c r="AT197" s="242" t="s">
        <v>134</v>
      </c>
      <c r="AU197" s="242" t="s">
        <v>87</v>
      </c>
      <c r="AV197" s="13" t="s">
        <v>87</v>
      </c>
      <c r="AW197" s="13" t="s">
        <v>5</v>
      </c>
      <c r="AX197" s="13" t="s">
        <v>77</v>
      </c>
      <c r="AY197" s="242" t="s">
        <v>125</v>
      </c>
    </row>
    <row r="198" spans="1:51" s="13" customFormat="1" ht="12">
      <c r="A198" s="13"/>
      <c r="B198" s="231"/>
      <c r="C198" s="232"/>
      <c r="D198" s="233" t="s">
        <v>134</v>
      </c>
      <c r="E198" s="234" t="s">
        <v>1</v>
      </c>
      <c r="F198" s="235" t="s">
        <v>243</v>
      </c>
      <c r="G198" s="232"/>
      <c r="H198" s="236">
        <v>17.63</v>
      </c>
      <c r="I198" s="237"/>
      <c r="J198" s="237"/>
      <c r="K198" s="232"/>
      <c r="L198" s="232"/>
      <c r="M198" s="238"/>
      <c r="N198" s="239"/>
      <c r="O198" s="240"/>
      <c r="P198" s="240"/>
      <c r="Q198" s="240"/>
      <c r="R198" s="240"/>
      <c r="S198" s="240"/>
      <c r="T198" s="240"/>
      <c r="U198" s="240"/>
      <c r="V198" s="240"/>
      <c r="W198" s="240"/>
      <c r="X198" s="241"/>
      <c r="Y198" s="13"/>
      <c r="Z198" s="13"/>
      <c r="AA198" s="13"/>
      <c r="AB198" s="13"/>
      <c r="AC198" s="13"/>
      <c r="AD198" s="13"/>
      <c r="AE198" s="13"/>
      <c r="AT198" s="242" t="s">
        <v>134</v>
      </c>
      <c r="AU198" s="242" t="s">
        <v>87</v>
      </c>
      <c r="AV198" s="13" t="s">
        <v>87</v>
      </c>
      <c r="AW198" s="13" t="s">
        <v>5</v>
      </c>
      <c r="AX198" s="13" t="s">
        <v>77</v>
      </c>
      <c r="AY198" s="242" t="s">
        <v>125</v>
      </c>
    </row>
    <row r="199" spans="1:51" s="14" customFormat="1" ht="12">
      <c r="A199" s="14"/>
      <c r="B199" s="243"/>
      <c r="C199" s="244"/>
      <c r="D199" s="233" t="s">
        <v>134</v>
      </c>
      <c r="E199" s="245" t="s">
        <v>1</v>
      </c>
      <c r="F199" s="246" t="s">
        <v>140</v>
      </c>
      <c r="G199" s="244"/>
      <c r="H199" s="247">
        <v>58.595</v>
      </c>
      <c r="I199" s="248"/>
      <c r="J199" s="248"/>
      <c r="K199" s="244"/>
      <c r="L199" s="244"/>
      <c r="M199" s="249"/>
      <c r="N199" s="250"/>
      <c r="O199" s="251"/>
      <c r="P199" s="251"/>
      <c r="Q199" s="251"/>
      <c r="R199" s="251"/>
      <c r="S199" s="251"/>
      <c r="T199" s="251"/>
      <c r="U199" s="251"/>
      <c r="V199" s="251"/>
      <c r="W199" s="251"/>
      <c r="X199" s="252"/>
      <c r="Y199" s="14"/>
      <c r="Z199" s="14"/>
      <c r="AA199" s="14"/>
      <c r="AB199" s="14"/>
      <c r="AC199" s="14"/>
      <c r="AD199" s="14"/>
      <c r="AE199" s="14"/>
      <c r="AT199" s="253" t="s">
        <v>134</v>
      </c>
      <c r="AU199" s="253" t="s">
        <v>87</v>
      </c>
      <c r="AV199" s="14" t="s">
        <v>132</v>
      </c>
      <c r="AW199" s="14" t="s">
        <v>5</v>
      </c>
      <c r="AX199" s="14" t="s">
        <v>85</v>
      </c>
      <c r="AY199" s="253" t="s">
        <v>125</v>
      </c>
    </row>
    <row r="200" spans="1:65" s="2" customFormat="1" ht="24.15" customHeight="1">
      <c r="A200" s="38"/>
      <c r="B200" s="39"/>
      <c r="C200" s="217" t="s">
        <v>257</v>
      </c>
      <c r="D200" s="217" t="s">
        <v>127</v>
      </c>
      <c r="E200" s="218" t="s">
        <v>258</v>
      </c>
      <c r="F200" s="219" t="s">
        <v>259</v>
      </c>
      <c r="G200" s="220" t="s">
        <v>231</v>
      </c>
      <c r="H200" s="221">
        <v>44.37</v>
      </c>
      <c r="I200" s="222"/>
      <c r="J200" s="222"/>
      <c r="K200" s="223">
        <f>ROUND(P200*H200,2)</f>
        <v>0</v>
      </c>
      <c r="L200" s="219" t="s">
        <v>131</v>
      </c>
      <c r="M200" s="44"/>
      <c r="N200" s="224" t="s">
        <v>1</v>
      </c>
      <c r="O200" s="225" t="s">
        <v>40</v>
      </c>
      <c r="P200" s="226">
        <f>I200+J200</f>
        <v>0</v>
      </c>
      <c r="Q200" s="226">
        <f>ROUND(I200*H200,2)</f>
        <v>0</v>
      </c>
      <c r="R200" s="226">
        <f>ROUND(J200*H200,2)</f>
        <v>0</v>
      </c>
      <c r="S200" s="91"/>
      <c r="T200" s="227">
        <f>S200*H200</f>
        <v>0</v>
      </c>
      <c r="U200" s="227">
        <v>0</v>
      </c>
      <c r="V200" s="227">
        <f>U200*H200</f>
        <v>0</v>
      </c>
      <c r="W200" s="227">
        <v>0</v>
      </c>
      <c r="X200" s="228">
        <f>W200*H200</f>
        <v>0</v>
      </c>
      <c r="Y200" s="38"/>
      <c r="Z200" s="38"/>
      <c r="AA200" s="38"/>
      <c r="AB200" s="38"/>
      <c r="AC200" s="38"/>
      <c r="AD200" s="38"/>
      <c r="AE200" s="38"/>
      <c r="AR200" s="229" t="s">
        <v>132</v>
      </c>
      <c r="AT200" s="229" t="s">
        <v>127</v>
      </c>
      <c r="AU200" s="229" t="s">
        <v>87</v>
      </c>
      <c r="AY200" s="17" t="s">
        <v>125</v>
      </c>
      <c r="BE200" s="230">
        <f>IF(O200="základní",K200,0)</f>
        <v>0</v>
      </c>
      <c r="BF200" s="230">
        <f>IF(O200="snížená",K200,0)</f>
        <v>0</v>
      </c>
      <c r="BG200" s="230">
        <f>IF(O200="zákl. přenesená",K200,0)</f>
        <v>0</v>
      </c>
      <c r="BH200" s="230">
        <f>IF(O200="sníž. přenesená",K200,0)</f>
        <v>0</v>
      </c>
      <c r="BI200" s="230">
        <f>IF(O200="nulová",K200,0)</f>
        <v>0</v>
      </c>
      <c r="BJ200" s="17" t="s">
        <v>85</v>
      </c>
      <c r="BK200" s="230">
        <f>ROUND(P200*H200,2)</f>
        <v>0</v>
      </c>
      <c r="BL200" s="17" t="s">
        <v>132</v>
      </c>
      <c r="BM200" s="229" t="s">
        <v>260</v>
      </c>
    </row>
    <row r="201" spans="1:51" s="13" customFormat="1" ht="12">
      <c r="A201" s="13"/>
      <c r="B201" s="231"/>
      <c r="C201" s="232"/>
      <c r="D201" s="233" t="s">
        <v>134</v>
      </c>
      <c r="E201" s="234" t="s">
        <v>1</v>
      </c>
      <c r="F201" s="235" t="s">
        <v>233</v>
      </c>
      <c r="G201" s="232"/>
      <c r="H201" s="236">
        <v>44.37</v>
      </c>
      <c r="I201" s="237"/>
      <c r="J201" s="237"/>
      <c r="K201" s="232"/>
      <c r="L201" s="232"/>
      <c r="M201" s="238"/>
      <c r="N201" s="239"/>
      <c r="O201" s="240"/>
      <c r="P201" s="240"/>
      <c r="Q201" s="240"/>
      <c r="R201" s="240"/>
      <c r="S201" s="240"/>
      <c r="T201" s="240"/>
      <c r="U201" s="240"/>
      <c r="V201" s="240"/>
      <c r="W201" s="240"/>
      <c r="X201" s="241"/>
      <c r="Y201" s="13"/>
      <c r="Z201" s="13"/>
      <c r="AA201" s="13"/>
      <c r="AB201" s="13"/>
      <c r="AC201" s="13"/>
      <c r="AD201" s="13"/>
      <c r="AE201" s="13"/>
      <c r="AT201" s="242" t="s">
        <v>134</v>
      </c>
      <c r="AU201" s="242" t="s">
        <v>87</v>
      </c>
      <c r="AV201" s="13" t="s">
        <v>87</v>
      </c>
      <c r="AW201" s="13" t="s">
        <v>5</v>
      </c>
      <c r="AX201" s="13" t="s">
        <v>85</v>
      </c>
      <c r="AY201" s="242" t="s">
        <v>125</v>
      </c>
    </row>
    <row r="202" spans="1:63" s="12" customFormat="1" ht="22.8" customHeight="1">
      <c r="A202" s="12"/>
      <c r="B202" s="200"/>
      <c r="C202" s="201"/>
      <c r="D202" s="202" t="s">
        <v>76</v>
      </c>
      <c r="E202" s="215" t="s">
        <v>261</v>
      </c>
      <c r="F202" s="215" t="s">
        <v>262</v>
      </c>
      <c r="G202" s="201"/>
      <c r="H202" s="201"/>
      <c r="I202" s="204"/>
      <c r="J202" s="204"/>
      <c r="K202" s="216">
        <f>BK202</f>
        <v>0</v>
      </c>
      <c r="L202" s="201"/>
      <c r="M202" s="206"/>
      <c r="N202" s="207"/>
      <c r="O202" s="208"/>
      <c r="P202" s="208"/>
      <c r="Q202" s="209">
        <f>Q203</f>
        <v>0</v>
      </c>
      <c r="R202" s="209">
        <f>R203</f>
        <v>0</v>
      </c>
      <c r="S202" s="208"/>
      <c r="T202" s="210">
        <f>T203</f>
        <v>0</v>
      </c>
      <c r="U202" s="208"/>
      <c r="V202" s="210">
        <f>V203</f>
        <v>0</v>
      </c>
      <c r="W202" s="208"/>
      <c r="X202" s="211">
        <f>X203</f>
        <v>0</v>
      </c>
      <c r="Y202" s="12"/>
      <c r="Z202" s="12"/>
      <c r="AA202" s="12"/>
      <c r="AB202" s="12"/>
      <c r="AC202" s="12"/>
      <c r="AD202" s="12"/>
      <c r="AE202" s="12"/>
      <c r="AR202" s="212" t="s">
        <v>85</v>
      </c>
      <c r="AT202" s="213" t="s">
        <v>76</v>
      </c>
      <c r="AU202" s="213" t="s">
        <v>85</v>
      </c>
      <c r="AY202" s="212" t="s">
        <v>125</v>
      </c>
      <c r="BK202" s="214">
        <f>BK203</f>
        <v>0</v>
      </c>
    </row>
    <row r="203" spans="1:65" s="2" customFormat="1" ht="24.15" customHeight="1">
      <c r="A203" s="38"/>
      <c r="B203" s="39"/>
      <c r="C203" s="217" t="s">
        <v>263</v>
      </c>
      <c r="D203" s="217" t="s">
        <v>127</v>
      </c>
      <c r="E203" s="218" t="s">
        <v>264</v>
      </c>
      <c r="F203" s="219" t="s">
        <v>265</v>
      </c>
      <c r="G203" s="220" t="s">
        <v>231</v>
      </c>
      <c r="H203" s="221">
        <v>151.81</v>
      </c>
      <c r="I203" s="222"/>
      <c r="J203" s="222"/>
      <c r="K203" s="223">
        <f>ROUND(P203*H203,2)</f>
        <v>0</v>
      </c>
      <c r="L203" s="219" t="s">
        <v>191</v>
      </c>
      <c r="M203" s="44"/>
      <c r="N203" s="274" t="s">
        <v>1</v>
      </c>
      <c r="O203" s="275" t="s">
        <v>40</v>
      </c>
      <c r="P203" s="276">
        <f>I203+J203</f>
        <v>0</v>
      </c>
      <c r="Q203" s="276">
        <f>ROUND(I203*H203,2)</f>
        <v>0</v>
      </c>
      <c r="R203" s="276">
        <f>ROUND(J203*H203,2)</f>
        <v>0</v>
      </c>
      <c r="S203" s="277"/>
      <c r="T203" s="278">
        <f>S203*H203</f>
        <v>0</v>
      </c>
      <c r="U203" s="278">
        <v>0</v>
      </c>
      <c r="V203" s="278">
        <f>U203*H203</f>
        <v>0</v>
      </c>
      <c r="W203" s="278">
        <v>0</v>
      </c>
      <c r="X203" s="279">
        <f>W203*H203</f>
        <v>0</v>
      </c>
      <c r="Y203" s="38"/>
      <c r="Z203" s="38"/>
      <c r="AA203" s="38"/>
      <c r="AB203" s="38"/>
      <c r="AC203" s="38"/>
      <c r="AD203" s="38"/>
      <c r="AE203" s="38"/>
      <c r="AR203" s="229" t="s">
        <v>132</v>
      </c>
      <c r="AT203" s="229" t="s">
        <v>127</v>
      </c>
      <c r="AU203" s="229" t="s">
        <v>87</v>
      </c>
      <c r="AY203" s="17" t="s">
        <v>125</v>
      </c>
      <c r="BE203" s="230">
        <f>IF(O203="základní",K203,0)</f>
        <v>0</v>
      </c>
      <c r="BF203" s="230">
        <f>IF(O203="snížená",K203,0)</f>
        <v>0</v>
      </c>
      <c r="BG203" s="230">
        <f>IF(O203="zákl. přenesená",K203,0)</f>
        <v>0</v>
      </c>
      <c r="BH203" s="230">
        <f>IF(O203="sníž. přenesená",K203,0)</f>
        <v>0</v>
      </c>
      <c r="BI203" s="230">
        <f>IF(O203="nulová",K203,0)</f>
        <v>0</v>
      </c>
      <c r="BJ203" s="17" t="s">
        <v>85</v>
      </c>
      <c r="BK203" s="230">
        <f>ROUND(P203*H203,2)</f>
        <v>0</v>
      </c>
      <c r="BL203" s="17" t="s">
        <v>132</v>
      </c>
      <c r="BM203" s="229" t="s">
        <v>266</v>
      </c>
    </row>
    <row r="204" spans="1:31" s="2" customFormat="1" ht="6.95" customHeight="1">
      <c r="A204" s="38"/>
      <c r="B204" s="66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44"/>
      <c r="N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</row>
  </sheetData>
  <sheetProtection password="CC35" sheet="1" objects="1" scenarios="1" formatColumns="0" formatRows="0" autoFilter="0"/>
  <autoFilter ref="C121:L203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MARTIN\Věra</dc:creator>
  <cp:keywords/>
  <dc:description/>
  <cp:lastModifiedBy>MARTIN\Věra</cp:lastModifiedBy>
  <dcterms:created xsi:type="dcterms:W3CDTF">2023-03-28T04:57:09Z</dcterms:created>
  <dcterms:modified xsi:type="dcterms:W3CDTF">2023-03-28T04:57:14Z</dcterms:modified>
  <cp:category/>
  <cp:version/>
  <cp:contentType/>
  <cp:contentStatus/>
</cp:coreProperties>
</file>