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novotna\Desktop\"/>
    </mc:Choice>
  </mc:AlternateContent>
  <xr:revisionPtr revIDLastSave="0" documentId="8_{7AD85FC9-A00E-40A6-A353-22FCFEEF90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01 - Stavební část" sheetId="2" r:id="rId2"/>
    <sheet name="002 - Elektroinstalace" sheetId="3" r:id="rId3"/>
    <sheet name="Seznam figur" sheetId="4" r:id="rId4"/>
  </sheets>
  <definedNames>
    <definedName name="_xlnm._FilterDatabase" localSheetId="1" hidden="1">'001 - Stavební část'!$C$122:$K$169</definedName>
    <definedName name="_xlnm._FilterDatabase" localSheetId="2" hidden="1">'002 - Elektroinstalace'!$C$121:$K$172</definedName>
    <definedName name="_xlnm.Print_Titles" localSheetId="1">'001 - Stavební část'!$122:$122</definedName>
    <definedName name="_xlnm.Print_Titles" localSheetId="2">'002 - Elektroinstalace'!$121:$121</definedName>
    <definedName name="_xlnm.Print_Titles" localSheetId="0">'Rekapitulace stavby'!$92:$92</definedName>
    <definedName name="_xlnm.Print_Titles" localSheetId="3">'Seznam figur'!$9:$9</definedName>
    <definedName name="_xlnm.Print_Area" localSheetId="1">'001 - Stavební část'!$C$4:$J$76,'001 - Stavební část'!$C$82:$J$104,'001 - Stavební část'!$C$110:$K$169</definedName>
    <definedName name="_xlnm.Print_Area" localSheetId="2">'002 - Elektroinstalace'!$C$4:$J$76,'002 - Elektroinstalace'!$C$82:$J$103,'002 - Elektroinstalace'!$C$109:$K$172</definedName>
    <definedName name="_xlnm.Print_Area" localSheetId="0">'Rekapitulace stavby'!$D$4:$AO$76,'Rekapitulace stavby'!$C$82:$AQ$97</definedName>
    <definedName name="_xlnm.Print_Area" localSheetId="3">'Seznam figur'!$C$4:$G$24</definedName>
  </definedNames>
  <calcPr calcId="191029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172" i="3"/>
  <c r="BH172" i="3"/>
  <c r="BG172" i="3"/>
  <c r="BF172" i="3"/>
  <c r="T172" i="3"/>
  <c r="T171" i="3" s="1"/>
  <c r="R172" i="3"/>
  <c r="R171" i="3"/>
  <c r="P172" i="3"/>
  <c r="P171" i="3" s="1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F116" i="3"/>
  <c r="E114" i="3"/>
  <c r="F89" i="3"/>
  <c r="E87" i="3"/>
  <c r="J24" i="3"/>
  <c r="E24" i="3"/>
  <c r="J119" i="3" s="1"/>
  <c r="J23" i="3"/>
  <c r="J21" i="3"/>
  <c r="E21" i="3"/>
  <c r="J91" i="3" s="1"/>
  <c r="J20" i="3"/>
  <c r="J18" i="3"/>
  <c r="E18" i="3"/>
  <c r="F92" i="3" s="1"/>
  <c r="J17" i="3"/>
  <c r="J15" i="3"/>
  <c r="E15" i="3"/>
  <c r="F91" i="3" s="1"/>
  <c r="J14" i="3"/>
  <c r="J12" i="3"/>
  <c r="J116" i="3"/>
  <c r="E7" i="3"/>
  <c r="E112" i="3"/>
  <c r="J37" i="2"/>
  <c r="J36" i="2"/>
  <c r="AY95" i="1" s="1"/>
  <c r="J35" i="2"/>
  <c r="AX95" i="1"/>
  <c r="BI168" i="2"/>
  <c r="BH168" i="2"/>
  <c r="BG168" i="2"/>
  <c r="BF168" i="2"/>
  <c r="T168" i="2"/>
  <c r="T167" i="2" s="1"/>
  <c r="R168" i="2"/>
  <c r="R167" i="2"/>
  <c r="P168" i="2"/>
  <c r="P167" i="2" s="1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92" i="2" s="1"/>
  <c r="J17" i="2"/>
  <c r="J12" i="2"/>
  <c r="J117" i="2"/>
  <c r="E7" i="2"/>
  <c r="E113" i="2"/>
  <c r="L90" i="1"/>
  <c r="AM90" i="1"/>
  <c r="AM89" i="1"/>
  <c r="L89" i="1"/>
  <c r="AM87" i="1"/>
  <c r="L87" i="1"/>
  <c r="L85" i="1"/>
  <c r="L84" i="1"/>
  <c r="J164" i="2"/>
  <c r="J158" i="2"/>
  <c r="BK143" i="2"/>
  <c r="J126" i="2"/>
  <c r="J155" i="2"/>
  <c r="J143" i="2"/>
  <c r="BK133" i="2"/>
  <c r="BK127" i="2"/>
  <c r="J162" i="2"/>
  <c r="J153" i="2"/>
  <c r="BK141" i="2"/>
  <c r="J129" i="2"/>
  <c r="BK164" i="3"/>
  <c r="J156" i="3"/>
  <c r="BK149" i="3"/>
  <c r="J144" i="3"/>
  <c r="BK133" i="3"/>
  <c r="BK130" i="3"/>
  <c r="J163" i="3"/>
  <c r="BK156" i="3"/>
  <c r="J147" i="3"/>
  <c r="J139" i="3"/>
  <c r="J130" i="3"/>
  <c r="J124" i="3"/>
  <c r="J162" i="3"/>
  <c r="J151" i="3"/>
  <c r="BK142" i="3"/>
  <c r="BK137" i="3"/>
  <c r="BK127" i="3"/>
  <c r="J170" i="3"/>
  <c r="J129" i="3"/>
  <c r="BK160" i="2"/>
  <c r="BK145" i="2"/>
  <c r="J128" i="2"/>
  <c r="J160" i="2"/>
  <c r="BK148" i="2"/>
  <c r="BK135" i="2"/>
  <c r="BK129" i="2"/>
  <c r="BK168" i="2"/>
  <c r="BK155" i="2"/>
  <c r="J145" i="2"/>
  <c r="J133" i="2"/>
  <c r="BK168" i="3"/>
  <c r="J159" i="3"/>
  <c r="BK154" i="3"/>
  <c r="J146" i="3"/>
  <c r="J135" i="3"/>
  <c r="BK131" i="3"/>
  <c r="J125" i="3"/>
  <c r="J164" i="3"/>
  <c r="BK158" i="3"/>
  <c r="J154" i="3"/>
  <c r="J143" i="3"/>
  <c r="J132" i="3"/>
  <c r="BK125" i="3"/>
  <c r="J165" i="3"/>
  <c r="BK153" i="3"/>
  <c r="BK143" i="3"/>
  <c r="J138" i="3"/>
  <c r="J133" i="3"/>
  <c r="BK124" i="3"/>
  <c r="BK165" i="3"/>
  <c r="BK160" i="3"/>
  <c r="J158" i="3"/>
  <c r="BK150" i="3"/>
  <c r="J148" i="3"/>
  <c r="BK141" i="3"/>
  <c r="J134" i="3"/>
  <c r="BK162" i="2"/>
  <c r="J151" i="2"/>
  <c r="J131" i="2"/>
  <c r="BK164" i="2"/>
  <c r="BK153" i="2"/>
  <c r="J140" i="2"/>
  <c r="BK131" i="2"/>
  <c r="BK126" i="2"/>
  <c r="BK158" i="2"/>
  <c r="BK151" i="2"/>
  <c r="BK140" i="2"/>
  <c r="J127" i="2"/>
  <c r="BK163" i="3"/>
  <c r="BK155" i="3"/>
  <c r="BK147" i="3"/>
  <c r="J137" i="3"/>
  <c r="J128" i="3"/>
  <c r="BK170" i="3"/>
  <c r="BK157" i="3"/>
  <c r="BK151" i="3"/>
  <c r="BK140" i="3"/>
  <c r="BK129" i="3"/>
  <c r="J166" i="3"/>
  <c r="J160" i="3"/>
  <c r="BK148" i="3"/>
  <c r="BK139" i="3"/>
  <c r="J131" i="3"/>
  <c r="BK162" i="3"/>
  <c r="BK159" i="3"/>
  <c r="J149" i="3"/>
  <c r="BK144" i="3"/>
  <c r="J140" i="3"/>
  <c r="BK135" i="3"/>
  <c r="BK126" i="3"/>
  <c r="J168" i="2"/>
  <c r="J156" i="2"/>
  <c r="J141" i="2"/>
  <c r="AS94" i="1"/>
  <c r="BK128" i="2"/>
  <c r="BK156" i="2"/>
  <c r="J148" i="2"/>
  <c r="J135" i="2"/>
  <c r="BK172" i="3"/>
  <c r="J157" i="3"/>
  <c r="J153" i="3"/>
  <c r="J142" i="3"/>
  <c r="BK132" i="3"/>
  <c r="J127" i="3"/>
  <c r="J172" i="3"/>
  <c r="J161" i="3"/>
  <c r="J155" i="3"/>
  <c r="BK146" i="3"/>
  <c r="BK138" i="3"/>
  <c r="BK128" i="3"/>
  <c r="J168" i="3"/>
  <c r="BK161" i="3"/>
  <c r="J150" i="3"/>
  <c r="J141" i="3"/>
  <c r="BK134" i="3"/>
  <c r="J126" i="3"/>
  <c r="BK166" i="3"/>
  <c r="T125" i="2" l="1"/>
  <c r="T124" i="2" s="1"/>
  <c r="BK139" i="2"/>
  <c r="J139" i="2"/>
  <c r="J100" i="2"/>
  <c r="BK142" i="2"/>
  <c r="J142" i="2" s="1"/>
  <c r="J101" i="2" s="1"/>
  <c r="R152" i="2"/>
  <c r="T123" i="3"/>
  <c r="BK145" i="3"/>
  <c r="J145" i="3" s="1"/>
  <c r="J99" i="3" s="1"/>
  <c r="BK152" i="3"/>
  <c r="J152" i="3" s="1"/>
  <c r="J100" i="3" s="1"/>
  <c r="BK167" i="3"/>
  <c r="J167" i="3"/>
  <c r="J101" i="3" s="1"/>
  <c r="R125" i="2"/>
  <c r="R124" i="2"/>
  <c r="T139" i="2"/>
  <c r="R142" i="2"/>
  <c r="P152" i="2"/>
  <c r="P123" i="3"/>
  <c r="P145" i="3"/>
  <c r="P136" i="3" s="1"/>
  <c r="R152" i="3"/>
  <c r="P167" i="3"/>
  <c r="BK125" i="2"/>
  <c r="J125" i="2" s="1"/>
  <c r="J98" i="2" s="1"/>
  <c r="P139" i="2"/>
  <c r="T142" i="2"/>
  <c r="T152" i="2"/>
  <c r="R123" i="3"/>
  <c r="R145" i="3"/>
  <c r="R136" i="3"/>
  <c r="P152" i="3"/>
  <c r="T167" i="3"/>
  <c r="P125" i="2"/>
  <c r="P124" i="2"/>
  <c r="R139" i="2"/>
  <c r="R138" i="2" s="1"/>
  <c r="P142" i="2"/>
  <c r="BK152" i="2"/>
  <c r="BK138" i="2" s="1"/>
  <c r="J138" i="2" s="1"/>
  <c r="J99" i="2" s="1"/>
  <c r="BK123" i="3"/>
  <c r="J123" i="3"/>
  <c r="J97" i="3" s="1"/>
  <c r="T145" i="3"/>
  <c r="T136" i="3"/>
  <c r="T152" i="3"/>
  <c r="R167" i="3"/>
  <c r="BK136" i="3"/>
  <c r="J136" i="3"/>
  <c r="J98" i="3"/>
  <c r="BK171" i="3"/>
  <c r="J171" i="3"/>
  <c r="J102" i="3"/>
  <c r="BK167" i="2"/>
  <c r="J167" i="2" s="1"/>
  <c r="J103" i="2" s="1"/>
  <c r="F118" i="3"/>
  <c r="BE124" i="3"/>
  <c r="BE125" i="3"/>
  <c r="BE127" i="3"/>
  <c r="BE137" i="3"/>
  <c r="BE146" i="3"/>
  <c r="BE151" i="3"/>
  <c r="BE153" i="3"/>
  <c r="BE154" i="3"/>
  <c r="BE155" i="3"/>
  <c r="E85" i="3"/>
  <c r="J92" i="3"/>
  <c r="J118" i="3"/>
  <c r="BE128" i="3"/>
  <c r="BE129" i="3"/>
  <c r="BE131" i="3"/>
  <c r="BE144" i="3"/>
  <c r="BE147" i="3"/>
  <c r="BE156" i="3"/>
  <c r="BE158" i="3"/>
  <c r="F119" i="3"/>
  <c r="BE126" i="3"/>
  <c r="BE130" i="3"/>
  <c r="BE132" i="3"/>
  <c r="BE133" i="3"/>
  <c r="BE134" i="3"/>
  <c r="BE135" i="3"/>
  <c r="BE141" i="3"/>
  <c r="BE142" i="3"/>
  <c r="BE148" i="3"/>
  <c r="BE149" i="3"/>
  <c r="BE159" i="3"/>
  <c r="BE161" i="3"/>
  <c r="BE162" i="3"/>
  <c r="BE163" i="3"/>
  <c r="BE166" i="3"/>
  <c r="BE168" i="3"/>
  <c r="BE172" i="3"/>
  <c r="J89" i="3"/>
  <c r="BE138" i="3"/>
  <c r="BE139" i="3"/>
  <c r="BE140" i="3"/>
  <c r="BE143" i="3"/>
  <c r="BE150" i="3"/>
  <c r="BE157" i="3"/>
  <c r="BE160" i="3"/>
  <c r="BE164" i="3"/>
  <c r="BE165" i="3"/>
  <c r="BE170" i="3"/>
  <c r="J89" i="2"/>
  <c r="F120" i="2"/>
  <c r="BE133" i="2"/>
  <c r="BE135" i="2"/>
  <c r="BE148" i="2"/>
  <c r="BE164" i="2"/>
  <c r="E85" i="2"/>
  <c r="BE126" i="2"/>
  <c r="BE127" i="2"/>
  <c r="BE131" i="2"/>
  <c r="BE141" i="2"/>
  <c r="BE143" i="2"/>
  <c r="BE145" i="2"/>
  <c r="BE151" i="2"/>
  <c r="BE155" i="2"/>
  <c r="BE156" i="2"/>
  <c r="BE128" i="2"/>
  <c r="BE129" i="2"/>
  <c r="BE140" i="2"/>
  <c r="BE153" i="2"/>
  <c r="BE158" i="2"/>
  <c r="BE160" i="2"/>
  <c r="BE162" i="2"/>
  <c r="BE168" i="2"/>
  <c r="F36" i="2"/>
  <c r="BC95" i="1" s="1"/>
  <c r="J34" i="2"/>
  <c r="AW95" i="1" s="1"/>
  <c r="F34" i="3"/>
  <c r="BA96" i="1" s="1"/>
  <c r="F35" i="3"/>
  <c r="BB96" i="1" s="1"/>
  <c r="F37" i="2"/>
  <c r="BD95" i="1" s="1"/>
  <c r="F34" i="2"/>
  <c r="BA95" i="1" s="1"/>
  <c r="F37" i="3"/>
  <c r="BD96" i="1" s="1"/>
  <c r="F35" i="2"/>
  <c r="BB95" i="1" s="1"/>
  <c r="J34" i="3"/>
  <c r="AW96" i="1" s="1"/>
  <c r="F36" i="3"/>
  <c r="BC96" i="1" s="1"/>
  <c r="J152" i="2" l="1"/>
  <c r="J102" i="2" s="1"/>
  <c r="P138" i="2"/>
  <c r="P122" i="3"/>
  <c r="AU96" i="1" s="1"/>
  <c r="R123" i="2"/>
  <c r="T122" i="3"/>
  <c r="P123" i="2"/>
  <c r="AU95" i="1" s="1"/>
  <c r="R122" i="3"/>
  <c r="T138" i="2"/>
  <c r="T123" i="2"/>
  <c r="BK122" i="3"/>
  <c r="J122" i="3" s="1"/>
  <c r="J30" i="3" s="1"/>
  <c r="AG96" i="1" s="1"/>
  <c r="AN96" i="1" s="1"/>
  <c r="BK124" i="2"/>
  <c r="BK123" i="2" s="1"/>
  <c r="J123" i="2" s="1"/>
  <c r="J96" i="2" s="1"/>
  <c r="J124" i="2"/>
  <c r="J97" i="2" s="1"/>
  <c r="J33" i="2"/>
  <c r="AV95" i="1" s="1"/>
  <c r="AT95" i="1" s="1"/>
  <c r="J33" i="3"/>
  <c r="AV96" i="1"/>
  <c r="AT96" i="1"/>
  <c r="F33" i="2"/>
  <c r="AZ95" i="1"/>
  <c r="BA94" i="1"/>
  <c r="W30" i="1"/>
  <c r="BD94" i="1"/>
  <c r="W33" i="1" s="1"/>
  <c r="BC94" i="1"/>
  <c r="W32" i="1"/>
  <c r="BB94" i="1"/>
  <c r="AX94" i="1" s="1"/>
  <c r="F33" i="3"/>
  <c r="AZ96" i="1"/>
  <c r="J96" i="3" l="1"/>
  <c r="J39" i="3"/>
  <c r="AU94" i="1"/>
  <c r="AZ94" i="1"/>
  <c r="W29" i="1"/>
  <c r="W31" i="1"/>
  <c r="AW94" i="1"/>
  <c r="AK30" i="1" s="1"/>
  <c r="J30" i="2"/>
  <c r="AG95" i="1" s="1"/>
  <c r="AG94" i="1" s="1"/>
  <c r="AK26" i="1" s="1"/>
  <c r="AY94" i="1"/>
  <c r="J39" i="2" l="1"/>
  <c r="AN95" i="1"/>
  <c r="AV94" i="1"/>
  <c r="AK29" i="1"/>
  <c r="AK35" i="1"/>
  <c r="AT94" i="1" l="1"/>
  <c r="AN94" i="1" l="1"/>
</calcChain>
</file>

<file path=xl/sharedStrings.xml><?xml version="1.0" encoding="utf-8"?>
<sst xmlns="http://schemas.openxmlformats.org/spreadsheetml/2006/main" count="1638" uniqueCount="396">
  <si>
    <t>Export Komplet</t>
  </si>
  <si>
    <t/>
  </si>
  <si>
    <t>2.0</t>
  </si>
  <si>
    <t>ZAMOK</t>
  </si>
  <si>
    <t>False</t>
  </si>
  <si>
    <t>{e1d616bf-a69b-4af0-9c6a-5dde57781868}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</si>
  <si>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</si>
  <si>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</si>
  <si>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</si>
  <si>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</si>
  <si>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</si>
  <si>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</si>
  <si>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</si>
  <si>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</si>
  <si>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220-04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</si>
  <si>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</si>
  <si>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</si>
  <si>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světel v tělocvičně - Náchod</t>
  </si>
  <si>
    <t>KSO:</t>
  </si>
  <si>
    <t>CC-CZ:</t>
  </si>
  <si>
    <t>Místo:</t>
  </si>
  <si>
    <t>Náchod</t>
  </si>
  <si>
    <t>Datum:</t>
  </si>
  <si>
    <t>14. 5. 2023</t>
  </si>
  <si>
    <t>Zadavatel:</t>
  </si>
  <si>
    <t>IČ:</t>
  </si>
  <si>
    <t>Jiráskovo gymnázium Náchod</t>
  </si>
  <si>
    <t>DIČ:</t>
  </si>
  <si>
    <t>Uchazeč:</t>
  </si>
  <si>
    <t>Vyplň údaj</t>
  </si>
  <si>
    <t>Projektant:</t>
  </si>
  <si>
    <t>ATELIÉR TSUNAMI s.r.o. Náchod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</si>
  <si>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</si>
  <si>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</si>
  <si>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</si>
  <si>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</si>
  <si>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</si>
  <si>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</si>
  <si>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</si>
  <si>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</si>
  <si>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</si>
  <si>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</si>
  <si>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</si>
  <si>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</si>
  <si>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</si>
  <si>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</si>
  <si>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</si>
  <si>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</si>
  <si>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</si>
  <si>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</si>
  <si>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</si>
  <si>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</si>
  <si>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</si>
  <si>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</si>
  <si>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</si>
  <si>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</si>
  <si>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</si>
  <si>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</si>
  <si>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</si>
  <si>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</si>
  <si>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</si>
  <si>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</si>
  <si>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</si>
  <si>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</si>
  <si>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</si>
  <si>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</si>
  <si>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</si>
  <si>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</si>
  <si>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</si>
  <si>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</si>
  <si>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</si>
  <si>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</si>
  <si>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</si>
  <si>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</si>
  <si>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</si>
  <si>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</si>
  <si>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</si>
  <si>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</si>
  <si>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</si>
  <si>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</si>
  <si>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</si>
  <si>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</si>
  <si>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</t>
  </si>
  <si>
    <t>STA</t>
  </si>
  <si>
    <t>1</t>
  </si>
  <si>
    <t>{01904fbe-0968-4880-8dbb-7d64b8a3da40}</t>
  </si>
  <si>
    <t>2</t>
  </si>
  <si>
    <t>002</t>
  </si>
  <si>
    <t>Elektroinstalace</t>
  </si>
  <si>
    <t>{2d79e55c-07a3-4627-9b07-155365fac2fa}</t>
  </si>
  <si>
    <t>podlaha</t>
  </si>
  <si>
    <t>540</t>
  </si>
  <si>
    <t>malba</t>
  </si>
  <si>
    <t>748,8</t>
  </si>
  <si>
    <t>KRYCÍ LIST SOUPISU PRACÍ</t>
  </si>
  <si>
    <t>Objekt: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</si>
  <si>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</si>
  <si>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</si>
  <si>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</si>
  <si>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</si>
  <si>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</si>
  <si>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</si>
  <si>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</si>
  <si>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</si>
  <si>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</si>
  <si>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763 - Konstrukce suché výstavby</t>
  </si>
  <si>
    <t xml:space="preserve">    766 - Konstrukce truhlářské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</si>
  <si>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</si>
  <si>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</si>
  <si>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</si>
  <si>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</si>
  <si>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</si>
  <si>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</si>
  <si>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</si>
  <si>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</si>
  <si>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</si>
  <si>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</si>
  <si>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</si>
  <si>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</si>
  <si>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</si>
  <si>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</si>
  <si>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</si>
  <si>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</si>
  <si>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</si>
  <si>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</si>
  <si>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</si>
  <si>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</si>
  <si>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</si>
  <si>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946112118</t>
  </si>
  <si>
    <t>Montáž pojízdných věží trubkových/dílcových š do 1,6 m dl do 3,2 m v přes 7,6 do 8,6 m</t>
  </si>
  <si>
    <t>kus</t>
  </si>
  <si>
    <t>CS ÚRS 2023 01</t>
  </si>
  <si>
    <t>4</t>
  </si>
  <si>
    <t>1500117994</t>
  </si>
  <si>
    <t>946112218</t>
  </si>
  <si>
    <t>Příplatek k pojízdným věžím š do 1,6 m dl do 3,2 m v do 8,6 m za první a ZKD den použití</t>
  </si>
  <si>
    <t>-274511524</t>
  </si>
  <si>
    <t>3</t>
  </si>
  <si>
    <t>946112818</t>
  </si>
  <si>
    <t>Demontáž pojízdných věží trubkových/dílcových š přes 0,9 do 1,6 m dl do 3,2 m v přes 7,6 do 8,6 m</t>
  </si>
  <si>
    <t>-1736478172</t>
  </si>
  <si>
    <t>952901108</t>
  </si>
  <si>
    <t>Čištění budov omytí dvojitých nebo zdvojených oken nebo balkonových dveří pl přes 2,5 m2</t>
  </si>
  <si>
    <t>m2</t>
  </si>
  <si>
    <t>-625883865</t>
  </si>
  <si>
    <t>VV</t>
  </si>
  <si>
    <t>2,55*2,5*10</t>
  </si>
  <si>
    <t>5</t>
  </si>
  <si>
    <t>952901122</t>
  </si>
  <si>
    <t>Čištění budov omytí dveří nebo vrat pl přes 1,5 do 3,0 m2</t>
  </si>
  <si>
    <t>1270480406</t>
  </si>
  <si>
    <t>1,6*2*4+1*2</t>
  </si>
  <si>
    <t>6</t>
  </si>
  <si>
    <t>952902021</t>
  </si>
  <si>
    <t>Čištění budov zametení hladkých podlah</t>
  </si>
  <si>
    <t>-1001349235</t>
  </si>
  <si>
    <t>7</t>
  </si>
  <si>
    <t>952902031</t>
  </si>
  <si>
    <t>Čištění budov omytí hladkých podlah</t>
  </si>
  <si>
    <t>685767363</t>
  </si>
  <si>
    <t>30*18</t>
  </si>
  <si>
    <t>Součet</t>
  </si>
  <si>
    <t>PSV</t>
  </si>
  <si>
    <t>Práce a dodávky PSV</t>
  </si>
  <si>
    <t>763</t>
  </si>
  <si>
    <t>Konstrukce suché výstavby</t>
  </si>
  <si>
    <t>8</t>
  </si>
  <si>
    <t>763001</t>
  </si>
  <si>
    <t>Kompl. dod. + mtž. SDK kastlík umístěný nad svítidly vel. 400 x 1 250 x 100</t>
  </si>
  <si>
    <t>kpl</t>
  </si>
  <si>
    <t>16</t>
  </si>
  <si>
    <t>557684129</t>
  </si>
  <si>
    <t>998763202</t>
  </si>
  <si>
    <t>Přesun hmot procentní pro dřevostavby v objektech v přes 12 do 24 m</t>
  </si>
  <si>
    <t>%</t>
  </si>
  <si>
    <t>-234994165</t>
  </si>
  <si>
    <t>766</t>
  </si>
  <si>
    <t>Konstrukce truhlářské</t>
  </si>
  <si>
    <t>10</t>
  </si>
  <si>
    <t>766421811R</t>
  </si>
  <si>
    <t>Demontáž části truhlářského obložení podhledů z  kazet - ke zpětnému použití</t>
  </si>
  <si>
    <t>-832385725</t>
  </si>
  <si>
    <t>14*4+2*14*0,6</t>
  </si>
  <si>
    <t>11</t>
  </si>
  <si>
    <t>766423232R</t>
  </si>
  <si>
    <t xml:space="preserve">Montáž obložení podhledů </t>
  </si>
  <si>
    <t>56270378</t>
  </si>
  <si>
    <t>"zpětná montáž"</t>
  </si>
  <si>
    <t>72,8</t>
  </si>
  <si>
    <t>12</t>
  </si>
  <si>
    <t>M</t>
  </si>
  <si>
    <t>766001</t>
  </si>
  <si>
    <t>Doplnění palubkového podhledu vč. povrchové úpravy (bílá lazura)</t>
  </si>
  <si>
    <t>32</t>
  </si>
  <si>
    <t>-994504307</t>
  </si>
  <si>
    <t>"Předpoklad výměny materiálu podhled 10%"</t>
  </si>
  <si>
    <t>72,800*0,1</t>
  </si>
  <si>
    <t>13</t>
  </si>
  <si>
    <t>998766202</t>
  </si>
  <si>
    <t>Přesun hmot procentní pro kce truhlářské v objektech v přes 6 do 12 m</t>
  </si>
  <si>
    <t>-849083110</t>
  </si>
  <si>
    <t>784</t>
  </si>
  <si>
    <t>Dokončovací práce - malby a tapety</t>
  </si>
  <si>
    <t>14</t>
  </si>
  <si>
    <t>784111005</t>
  </si>
  <si>
    <t>Oprášení (ometení ) podkladu v místnostech v přes 5,00 m</t>
  </si>
  <si>
    <t>317470772</t>
  </si>
  <si>
    <t>784171005</t>
  </si>
  <si>
    <t>Olepování vnitřních ploch páskou v místnostech v přes 5,00 m</t>
  </si>
  <si>
    <t>m</t>
  </si>
  <si>
    <t>724065664</t>
  </si>
  <si>
    <t>58124833</t>
  </si>
  <si>
    <t>páska pro malířské potřeby maskovací krepová 19mmx50m</t>
  </si>
  <si>
    <t>2075059349</t>
  </si>
  <si>
    <t>200*1,05</t>
  </si>
  <si>
    <t>17</t>
  </si>
  <si>
    <t>784171101</t>
  </si>
  <si>
    <t>Zakrytí vnitřních podlah včetně pozdějšího odkrytí</t>
  </si>
  <si>
    <t>1576823485</t>
  </si>
  <si>
    <t>18</t>
  </si>
  <si>
    <t>58124842</t>
  </si>
  <si>
    <t>fólie pro malířské potřeby zakrývací tl 7µ 4x5m</t>
  </si>
  <si>
    <t>1869968000</t>
  </si>
  <si>
    <t>540*1,05 'Přepočtené koeficientem množství</t>
  </si>
  <si>
    <t>19</t>
  </si>
  <si>
    <t>784181105</t>
  </si>
  <si>
    <t>Základní akrylátová jednonásobná bezbarvá penetrace podkladu v místnostech v přes 5,00 m</t>
  </si>
  <si>
    <t>1733740562</t>
  </si>
  <si>
    <t>20</t>
  </si>
  <si>
    <t>784221105</t>
  </si>
  <si>
    <t>Dvojnásobné bílé malby ze směsí za sucha dobře otěruvzdorných v místnostech přes 5,00 m</t>
  </si>
  <si>
    <t>-1850753235</t>
  </si>
  <si>
    <t>(30+18)*2*7,8</t>
  </si>
  <si>
    <t>OST</t>
  </si>
  <si>
    <t>Ostatní</t>
  </si>
  <si>
    <t>Ostatní drobné konstrukce a práce</t>
  </si>
  <si>
    <t>HZS</t>
  </si>
  <si>
    <t>512</t>
  </si>
  <si>
    <t>478201226</t>
  </si>
  <si>
    <t>P</t>
  </si>
  <si>
    <t>Poznámka k položce:_x000D_
ostatní drobné práce např. začištění, zakrytí a ochrana stáv. konstrukcí apod.</t>
  </si>
  <si>
    <t>002 - Elektroinstalace</t>
  </si>
  <si>
    <t xml:space="preserve"> </t>
  </si>
  <si>
    <t>D1 - Spínací zařízení rozváděče   RST 1</t>
  </si>
  <si>
    <t>D2 - Rozvody elektrické energie  materiál</t>
  </si>
  <si>
    <t xml:space="preserve">    9 - Kabely vedení :</t>
  </si>
  <si>
    <t xml:space="preserve">D3 - Montáž rozvodů elektrické energie dle    C21 M, </t>
  </si>
  <si>
    <t>1 - Osvětlení   Led  diodové</t>
  </si>
  <si>
    <t>D4 - Montáž osvětlení</t>
  </si>
  <si>
    <t>D1</t>
  </si>
  <si>
    <t>Spínací zařízení rozváděče   RST 1</t>
  </si>
  <si>
    <t>Plastová  nástěnná  rozvodnice pro 56 prvků  IP 30/20</t>
  </si>
  <si>
    <t>ks.</t>
  </si>
  <si>
    <t>Vypinač  3f.  Na din  40A</t>
  </si>
  <si>
    <t>Svodič  přepětí   II. Stupeň   12,5 kA   3P.</t>
  </si>
  <si>
    <t>m.</t>
  </si>
  <si>
    <t>Proudový chránič  25/4/0,3 A  G</t>
  </si>
  <si>
    <t>3 f.  Jistič  C20A   10 kA</t>
  </si>
  <si>
    <t>Jističe  1 f. C10A   10 kA</t>
  </si>
  <si>
    <t>Jistič + proud chránič  16/1N/ 0,03A</t>
  </si>
  <si>
    <t>Zásuvka  230V nna  DIN  v rozváděči</t>
  </si>
  <si>
    <t>ks..</t>
  </si>
  <si>
    <t>Propojovací  hřebeny  63A</t>
  </si>
  <si>
    <t>Svorky  řadové  na din  do 4 mm2  vč. připojení</t>
  </si>
  <si>
    <t>Nulové  přípojnice na din  modré</t>
  </si>
  <si>
    <t>22</t>
  </si>
  <si>
    <t>Montáž  a propojení v rozváděči</t>
  </si>
  <si>
    <t>kpl..</t>
  </si>
  <si>
    <t>24</t>
  </si>
  <si>
    <t>D2</t>
  </si>
  <si>
    <t>Rozvody elektrické energie  materiál</t>
  </si>
  <si>
    <t>1.1</t>
  </si>
  <si>
    <t>Ocel všeobecně pro výrobu držáku</t>
  </si>
  <si>
    <t>kg.</t>
  </si>
  <si>
    <t>1057868189</t>
  </si>
  <si>
    <t>2.1</t>
  </si>
  <si>
    <t>EI krabice nástěnná rozvodná IP 44 se svorkami</t>
  </si>
  <si>
    <t>1757891797</t>
  </si>
  <si>
    <t>3.1</t>
  </si>
  <si>
    <t>Elektroinstalční trubka PE 20</t>
  </si>
  <si>
    <t>1901250718</t>
  </si>
  <si>
    <t>4.1</t>
  </si>
  <si>
    <t>REGULAČNÍ PRVKY OSVĚTLENÍ vč. dopr. a recykl.popl.</t>
  </si>
  <si>
    <t>-210828821</t>
  </si>
  <si>
    <t>5.1</t>
  </si>
  <si>
    <t>Venkovní snímač osvětlení pro řízení svítidel s DALI</t>
  </si>
  <si>
    <t>1230420421</t>
  </si>
  <si>
    <t>6.1</t>
  </si>
  <si>
    <t>8 kanálový bateriový vyslilač  -mobilní s krytím ovl. světel</t>
  </si>
  <si>
    <t>-575911918</t>
  </si>
  <si>
    <t>7.1</t>
  </si>
  <si>
    <t>3 kanálový bateriový vyslilač  - mobilní s krytím ovl. světel</t>
  </si>
  <si>
    <t>-542734115</t>
  </si>
  <si>
    <t>8.1</t>
  </si>
  <si>
    <t>Vestavěný přijímač DALI  bezdrátový - ovl. části svítidel</t>
  </si>
  <si>
    <t>1875210610</t>
  </si>
  <si>
    <t>Kabely vedení :</t>
  </si>
  <si>
    <t>10.1</t>
  </si>
  <si>
    <t>CY 6 zž      pospojení</t>
  </si>
  <si>
    <t>445359319</t>
  </si>
  <si>
    <t>11.1</t>
  </si>
  <si>
    <t>CY16 zž</t>
  </si>
  <si>
    <t>-449968995</t>
  </si>
  <si>
    <t>23</t>
  </si>
  <si>
    <t>12.1</t>
  </si>
  <si>
    <t>CYKY J3x1,5</t>
  </si>
  <si>
    <t>1344194383</t>
  </si>
  <si>
    <t>CYKYJ 5x1,5</t>
  </si>
  <si>
    <t>-443210253</t>
  </si>
  <si>
    <t>25</t>
  </si>
  <si>
    <t>Drátěný  zákryt  pro nouzové svítidlo  a ovladače osv. Reg.</t>
  </si>
  <si>
    <t>-2049979990</t>
  </si>
  <si>
    <t>26</t>
  </si>
  <si>
    <t>Sádra stavební</t>
  </si>
  <si>
    <t>q</t>
  </si>
  <si>
    <t>1248819705</t>
  </si>
  <si>
    <t>D3</t>
  </si>
  <si>
    <t xml:space="preserve">Montáž rozvodů elektrické energie dle    C21 M, </t>
  </si>
  <si>
    <t>27</t>
  </si>
  <si>
    <t>1.2</t>
  </si>
  <si>
    <t>krabicová rozvodka zpuštěná vč. upevnění</t>
  </si>
  <si>
    <t>54</t>
  </si>
  <si>
    <t>28</t>
  </si>
  <si>
    <t>2.2</t>
  </si>
  <si>
    <t>Trubka PVC , ohebná  pro vedení u svítidel</t>
  </si>
  <si>
    <t>56</t>
  </si>
  <si>
    <t>29</t>
  </si>
  <si>
    <t>3.2</t>
  </si>
  <si>
    <t>Výroba atypického dílu upevnění  snímače osvětlení reg.</t>
  </si>
  <si>
    <t>58</t>
  </si>
  <si>
    <t>30</t>
  </si>
  <si>
    <t>4.2</t>
  </si>
  <si>
    <t>Připojení ovládacích prvků  regul. Zařízení</t>
  </si>
  <si>
    <t>60</t>
  </si>
  <si>
    <t>31</t>
  </si>
  <si>
    <t>5.2</t>
  </si>
  <si>
    <t>Ztížená montáž  svítidel ve výšce  6 m. - plošina</t>
  </si>
  <si>
    <t>ks</t>
  </si>
  <si>
    <t>62</t>
  </si>
  <si>
    <t>6.2</t>
  </si>
  <si>
    <t>Uzemnění upevnění vodiče do  16mm2</t>
  </si>
  <si>
    <t>64</t>
  </si>
  <si>
    <t>33</t>
  </si>
  <si>
    <t>7.2</t>
  </si>
  <si>
    <t>Kabel  CYKY na povrchu  a  nad podhled-ztíž, montáž</t>
  </si>
  <si>
    <t>66</t>
  </si>
  <si>
    <t>34</t>
  </si>
  <si>
    <t>8.2</t>
  </si>
  <si>
    <t>Nastavení systému řízení osvětlení komplet</t>
  </si>
  <si>
    <t>kpl.</t>
  </si>
  <si>
    <t>68</t>
  </si>
  <si>
    <t>35</t>
  </si>
  <si>
    <t>9.1</t>
  </si>
  <si>
    <t>Upevnění  trubky po objektu</t>
  </si>
  <si>
    <t>70</t>
  </si>
  <si>
    <t>36</t>
  </si>
  <si>
    <t>10.2</t>
  </si>
  <si>
    <t>Kabel  do CYKY 4x16 uložení v kabel.</t>
  </si>
  <si>
    <t>m,</t>
  </si>
  <si>
    <t>72</t>
  </si>
  <si>
    <t>37</t>
  </si>
  <si>
    <t>11.2</t>
  </si>
  <si>
    <t>Zapojení vodičů pospojení</t>
  </si>
  <si>
    <t>74</t>
  </si>
  <si>
    <t>38</t>
  </si>
  <si>
    <t>12.2</t>
  </si>
  <si>
    <t>Drát do 10 mm2 pevně ulož. pospojení</t>
  </si>
  <si>
    <t>76</t>
  </si>
  <si>
    <t>39</t>
  </si>
  <si>
    <t>13.1</t>
  </si>
  <si>
    <t>Výchozí revizní zpráva  6 x kopie</t>
  </si>
  <si>
    <t>78</t>
  </si>
  <si>
    <t>40</t>
  </si>
  <si>
    <t>14.1</t>
  </si>
  <si>
    <t>Zednické přípomoce průrazy vysekání rýh, zazdění. + štuk</t>
  </si>
  <si>
    <t>80</t>
  </si>
  <si>
    <t>Osvětlení   Led  diodové</t>
  </si>
  <si>
    <t>41</t>
  </si>
  <si>
    <t>2.3</t>
  </si>
  <si>
    <t>1   LED zapuštěné 100W  4000K  SPORT  DALI  13650lm.</t>
  </si>
  <si>
    <t>82</t>
  </si>
  <si>
    <t>Poznámka k položce:_x000D_
nutně  dodržené  rozměry  1195x295x55 mm.</t>
  </si>
  <si>
    <t>42</t>
  </si>
  <si>
    <t>3.3</t>
  </si>
  <si>
    <t>2  Nouzové svítidlo LED na 3 hodiny záloha   3W IP44</t>
  </si>
  <si>
    <t>84</t>
  </si>
  <si>
    <t>D4</t>
  </si>
  <si>
    <t>Montáž osvětlení</t>
  </si>
  <si>
    <t>43</t>
  </si>
  <si>
    <t>1.3</t>
  </si>
  <si>
    <t>upevnění všech svítidel  do připr. prostor + zapojení v=6m.</t>
  </si>
  <si>
    <t>86</t>
  </si>
  <si>
    <t>SEZNAM FIGUR</t>
  </si>
  <si>
    <t>Výměra</t>
  </si>
  <si>
    <t xml:space="preserve"> 001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</si>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</sst>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2"/>
      <c r="AQ5" s="22"/>
      <c r="AR5" s="20"/>
      <c r="BE5" s="27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2"/>
      <c r="AQ6" s="22"/>
      <c r="AR6" s="20"/>
      <c r="BE6" s="27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1"/>
      <c r="BS13" s="17" t="s">
        <v>6</v>
      </c>
    </row>
    <row r="14" spans="1:74" ht="12.75">
      <c r="B14" s="21"/>
      <c r="C14" s="22"/>
      <c r="D14" s="22"/>
      <c r="E14" s="276" t="s">
        <v>29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1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1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1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1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1"/>
    </row>
    <row r="23" spans="1:71" s="1" customFormat="1" ht="16.5" customHeight="1">
      <c r="B23" s="21"/>
      <c r="C23" s="22"/>
      <c r="D23" s="22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2"/>
      <c r="AP23" s="22"/>
      <c r="AQ23" s="22"/>
      <c r="AR23" s="20"/>
      <c r="BE23" s="27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1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9">
        <f>ROUND(AG94,2)</f>
        <v>0</v>
      </c>
      <c r="AL26" s="280"/>
      <c r="AM26" s="280"/>
      <c r="AN26" s="280"/>
      <c r="AO26" s="280"/>
      <c r="AP26" s="36"/>
      <c r="AQ26" s="36"/>
      <c r="AR26" s="39"/>
      <c r="BE26" s="27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1" t="s">
        <v>37</v>
      </c>
      <c r="M28" s="281"/>
      <c r="N28" s="281"/>
      <c r="O28" s="281"/>
      <c r="P28" s="281"/>
      <c r="Q28" s="36"/>
      <c r="R28" s="36"/>
      <c r="S28" s="36"/>
      <c r="T28" s="36"/>
      <c r="U28" s="36"/>
      <c r="V28" s="36"/>
      <c r="W28" s="281" t="s">
        <v>38</v>
      </c>
      <c r="X28" s="281"/>
      <c r="Y28" s="281"/>
      <c r="Z28" s="281"/>
      <c r="AA28" s="281"/>
      <c r="AB28" s="281"/>
      <c r="AC28" s="281"/>
      <c r="AD28" s="281"/>
      <c r="AE28" s="281"/>
      <c r="AF28" s="36"/>
      <c r="AG28" s="36"/>
      <c r="AH28" s="36"/>
      <c r="AI28" s="36"/>
      <c r="AJ28" s="36"/>
      <c r="AK28" s="281" t="s">
        <v>39</v>
      </c>
      <c r="AL28" s="281"/>
      <c r="AM28" s="281"/>
      <c r="AN28" s="281"/>
      <c r="AO28" s="281"/>
      <c r="AP28" s="36"/>
      <c r="AQ28" s="36"/>
      <c r="AR28" s="39"/>
      <c r="BE28" s="271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4">
        <v>0.21</v>
      </c>
      <c r="M29" s="283"/>
      <c r="N29" s="283"/>
      <c r="O29" s="283"/>
      <c r="P29" s="283"/>
      <c r="Q29" s="41"/>
      <c r="R29" s="41"/>
      <c r="S29" s="41"/>
      <c r="T29" s="41"/>
      <c r="U29" s="41"/>
      <c r="V29" s="41"/>
      <c r="W29" s="282">
        <f>ROUND(AZ94,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41"/>
      <c r="AG29" s="41"/>
      <c r="AH29" s="41"/>
      <c r="AI29" s="41"/>
      <c r="AJ29" s="41"/>
      <c r="AK29" s="282">
        <f>ROUND(AV94, 2)</f>
        <v>0</v>
      </c>
      <c r="AL29" s="283"/>
      <c r="AM29" s="283"/>
      <c r="AN29" s="283"/>
      <c r="AO29" s="283"/>
      <c r="AP29" s="41"/>
      <c r="AQ29" s="41"/>
      <c r="AR29" s="42"/>
      <c r="BE29" s="272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4">
        <v>0.15</v>
      </c>
      <c r="M30" s="283"/>
      <c r="N30" s="283"/>
      <c r="O30" s="283"/>
      <c r="P30" s="283"/>
      <c r="Q30" s="41"/>
      <c r="R30" s="41"/>
      <c r="S30" s="41"/>
      <c r="T30" s="41"/>
      <c r="U30" s="41"/>
      <c r="V30" s="41"/>
      <c r="W30" s="282">
        <f>ROUND(BA94,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41"/>
      <c r="AG30" s="41"/>
      <c r="AH30" s="41"/>
      <c r="AI30" s="41"/>
      <c r="AJ30" s="41"/>
      <c r="AK30" s="282">
        <f>ROUND(AW94, 2)</f>
        <v>0</v>
      </c>
      <c r="AL30" s="283"/>
      <c r="AM30" s="283"/>
      <c r="AN30" s="283"/>
      <c r="AO30" s="283"/>
      <c r="AP30" s="41"/>
      <c r="AQ30" s="41"/>
      <c r="AR30" s="42"/>
      <c r="BE30" s="272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4">
        <v>0.21</v>
      </c>
      <c r="M31" s="283"/>
      <c r="N31" s="283"/>
      <c r="O31" s="283"/>
      <c r="P31" s="283"/>
      <c r="Q31" s="41"/>
      <c r="R31" s="41"/>
      <c r="S31" s="41"/>
      <c r="T31" s="41"/>
      <c r="U31" s="41"/>
      <c r="V31" s="41"/>
      <c r="W31" s="282">
        <f>ROUND(BB94,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41"/>
      <c r="AG31" s="41"/>
      <c r="AH31" s="41"/>
      <c r="AI31" s="41"/>
      <c r="AJ31" s="41"/>
      <c r="AK31" s="282">
        <v>0</v>
      </c>
      <c r="AL31" s="283"/>
      <c r="AM31" s="283"/>
      <c r="AN31" s="283"/>
      <c r="AO31" s="283"/>
      <c r="AP31" s="41"/>
      <c r="AQ31" s="41"/>
      <c r="AR31" s="42"/>
      <c r="BE31" s="272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4">
        <v>0.15</v>
      </c>
      <c r="M32" s="283"/>
      <c r="N32" s="283"/>
      <c r="O32" s="283"/>
      <c r="P32" s="283"/>
      <c r="Q32" s="41"/>
      <c r="R32" s="41"/>
      <c r="S32" s="41"/>
      <c r="T32" s="41"/>
      <c r="U32" s="41"/>
      <c r="V32" s="41"/>
      <c r="W32" s="282">
        <f>ROUND(BC94,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41"/>
      <c r="AG32" s="41"/>
      <c r="AH32" s="41"/>
      <c r="AI32" s="41"/>
      <c r="AJ32" s="41"/>
      <c r="AK32" s="282">
        <v>0</v>
      </c>
      <c r="AL32" s="283"/>
      <c r="AM32" s="283"/>
      <c r="AN32" s="283"/>
      <c r="AO32" s="283"/>
      <c r="AP32" s="41"/>
      <c r="AQ32" s="41"/>
      <c r="AR32" s="42"/>
      <c r="BE32" s="272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4">
        <v>0</v>
      </c>
      <c r="M33" s="283"/>
      <c r="N33" s="283"/>
      <c r="O33" s="283"/>
      <c r="P33" s="283"/>
      <c r="Q33" s="41"/>
      <c r="R33" s="41"/>
      <c r="S33" s="41"/>
      <c r="T33" s="41"/>
      <c r="U33" s="41"/>
      <c r="V33" s="41"/>
      <c r="W33" s="282">
        <f>ROUND(BD94,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41"/>
      <c r="AG33" s="41"/>
      <c r="AH33" s="41"/>
      <c r="AI33" s="41"/>
      <c r="AJ33" s="41"/>
      <c r="AK33" s="282">
        <v>0</v>
      </c>
      <c r="AL33" s="283"/>
      <c r="AM33" s="283"/>
      <c r="AN33" s="283"/>
      <c r="AO33" s="283"/>
      <c r="AP33" s="41"/>
      <c r="AQ33" s="41"/>
      <c r="AR33" s="42"/>
      <c r="BE33" s="27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1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85" t="s">
        <v>48</v>
      </c>
      <c r="Y35" s="286"/>
      <c r="Z35" s="286"/>
      <c r="AA35" s="286"/>
      <c r="AB35" s="286"/>
      <c r="AC35" s="45"/>
      <c r="AD35" s="45"/>
      <c r="AE35" s="45"/>
      <c r="AF35" s="45"/>
      <c r="AG35" s="45"/>
      <c r="AH35" s="45"/>
      <c r="AI35" s="45"/>
      <c r="AJ35" s="45"/>
      <c r="AK35" s="287">
        <f>SUM(AK26:AK33)</f>
        <v>0</v>
      </c>
      <c r="AL35" s="286"/>
      <c r="AM35" s="286"/>
      <c r="AN35" s="286"/>
      <c r="AO35" s="28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220-04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9" t="str">
        <f>K6</f>
        <v>Výměna světel v tělocvičně - Náchod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Náchod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1" t="str">
        <f>IF(AN8= "","",AN8)</f>
        <v>14. 5. 2023</v>
      </c>
      <c r="AN87" s="29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Jiráskovo gymnázium Náchod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92" t="str">
        <f>IF(E17="","",E17)</f>
        <v>ATELIÉR TSUNAMI s.r.o. Náchod</v>
      </c>
      <c r="AN89" s="293"/>
      <c r="AO89" s="293"/>
      <c r="AP89" s="293"/>
      <c r="AQ89" s="36"/>
      <c r="AR89" s="39"/>
      <c r="AS89" s="294" t="s">
        <v>56</v>
      </c>
      <c r="AT89" s="29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92" t="str">
        <f>IF(E20="","",E20)</f>
        <v>Ing. Lenka Kasperová</v>
      </c>
      <c r="AN90" s="293"/>
      <c r="AO90" s="293"/>
      <c r="AP90" s="293"/>
      <c r="AQ90" s="36"/>
      <c r="AR90" s="39"/>
      <c r="AS90" s="296"/>
      <c r="AT90" s="29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8"/>
      <c r="AT91" s="29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0" t="s">
        <v>57</v>
      </c>
      <c r="D92" s="301"/>
      <c r="E92" s="301"/>
      <c r="F92" s="301"/>
      <c r="G92" s="301"/>
      <c r="H92" s="73"/>
      <c r="I92" s="302" t="s">
        <v>58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59</v>
      </c>
      <c r="AH92" s="301"/>
      <c r="AI92" s="301"/>
      <c r="AJ92" s="301"/>
      <c r="AK92" s="301"/>
      <c r="AL92" s="301"/>
      <c r="AM92" s="301"/>
      <c r="AN92" s="302" t="s">
        <v>60</v>
      </c>
      <c r="AO92" s="301"/>
      <c r="AP92" s="304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8">
        <f>ROUND(SUM(AG95:AG96),2)</f>
        <v>0</v>
      </c>
      <c r="AH94" s="308"/>
      <c r="AI94" s="308"/>
      <c r="AJ94" s="308"/>
      <c r="AK94" s="308"/>
      <c r="AL94" s="308"/>
      <c r="AM94" s="308"/>
      <c r="AN94" s="309">
        <f>SUM(AG94,AT94)</f>
        <v>0</v>
      </c>
      <c r="AO94" s="309"/>
      <c r="AP94" s="309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307" t="s">
        <v>81</v>
      </c>
      <c r="E95" s="307"/>
      <c r="F95" s="307"/>
      <c r="G95" s="307"/>
      <c r="H95" s="307"/>
      <c r="I95" s="96"/>
      <c r="J95" s="307" t="s">
        <v>82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5">
        <f>'001 - Stavební část'!J30</f>
        <v>0</v>
      </c>
      <c r="AH95" s="306"/>
      <c r="AI95" s="306"/>
      <c r="AJ95" s="306"/>
      <c r="AK95" s="306"/>
      <c r="AL95" s="306"/>
      <c r="AM95" s="306"/>
      <c r="AN95" s="305">
        <f>SUM(AG95,AT95)</f>
        <v>0</v>
      </c>
      <c r="AO95" s="306"/>
      <c r="AP95" s="306"/>
      <c r="AQ95" s="97" t="s">
        <v>83</v>
      </c>
      <c r="AR95" s="98"/>
      <c r="AS95" s="99">
        <v>0</v>
      </c>
      <c r="AT95" s="100">
        <f>ROUND(SUM(AV95:AW95),2)</f>
        <v>0</v>
      </c>
      <c r="AU95" s="101">
        <f>'001 - Stavební část'!P123</f>
        <v>0</v>
      </c>
      <c r="AV95" s="100">
        <f>'001 - Stavební část'!J33</f>
        <v>0</v>
      </c>
      <c r="AW95" s="100">
        <f>'001 - Stavební část'!J34</f>
        <v>0</v>
      </c>
      <c r="AX95" s="100">
        <f>'001 - Stavební část'!J35</f>
        <v>0</v>
      </c>
      <c r="AY95" s="100">
        <f>'001 - Stavební část'!J36</f>
        <v>0</v>
      </c>
      <c r="AZ95" s="100">
        <f>'001 - Stavební část'!F33</f>
        <v>0</v>
      </c>
      <c r="BA95" s="100">
        <f>'001 - Stavební část'!F34</f>
        <v>0</v>
      </c>
      <c r="BB95" s="100">
        <f>'001 - Stavební část'!F35</f>
        <v>0</v>
      </c>
      <c r="BC95" s="100">
        <f>'001 - Stavební část'!F36</f>
        <v>0</v>
      </c>
      <c r="BD95" s="102">
        <f>'001 - Stavební část'!F37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307" t="s">
        <v>87</v>
      </c>
      <c r="E96" s="307"/>
      <c r="F96" s="307"/>
      <c r="G96" s="307"/>
      <c r="H96" s="307"/>
      <c r="I96" s="96"/>
      <c r="J96" s="307" t="s">
        <v>88</v>
      </c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5">
        <f>'002 - Elektroinstalace'!J30</f>
        <v>0</v>
      </c>
      <c r="AH96" s="306"/>
      <c r="AI96" s="306"/>
      <c r="AJ96" s="306"/>
      <c r="AK96" s="306"/>
      <c r="AL96" s="306"/>
      <c r="AM96" s="306"/>
      <c r="AN96" s="305">
        <f>SUM(AG96,AT96)</f>
        <v>0</v>
      </c>
      <c r="AO96" s="306"/>
      <c r="AP96" s="306"/>
      <c r="AQ96" s="97" t="s">
        <v>83</v>
      </c>
      <c r="AR96" s="98"/>
      <c r="AS96" s="104">
        <v>0</v>
      </c>
      <c r="AT96" s="105">
        <f>ROUND(SUM(AV96:AW96),2)</f>
        <v>0</v>
      </c>
      <c r="AU96" s="106">
        <f>'002 - Elektroinstalace'!P122</f>
        <v>0</v>
      </c>
      <c r="AV96" s="105">
        <f>'002 - Elektroinstalace'!J33</f>
        <v>0</v>
      </c>
      <c r="AW96" s="105">
        <f>'002 - Elektroinstalace'!J34</f>
        <v>0</v>
      </c>
      <c r="AX96" s="105">
        <f>'002 - Elektroinstalace'!J35</f>
        <v>0</v>
      </c>
      <c r="AY96" s="105">
        <f>'002 - Elektroinstalace'!J36</f>
        <v>0</v>
      </c>
      <c r="AZ96" s="105">
        <f>'002 - Elektroinstalace'!F33</f>
        <v>0</v>
      </c>
      <c r="BA96" s="105">
        <f>'002 - Elektroinstalace'!F34</f>
        <v>0</v>
      </c>
      <c r="BB96" s="105">
        <f>'002 - Elektroinstalace'!F35</f>
        <v>0</v>
      </c>
      <c r="BC96" s="105">
        <f>'002 - Elektroinstalace'!F36</f>
        <v>0</v>
      </c>
      <c r="BD96" s="107">
        <f>'002 - Elektroinstalace'!F37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2JiBifIgBJdGk923DbZlmTtXkCLnDJGbRcGg4kk9ceOtx6L/f1V6u/CimvacRht5U3U9LrTYvcb7JuK8S0ZoqQ==" saltValue="WfNdsQ+ea7OPZBlLZJx3SF+kzuafdhj4A+eq6hcb+nvwJCoQDhFykwxO6PV6NqpwVzuIr5cq4Skc36V5Lzy2X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Stavební část'!C2" display="/" xr:uid="{00000000-0004-0000-0000-000000000000}"/>
    <hyperlink ref="A96" location="'002 - Elektroinstala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85</v>
      </c>
      <c r="AZ2" s="108" t="s">
        <v>90</v>
      </c>
      <c r="BA2" s="108" t="s">
        <v>1</v>
      </c>
      <c r="BB2" s="108" t="s">
        <v>1</v>
      </c>
      <c r="BC2" s="108" t="s">
        <v>91</v>
      </c>
      <c r="BD2" s="108" t="s">
        <v>86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  <c r="AZ3" s="108" t="s">
        <v>92</v>
      </c>
      <c r="BA3" s="108" t="s">
        <v>1</v>
      </c>
      <c r="BB3" s="108" t="s">
        <v>1</v>
      </c>
      <c r="BC3" s="108" t="s">
        <v>93</v>
      </c>
      <c r="BD3" s="108" t="s">
        <v>86</v>
      </c>
    </row>
    <row r="4" spans="1:56" s="1" customFormat="1" ht="24.95" customHeight="1">
      <c r="B4" s="20"/>
      <c r="D4" s="111" t="s">
        <v>94</v>
      </c>
      <c r="L4" s="20"/>
      <c r="M4" s="112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3" t="s">
        <v>16</v>
      </c>
      <c r="L6" s="20"/>
    </row>
    <row r="7" spans="1:56" s="1" customFormat="1" ht="16.5" customHeight="1">
      <c r="B7" s="20"/>
      <c r="E7" s="311" t="str">
        <f>'Rekapitulace stavby'!K6</f>
        <v>Výměna světel v tělocvičně - Náchod</v>
      </c>
      <c r="F7" s="312"/>
      <c r="G7" s="312"/>
      <c r="H7" s="312"/>
      <c r="L7" s="20"/>
    </row>
    <row r="8" spans="1:56" s="2" customFormat="1" ht="12" customHeight="1">
      <c r="A8" s="34"/>
      <c r="B8" s="39"/>
      <c r="C8" s="34"/>
      <c r="D8" s="113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3" t="s">
        <v>96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14. 5. 2023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ROUND((SUM(BE123:BE169)),  2)</f>
        <v>0</v>
      </c>
      <c r="G33" s="34"/>
      <c r="H33" s="34"/>
      <c r="I33" s="125">
        <v>0.21</v>
      </c>
      <c r="J33" s="124">
        <f>ROUND(((SUM(BE123:BE169))*I33),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ROUND((SUM(BF123:BF169)),  2)</f>
        <v>0</v>
      </c>
      <c r="G34" s="34"/>
      <c r="H34" s="34"/>
      <c r="I34" s="125">
        <v>0.15</v>
      </c>
      <c r="J34" s="124">
        <f>ROUND(((SUM(BF123:BF169))*I34),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ROUND((SUM(BG123:BG169)),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ROUND((SUM(BH123:BH169)),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ROUND((SUM(BI123:BI169)),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Výměna světel v tělocvičně - Náchod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9" t="str">
        <f>E9</f>
        <v>001 - Stavební část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Náchod</v>
      </c>
      <c r="G89" s="36"/>
      <c r="H89" s="36"/>
      <c r="I89" s="29" t="s">
        <v>22</v>
      </c>
      <c r="J89" s="66" t="str">
        <f>IF(J12="","",J12)</f>
        <v>14. 5. 2023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Jiráskovo gymnázium Náchod</v>
      </c>
      <c r="G91" s="36"/>
      <c r="H91" s="36"/>
      <c r="I91" s="29" t="s">
        <v>30</v>
      </c>
      <c r="J91" s="32" t="str">
        <f>E21</f>
        <v>ATELIÉR TSUNAMI s.r.o. Náchod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Lenka Kasperová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98</v>
      </c>
      <c r="D94" s="145"/>
      <c r="E94" s="145"/>
      <c r="F94" s="145"/>
      <c r="G94" s="145"/>
      <c r="H94" s="145"/>
      <c r="I94" s="145"/>
      <c r="J94" s="146" t="s">
        <v>99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100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31" s="9" customFormat="1" ht="24.95" customHeight="1">
      <c r="B97" s="148"/>
      <c r="C97" s="149"/>
      <c r="D97" s="150" t="s">
        <v>102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103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9" customFormat="1" ht="24.95" customHeight="1">
      <c r="B99" s="148"/>
      <c r="C99" s="149"/>
      <c r="D99" s="150" t="s">
        <v>104</v>
      </c>
      <c r="E99" s="151"/>
      <c r="F99" s="151"/>
      <c r="G99" s="151"/>
      <c r="H99" s="151"/>
      <c r="I99" s="151"/>
      <c r="J99" s="152">
        <f>J138</f>
        <v>0</v>
      </c>
      <c r="K99" s="149"/>
      <c r="L99" s="153"/>
    </row>
    <row r="100" spans="1:31" s="10" customFormat="1" ht="19.899999999999999" customHeight="1">
      <c r="B100" s="154"/>
      <c r="C100" s="155"/>
      <c r="D100" s="156" t="s">
        <v>105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106</v>
      </c>
      <c r="E101" s="157"/>
      <c r="F101" s="157"/>
      <c r="G101" s="157"/>
      <c r="H101" s="157"/>
      <c r="I101" s="157"/>
      <c r="J101" s="158">
        <f>J142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107</v>
      </c>
      <c r="E102" s="157"/>
      <c r="F102" s="157"/>
      <c r="G102" s="157"/>
      <c r="H102" s="157"/>
      <c r="I102" s="157"/>
      <c r="J102" s="158">
        <f>J152</f>
        <v>0</v>
      </c>
      <c r="K102" s="155"/>
      <c r="L102" s="159"/>
    </row>
    <row r="103" spans="1:31" s="9" customFormat="1" ht="24.95" customHeight="1">
      <c r="B103" s="148"/>
      <c r="C103" s="149"/>
      <c r="D103" s="150" t="s">
        <v>108</v>
      </c>
      <c r="E103" s="151"/>
      <c r="F103" s="151"/>
      <c r="G103" s="151"/>
      <c r="H103" s="151"/>
      <c r="I103" s="151"/>
      <c r="J103" s="152">
        <f>J167</f>
        <v>0</v>
      </c>
      <c r="K103" s="149"/>
      <c r="L103" s="153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109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8" t="str">
        <f>E7</f>
        <v>Výměna světel v tělocvičně - Náchod</v>
      </c>
      <c r="F113" s="319"/>
      <c r="G113" s="319"/>
      <c r="H113" s="319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9" t="str">
        <f>E9</f>
        <v>001 - Stavební část</v>
      </c>
      <c r="F115" s="320"/>
      <c r="G115" s="320"/>
      <c r="H115" s="320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Náchod</v>
      </c>
      <c r="G117" s="36"/>
      <c r="H117" s="36"/>
      <c r="I117" s="29" t="s">
        <v>22</v>
      </c>
      <c r="J117" s="66" t="str">
        <f>IF(J12="","",J12)</f>
        <v>14. 5. 2023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Jiráskovo gymnázium Náchod</v>
      </c>
      <c r="G119" s="36"/>
      <c r="H119" s="36"/>
      <c r="I119" s="29" t="s">
        <v>30</v>
      </c>
      <c r="J119" s="32" t="str">
        <f>E21</f>
        <v>ATELIÉR TSUNAMI s.r.o. Náchod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Lenka Kasperová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110</v>
      </c>
      <c r="D122" s="163" t="s">
        <v>61</v>
      </c>
      <c r="E122" s="163" t="s">
        <v>57</v>
      </c>
      <c r="F122" s="163" t="s">
        <v>58</v>
      </c>
      <c r="G122" s="163" t="s">
        <v>111</v>
      </c>
      <c r="H122" s="163" t="s">
        <v>112</v>
      </c>
      <c r="I122" s="163" t="s">
        <v>113</v>
      </c>
      <c r="J122" s="163" t="s">
        <v>99</v>
      </c>
      <c r="K122" s="164" t="s">
        <v>114</v>
      </c>
      <c r="L122" s="165"/>
      <c r="M122" s="75" t="s">
        <v>1</v>
      </c>
      <c r="N122" s="76" t="s">
        <v>40</v>
      </c>
      <c r="O122" s="76" t="s">
        <v>115</v>
      </c>
      <c r="P122" s="76" t="s">
        <v>116</v>
      </c>
      <c r="Q122" s="76" t="s">
        <v>117</v>
      </c>
      <c r="R122" s="76" t="s">
        <v>118</v>
      </c>
      <c r="S122" s="76" t="s">
        <v>119</v>
      </c>
      <c r="T122" s="77" t="s">
        <v>120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121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P124+P138+P167</f>
        <v>0</v>
      </c>
      <c r="Q123" s="79"/>
      <c r="R123" s="168">
        <f>R124+R138+R167</f>
        <v>0.37309750000000003</v>
      </c>
      <c r="S123" s="79"/>
      <c r="T123" s="169">
        <f>T124+T138+T167</f>
        <v>1.7945199999999999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101</v>
      </c>
      <c r="BK123" s="170">
        <f>BK124+BK138+BK167</f>
        <v>0</v>
      </c>
    </row>
    <row r="124" spans="1:65" s="12" customFormat="1" ht="25.9" customHeight="1">
      <c r="B124" s="171"/>
      <c r="C124" s="172"/>
      <c r="D124" s="173" t="s">
        <v>75</v>
      </c>
      <c r="E124" s="174" t="s">
        <v>122</v>
      </c>
      <c r="F124" s="174" t="s">
        <v>123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</f>
        <v>0</v>
      </c>
      <c r="Q124" s="179"/>
      <c r="R124" s="180">
        <f>R125</f>
        <v>6.1855E-3</v>
      </c>
      <c r="S124" s="179"/>
      <c r="T124" s="181">
        <f>T125</f>
        <v>0</v>
      </c>
      <c r="AR124" s="182" t="s">
        <v>84</v>
      </c>
      <c r="AT124" s="183" t="s">
        <v>75</v>
      </c>
      <c r="AU124" s="183" t="s">
        <v>76</v>
      </c>
      <c r="AY124" s="182" t="s">
        <v>124</v>
      </c>
      <c r="BK124" s="184">
        <f>BK125</f>
        <v>0</v>
      </c>
    </row>
    <row r="125" spans="1:65" s="12" customFormat="1" ht="22.9" customHeight="1">
      <c r="B125" s="171"/>
      <c r="C125" s="172"/>
      <c r="D125" s="173" t="s">
        <v>75</v>
      </c>
      <c r="E125" s="185" t="s">
        <v>125</v>
      </c>
      <c r="F125" s="185" t="s">
        <v>126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SUM(P126:P137)</f>
        <v>0</v>
      </c>
      <c r="Q125" s="179"/>
      <c r="R125" s="180">
        <f>SUM(R126:R137)</f>
        <v>6.1855E-3</v>
      </c>
      <c r="S125" s="179"/>
      <c r="T125" s="181">
        <f>SUM(T126:T137)</f>
        <v>0</v>
      </c>
      <c r="AR125" s="182" t="s">
        <v>84</v>
      </c>
      <c r="AT125" s="183" t="s">
        <v>75</v>
      </c>
      <c r="AU125" s="183" t="s">
        <v>84</v>
      </c>
      <c r="AY125" s="182" t="s">
        <v>124</v>
      </c>
      <c r="BK125" s="184">
        <f>SUM(BK126:BK137)</f>
        <v>0</v>
      </c>
    </row>
    <row r="126" spans="1:65" s="2" customFormat="1" ht="24.2" customHeight="1">
      <c r="A126" s="34"/>
      <c r="B126" s="35"/>
      <c r="C126" s="187" t="s">
        <v>84</v>
      </c>
      <c r="D126" s="187" t="s">
        <v>127</v>
      </c>
      <c r="E126" s="188" t="s">
        <v>128</v>
      </c>
      <c r="F126" s="189" t="s">
        <v>129</v>
      </c>
      <c r="G126" s="190" t="s">
        <v>130</v>
      </c>
      <c r="H126" s="191">
        <v>1</v>
      </c>
      <c r="I126" s="192"/>
      <c r="J126" s="193">
        <f>ROUND(I126*H126,2)</f>
        <v>0</v>
      </c>
      <c r="K126" s="189" t="s">
        <v>131</v>
      </c>
      <c r="L126" s="39"/>
      <c r="M126" s="194" t="s">
        <v>1</v>
      </c>
      <c r="N126" s="195" t="s">
        <v>41</v>
      </c>
      <c r="O126" s="71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132</v>
      </c>
      <c r="AT126" s="198" t="s">
        <v>127</v>
      </c>
      <c r="AU126" s="198" t="s">
        <v>86</v>
      </c>
      <c r="AY126" s="17" t="s">
        <v>124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84</v>
      </c>
      <c r="BK126" s="199">
        <f>ROUND(I126*H126,2)</f>
        <v>0</v>
      </c>
      <c r="BL126" s="17" t="s">
        <v>132</v>
      </c>
      <c r="BM126" s="198" t="s">
        <v>133</v>
      </c>
    </row>
    <row r="127" spans="1:65" s="2" customFormat="1" ht="33" customHeight="1">
      <c r="A127" s="34"/>
      <c r="B127" s="35"/>
      <c r="C127" s="187" t="s">
        <v>86</v>
      </c>
      <c r="D127" s="187" t="s">
        <v>127</v>
      </c>
      <c r="E127" s="188" t="s">
        <v>134</v>
      </c>
      <c r="F127" s="189" t="s">
        <v>135</v>
      </c>
      <c r="G127" s="190" t="s">
        <v>130</v>
      </c>
      <c r="H127" s="191">
        <v>40</v>
      </c>
      <c r="I127" s="192"/>
      <c r="J127" s="193">
        <f>ROUND(I127*H127,2)</f>
        <v>0</v>
      </c>
      <c r="K127" s="189" t="s">
        <v>131</v>
      </c>
      <c r="L127" s="39"/>
      <c r="M127" s="194" t="s">
        <v>1</v>
      </c>
      <c r="N127" s="195" t="s">
        <v>41</v>
      </c>
      <c r="O127" s="7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132</v>
      </c>
      <c r="AT127" s="198" t="s">
        <v>127</v>
      </c>
      <c r="AU127" s="198" t="s">
        <v>86</v>
      </c>
      <c r="AY127" s="17" t="s">
        <v>124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84</v>
      </c>
      <c r="BK127" s="199">
        <f>ROUND(I127*H127,2)</f>
        <v>0</v>
      </c>
      <c r="BL127" s="17" t="s">
        <v>132</v>
      </c>
      <c r="BM127" s="198" t="s">
        <v>136</v>
      </c>
    </row>
    <row r="128" spans="1:65" s="2" customFormat="1" ht="33" customHeight="1">
      <c r="A128" s="34"/>
      <c r="B128" s="35"/>
      <c r="C128" s="187" t="s">
        <v>137</v>
      </c>
      <c r="D128" s="187" t="s">
        <v>127</v>
      </c>
      <c r="E128" s="188" t="s">
        <v>138</v>
      </c>
      <c r="F128" s="189" t="s">
        <v>139</v>
      </c>
      <c r="G128" s="190" t="s">
        <v>130</v>
      </c>
      <c r="H128" s="191">
        <v>1</v>
      </c>
      <c r="I128" s="192"/>
      <c r="J128" s="193">
        <f>ROUND(I128*H128,2)</f>
        <v>0</v>
      </c>
      <c r="K128" s="189" t="s">
        <v>131</v>
      </c>
      <c r="L128" s="39"/>
      <c r="M128" s="194" t="s">
        <v>1</v>
      </c>
      <c r="N128" s="195" t="s">
        <v>41</v>
      </c>
      <c r="O128" s="71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132</v>
      </c>
      <c r="AT128" s="198" t="s">
        <v>127</v>
      </c>
      <c r="AU128" s="198" t="s">
        <v>86</v>
      </c>
      <c r="AY128" s="17" t="s">
        <v>124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84</v>
      </c>
      <c r="BK128" s="199">
        <f>ROUND(I128*H128,2)</f>
        <v>0</v>
      </c>
      <c r="BL128" s="17" t="s">
        <v>132</v>
      </c>
      <c r="BM128" s="198" t="s">
        <v>140</v>
      </c>
    </row>
    <row r="129" spans="1:65" s="2" customFormat="1" ht="24.2" customHeight="1">
      <c r="A129" s="34"/>
      <c r="B129" s="35"/>
      <c r="C129" s="187" t="s">
        <v>132</v>
      </c>
      <c r="D129" s="187" t="s">
        <v>127</v>
      </c>
      <c r="E129" s="188" t="s">
        <v>141</v>
      </c>
      <c r="F129" s="189" t="s">
        <v>142</v>
      </c>
      <c r="G129" s="190" t="s">
        <v>143</v>
      </c>
      <c r="H129" s="191">
        <v>63.75</v>
      </c>
      <c r="I129" s="192"/>
      <c r="J129" s="193">
        <f>ROUND(I129*H129,2)</f>
        <v>0</v>
      </c>
      <c r="K129" s="189" t="s">
        <v>131</v>
      </c>
      <c r="L129" s="39"/>
      <c r="M129" s="194" t="s">
        <v>1</v>
      </c>
      <c r="N129" s="195" t="s">
        <v>41</v>
      </c>
      <c r="O129" s="71"/>
      <c r="P129" s="196">
        <f>O129*H129</f>
        <v>0</v>
      </c>
      <c r="Q129" s="196">
        <v>1.0000000000000001E-5</v>
      </c>
      <c r="R129" s="196">
        <f>Q129*H129</f>
        <v>6.3750000000000005E-4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132</v>
      </c>
      <c r="AT129" s="198" t="s">
        <v>127</v>
      </c>
      <c r="AU129" s="198" t="s">
        <v>86</v>
      </c>
      <c r="AY129" s="17" t="s">
        <v>124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84</v>
      </c>
      <c r="BK129" s="199">
        <f>ROUND(I129*H129,2)</f>
        <v>0</v>
      </c>
      <c r="BL129" s="17" t="s">
        <v>132</v>
      </c>
      <c r="BM129" s="198" t="s">
        <v>144</v>
      </c>
    </row>
    <row r="130" spans="1:65" s="13" customFormat="1" ht="11.25">
      <c r="B130" s="200"/>
      <c r="C130" s="201"/>
      <c r="D130" s="202" t="s">
        <v>145</v>
      </c>
      <c r="E130" s="203" t="s">
        <v>1</v>
      </c>
      <c r="F130" s="204" t="s">
        <v>146</v>
      </c>
      <c r="G130" s="201"/>
      <c r="H130" s="205">
        <v>63.75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145</v>
      </c>
      <c r="AU130" s="211" t="s">
        <v>86</v>
      </c>
      <c r="AV130" s="13" t="s">
        <v>86</v>
      </c>
      <c r="AW130" s="13" t="s">
        <v>32</v>
      </c>
      <c r="AX130" s="13" t="s">
        <v>84</v>
      </c>
      <c r="AY130" s="211" t="s">
        <v>124</v>
      </c>
    </row>
    <row r="131" spans="1:65" s="2" customFormat="1" ht="24.2" customHeight="1">
      <c r="A131" s="34"/>
      <c r="B131" s="35"/>
      <c r="C131" s="187" t="s">
        <v>147</v>
      </c>
      <c r="D131" s="187" t="s">
        <v>127</v>
      </c>
      <c r="E131" s="188" t="s">
        <v>148</v>
      </c>
      <c r="F131" s="189" t="s">
        <v>149</v>
      </c>
      <c r="G131" s="190" t="s">
        <v>143</v>
      </c>
      <c r="H131" s="191">
        <v>14.8</v>
      </c>
      <c r="I131" s="192"/>
      <c r="J131" s="193">
        <f>ROUND(I131*H131,2)</f>
        <v>0</v>
      </c>
      <c r="K131" s="189" t="s">
        <v>131</v>
      </c>
      <c r="L131" s="39"/>
      <c r="M131" s="194" t="s">
        <v>1</v>
      </c>
      <c r="N131" s="195" t="s">
        <v>41</v>
      </c>
      <c r="O131" s="71"/>
      <c r="P131" s="196">
        <f>O131*H131</f>
        <v>0</v>
      </c>
      <c r="Q131" s="196">
        <v>1.0000000000000001E-5</v>
      </c>
      <c r="R131" s="196">
        <f>Q131*H131</f>
        <v>1.4800000000000002E-4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132</v>
      </c>
      <c r="AT131" s="198" t="s">
        <v>127</v>
      </c>
      <c r="AU131" s="198" t="s">
        <v>86</v>
      </c>
      <c r="AY131" s="17" t="s">
        <v>124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84</v>
      </c>
      <c r="BK131" s="199">
        <f>ROUND(I131*H131,2)</f>
        <v>0</v>
      </c>
      <c r="BL131" s="17" t="s">
        <v>132</v>
      </c>
      <c r="BM131" s="198" t="s">
        <v>150</v>
      </c>
    </row>
    <row r="132" spans="1:65" s="13" customFormat="1" ht="11.25">
      <c r="B132" s="200"/>
      <c r="C132" s="201"/>
      <c r="D132" s="202" t="s">
        <v>145</v>
      </c>
      <c r="E132" s="203" t="s">
        <v>1</v>
      </c>
      <c r="F132" s="204" t="s">
        <v>151</v>
      </c>
      <c r="G132" s="201"/>
      <c r="H132" s="205">
        <v>14.8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145</v>
      </c>
      <c r="AU132" s="211" t="s">
        <v>86</v>
      </c>
      <c r="AV132" s="13" t="s">
        <v>86</v>
      </c>
      <c r="AW132" s="13" t="s">
        <v>32</v>
      </c>
      <c r="AX132" s="13" t="s">
        <v>84</v>
      </c>
      <c r="AY132" s="211" t="s">
        <v>124</v>
      </c>
    </row>
    <row r="133" spans="1:65" s="2" customFormat="1" ht="16.5" customHeight="1">
      <c r="A133" s="34"/>
      <c r="B133" s="35"/>
      <c r="C133" s="187" t="s">
        <v>152</v>
      </c>
      <c r="D133" s="187" t="s">
        <v>127</v>
      </c>
      <c r="E133" s="188" t="s">
        <v>153</v>
      </c>
      <c r="F133" s="189" t="s">
        <v>154</v>
      </c>
      <c r="G133" s="190" t="s">
        <v>143</v>
      </c>
      <c r="H133" s="191">
        <v>540</v>
      </c>
      <c r="I133" s="192"/>
      <c r="J133" s="193">
        <f>ROUND(I133*H133,2)</f>
        <v>0</v>
      </c>
      <c r="K133" s="189" t="s">
        <v>131</v>
      </c>
      <c r="L133" s="39"/>
      <c r="M133" s="194" t="s">
        <v>1</v>
      </c>
      <c r="N133" s="195" t="s">
        <v>41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132</v>
      </c>
      <c r="AT133" s="198" t="s">
        <v>127</v>
      </c>
      <c r="AU133" s="198" t="s">
        <v>86</v>
      </c>
      <c r="AY133" s="17" t="s">
        <v>124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84</v>
      </c>
      <c r="BK133" s="199">
        <f>ROUND(I133*H133,2)</f>
        <v>0</v>
      </c>
      <c r="BL133" s="17" t="s">
        <v>132</v>
      </c>
      <c r="BM133" s="198" t="s">
        <v>155</v>
      </c>
    </row>
    <row r="134" spans="1:65" s="13" customFormat="1" ht="11.25">
      <c r="B134" s="200"/>
      <c r="C134" s="201"/>
      <c r="D134" s="202" t="s">
        <v>145</v>
      </c>
      <c r="E134" s="203" t="s">
        <v>1</v>
      </c>
      <c r="F134" s="204" t="s">
        <v>90</v>
      </c>
      <c r="G134" s="201"/>
      <c r="H134" s="205">
        <v>540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145</v>
      </c>
      <c r="AU134" s="211" t="s">
        <v>86</v>
      </c>
      <c r="AV134" s="13" t="s">
        <v>86</v>
      </c>
      <c r="AW134" s="13" t="s">
        <v>32</v>
      </c>
      <c r="AX134" s="13" t="s">
        <v>84</v>
      </c>
      <c r="AY134" s="211" t="s">
        <v>124</v>
      </c>
    </row>
    <row r="135" spans="1:65" s="2" customFormat="1" ht="16.5" customHeight="1">
      <c r="A135" s="34"/>
      <c r="B135" s="35"/>
      <c r="C135" s="187" t="s">
        <v>156</v>
      </c>
      <c r="D135" s="187" t="s">
        <v>127</v>
      </c>
      <c r="E135" s="188" t="s">
        <v>157</v>
      </c>
      <c r="F135" s="189" t="s">
        <v>158</v>
      </c>
      <c r="G135" s="190" t="s">
        <v>143</v>
      </c>
      <c r="H135" s="191">
        <v>540</v>
      </c>
      <c r="I135" s="192"/>
      <c r="J135" s="193">
        <f>ROUND(I135*H135,2)</f>
        <v>0</v>
      </c>
      <c r="K135" s="189" t="s">
        <v>131</v>
      </c>
      <c r="L135" s="39"/>
      <c r="M135" s="194" t="s">
        <v>1</v>
      </c>
      <c r="N135" s="195" t="s">
        <v>41</v>
      </c>
      <c r="O135" s="71"/>
      <c r="P135" s="196">
        <f>O135*H135</f>
        <v>0</v>
      </c>
      <c r="Q135" s="196">
        <v>1.0000000000000001E-5</v>
      </c>
      <c r="R135" s="196">
        <f>Q135*H135</f>
        <v>5.4000000000000003E-3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132</v>
      </c>
      <c r="AT135" s="198" t="s">
        <v>127</v>
      </c>
      <c r="AU135" s="198" t="s">
        <v>86</v>
      </c>
      <c r="AY135" s="17" t="s">
        <v>124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84</v>
      </c>
      <c r="BK135" s="199">
        <f>ROUND(I135*H135,2)</f>
        <v>0</v>
      </c>
      <c r="BL135" s="17" t="s">
        <v>132</v>
      </c>
      <c r="BM135" s="198" t="s">
        <v>159</v>
      </c>
    </row>
    <row r="136" spans="1:65" s="13" customFormat="1" ht="11.25">
      <c r="B136" s="200"/>
      <c r="C136" s="201"/>
      <c r="D136" s="202" t="s">
        <v>145</v>
      </c>
      <c r="E136" s="203" t="s">
        <v>1</v>
      </c>
      <c r="F136" s="204" t="s">
        <v>160</v>
      </c>
      <c r="G136" s="201"/>
      <c r="H136" s="205">
        <v>540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145</v>
      </c>
      <c r="AU136" s="211" t="s">
        <v>86</v>
      </c>
      <c r="AV136" s="13" t="s">
        <v>86</v>
      </c>
      <c r="AW136" s="13" t="s">
        <v>32</v>
      </c>
      <c r="AX136" s="13" t="s">
        <v>76</v>
      </c>
      <c r="AY136" s="211" t="s">
        <v>124</v>
      </c>
    </row>
    <row r="137" spans="1:65" s="14" customFormat="1" ht="11.25">
      <c r="B137" s="212"/>
      <c r="C137" s="213"/>
      <c r="D137" s="202" t="s">
        <v>145</v>
      </c>
      <c r="E137" s="214" t="s">
        <v>90</v>
      </c>
      <c r="F137" s="215" t="s">
        <v>161</v>
      </c>
      <c r="G137" s="213"/>
      <c r="H137" s="216">
        <v>540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145</v>
      </c>
      <c r="AU137" s="222" t="s">
        <v>86</v>
      </c>
      <c r="AV137" s="14" t="s">
        <v>132</v>
      </c>
      <c r="AW137" s="14" t="s">
        <v>32</v>
      </c>
      <c r="AX137" s="14" t="s">
        <v>84</v>
      </c>
      <c r="AY137" s="222" t="s">
        <v>124</v>
      </c>
    </row>
    <row r="138" spans="1:65" s="12" customFormat="1" ht="25.9" customHeight="1">
      <c r="B138" s="171"/>
      <c r="C138" s="172"/>
      <c r="D138" s="173" t="s">
        <v>75</v>
      </c>
      <c r="E138" s="174" t="s">
        <v>162</v>
      </c>
      <c r="F138" s="174" t="s">
        <v>163</v>
      </c>
      <c r="G138" s="172"/>
      <c r="H138" s="172"/>
      <c r="I138" s="175"/>
      <c r="J138" s="176">
        <f>BK138</f>
        <v>0</v>
      </c>
      <c r="K138" s="172"/>
      <c r="L138" s="177"/>
      <c r="M138" s="178"/>
      <c r="N138" s="179"/>
      <c r="O138" s="179"/>
      <c r="P138" s="180">
        <f>P139+P142+P152</f>
        <v>0</v>
      </c>
      <c r="Q138" s="179"/>
      <c r="R138" s="180">
        <f>R139+R142+R152</f>
        <v>0.36691200000000002</v>
      </c>
      <c r="S138" s="179"/>
      <c r="T138" s="181">
        <f>T139+T142+T152</f>
        <v>1.7945199999999999</v>
      </c>
      <c r="AR138" s="182" t="s">
        <v>86</v>
      </c>
      <c r="AT138" s="183" t="s">
        <v>75</v>
      </c>
      <c r="AU138" s="183" t="s">
        <v>76</v>
      </c>
      <c r="AY138" s="182" t="s">
        <v>124</v>
      </c>
      <c r="BK138" s="184">
        <f>BK139+BK142+BK152</f>
        <v>0</v>
      </c>
    </row>
    <row r="139" spans="1:65" s="12" customFormat="1" ht="22.9" customHeight="1">
      <c r="B139" s="171"/>
      <c r="C139" s="172"/>
      <c r="D139" s="173" t="s">
        <v>75</v>
      </c>
      <c r="E139" s="185" t="s">
        <v>164</v>
      </c>
      <c r="F139" s="185" t="s">
        <v>165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SUM(P140:P141)</f>
        <v>0</v>
      </c>
      <c r="Q139" s="179"/>
      <c r="R139" s="180">
        <f>SUM(R140:R141)</f>
        <v>0</v>
      </c>
      <c r="S139" s="179"/>
      <c r="T139" s="181">
        <f>SUM(T140:T141)</f>
        <v>0</v>
      </c>
      <c r="AR139" s="182" t="s">
        <v>86</v>
      </c>
      <c r="AT139" s="183" t="s">
        <v>75</v>
      </c>
      <c r="AU139" s="183" t="s">
        <v>84</v>
      </c>
      <c r="AY139" s="182" t="s">
        <v>124</v>
      </c>
      <c r="BK139" s="184">
        <f>SUM(BK140:BK141)</f>
        <v>0</v>
      </c>
    </row>
    <row r="140" spans="1:65" s="2" customFormat="1" ht="24.2" customHeight="1">
      <c r="A140" s="34"/>
      <c r="B140" s="35"/>
      <c r="C140" s="187" t="s">
        <v>166</v>
      </c>
      <c r="D140" s="187" t="s">
        <v>127</v>
      </c>
      <c r="E140" s="188" t="s">
        <v>167</v>
      </c>
      <c r="F140" s="189" t="s">
        <v>168</v>
      </c>
      <c r="G140" s="190" t="s">
        <v>169</v>
      </c>
      <c r="H140" s="191">
        <v>36</v>
      </c>
      <c r="I140" s="192"/>
      <c r="J140" s="193">
        <f>ROUND(I140*H140,2)</f>
        <v>0</v>
      </c>
      <c r="K140" s="189" t="s">
        <v>1</v>
      </c>
      <c r="L140" s="39"/>
      <c r="M140" s="194" t="s">
        <v>1</v>
      </c>
      <c r="N140" s="195" t="s">
        <v>41</v>
      </c>
      <c r="O140" s="71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170</v>
      </c>
      <c r="AT140" s="198" t="s">
        <v>127</v>
      </c>
      <c r="AU140" s="198" t="s">
        <v>86</v>
      </c>
      <c r="AY140" s="17" t="s">
        <v>124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84</v>
      </c>
      <c r="BK140" s="199">
        <f>ROUND(I140*H140,2)</f>
        <v>0</v>
      </c>
      <c r="BL140" s="17" t="s">
        <v>170</v>
      </c>
      <c r="BM140" s="198" t="s">
        <v>171</v>
      </c>
    </row>
    <row r="141" spans="1:65" s="2" customFormat="1" ht="24.2" customHeight="1">
      <c r="A141" s="34"/>
      <c r="B141" s="35"/>
      <c r="C141" s="187" t="s">
        <v>125</v>
      </c>
      <c r="D141" s="187" t="s">
        <v>127</v>
      </c>
      <c r="E141" s="188" t="s">
        <v>172</v>
      </c>
      <c r="F141" s="189" t="s">
        <v>173</v>
      </c>
      <c r="G141" s="190" t="s">
        <v>174</v>
      </c>
      <c r="H141" s="223"/>
      <c r="I141" s="192"/>
      <c r="J141" s="193">
        <f>ROUND(I141*H141,2)</f>
        <v>0</v>
      </c>
      <c r="K141" s="189" t="s">
        <v>131</v>
      </c>
      <c r="L141" s="39"/>
      <c r="M141" s="194" t="s">
        <v>1</v>
      </c>
      <c r="N141" s="195" t="s">
        <v>41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170</v>
      </c>
      <c r="AT141" s="198" t="s">
        <v>127</v>
      </c>
      <c r="AU141" s="198" t="s">
        <v>86</v>
      </c>
      <c r="AY141" s="17" t="s">
        <v>124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84</v>
      </c>
      <c r="BK141" s="199">
        <f>ROUND(I141*H141,2)</f>
        <v>0</v>
      </c>
      <c r="BL141" s="17" t="s">
        <v>170</v>
      </c>
      <c r="BM141" s="198" t="s">
        <v>175</v>
      </c>
    </row>
    <row r="142" spans="1:65" s="12" customFormat="1" ht="22.9" customHeight="1">
      <c r="B142" s="171"/>
      <c r="C142" s="172"/>
      <c r="D142" s="173" t="s">
        <v>75</v>
      </c>
      <c r="E142" s="185" t="s">
        <v>176</v>
      </c>
      <c r="F142" s="185" t="s">
        <v>177</v>
      </c>
      <c r="G142" s="172"/>
      <c r="H142" s="172"/>
      <c r="I142" s="175"/>
      <c r="J142" s="186">
        <f>BK142</f>
        <v>0</v>
      </c>
      <c r="K142" s="172"/>
      <c r="L142" s="177"/>
      <c r="M142" s="178"/>
      <c r="N142" s="179"/>
      <c r="O142" s="179"/>
      <c r="P142" s="180">
        <f>SUM(P143:P151)</f>
        <v>0</v>
      </c>
      <c r="Q142" s="179"/>
      <c r="R142" s="180">
        <f>SUM(R143:R151)</f>
        <v>0</v>
      </c>
      <c r="S142" s="179"/>
      <c r="T142" s="181">
        <f>SUM(T143:T151)</f>
        <v>1.7945199999999999</v>
      </c>
      <c r="AR142" s="182" t="s">
        <v>86</v>
      </c>
      <c r="AT142" s="183" t="s">
        <v>75</v>
      </c>
      <c r="AU142" s="183" t="s">
        <v>84</v>
      </c>
      <c r="AY142" s="182" t="s">
        <v>124</v>
      </c>
      <c r="BK142" s="184">
        <f>SUM(BK143:BK151)</f>
        <v>0</v>
      </c>
    </row>
    <row r="143" spans="1:65" s="2" customFormat="1" ht="24.2" customHeight="1">
      <c r="A143" s="34"/>
      <c r="B143" s="35"/>
      <c r="C143" s="187" t="s">
        <v>178</v>
      </c>
      <c r="D143" s="187" t="s">
        <v>127</v>
      </c>
      <c r="E143" s="188" t="s">
        <v>179</v>
      </c>
      <c r="F143" s="189" t="s">
        <v>180</v>
      </c>
      <c r="G143" s="190" t="s">
        <v>143</v>
      </c>
      <c r="H143" s="191">
        <v>72.8</v>
      </c>
      <c r="I143" s="192"/>
      <c r="J143" s="193">
        <f>ROUND(I143*H143,2)</f>
        <v>0</v>
      </c>
      <c r="K143" s="189" t="s">
        <v>1</v>
      </c>
      <c r="L143" s="39"/>
      <c r="M143" s="194" t="s">
        <v>1</v>
      </c>
      <c r="N143" s="195" t="s">
        <v>41</v>
      </c>
      <c r="O143" s="71"/>
      <c r="P143" s="196">
        <f>O143*H143</f>
        <v>0</v>
      </c>
      <c r="Q143" s="196">
        <v>0</v>
      </c>
      <c r="R143" s="196">
        <f>Q143*H143</f>
        <v>0</v>
      </c>
      <c r="S143" s="196">
        <v>2.4649999999999998E-2</v>
      </c>
      <c r="T143" s="197">
        <f>S143*H143</f>
        <v>1.7945199999999999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170</v>
      </c>
      <c r="AT143" s="198" t="s">
        <v>127</v>
      </c>
      <c r="AU143" s="198" t="s">
        <v>86</v>
      </c>
      <c r="AY143" s="17" t="s">
        <v>124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84</v>
      </c>
      <c r="BK143" s="199">
        <f>ROUND(I143*H143,2)</f>
        <v>0</v>
      </c>
      <c r="BL143" s="17" t="s">
        <v>170</v>
      </c>
      <c r="BM143" s="198" t="s">
        <v>181</v>
      </c>
    </row>
    <row r="144" spans="1:65" s="13" customFormat="1" ht="11.25">
      <c r="B144" s="200"/>
      <c r="C144" s="201"/>
      <c r="D144" s="202" t="s">
        <v>145</v>
      </c>
      <c r="E144" s="203" t="s">
        <v>1</v>
      </c>
      <c r="F144" s="204" t="s">
        <v>182</v>
      </c>
      <c r="G144" s="201"/>
      <c r="H144" s="205">
        <v>72.8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145</v>
      </c>
      <c r="AU144" s="211" t="s">
        <v>86</v>
      </c>
      <c r="AV144" s="13" t="s">
        <v>86</v>
      </c>
      <c r="AW144" s="13" t="s">
        <v>32</v>
      </c>
      <c r="AX144" s="13" t="s">
        <v>84</v>
      </c>
      <c r="AY144" s="211" t="s">
        <v>124</v>
      </c>
    </row>
    <row r="145" spans="1:65" s="2" customFormat="1" ht="16.5" customHeight="1">
      <c r="A145" s="34"/>
      <c r="B145" s="35"/>
      <c r="C145" s="187" t="s">
        <v>183</v>
      </c>
      <c r="D145" s="187" t="s">
        <v>127</v>
      </c>
      <c r="E145" s="188" t="s">
        <v>184</v>
      </c>
      <c r="F145" s="189" t="s">
        <v>185</v>
      </c>
      <c r="G145" s="190" t="s">
        <v>143</v>
      </c>
      <c r="H145" s="191">
        <v>72.8</v>
      </c>
      <c r="I145" s="192"/>
      <c r="J145" s="193">
        <f>ROUND(I145*H145,2)</f>
        <v>0</v>
      </c>
      <c r="K145" s="189" t="s">
        <v>1</v>
      </c>
      <c r="L145" s="39"/>
      <c r="M145" s="194" t="s">
        <v>1</v>
      </c>
      <c r="N145" s="195" t="s">
        <v>41</v>
      </c>
      <c r="O145" s="7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170</v>
      </c>
      <c r="AT145" s="198" t="s">
        <v>127</v>
      </c>
      <c r="AU145" s="198" t="s">
        <v>86</v>
      </c>
      <c r="AY145" s="17" t="s">
        <v>124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84</v>
      </c>
      <c r="BK145" s="199">
        <f>ROUND(I145*H145,2)</f>
        <v>0</v>
      </c>
      <c r="BL145" s="17" t="s">
        <v>170</v>
      </c>
      <c r="BM145" s="198" t="s">
        <v>186</v>
      </c>
    </row>
    <row r="146" spans="1:65" s="15" customFormat="1" ht="11.25">
      <c r="B146" s="224"/>
      <c r="C146" s="225"/>
      <c r="D146" s="202" t="s">
        <v>145</v>
      </c>
      <c r="E146" s="226" t="s">
        <v>1</v>
      </c>
      <c r="F146" s="227" t="s">
        <v>187</v>
      </c>
      <c r="G146" s="225"/>
      <c r="H146" s="226" t="s">
        <v>1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145</v>
      </c>
      <c r="AU146" s="233" t="s">
        <v>86</v>
      </c>
      <c r="AV146" s="15" t="s">
        <v>84</v>
      </c>
      <c r="AW146" s="15" t="s">
        <v>32</v>
      </c>
      <c r="AX146" s="15" t="s">
        <v>76</v>
      </c>
      <c r="AY146" s="233" t="s">
        <v>124</v>
      </c>
    </row>
    <row r="147" spans="1:65" s="13" customFormat="1" ht="11.25">
      <c r="B147" s="200"/>
      <c r="C147" s="201"/>
      <c r="D147" s="202" t="s">
        <v>145</v>
      </c>
      <c r="E147" s="203" t="s">
        <v>1</v>
      </c>
      <c r="F147" s="204" t="s">
        <v>188</v>
      </c>
      <c r="G147" s="201"/>
      <c r="H147" s="205">
        <v>72.8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145</v>
      </c>
      <c r="AU147" s="211" t="s">
        <v>86</v>
      </c>
      <c r="AV147" s="13" t="s">
        <v>86</v>
      </c>
      <c r="AW147" s="13" t="s">
        <v>32</v>
      </c>
      <c r="AX147" s="13" t="s">
        <v>84</v>
      </c>
      <c r="AY147" s="211" t="s">
        <v>124</v>
      </c>
    </row>
    <row r="148" spans="1:65" s="2" customFormat="1" ht="24.2" customHeight="1">
      <c r="A148" s="34"/>
      <c r="B148" s="35"/>
      <c r="C148" s="234" t="s">
        <v>189</v>
      </c>
      <c r="D148" s="234" t="s">
        <v>190</v>
      </c>
      <c r="E148" s="235" t="s">
        <v>191</v>
      </c>
      <c r="F148" s="236" t="s">
        <v>192</v>
      </c>
      <c r="G148" s="237" t="s">
        <v>143</v>
      </c>
      <c r="H148" s="238">
        <v>7.28</v>
      </c>
      <c r="I148" s="239"/>
      <c r="J148" s="240">
        <f>ROUND(I148*H148,2)</f>
        <v>0</v>
      </c>
      <c r="K148" s="236" t="s">
        <v>1</v>
      </c>
      <c r="L148" s="241"/>
      <c r="M148" s="242" t="s">
        <v>1</v>
      </c>
      <c r="N148" s="243" t="s">
        <v>41</v>
      </c>
      <c r="O148" s="7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193</v>
      </c>
      <c r="AT148" s="198" t="s">
        <v>190</v>
      </c>
      <c r="AU148" s="198" t="s">
        <v>86</v>
      </c>
      <c r="AY148" s="17" t="s">
        <v>124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84</v>
      </c>
      <c r="BK148" s="199">
        <f>ROUND(I148*H148,2)</f>
        <v>0</v>
      </c>
      <c r="BL148" s="17" t="s">
        <v>170</v>
      </c>
      <c r="BM148" s="198" t="s">
        <v>194</v>
      </c>
    </row>
    <row r="149" spans="1:65" s="15" customFormat="1" ht="11.25">
      <c r="B149" s="224"/>
      <c r="C149" s="225"/>
      <c r="D149" s="202" t="s">
        <v>145</v>
      </c>
      <c r="E149" s="226" t="s">
        <v>1</v>
      </c>
      <c r="F149" s="227" t="s">
        <v>195</v>
      </c>
      <c r="G149" s="225"/>
      <c r="H149" s="226" t="s">
        <v>1</v>
      </c>
      <c r="I149" s="228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145</v>
      </c>
      <c r="AU149" s="233" t="s">
        <v>86</v>
      </c>
      <c r="AV149" s="15" t="s">
        <v>84</v>
      </c>
      <c r="AW149" s="15" t="s">
        <v>32</v>
      </c>
      <c r="AX149" s="15" t="s">
        <v>76</v>
      </c>
      <c r="AY149" s="233" t="s">
        <v>124</v>
      </c>
    </row>
    <row r="150" spans="1:65" s="13" customFormat="1" ht="11.25">
      <c r="B150" s="200"/>
      <c r="C150" s="201"/>
      <c r="D150" s="202" t="s">
        <v>145</v>
      </c>
      <c r="E150" s="203" t="s">
        <v>1</v>
      </c>
      <c r="F150" s="204" t="s">
        <v>196</v>
      </c>
      <c r="G150" s="201"/>
      <c r="H150" s="205">
        <v>7.28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145</v>
      </c>
      <c r="AU150" s="211" t="s">
        <v>86</v>
      </c>
      <c r="AV150" s="13" t="s">
        <v>86</v>
      </c>
      <c r="AW150" s="13" t="s">
        <v>32</v>
      </c>
      <c r="AX150" s="13" t="s">
        <v>84</v>
      </c>
      <c r="AY150" s="211" t="s">
        <v>124</v>
      </c>
    </row>
    <row r="151" spans="1:65" s="2" customFormat="1" ht="24.2" customHeight="1">
      <c r="A151" s="34"/>
      <c r="B151" s="35"/>
      <c r="C151" s="187" t="s">
        <v>197</v>
      </c>
      <c r="D151" s="187" t="s">
        <v>127</v>
      </c>
      <c r="E151" s="188" t="s">
        <v>198</v>
      </c>
      <c r="F151" s="189" t="s">
        <v>199</v>
      </c>
      <c r="G151" s="190" t="s">
        <v>174</v>
      </c>
      <c r="H151" s="223"/>
      <c r="I151" s="192"/>
      <c r="J151" s="193">
        <f>ROUND(I151*H151,2)</f>
        <v>0</v>
      </c>
      <c r="K151" s="189" t="s">
        <v>131</v>
      </c>
      <c r="L151" s="39"/>
      <c r="M151" s="194" t="s">
        <v>1</v>
      </c>
      <c r="N151" s="195" t="s">
        <v>41</v>
      </c>
      <c r="O151" s="7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170</v>
      </c>
      <c r="AT151" s="198" t="s">
        <v>127</v>
      </c>
      <c r="AU151" s="198" t="s">
        <v>86</v>
      </c>
      <c r="AY151" s="17" t="s">
        <v>124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84</v>
      </c>
      <c r="BK151" s="199">
        <f>ROUND(I151*H151,2)</f>
        <v>0</v>
      </c>
      <c r="BL151" s="17" t="s">
        <v>170</v>
      </c>
      <c r="BM151" s="198" t="s">
        <v>200</v>
      </c>
    </row>
    <row r="152" spans="1:65" s="12" customFormat="1" ht="22.9" customHeight="1">
      <c r="B152" s="171"/>
      <c r="C152" s="172"/>
      <c r="D152" s="173" t="s">
        <v>75</v>
      </c>
      <c r="E152" s="185" t="s">
        <v>201</v>
      </c>
      <c r="F152" s="185" t="s">
        <v>202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SUM(P153:P166)</f>
        <v>0</v>
      </c>
      <c r="Q152" s="179"/>
      <c r="R152" s="180">
        <f>SUM(R153:R166)</f>
        <v>0.36691200000000002</v>
      </c>
      <c r="S152" s="179"/>
      <c r="T152" s="181">
        <f>SUM(T153:T166)</f>
        <v>0</v>
      </c>
      <c r="AR152" s="182" t="s">
        <v>86</v>
      </c>
      <c r="AT152" s="183" t="s">
        <v>75</v>
      </c>
      <c r="AU152" s="183" t="s">
        <v>84</v>
      </c>
      <c r="AY152" s="182" t="s">
        <v>124</v>
      </c>
      <c r="BK152" s="184">
        <f>SUM(BK153:BK166)</f>
        <v>0</v>
      </c>
    </row>
    <row r="153" spans="1:65" s="2" customFormat="1" ht="24.2" customHeight="1">
      <c r="A153" s="34"/>
      <c r="B153" s="35"/>
      <c r="C153" s="187" t="s">
        <v>203</v>
      </c>
      <c r="D153" s="187" t="s">
        <v>127</v>
      </c>
      <c r="E153" s="188" t="s">
        <v>204</v>
      </c>
      <c r="F153" s="189" t="s">
        <v>205</v>
      </c>
      <c r="G153" s="190" t="s">
        <v>143</v>
      </c>
      <c r="H153" s="191">
        <v>748.8</v>
      </c>
      <c r="I153" s="192"/>
      <c r="J153" s="193">
        <f>ROUND(I153*H153,2)</f>
        <v>0</v>
      </c>
      <c r="K153" s="189" t="s">
        <v>131</v>
      </c>
      <c r="L153" s="39"/>
      <c r="M153" s="194" t="s">
        <v>1</v>
      </c>
      <c r="N153" s="195" t="s">
        <v>41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170</v>
      </c>
      <c r="AT153" s="198" t="s">
        <v>127</v>
      </c>
      <c r="AU153" s="198" t="s">
        <v>86</v>
      </c>
      <c r="AY153" s="17" t="s">
        <v>124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84</v>
      </c>
      <c r="BK153" s="199">
        <f>ROUND(I153*H153,2)</f>
        <v>0</v>
      </c>
      <c r="BL153" s="17" t="s">
        <v>170</v>
      </c>
      <c r="BM153" s="198" t="s">
        <v>206</v>
      </c>
    </row>
    <row r="154" spans="1:65" s="13" customFormat="1" ht="11.25">
      <c r="B154" s="200"/>
      <c r="C154" s="201"/>
      <c r="D154" s="202" t="s">
        <v>145</v>
      </c>
      <c r="E154" s="203" t="s">
        <v>1</v>
      </c>
      <c r="F154" s="204" t="s">
        <v>92</v>
      </c>
      <c r="G154" s="201"/>
      <c r="H154" s="205">
        <v>748.8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145</v>
      </c>
      <c r="AU154" s="211" t="s">
        <v>86</v>
      </c>
      <c r="AV154" s="13" t="s">
        <v>86</v>
      </c>
      <c r="AW154" s="13" t="s">
        <v>32</v>
      </c>
      <c r="AX154" s="13" t="s">
        <v>84</v>
      </c>
      <c r="AY154" s="211" t="s">
        <v>124</v>
      </c>
    </row>
    <row r="155" spans="1:65" s="2" customFormat="1" ht="24.2" customHeight="1">
      <c r="A155" s="34"/>
      <c r="B155" s="35"/>
      <c r="C155" s="187" t="s">
        <v>8</v>
      </c>
      <c r="D155" s="187" t="s">
        <v>127</v>
      </c>
      <c r="E155" s="188" t="s">
        <v>207</v>
      </c>
      <c r="F155" s="189" t="s">
        <v>208</v>
      </c>
      <c r="G155" s="190" t="s">
        <v>209</v>
      </c>
      <c r="H155" s="191">
        <v>200</v>
      </c>
      <c r="I155" s="192"/>
      <c r="J155" s="193">
        <f>ROUND(I155*H155,2)</f>
        <v>0</v>
      </c>
      <c r="K155" s="189" t="s">
        <v>131</v>
      </c>
      <c r="L155" s="39"/>
      <c r="M155" s="194" t="s">
        <v>1</v>
      </c>
      <c r="N155" s="195" t="s">
        <v>41</v>
      </c>
      <c r="O155" s="71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170</v>
      </c>
      <c r="AT155" s="198" t="s">
        <v>127</v>
      </c>
      <c r="AU155" s="198" t="s">
        <v>86</v>
      </c>
      <c r="AY155" s="17" t="s">
        <v>124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84</v>
      </c>
      <c r="BK155" s="199">
        <f>ROUND(I155*H155,2)</f>
        <v>0</v>
      </c>
      <c r="BL155" s="17" t="s">
        <v>170</v>
      </c>
      <c r="BM155" s="198" t="s">
        <v>210</v>
      </c>
    </row>
    <row r="156" spans="1:65" s="2" customFormat="1" ht="24.2" customHeight="1">
      <c r="A156" s="34"/>
      <c r="B156" s="35"/>
      <c r="C156" s="234" t="s">
        <v>170</v>
      </c>
      <c r="D156" s="234" t="s">
        <v>190</v>
      </c>
      <c r="E156" s="235" t="s">
        <v>211</v>
      </c>
      <c r="F156" s="236" t="s">
        <v>212</v>
      </c>
      <c r="G156" s="237" t="s">
        <v>209</v>
      </c>
      <c r="H156" s="238">
        <v>210</v>
      </c>
      <c r="I156" s="239"/>
      <c r="J156" s="240">
        <f>ROUND(I156*H156,2)</f>
        <v>0</v>
      </c>
      <c r="K156" s="236" t="s">
        <v>131</v>
      </c>
      <c r="L156" s="241"/>
      <c r="M156" s="242" t="s">
        <v>1</v>
      </c>
      <c r="N156" s="243" t="s">
        <v>41</v>
      </c>
      <c r="O156" s="7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193</v>
      </c>
      <c r="AT156" s="198" t="s">
        <v>190</v>
      </c>
      <c r="AU156" s="198" t="s">
        <v>86</v>
      </c>
      <c r="AY156" s="17" t="s">
        <v>124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84</v>
      </c>
      <c r="BK156" s="199">
        <f>ROUND(I156*H156,2)</f>
        <v>0</v>
      </c>
      <c r="BL156" s="17" t="s">
        <v>170</v>
      </c>
      <c r="BM156" s="198" t="s">
        <v>213</v>
      </c>
    </row>
    <row r="157" spans="1:65" s="13" customFormat="1" ht="11.25">
      <c r="B157" s="200"/>
      <c r="C157" s="201"/>
      <c r="D157" s="202" t="s">
        <v>145</v>
      </c>
      <c r="E157" s="203" t="s">
        <v>1</v>
      </c>
      <c r="F157" s="204" t="s">
        <v>214</v>
      </c>
      <c r="G157" s="201"/>
      <c r="H157" s="205">
        <v>210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145</v>
      </c>
      <c r="AU157" s="211" t="s">
        <v>86</v>
      </c>
      <c r="AV157" s="13" t="s">
        <v>86</v>
      </c>
      <c r="AW157" s="13" t="s">
        <v>32</v>
      </c>
      <c r="AX157" s="13" t="s">
        <v>84</v>
      </c>
      <c r="AY157" s="211" t="s">
        <v>124</v>
      </c>
    </row>
    <row r="158" spans="1:65" s="2" customFormat="1" ht="16.5" customHeight="1">
      <c r="A158" s="34"/>
      <c r="B158" s="35"/>
      <c r="C158" s="187" t="s">
        <v>215</v>
      </c>
      <c r="D158" s="187" t="s">
        <v>127</v>
      </c>
      <c r="E158" s="188" t="s">
        <v>216</v>
      </c>
      <c r="F158" s="189" t="s">
        <v>217</v>
      </c>
      <c r="G158" s="190" t="s">
        <v>143</v>
      </c>
      <c r="H158" s="191">
        <v>540</v>
      </c>
      <c r="I158" s="192"/>
      <c r="J158" s="193">
        <f>ROUND(I158*H158,2)</f>
        <v>0</v>
      </c>
      <c r="K158" s="189" t="s">
        <v>131</v>
      </c>
      <c r="L158" s="39"/>
      <c r="M158" s="194" t="s">
        <v>1</v>
      </c>
      <c r="N158" s="195" t="s">
        <v>41</v>
      </c>
      <c r="O158" s="71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170</v>
      </c>
      <c r="AT158" s="198" t="s">
        <v>127</v>
      </c>
      <c r="AU158" s="198" t="s">
        <v>86</v>
      </c>
      <c r="AY158" s="17" t="s">
        <v>124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84</v>
      </c>
      <c r="BK158" s="199">
        <f>ROUND(I158*H158,2)</f>
        <v>0</v>
      </c>
      <c r="BL158" s="17" t="s">
        <v>170</v>
      </c>
      <c r="BM158" s="198" t="s">
        <v>218</v>
      </c>
    </row>
    <row r="159" spans="1:65" s="13" customFormat="1" ht="11.25">
      <c r="B159" s="200"/>
      <c r="C159" s="201"/>
      <c r="D159" s="202" t="s">
        <v>145</v>
      </c>
      <c r="E159" s="203" t="s">
        <v>1</v>
      </c>
      <c r="F159" s="204" t="s">
        <v>90</v>
      </c>
      <c r="G159" s="201"/>
      <c r="H159" s="205">
        <v>540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145</v>
      </c>
      <c r="AU159" s="211" t="s">
        <v>86</v>
      </c>
      <c r="AV159" s="13" t="s">
        <v>86</v>
      </c>
      <c r="AW159" s="13" t="s">
        <v>32</v>
      </c>
      <c r="AX159" s="13" t="s">
        <v>84</v>
      </c>
      <c r="AY159" s="211" t="s">
        <v>124</v>
      </c>
    </row>
    <row r="160" spans="1:65" s="2" customFormat="1" ht="16.5" customHeight="1">
      <c r="A160" s="34"/>
      <c r="B160" s="35"/>
      <c r="C160" s="234" t="s">
        <v>219</v>
      </c>
      <c r="D160" s="234" t="s">
        <v>190</v>
      </c>
      <c r="E160" s="235" t="s">
        <v>220</v>
      </c>
      <c r="F160" s="236" t="s">
        <v>221</v>
      </c>
      <c r="G160" s="237" t="s">
        <v>143</v>
      </c>
      <c r="H160" s="238">
        <v>567</v>
      </c>
      <c r="I160" s="239"/>
      <c r="J160" s="240">
        <f>ROUND(I160*H160,2)</f>
        <v>0</v>
      </c>
      <c r="K160" s="236" t="s">
        <v>131</v>
      </c>
      <c r="L160" s="241"/>
      <c r="M160" s="242" t="s">
        <v>1</v>
      </c>
      <c r="N160" s="243" t="s">
        <v>41</v>
      </c>
      <c r="O160" s="7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193</v>
      </c>
      <c r="AT160" s="198" t="s">
        <v>190</v>
      </c>
      <c r="AU160" s="198" t="s">
        <v>86</v>
      </c>
      <c r="AY160" s="17" t="s">
        <v>124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84</v>
      </c>
      <c r="BK160" s="199">
        <f>ROUND(I160*H160,2)</f>
        <v>0</v>
      </c>
      <c r="BL160" s="17" t="s">
        <v>170</v>
      </c>
      <c r="BM160" s="198" t="s">
        <v>222</v>
      </c>
    </row>
    <row r="161" spans="1:65" s="13" customFormat="1" ht="11.25">
      <c r="B161" s="200"/>
      <c r="C161" s="201"/>
      <c r="D161" s="202" t="s">
        <v>145</v>
      </c>
      <c r="E161" s="201"/>
      <c r="F161" s="204" t="s">
        <v>223</v>
      </c>
      <c r="G161" s="201"/>
      <c r="H161" s="205">
        <v>567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145</v>
      </c>
      <c r="AU161" s="211" t="s">
        <v>86</v>
      </c>
      <c r="AV161" s="13" t="s">
        <v>86</v>
      </c>
      <c r="AW161" s="13" t="s">
        <v>4</v>
      </c>
      <c r="AX161" s="13" t="s">
        <v>84</v>
      </c>
      <c r="AY161" s="211" t="s">
        <v>124</v>
      </c>
    </row>
    <row r="162" spans="1:65" s="2" customFormat="1" ht="33" customHeight="1">
      <c r="A162" s="34"/>
      <c r="B162" s="35"/>
      <c r="C162" s="187" t="s">
        <v>224</v>
      </c>
      <c r="D162" s="187" t="s">
        <v>127</v>
      </c>
      <c r="E162" s="188" t="s">
        <v>225</v>
      </c>
      <c r="F162" s="189" t="s">
        <v>226</v>
      </c>
      <c r="G162" s="190" t="s">
        <v>143</v>
      </c>
      <c r="H162" s="191">
        <v>748.8</v>
      </c>
      <c r="I162" s="192"/>
      <c r="J162" s="193">
        <f>ROUND(I162*H162,2)</f>
        <v>0</v>
      </c>
      <c r="K162" s="189" t="s">
        <v>131</v>
      </c>
      <c r="L162" s="39"/>
      <c r="M162" s="194" t="s">
        <v>1</v>
      </c>
      <c r="N162" s="195" t="s">
        <v>41</v>
      </c>
      <c r="O162" s="71"/>
      <c r="P162" s="196">
        <f>O162*H162</f>
        <v>0</v>
      </c>
      <c r="Q162" s="196">
        <v>2.0000000000000001E-4</v>
      </c>
      <c r="R162" s="196">
        <f>Q162*H162</f>
        <v>0.14976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170</v>
      </c>
      <c r="AT162" s="198" t="s">
        <v>127</v>
      </c>
      <c r="AU162" s="198" t="s">
        <v>86</v>
      </c>
      <c r="AY162" s="17" t="s">
        <v>124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84</v>
      </c>
      <c r="BK162" s="199">
        <f>ROUND(I162*H162,2)</f>
        <v>0</v>
      </c>
      <c r="BL162" s="17" t="s">
        <v>170</v>
      </c>
      <c r="BM162" s="198" t="s">
        <v>227</v>
      </c>
    </row>
    <row r="163" spans="1:65" s="13" customFormat="1" ht="11.25">
      <c r="B163" s="200"/>
      <c r="C163" s="201"/>
      <c r="D163" s="202" t="s">
        <v>145</v>
      </c>
      <c r="E163" s="203" t="s">
        <v>1</v>
      </c>
      <c r="F163" s="204" t="s">
        <v>92</v>
      </c>
      <c r="G163" s="201"/>
      <c r="H163" s="205">
        <v>748.8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145</v>
      </c>
      <c r="AU163" s="211" t="s">
        <v>86</v>
      </c>
      <c r="AV163" s="13" t="s">
        <v>86</v>
      </c>
      <c r="AW163" s="13" t="s">
        <v>32</v>
      </c>
      <c r="AX163" s="13" t="s">
        <v>84</v>
      </c>
      <c r="AY163" s="211" t="s">
        <v>124</v>
      </c>
    </row>
    <row r="164" spans="1:65" s="2" customFormat="1" ht="24.2" customHeight="1">
      <c r="A164" s="34"/>
      <c r="B164" s="35"/>
      <c r="C164" s="187" t="s">
        <v>228</v>
      </c>
      <c r="D164" s="187" t="s">
        <v>127</v>
      </c>
      <c r="E164" s="188" t="s">
        <v>229</v>
      </c>
      <c r="F164" s="189" t="s">
        <v>230</v>
      </c>
      <c r="G164" s="190" t="s">
        <v>143</v>
      </c>
      <c r="H164" s="191">
        <v>748.8</v>
      </c>
      <c r="I164" s="192"/>
      <c r="J164" s="193">
        <f>ROUND(I164*H164,2)</f>
        <v>0</v>
      </c>
      <c r="K164" s="189" t="s">
        <v>131</v>
      </c>
      <c r="L164" s="39"/>
      <c r="M164" s="194" t="s">
        <v>1</v>
      </c>
      <c r="N164" s="195" t="s">
        <v>41</v>
      </c>
      <c r="O164" s="71"/>
      <c r="P164" s="196">
        <f>O164*H164</f>
        <v>0</v>
      </c>
      <c r="Q164" s="196">
        <v>2.9E-4</v>
      </c>
      <c r="R164" s="196">
        <f>Q164*H164</f>
        <v>0.21715199999999998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170</v>
      </c>
      <c r="AT164" s="198" t="s">
        <v>127</v>
      </c>
      <c r="AU164" s="198" t="s">
        <v>86</v>
      </c>
      <c r="AY164" s="17" t="s">
        <v>124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84</v>
      </c>
      <c r="BK164" s="199">
        <f>ROUND(I164*H164,2)</f>
        <v>0</v>
      </c>
      <c r="BL164" s="17" t="s">
        <v>170</v>
      </c>
      <c r="BM164" s="198" t="s">
        <v>231</v>
      </c>
    </row>
    <row r="165" spans="1:65" s="13" customFormat="1" ht="11.25">
      <c r="B165" s="200"/>
      <c r="C165" s="201"/>
      <c r="D165" s="202" t="s">
        <v>145</v>
      </c>
      <c r="E165" s="203" t="s">
        <v>1</v>
      </c>
      <c r="F165" s="204" t="s">
        <v>232</v>
      </c>
      <c r="G165" s="201"/>
      <c r="H165" s="205">
        <v>748.8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145</v>
      </c>
      <c r="AU165" s="211" t="s">
        <v>86</v>
      </c>
      <c r="AV165" s="13" t="s">
        <v>86</v>
      </c>
      <c r="AW165" s="13" t="s">
        <v>32</v>
      </c>
      <c r="AX165" s="13" t="s">
        <v>76</v>
      </c>
      <c r="AY165" s="211" t="s">
        <v>124</v>
      </c>
    </row>
    <row r="166" spans="1:65" s="14" customFormat="1" ht="11.25">
      <c r="B166" s="212"/>
      <c r="C166" s="213"/>
      <c r="D166" s="202" t="s">
        <v>145</v>
      </c>
      <c r="E166" s="214" t="s">
        <v>92</v>
      </c>
      <c r="F166" s="215" t="s">
        <v>161</v>
      </c>
      <c r="G166" s="213"/>
      <c r="H166" s="216">
        <v>748.8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145</v>
      </c>
      <c r="AU166" s="222" t="s">
        <v>86</v>
      </c>
      <c r="AV166" s="14" t="s">
        <v>132</v>
      </c>
      <c r="AW166" s="14" t="s">
        <v>32</v>
      </c>
      <c r="AX166" s="14" t="s">
        <v>84</v>
      </c>
      <c r="AY166" s="222" t="s">
        <v>124</v>
      </c>
    </row>
    <row r="167" spans="1:65" s="12" customFormat="1" ht="25.9" customHeight="1">
      <c r="B167" s="171"/>
      <c r="C167" s="172"/>
      <c r="D167" s="173" t="s">
        <v>75</v>
      </c>
      <c r="E167" s="174" t="s">
        <v>233</v>
      </c>
      <c r="F167" s="174" t="s">
        <v>234</v>
      </c>
      <c r="G167" s="172"/>
      <c r="H167" s="172"/>
      <c r="I167" s="175"/>
      <c r="J167" s="176">
        <f>BK167</f>
        <v>0</v>
      </c>
      <c r="K167" s="172"/>
      <c r="L167" s="177"/>
      <c r="M167" s="178"/>
      <c r="N167" s="179"/>
      <c r="O167" s="179"/>
      <c r="P167" s="180">
        <f>SUM(P168:P169)</f>
        <v>0</v>
      </c>
      <c r="Q167" s="179"/>
      <c r="R167" s="180">
        <f>SUM(R168:R169)</f>
        <v>0</v>
      </c>
      <c r="S167" s="179"/>
      <c r="T167" s="181">
        <f>SUM(T168:T169)</f>
        <v>0</v>
      </c>
      <c r="AR167" s="182" t="s">
        <v>132</v>
      </c>
      <c r="AT167" s="183" t="s">
        <v>75</v>
      </c>
      <c r="AU167" s="183" t="s">
        <v>76</v>
      </c>
      <c r="AY167" s="182" t="s">
        <v>124</v>
      </c>
      <c r="BK167" s="184">
        <f>SUM(BK168:BK169)</f>
        <v>0</v>
      </c>
    </row>
    <row r="168" spans="1:65" s="2" customFormat="1" ht="16.5" customHeight="1">
      <c r="A168" s="34"/>
      <c r="B168" s="35"/>
      <c r="C168" s="187" t="s">
        <v>7</v>
      </c>
      <c r="D168" s="187" t="s">
        <v>127</v>
      </c>
      <c r="E168" s="188" t="s">
        <v>81</v>
      </c>
      <c r="F168" s="189" t="s">
        <v>235</v>
      </c>
      <c r="G168" s="190" t="s">
        <v>236</v>
      </c>
      <c r="H168" s="191">
        <v>50</v>
      </c>
      <c r="I168" s="192"/>
      <c r="J168" s="193">
        <f>ROUND(I168*H168,2)</f>
        <v>0</v>
      </c>
      <c r="K168" s="189" t="s">
        <v>1</v>
      </c>
      <c r="L168" s="39"/>
      <c r="M168" s="194" t="s">
        <v>1</v>
      </c>
      <c r="N168" s="195" t="s">
        <v>41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237</v>
      </c>
      <c r="AT168" s="198" t="s">
        <v>127</v>
      </c>
      <c r="AU168" s="198" t="s">
        <v>84</v>
      </c>
      <c r="AY168" s="17" t="s">
        <v>124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84</v>
      </c>
      <c r="BK168" s="199">
        <f>ROUND(I168*H168,2)</f>
        <v>0</v>
      </c>
      <c r="BL168" s="17" t="s">
        <v>237</v>
      </c>
      <c r="BM168" s="198" t="s">
        <v>238</v>
      </c>
    </row>
    <row r="169" spans="1:65" s="2" customFormat="1" ht="29.25">
      <c r="A169" s="34"/>
      <c r="B169" s="35"/>
      <c r="C169" s="36"/>
      <c r="D169" s="202" t="s">
        <v>239</v>
      </c>
      <c r="E169" s="36"/>
      <c r="F169" s="244" t="s">
        <v>240</v>
      </c>
      <c r="G169" s="36"/>
      <c r="H169" s="36"/>
      <c r="I169" s="245"/>
      <c r="J169" s="36"/>
      <c r="K169" s="36"/>
      <c r="L169" s="39"/>
      <c r="M169" s="246"/>
      <c r="N169" s="247"/>
      <c r="O169" s="248"/>
      <c r="P169" s="248"/>
      <c r="Q169" s="248"/>
      <c r="R169" s="248"/>
      <c r="S169" s="248"/>
      <c r="T169" s="249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239</v>
      </c>
      <c r="AU169" s="17" t="s">
        <v>84</v>
      </c>
    </row>
    <row r="170" spans="1:65" s="2" customFormat="1" ht="6.95" customHeight="1">
      <c r="A170" s="34"/>
      <c r="B170" s="54"/>
      <c r="C170" s="55"/>
      <c r="D170" s="55"/>
      <c r="E170" s="55"/>
      <c r="F170" s="55"/>
      <c r="G170" s="55"/>
      <c r="H170" s="55"/>
      <c r="I170" s="55"/>
      <c r="J170" s="55"/>
      <c r="K170" s="55"/>
      <c r="L170" s="39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sheetProtection algorithmName="SHA-512" hashValue="ISg7BexP1PLCLtPjWRN+BGkb2iGvEaKE1qJXaBqvbtwVc3Qhw86Gx1yNEJPzdN8lUybxO9m/AZXS0WrH/Ywysg==" saltValue="nc49mxjDktGoITxl6qTqI2uHzxlWJcpD7XV2CGakr8h8o+tX2ErtRQLrcXjRT8y2UC4LQfU+b4y5Zms3BuLnOw==" spinCount="100000" sheet="1" objects="1" scenarios="1" formatColumns="0" formatRows="0" autoFilter="0"/>
  <autoFilter ref="C122:K169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</row>
    <row r="4" spans="1:46" s="1" customFormat="1" ht="24.95" customHeight="1">
      <c r="B4" s="20"/>
      <c r="D4" s="111" t="s">
        <v>94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11" t="str">
        <f>'Rekapitulace stavby'!K6</f>
        <v>Výměna světel v tělocvičně - Náchod</v>
      </c>
      <c r="F7" s="312"/>
      <c r="G7" s="312"/>
      <c r="H7" s="312"/>
      <c r="L7" s="20"/>
    </row>
    <row r="8" spans="1:46" s="2" customFormat="1" ht="12" customHeight="1">
      <c r="A8" s="34"/>
      <c r="B8" s="39"/>
      <c r="C8" s="34"/>
      <c r="D8" s="113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241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242</v>
      </c>
      <c r="G12" s="34"/>
      <c r="H12" s="34"/>
      <c r="I12" s="113" t="s">
        <v>22</v>
      </c>
      <c r="J12" s="115" t="str">
        <f>'Rekapitulace stavby'!AN8</f>
        <v>14. 5. 2023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tr">
        <f>IF('Rekapitulace stavby'!E11="","",'Rekapitulace stavby'!E11)</f>
        <v>Jiráskovo gymnázium Náchod</v>
      </c>
      <c r="F15" s="34"/>
      <c r="G15" s="34"/>
      <c r="H15" s="34"/>
      <c r="I15" s="113" t="s">
        <v>27</v>
      </c>
      <c r="J15" s="114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>ATELIÉR TSUNAMI s.r.o. Náchod</v>
      </c>
      <c r="F21" s="34"/>
      <c r="G21" s="34"/>
      <c r="H21" s="34"/>
      <c r="I21" s="113" t="s">
        <v>27</v>
      </c>
      <c r="J21" s="114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>Ing. Lenka Kasperová</v>
      </c>
      <c r="F24" s="34"/>
      <c r="G24" s="34"/>
      <c r="H24" s="34"/>
      <c r="I24" s="113" t="s">
        <v>27</v>
      </c>
      <c r="J24" s="114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ROUND((SUM(BE122:BE172)),  2)</f>
        <v>0</v>
      </c>
      <c r="G33" s="34"/>
      <c r="H33" s="34"/>
      <c r="I33" s="125">
        <v>0.21</v>
      </c>
      <c r="J33" s="124">
        <f>ROUND(((SUM(BE122:BE172))*I33),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ROUND((SUM(BF122:BF172)),  2)</f>
        <v>0</v>
      </c>
      <c r="G34" s="34"/>
      <c r="H34" s="34"/>
      <c r="I34" s="125">
        <v>0.15</v>
      </c>
      <c r="J34" s="124">
        <f>ROUND(((SUM(BF122:BF172))*I34),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ROUND((SUM(BG122:BG172)),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ROUND((SUM(BH122:BH172)),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ROUND((SUM(BI122:BI172)),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Výměna světel v tělocvičně - Náchod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9" t="str">
        <f>E9</f>
        <v>002 - Elektroinstalace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14. 5. 2023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Jiráskovo gymnázium Náchod</v>
      </c>
      <c r="G91" s="36"/>
      <c r="H91" s="36"/>
      <c r="I91" s="29" t="s">
        <v>30</v>
      </c>
      <c r="J91" s="32" t="str">
        <f>E21</f>
        <v>ATELIÉR TSUNAMI s.r.o. Náchod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Lenka Kasperová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98</v>
      </c>
      <c r="D94" s="145"/>
      <c r="E94" s="145"/>
      <c r="F94" s="145"/>
      <c r="G94" s="145"/>
      <c r="H94" s="145"/>
      <c r="I94" s="145"/>
      <c r="J94" s="146" t="s">
        <v>99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100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31" s="9" customFormat="1" ht="24.95" customHeight="1">
      <c r="B97" s="148"/>
      <c r="C97" s="149"/>
      <c r="D97" s="150" t="s">
        <v>243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9" customFormat="1" ht="24.95" customHeight="1">
      <c r="B98" s="148"/>
      <c r="C98" s="149"/>
      <c r="D98" s="150" t="s">
        <v>244</v>
      </c>
      <c r="E98" s="151"/>
      <c r="F98" s="151"/>
      <c r="G98" s="151"/>
      <c r="H98" s="151"/>
      <c r="I98" s="151"/>
      <c r="J98" s="152">
        <f>J136</f>
        <v>0</v>
      </c>
      <c r="K98" s="149"/>
      <c r="L98" s="153"/>
    </row>
    <row r="99" spans="1:31" s="10" customFormat="1" ht="19.899999999999999" customHeight="1">
      <c r="B99" s="154"/>
      <c r="C99" s="155"/>
      <c r="D99" s="156" t="s">
        <v>245</v>
      </c>
      <c r="E99" s="157"/>
      <c r="F99" s="157"/>
      <c r="G99" s="157"/>
      <c r="H99" s="157"/>
      <c r="I99" s="157"/>
      <c r="J99" s="158">
        <f>J145</f>
        <v>0</v>
      </c>
      <c r="K99" s="155"/>
      <c r="L99" s="159"/>
    </row>
    <row r="100" spans="1:31" s="9" customFormat="1" ht="24.95" customHeight="1">
      <c r="B100" s="148"/>
      <c r="C100" s="149"/>
      <c r="D100" s="150" t="s">
        <v>246</v>
      </c>
      <c r="E100" s="151"/>
      <c r="F100" s="151"/>
      <c r="G100" s="151"/>
      <c r="H100" s="151"/>
      <c r="I100" s="151"/>
      <c r="J100" s="152">
        <f>J152</f>
        <v>0</v>
      </c>
      <c r="K100" s="149"/>
      <c r="L100" s="153"/>
    </row>
    <row r="101" spans="1:31" s="9" customFormat="1" ht="24.95" customHeight="1">
      <c r="B101" s="148"/>
      <c r="C101" s="149"/>
      <c r="D101" s="150" t="s">
        <v>247</v>
      </c>
      <c r="E101" s="151"/>
      <c r="F101" s="151"/>
      <c r="G101" s="151"/>
      <c r="H101" s="151"/>
      <c r="I101" s="151"/>
      <c r="J101" s="152">
        <f>J167</f>
        <v>0</v>
      </c>
      <c r="K101" s="149"/>
      <c r="L101" s="153"/>
    </row>
    <row r="102" spans="1:31" s="9" customFormat="1" ht="24.95" customHeight="1">
      <c r="B102" s="148"/>
      <c r="C102" s="149"/>
      <c r="D102" s="150" t="s">
        <v>248</v>
      </c>
      <c r="E102" s="151"/>
      <c r="F102" s="151"/>
      <c r="G102" s="151"/>
      <c r="H102" s="151"/>
      <c r="I102" s="151"/>
      <c r="J102" s="152">
        <f>J171</f>
        <v>0</v>
      </c>
      <c r="K102" s="149"/>
      <c r="L102" s="153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109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8" t="str">
        <f>E7</f>
        <v>Výměna světel v tělocvičně - Náchod</v>
      </c>
      <c r="F112" s="319"/>
      <c r="G112" s="319"/>
      <c r="H112" s="31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95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9" t="str">
        <f>E9</f>
        <v>002 - Elektroinstalace</v>
      </c>
      <c r="F114" s="320"/>
      <c r="G114" s="320"/>
      <c r="H114" s="32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14. 5. 2023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E15</f>
        <v>Jiráskovo gymnázium Náchod</v>
      </c>
      <c r="G118" s="36"/>
      <c r="H118" s="36"/>
      <c r="I118" s="29" t="s">
        <v>30</v>
      </c>
      <c r="J118" s="32" t="str">
        <f>E21</f>
        <v>ATELIÉR TSUNAMI s.r.o. Náchod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>Ing. Lenka Kasperová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0"/>
      <c r="B121" s="161"/>
      <c r="C121" s="162" t="s">
        <v>110</v>
      </c>
      <c r="D121" s="163" t="s">
        <v>61</v>
      </c>
      <c r="E121" s="163" t="s">
        <v>57</v>
      </c>
      <c r="F121" s="163" t="s">
        <v>58</v>
      </c>
      <c r="G121" s="163" t="s">
        <v>111</v>
      </c>
      <c r="H121" s="163" t="s">
        <v>112</v>
      </c>
      <c r="I121" s="163" t="s">
        <v>113</v>
      </c>
      <c r="J121" s="163" t="s">
        <v>99</v>
      </c>
      <c r="K121" s="164" t="s">
        <v>114</v>
      </c>
      <c r="L121" s="165"/>
      <c r="M121" s="75" t="s">
        <v>1</v>
      </c>
      <c r="N121" s="76" t="s">
        <v>40</v>
      </c>
      <c r="O121" s="76" t="s">
        <v>115</v>
      </c>
      <c r="P121" s="76" t="s">
        <v>116</v>
      </c>
      <c r="Q121" s="76" t="s">
        <v>117</v>
      </c>
      <c r="R121" s="76" t="s">
        <v>118</v>
      </c>
      <c r="S121" s="76" t="s">
        <v>119</v>
      </c>
      <c r="T121" s="77" t="s">
        <v>120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4"/>
      <c r="B122" s="35"/>
      <c r="C122" s="82" t="s">
        <v>121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P123+P136+P152+P167+P171</f>
        <v>0</v>
      </c>
      <c r="Q122" s="79"/>
      <c r="R122" s="168">
        <f>R123+R136+R152+R167+R171</f>
        <v>0</v>
      </c>
      <c r="S122" s="79"/>
      <c r="T122" s="169">
        <f>T123+T136+T152+T167+T171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101</v>
      </c>
      <c r="BK122" s="170">
        <f>BK123+BK136+BK152+BK167+BK171</f>
        <v>0</v>
      </c>
    </row>
    <row r="123" spans="1:65" s="12" customFormat="1" ht="25.9" customHeight="1">
      <c r="B123" s="171"/>
      <c r="C123" s="172"/>
      <c r="D123" s="173" t="s">
        <v>75</v>
      </c>
      <c r="E123" s="174" t="s">
        <v>249</v>
      </c>
      <c r="F123" s="174" t="s">
        <v>250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SUM(P124:P135)</f>
        <v>0</v>
      </c>
      <c r="Q123" s="179"/>
      <c r="R123" s="180">
        <f>SUM(R124:R135)</f>
        <v>0</v>
      </c>
      <c r="S123" s="179"/>
      <c r="T123" s="181">
        <f>SUM(T124:T135)</f>
        <v>0</v>
      </c>
      <c r="AR123" s="182" t="s">
        <v>84</v>
      </c>
      <c r="AT123" s="183" t="s">
        <v>75</v>
      </c>
      <c r="AU123" s="183" t="s">
        <v>76</v>
      </c>
      <c r="AY123" s="182" t="s">
        <v>124</v>
      </c>
      <c r="BK123" s="184">
        <f>SUM(BK124:BK135)</f>
        <v>0</v>
      </c>
    </row>
    <row r="124" spans="1:65" s="2" customFormat="1" ht="21.75" customHeight="1">
      <c r="A124" s="34"/>
      <c r="B124" s="35"/>
      <c r="C124" s="187" t="s">
        <v>84</v>
      </c>
      <c r="D124" s="187" t="s">
        <v>127</v>
      </c>
      <c r="E124" s="188" t="s">
        <v>84</v>
      </c>
      <c r="F124" s="189" t="s">
        <v>251</v>
      </c>
      <c r="G124" s="190" t="s">
        <v>252</v>
      </c>
      <c r="H124" s="191">
        <v>1</v>
      </c>
      <c r="I124" s="192"/>
      <c r="J124" s="193">
        <f t="shared" ref="J124:J135" si="0">ROUND(I124*H124,2)</f>
        <v>0</v>
      </c>
      <c r="K124" s="189" t="s">
        <v>1</v>
      </c>
      <c r="L124" s="39"/>
      <c r="M124" s="194" t="s">
        <v>1</v>
      </c>
      <c r="N124" s="195" t="s">
        <v>41</v>
      </c>
      <c r="O124" s="71"/>
      <c r="P124" s="196">
        <f t="shared" ref="P124:P135" si="1">O124*H124</f>
        <v>0</v>
      </c>
      <c r="Q124" s="196">
        <v>0</v>
      </c>
      <c r="R124" s="196">
        <f t="shared" ref="R124:R135" si="2">Q124*H124</f>
        <v>0</v>
      </c>
      <c r="S124" s="196">
        <v>0</v>
      </c>
      <c r="T124" s="197">
        <f t="shared" ref="T124:T135" si="3"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132</v>
      </c>
      <c r="AT124" s="198" t="s">
        <v>127</v>
      </c>
      <c r="AU124" s="198" t="s">
        <v>84</v>
      </c>
      <c r="AY124" s="17" t="s">
        <v>124</v>
      </c>
      <c r="BE124" s="199">
        <f t="shared" ref="BE124:BE135" si="4">IF(N124="základní",J124,0)</f>
        <v>0</v>
      </c>
      <c r="BF124" s="199">
        <f t="shared" ref="BF124:BF135" si="5">IF(N124="snížená",J124,0)</f>
        <v>0</v>
      </c>
      <c r="BG124" s="199">
        <f t="shared" ref="BG124:BG135" si="6">IF(N124="zákl. přenesená",J124,0)</f>
        <v>0</v>
      </c>
      <c r="BH124" s="199">
        <f t="shared" ref="BH124:BH135" si="7">IF(N124="sníž. přenesená",J124,0)</f>
        <v>0</v>
      </c>
      <c r="BI124" s="199">
        <f t="shared" ref="BI124:BI135" si="8">IF(N124="nulová",J124,0)</f>
        <v>0</v>
      </c>
      <c r="BJ124" s="17" t="s">
        <v>84</v>
      </c>
      <c r="BK124" s="199">
        <f t="shared" ref="BK124:BK135" si="9">ROUND(I124*H124,2)</f>
        <v>0</v>
      </c>
      <c r="BL124" s="17" t="s">
        <v>132</v>
      </c>
      <c r="BM124" s="198" t="s">
        <v>86</v>
      </c>
    </row>
    <row r="125" spans="1:65" s="2" customFormat="1" ht="16.5" customHeight="1">
      <c r="A125" s="34"/>
      <c r="B125" s="35"/>
      <c r="C125" s="187" t="s">
        <v>86</v>
      </c>
      <c r="D125" s="187" t="s">
        <v>127</v>
      </c>
      <c r="E125" s="188" t="s">
        <v>86</v>
      </c>
      <c r="F125" s="189" t="s">
        <v>253</v>
      </c>
      <c r="G125" s="190" t="s">
        <v>252</v>
      </c>
      <c r="H125" s="191">
        <v>1</v>
      </c>
      <c r="I125" s="192"/>
      <c r="J125" s="193">
        <f t="shared" si="0"/>
        <v>0</v>
      </c>
      <c r="K125" s="189" t="s">
        <v>1</v>
      </c>
      <c r="L125" s="39"/>
      <c r="M125" s="194" t="s">
        <v>1</v>
      </c>
      <c r="N125" s="195" t="s">
        <v>41</v>
      </c>
      <c r="O125" s="71"/>
      <c r="P125" s="196">
        <f t="shared" si="1"/>
        <v>0</v>
      </c>
      <c r="Q125" s="196">
        <v>0</v>
      </c>
      <c r="R125" s="196">
        <f t="shared" si="2"/>
        <v>0</v>
      </c>
      <c r="S125" s="196">
        <v>0</v>
      </c>
      <c r="T125" s="197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132</v>
      </c>
      <c r="AT125" s="198" t="s">
        <v>127</v>
      </c>
      <c r="AU125" s="198" t="s">
        <v>84</v>
      </c>
      <c r="AY125" s="17" t="s">
        <v>124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7" t="s">
        <v>84</v>
      </c>
      <c r="BK125" s="199">
        <f t="shared" si="9"/>
        <v>0</v>
      </c>
      <c r="BL125" s="17" t="s">
        <v>132</v>
      </c>
      <c r="BM125" s="198" t="s">
        <v>132</v>
      </c>
    </row>
    <row r="126" spans="1:65" s="2" customFormat="1" ht="16.5" customHeight="1">
      <c r="A126" s="34"/>
      <c r="B126" s="35"/>
      <c r="C126" s="187" t="s">
        <v>137</v>
      </c>
      <c r="D126" s="187" t="s">
        <v>127</v>
      </c>
      <c r="E126" s="188" t="s">
        <v>137</v>
      </c>
      <c r="F126" s="189" t="s">
        <v>254</v>
      </c>
      <c r="G126" s="190" t="s">
        <v>255</v>
      </c>
      <c r="H126" s="191">
        <v>1</v>
      </c>
      <c r="I126" s="192"/>
      <c r="J126" s="193">
        <f t="shared" si="0"/>
        <v>0</v>
      </c>
      <c r="K126" s="189" t="s">
        <v>1</v>
      </c>
      <c r="L126" s="39"/>
      <c r="M126" s="194" t="s">
        <v>1</v>
      </c>
      <c r="N126" s="195" t="s">
        <v>41</v>
      </c>
      <c r="O126" s="71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132</v>
      </c>
      <c r="AT126" s="198" t="s">
        <v>127</v>
      </c>
      <c r="AU126" s="198" t="s">
        <v>84</v>
      </c>
      <c r="AY126" s="17" t="s">
        <v>124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7" t="s">
        <v>84</v>
      </c>
      <c r="BK126" s="199">
        <f t="shared" si="9"/>
        <v>0</v>
      </c>
      <c r="BL126" s="17" t="s">
        <v>132</v>
      </c>
      <c r="BM126" s="198" t="s">
        <v>152</v>
      </c>
    </row>
    <row r="127" spans="1:65" s="2" customFormat="1" ht="16.5" customHeight="1">
      <c r="A127" s="34"/>
      <c r="B127" s="35"/>
      <c r="C127" s="187" t="s">
        <v>132</v>
      </c>
      <c r="D127" s="187" t="s">
        <v>127</v>
      </c>
      <c r="E127" s="188" t="s">
        <v>132</v>
      </c>
      <c r="F127" s="189" t="s">
        <v>256</v>
      </c>
      <c r="G127" s="190" t="s">
        <v>252</v>
      </c>
      <c r="H127" s="191">
        <v>2</v>
      </c>
      <c r="I127" s="192"/>
      <c r="J127" s="193">
        <f t="shared" si="0"/>
        <v>0</v>
      </c>
      <c r="K127" s="189" t="s">
        <v>1</v>
      </c>
      <c r="L127" s="39"/>
      <c r="M127" s="194" t="s">
        <v>1</v>
      </c>
      <c r="N127" s="195" t="s">
        <v>41</v>
      </c>
      <c r="O127" s="71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132</v>
      </c>
      <c r="AT127" s="198" t="s">
        <v>127</v>
      </c>
      <c r="AU127" s="198" t="s">
        <v>84</v>
      </c>
      <c r="AY127" s="17" t="s">
        <v>124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7" t="s">
        <v>84</v>
      </c>
      <c r="BK127" s="199">
        <f t="shared" si="9"/>
        <v>0</v>
      </c>
      <c r="BL127" s="17" t="s">
        <v>132</v>
      </c>
      <c r="BM127" s="198" t="s">
        <v>166</v>
      </c>
    </row>
    <row r="128" spans="1:65" s="2" customFormat="1" ht="16.5" customHeight="1">
      <c r="A128" s="34"/>
      <c r="B128" s="35"/>
      <c r="C128" s="187" t="s">
        <v>147</v>
      </c>
      <c r="D128" s="187" t="s">
        <v>127</v>
      </c>
      <c r="E128" s="188" t="s">
        <v>147</v>
      </c>
      <c r="F128" s="189" t="s">
        <v>257</v>
      </c>
      <c r="G128" s="190" t="s">
        <v>252</v>
      </c>
      <c r="H128" s="191">
        <v>2</v>
      </c>
      <c r="I128" s="192"/>
      <c r="J128" s="193">
        <f t="shared" si="0"/>
        <v>0</v>
      </c>
      <c r="K128" s="189" t="s">
        <v>1</v>
      </c>
      <c r="L128" s="39"/>
      <c r="M128" s="194" t="s">
        <v>1</v>
      </c>
      <c r="N128" s="195" t="s">
        <v>41</v>
      </c>
      <c r="O128" s="71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132</v>
      </c>
      <c r="AT128" s="198" t="s">
        <v>127</v>
      </c>
      <c r="AU128" s="198" t="s">
        <v>84</v>
      </c>
      <c r="AY128" s="17" t="s">
        <v>124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7" t="s">
        <v>84</v>
      </c>
      <c r="BK128" s="199">
        <f t="shared" si="9"/>
        <v>0</v>
      </c>
      <c r="BL128" s="17" t="s">
        <v>132</v>
      </c>
      <c r="BM128" s="198" t="s">
        <v>178</v>
      </c>
    </row>
    <row r="129" spans="1:65" s="2" customFormat="1" ht="16.5" customHeight="1">
      <c r="A129" s="34"/>
      <c r="B129" s="35"/>
      <c r="C129" s="187" t="s">
        <v>152</v>
      </c>
      <c r="D129" s="187" t="s">
        <v>127</v>
      </c>
      <c r="E129" s="188" t="s">
        <v>152</v>
      </c>
      <c r="F129" s="189" t="s">
        <v>258</v>
      </c>
      <c r="G129" s="190" t="s">
        <v>252</v>
      </c>
      <c r="H129" s="191">
        <v>6</v>
      </c>
      <c r="I129" s="192"/>
      <c r="J129" s="193">
        <f t="shared" si="0"/>
        <v>0</v>
      </c>
      <c r="K129" s="189" t="s">
        <v>1</v>
      </c>
      <c r="L129" s="39"/>
      <c r="M129" s="194" t="s">
        <v>1</v>
      </c>
      <c r="N129" s="195" t="s">
        <v>41</v>
      </c>
      <c r="O129" s="71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132</v>
      </c>
      <c r="AT129" s="198" t="s">
        <v>127</v>
      </c>
      <c r="AU129" s="198" t="s">
        <v>84</v>
      </c>
      <c r="AY129" s="17" t="s">
        <v>124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7" t="s">
        <v>84</v>
      </c>
      <c r="BK129" s="199">
        <f t="shared" si="9"/>
        <v>0</v>
      </c>
      <c r="BL129" s="17" t="s">
        <v>132</v>
      </c>
      <c r="BM129" s="198" t="s">
        <v>189</v>
      </c>
    </row>
    <row r="130" spans="1:65" s="2" customFormat="1" ht="16.5" customHeight="1">
      <c r="A130" s="34"/>
      <c r="B130" s="35"/>
      <c r="C130" s="187" t="s">
        <v>156</v>
      </c>
      <c r="D130" s="187" t="s">
        <v>127</v>
      </c>
      <c r="E130" s="188" t="s">
        <v>156</v>
      </c>
      <c r="F130" s="189" t="s">
        <v>259</v>
      </c>
      <c r="G130" s="190" t="s">
        <v>252</v>
      </c>
      <c r="H130" s="191">
        <v>1</v>
      </c>
      <c r="I130" s="192"/>
      <c r="J130" s="193">
        <f t="shared" si="0"/>
        <v>0</v>
      </c>
      <c r="K130" s="189" t="s">
        <v>1</v>
      </c>
      <c r="L130" s="39"/>
      <c r="M130" s="194" t="s">
        <v>1</v>
      </c>
      <c r="N130" s="195" t="s">
        <v>41</v>
      </c>
      <c r="O130" s="71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132</v>
      </c>
      <c r="AT130" s="198" t="s">
        <v>127</v>
      </c>
      <c r="AU130" s="198" t="s">
        <v>84</v>
      </c>
      <c r="AY130" s="17" t="s">
        <v>124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7" t="s">
        <v>84</v>
      </c>
      <c r="BK130" s="199">
        <f t="shared" si="9"/>
        <v>0</v>
      </c>
      <c r="BL130" s="17" t="s">
        <v>132</v>
      </c>
      <c r="BM130" s="198" t="s">
        <v>203</v>
      </c>
    </row>
    <row r="131" spans="1:65" s="2" customFormat="1" ht="16.5" customHeight="1">
      <c r="A131" s="34"/>
      <c r="B131" s="35"/>
      <c r="C131" s="187" t="s">
        <v>166</v>
      </c>
      <c r="D131" s="187" t="s">
        <v>127</v>
      </c>
      <c r="E131" s="188" t="s">
        <v>166</v>
      </c>
      <c r="F131" s="189" t="s">
        <v>260</v>
      </c>
      <c r="G131" s="190" t="s">
        <v>261</v>
      </c>
      <c r="H131" s="191">
        <v>1</v>
      </c>
      <c r="I131" s="192"/>
      <c r="J131" s="193">
        <f t="shared" si="0"/>
        <v>0</v>
      </c>
      <c r="K131" s="189" t="s">
        <v>1</v>
      </c>
      <c r="L131" s="39"/>
      <c r="M131" s="194" t="s">
        <v>1</v>
      </c>
      <c r="N131" s="195" t="s">
        <v>41</v>
      </c>
      <c r="O131" s="71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132</v>
      </c>
      <c r="AT131" s="198" t="s">
        <v>127</v>
      </c>
      <c r="AU131" s="198" t="s">
        <v>84</v>
      </c>
      <c r="AY131" s="17" t="s">
        <v>124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7" t="s">
        <v>84</v>
      </c>
      <c r="BK131" s="199">
        <f t="shared" si="9"/>
        <v>0</v>
      </c>
      <c r="BL131" s="17" t="s">
        <v>132</v>
      </c>
      <c r="BM131" s="198" t="s">
        <v>170</v>
      </c>
    </row>
    <row r="132" spans="1:65" s="2" customFormat="1" ht="16.5" customHeight="1">
      <c r="A132" s="34"/>
      <c r="B132" s="35"/>
      <c r="C132" s="187" t="s">
        <v>125</v>
      </c>
      <c r="D132" s="187" t="s">
        <v>127</v>
      </c>
      <c r="E132" s="188" t="s">
        <v>125</v>
      </c>
      <c r="F132" s="189" t="s">
        <v>262</v>
      </c>
      <c r="G132" s="190" t="s">
        <v>252</v>
      </c>
      <c r="H132" s="191">
        <v>3</v>
      </c>
      <c r="I132" s="192"/>
      <c r="J132" s="193">
        <f t="shared" si="0"/>
        <v>0</v>
      </c>
      <c r="K132" s="189" t="s">
        <v>1</v>
      </c>
      <c r="L132" s="39"/>
      <c r="M132" s="194" t="s">
        <v>1</v>
      </c>
      <c r="N132" s="195" t="s">
        <v>41</v>
      </c>
      <c r="O132" s="71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132</v>
      </c>
      <c r="AT132" s="198" t="s">
        <v>127</v>
      </c>
      <c r="AU132" s="198" t="s">
        <v>84</v>
      </c>
      <c r="AY132" s="17" t="s">
        <v>124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7" t="s">
        <v>84</v>
      </c>
      <c r="BK132" s="199">
        <f t="shared" si="9"/>
        <v>0</v>
      </c>
      <c r="BL132" s="17" t="s">
        <v>132</v>
      </c>
      <c r="BM132" s="198" t="s">
        <v>219</v>
      </c>
    </row>
    <row r="133" spans="1:65" s="2" customFormat="1" ht="21.75" customHeight="1">
      <c r="A133" s="34"/>
      <c r="B133" s="35"/>
      <c r="C133" s="187" t="s">
        <v>178</v>
      </c>
      <c r="D133" s="187" t="s">
        <v>127</v>
      </c>
      <c r="E133" s="188" t="s">
        <v>178</v>
      </c>
      <c r="F133" s="189" t="s">
        <v>263</v>
      </c>
      <c r="G133" s="190" t="s">
        <v>261</v>
      </c>
      <c r="H133" s="191">
        <v>12</v>
      </c>
      <c r="I133" s="192"/>
      <c r="J133" s="193">
        <f t="shared" si="0"/>
        <v>0</v>
      </c>
      <c r="K133" s="189" t="s">
        <v>1</v>
      </c>
      <c r="L133" s="39"/>
      <c r="M133" s="194" t="s">
        <v>1</v>
      </c>
      <c r="N133" s="195" t="s">
        <v>41</v>
      </c>
      <c r="O133" s="71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132</v>
      </c>
      <c r="AT133" s="198" t="s">
        <v>127</v>
      </c>
      <c r="AU133" s="198" t="s">
        <v>84</v>
      </c>
      <c r="AY133" s="17" t="s">
        <v>124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7" t="s">
        <v>84</v>
      </c>
      <c r="BK133" s="199">
        <f t="shared" si="9"/>
        <v>0</v>
      </c>
      <c r="BL133" s="17" t="s">
        <v>132</v>
      </c>
      <c r="BM133" s="198" t="s">
        <v>228</v>
      </c>
    </row>
    <row r="134" spans="1:65" s="2" customFormat="1" ht="16.5" customHeight="1">
      <c r="A134" s="34"/>
      <c r="B134" s="35"/>
      <c r="C134" s="187" t="s">
        <v>183</v>
      </c>
      <c r="D134" s="187" t="s">
        <v>127</v>
      </c>
      <c r="E134" s="188" t="s">
        <v>183</v>
      </c>
      <c r="F134" s="189" t="s">
        <v>264</v>
      </c>
      <c r="G134" s="190" t="s">
        <v>252</v>
      </c>
      <c r="H134" s="191">
        <v>2</v>
      </c>
      <c r="I134" s="192"/>
      <c r="J134" s="193">
        <f t="shared" si="0"/>
        <v>0</v>
      </c>
      <c r="K134" s="189" t="s">
        <v>1</v>
      </c>
      <c r="L134" s="39"/>
      <c r="M134" s="194" t="s">
        <v>1</v>
      </c>
      <c r="N134" s="195" t="s">
        <v>41</v>
      </c>
      <c r="O134" s="71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132</v>
      </c>
      <c r="AT134" s="198" t="s">
        <v>127</v>
      </c>
      <c r="AU134" s="198" t="s">
        <v>84</v>
      </c>
      <c r="AY134" s="17" t="s">
        <v>124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7" t="s">
        <v>84</v>
      </c>
      <c r="BK134" s="199">
        <f t="shared" si="9"/>
        <v>0</v>
      </c>
      <c r="BL134" s="17" t="s">
        <v>132</v>
      </c>
      <c r="BM134" s="198" t="s">
        <v>265</v>
      </c>
    </row>
    <row r="135" spans="1:65" s="2" customFormat="1" ht="16.5" customHeight="1">
      <c r="A135" s="34"/>
      <c r="B135" s="35"/>
      <c r="C135" s="187" t="s">
        <v>189</v>
      </c>
      <c r="D135" s="187" t="s">
        <v>127</v>
      </c>
      <c r="E135" s="188" t="s">
        <v>189</v>
      </c>
      <c r="F135" s="189" t="s">
        <v>266</v>
      </c>
      <c r="G135" s="190" t="s">
        <v>267</v>
      </c>
      <c r="H135" s="191">
        <v>1</v>
      </c>
      <c r="I135" s="192"/>
      <c r="J135" s="193">
        <f t="shared" si="0"/>
        <v>0</v>
      </c>
      <c r="K135" s="189" t="s">
        <v>1</v>
      </c>
      <c r="L135" s="39"/>
      <c r="M135" s="194" t="s">
        <v>1</v>
      </c>
      <c r="N135" s="195" t="s">
        <v>41</v>
      </c>
      <c r="O135" s="71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132</v>
      </c>
      <c r="AT135" s="198" t="s">
        <v>127</v>
      </c>
      <c r="AU135" s="198" t="s">
        <v>84</v>
      </c>
      <c r="AY135" s="17" t="s">
        <v>124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7" t="s">
        <v>84</v>
      </c>
      <c r="BK135" s="199">
        <f t="shared" si="9"/>
        <v>0</v>
      </c>
      <c r="BL135" s="17" t="s">
        <v>132</v>
      </c>
      <c r="BM135" s="198" t="s">
        <v>268</v>
      </c>
    </row>
    <row r="136" spans="1:65" s="12" customFormat="1" ht="25.9" customHeight="1">
      <c r="B136" s="171"/>
      <c r="C136" s="172"/>
      <c r="D136" s="173" t="s">
        <v>75</v>
      </c>
      <c r="E136" s="174" t="s">
        <v>269</v>
      </c>
      <c r="F136" s="174" t="s">
        <v>270</v>
      </c>
      <c r="G136" s="172"/>
      <c r="H136" s="172"/>
      <c r="I136" s="175"/>
      <c r="J136" s="176">
        <f>BK136</f>
        <v>0</v>
      </c>
      <c r="K136" s="172"/>
      <c r="L136" s="177"/>
      <c r="M136" s="178"/>
      <c r="N136" s="179"/>
      <c r="O136" s="179"/>
      <c r="P136" s="180">
        <f>P137+SUM(P138:P145)</f>
        <v>0</v>
      </c>
      <c r="Q136" s="179"/>
      <c r="R136" s="180">
        <f>R137+SUM(R138:R145)</f>
        <v>0</v>
      </c>
      <c r="S136" s="179"/>
      <c r="T136" s="181">
        <f>T137+SUM(T138:T145)</f>
        <v>0</v>
      </c>
      <c r="AR136" s="182" t="s">
        <v>84</v>
      </c>
      <c r="AT136" s="183" t="s">
        <v>75</v>
      </c>
      <c r="AU136" s="183" t="s">
        <v>76</v>
      </c>
      <c r="AY136" s="182" t="s">
        <v>124</v>
      </c>
      <c r="BK136" s="184">
        <f>BK137+SUM(BK138:BK145)</f>
        <v>0</v>
      </c>
    </row>
    <row r="137" spans="1:65" s="2" customFormat="1" ht="16.5" customHeight="1">
      <c r="A137" s="34"/>
      <c r="B137" s="35"/>
      <c r="C137" s="234" t="s">
        <v>197</v>
      </c>
      <c r="D137" s="234" t="s">
        <v>190</v>
      </c>
      <c r="E137" s="235" t="s">
        <v>271</v>
      </c>
      <c r="F137" s="236" t="s">
        <v>272</v>
      </c>
      <c r="G137" s="237" t="s">
        <v>273</v>
      </c>
      <c r="H137" s="238">
        <v>8</v>
      </c>
      <c r="I137" s="239"/>
      <c r="J137" s="240">
        <f t="shared" ref="J137:J144" si="10">ROUND(I137*H137,2)</f>
        <v>0</v>
      </c>
      <c r="K137" s="236" t="s">
        <v>1</v>
      </c>
      <c r="L137" s="241"/>
      <c r="M137" s="242" t="s">
        <v>1</v>
      </c>
      <c r="N137" s="243" t="s">
        <v>41</v>
      </c>
      <c r="O137" s="71"/>
      <c r="P137" s="196">
        <f t="shared" ref="P137:P144" si="11">O137*H137</f>
        <v>0</v>
      </c>
      <c r="Q137" s="196">
        <v>0</v>
      </c>
      <c r="R137" s="196">
        <f t="shared" ref="R137:R144" si="12">Q137*H137</f>
        <v>0</v>
      </c>
      <c r="S137" s="196">
        <v>0</v>
      </c>
      <c r="T137" s="197">
        <f t="shared" ref="T137:T144" si="13"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166</v>
      </c>
      <c r="AT137" s="198" t="s">
        <v>190</v>
      </c>
      <c r="AU137" s="198" t="s">
        <v>84</v>
      </c>
      <c r="AY137" s="17" t="s">
        <v>124</v>
      </c>
      <c r="BE137" s="199">
        <f t="shared" ref="BE137:BE144" si="14">IF(N137="základní",J137,0)</f>
        <v>0</v>
      </c>
      <c r="BF137" s="199">
        <f t="shared" ref="BF137:BF144" si="15">IF(N137="snížená",J137,0)</f>
        <v>0</v>
      </c>
      <c r="BG137" s="199">
        <f t="shared" ref="BG137:BG144" si="16">IF(N137="zákl. přenesená",J137,0)</f>
        <v>0</v>
      </c>
      <c r="BH137" s="199">
        <f t="shared" ref="BH137:BH144" si="17">IF(N137="sníž. přenesená",J137,0)</f>
        <v>0</v>
      </c>
      <c r="BI137" s="199">
        <f t="shared" ref="BI137:BI144" si="18">IF(N137="nulová",J137,0)</f>
        <v>0</v>
      </c>
      <c r="BJ137" s="17" t="s">
        <v>84</v>
      </c>
      <c r="BK137" s="199">
        <f t="shared" ref="BK137:BK144" si="19">ROUND(I137*H137,2)</f>
        <v>0</v>
      </c>
      <c r="BL137" s="17" t="s">
        <v>132</v>
      </c>
      <c r="BM137" s="198" t="s">
        <v>274</v>
      </c>
    </row>
    <row r="138" spans="1:65" s="2" customFormat="1" ht="21.75" customHeight="1">
      <c r="A138" s="34"/>
      <c r="B138" s="35"/>
      <c r="C138" s="234" t="s">
        <v>203</v>
      </c>
      <c r="D138" s="234" t="s">
        <v>190</v>
      </c>
      <c r="E138" s="235" t="s">
        <v>275</v>
      </c>
      <c r="F138" s="236" t="s">
        <v>276</v>
      </c>
      <c r="G138" s="237" t="s">
        <v>252</v>
      </c>
      <c r="H138" s="238">
        <v>8</v>
      </c>
      <c r="I138" s="239"/>
      <c r="J138" s="240">
        <f t="shared" si="10"/>
        <v>0</v>
      </c>
      <c r="K138" s="236" t="s">
        <v>1</v>
      </c>
      <c r="L138" s="241"/>
      <c r="M138" s="242" t="s">
        <v>1</v>
      </c>
      <c r="N138" s="243" t="s">
        <v>41</v>
      </c>
      <c r="O138" s="71"/>
      <c r="P138" s="196">
        <f t="shared" si="11"/>
        <v>0</v>
      </c>
      <c r="Q138" s="196">
        <v>0</v>
      </c>
      <c r="R138" s="196">
        <f t="shared" si="12"/>
        <v>0</v>
      </c>
      <c r="S138" s="196">
        <v>0</v>
      </c>
      <c r="T138" s="197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166</v>
      </c>
      <c r="AT138" s="198" t="s">
        <v>190</v>
      </c>
      <c r="AU138" s="198" t="s">
        <v>84</v>
      </c>
      <c r="AY138" s="17" t="s">
        <v>124</v>
      </c>
      <c r="BE138" s="199">
        <f t="shared" si="14"/>
        <v>0</v>
      </c>
      <c r="BF138" s="199">
        <f t="shared" si="15"/>
        <v>0</v>
      </c>
      <c r="BG138" s="199">
        <f t="shared" si="16"/>
        <v>0</v>
      </c>
      <c r="BH138" s="199">
        <f t="shared" si="17"/>
        <v>0</v>
      </c>
      <c r="BI138" s="199">
        <f t="shared" si="18"/>
        <v>0</v>
      </c>
      <c r="BJ138" s="17" t="s">
        <v>84</v>
      </c>
      <c r="BK138" s="199">
        <f t="shared" si="19"/>
        <v>0</v>
      </c>
      <c r="BL138" s="17" t="s">
        <v>132</v>
      </c>
      <c r="BM138" s="198" t="s">
        <v>277</v>
      </c>
    </row>
    <row r="139" spans="1:65" s="2" customFormat="1" ht="16.5" customHeight="1">
      <c r="A139" s="34"/>
      <c r="B139" s="35"/>
      <c r="C139" s="234" t="s">
        <v>8</v>
      </c>
      <c r="D139" s="234" t="s">
        <v>190</v>
      </c>
      <c r="E139" s="235" t="s">
        <v>278</v>
      </c>
      <c r="F139" s="236" t="s">
        <v>279</v>
      </c>
      <c r="G139" s="237" t="s">
        <v>255</v>
      </c>
      <c r="H139" s="238">
        <v>50</v>
      </c>
      <c r="I139" s="239"/>
      <c r="J139" s="240">
        <f t="shared" si="10"/>
        <v>0</v>
      </c>
      <c r="K139" s="236" t="s">
        <v>1</v>
      </c>
      <c r="L139" s="241"/>
      <c r="M139" s="242" t="s">
        <v>1</v>
      </c>
      <c r="N139" s="243" t="s">
        <v>41</v>
      </c>
      <c r="O139" s="71"/>
      <c r="P139" s="196">
        <f t="shared" si="11"/>
        <v>0</v>
      </c>
      <c r="Q139" s="196">
        <v>0</v>
      </c>
      <c r="R139" s="196">
        <f t="shared" si="12"/>
        <v>0</v>
      </c>
      <c r="S139" s="196">
        <v>0</v>
      </c>
      <c r="T139" s="197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166</v>
      </c>
      <c r="AT139" s="198" t="s">
        <v>190</v>
      </c>
      <c r="AU139" s="198" t="s">
        <v>84</v>
      </c>
      <c r="AY139" s="17" t="s">
        <v>124</v>
      </c>
      <c r="BE139" s="199">
        <f t="shared" si="14"/>
        <v>0</v>
      </c>
      <c r="BF139" s="199">
        <f t="shared" si="15"/>
        <v>0</v>
      </c>
      <c r="BG139" s="199">
        <f t="shared" si="16"/>
        <v>0</v>
      </c>
      <c r="BH139" s="199">
        <f t="shared" si="17"/>
        <v>0</v>
      </c>
      <c r="BI139" s="199">
        <f t="shared" si="18"/>
        <v>0</v>
      </c>
      <c r="BJ139" s="17" t="s">
        <v>84</v>
      </c>
      <c r="BK139" s="199">
        <f t="shared" si="19"/>
        <v>0</v>
      </c>
      <c r="BL139" s="17" t="s">
        <v>132</v>
      </c>
      <c r="BM139" s="198" t="s">
        <v>280</v>
      </c>
    </row>
    <row r="140" spans="1:65" s="2" customFormat="1" ht="24.2" customHeight="1">
      <c r="A140" s="34"/>
      <c r="B140" s="35"/>
      <c r="C140" s="234" t="s">
        <v>170</v>
      </c>
      <c r="D140" s="234" t="s">
        <v>190</v>
      </c>
      <c r="E140" s="235" t="s">
        <v>281</v>
      </c>
      <c r="F140" s="236" t="s">
        <v>282</v>
      </c>
      <c r="G140" s="237" t="s">
        <v>1</v>
      </c>
      <c r="H140" s="238">
        <v>0</v>
      </c>
      <c r="I140" s="239"/>
      <c r="J140" s="240">
        <f t="shared" si="10"/>
        <v>0</v>
      </c>
      <c r="K140" s="236" t="s">
        <v>1</v>
      </c>
      <c r="L140" s="241"/>
      <c r="M140" s="242" t="s">
        <v>1</v>
      </c>
      <c r="N140" s="243" t="s">
        <v>41</v>
      </c>
      <c r="O140" s="71"/>
      <c r="P140" s="196">
        <f t="shared" si="11"/>
        <v>0</v>
      </c>
      <c r="Q140" s="196">
        <v>0</v>
      </c>
      <c r="R140" s="196">
        <f t="shared" si="12"/>
        <v>0</v>
      </c>
      <c r="S140" s="196">
        <v>0</v>
      </c>
      <c r="T140" s="197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166</v>
      </c>
      <c r="AT140" s="198" t="s">
        <v>190</v>
      </c>
      <c r="AU140" s="198" t="s">
        <v>84</v>
      </c>
      <c r="AY140" s="17" t="s">
        <v>124</v>
      </c>
      <c r="BE140" s="199">
        <f t="shared" si="14"/>
        <v>0</v>
      </c>
      <c r="BF140" s="199">
        <f t="shared" si="15"/>
        <v>0</v>
      </c>
      <c r="BG140" s="199">
        <f t="shared" si="16"/>
        <v>0</v>
      </c>
      <c r="BH140" s="199">
        <f t="shared" si="17"/>
        <v>0</v>
      </c>
      <c r="BI140" s="199">
        <f t="shared" si="18"/>
        <v>0</v>
      </c>
      <c r="BJ140" s="17" t="s">
        <v>84</v>
      </c>
      <c r="BK140" s="199">
        <f t="shared" si="19"/>
        <v>0</v>
      </c>
      <c r="BL140" s="17" t="s">
        <v>132</v>
      </c>
      <c r="BM140" s="198" t="s">
        <v>283</v>
      </c>
    </row>
    <row r="141" spans="1:65" s="2" customFormat="1" ht="21.75" customHeight="1">
      <c r="A141" s="34"/>
      <c r="B141" s="35"/>
      <c r="C141" s="234" t="s">
        <v>215</v>
      </c>
      <c r="D141" s="234" t="s">
        <v>190</v>
      </c>
      <c r="E141" s="235" t="s">
        <v>284</v>
      </c>
      <c r="F141" s="236" t="s">
        <v>285</v>
      </c>
      <c r="G141" s="237" t="s">
        <v>252</v>
      </c>
      <c r="H141" s="238">
        <v>1</v>
      </c>
      <c r="I141" s="239"/>
      <c r="J141" s="240">
        <f t="shared" si="10"/>
        <v>0</v>
      </c>
      <c r="K141" s="236" t="s">
        <v>1</v>
      </c>
      <c r="L141" s="241"/>
      <c r="M141" s="242" t="s">
        <v>1</v>
      </c>
      <c r="N141" s="243" t="s">
        <v>41</v>
      </c>
      <c r="O141" s="71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166</v>
      </c>
      <c r="AT141" s="198" t="s">
        <v>190</v>
      </c>
      <c r="AU141" s="198" t="s">
        <v>84</v>
      </c>
      <c r="AY141" s="17" t="s">
        <v>124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7" t="s">
        <v>84</v>
      </c>
      <c r="BK141" s="199">
        <f t="shared" si="19"/>
        <v>0</v>
      </c>
      <c r="BL141" s="17" t="s">
        <v>132</v>
      </c>
      <c r="BM141" s="198" t="s">
        <v>286</v>
      </c>
    </row>
    <row r="142" spans="1:65" s="2" customFormat="1" ht="21.75" customHeight="1">
      <c r="A142" s="34"/>
      <c r="B142" s="35"/>
      <c r="C142" s="234" t="s">
        <v>219</v>
      </c>
      <c r="D142" s="234" t="s">
        <v>190</v>
      </c>
      <c r="E142" s="235" t="s">
        <v>287</v>
      </c>
      <c r="F142" s="236" t="s">
        <v>288</v>
      </c>
      <c r="G142" s="237" t="s">
        <v>252</v>
      </c>
      <c r="H142" s="238">
        <v>1</v>
      </c>
      <c r="I142" s="239"/>
      <c r="J142" s="240">
        <f t="shared" si="10"/>
        <v>0</v>
      </c>
      <c r="K142" s="236" t="s">
        <v>1</v>
      </c>
      <c r="L142" s="241"/>
      <c r="M142" s="242" t="s">
        <v>1</v>
      </c>
      <c r="N142" s="243" t="s">
        <v>41</v>
      </c>
      <c r="O142" s="71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166</v>
      </c>
      <c r="AT142" s="198" t="s">
        <v>190</v>
      </c>
      <c r="AU142" s="198" t="s">
        <v>84</v>
      </c>
      <c r="AY142" s="17" t="s">
        <v>124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7" t="s">
        <v>84</v>
      </c>
      <c r="BK142" s="199">
        <f t="shared" si="19"/>
        <v>0</v>
      </c>
      <c r="BL142" s="17" t="s">
        <v>132</v>
      </c>
      <c r="BM142" s="198" t="s">
        <v>289</v>
      </c>
    </row>
    <row r="143" spans="1:65" s="2" customFormat="1" ht="24.2" customHeight="1">
      <c r="A143" s="34"/>
      <c r="B143" s="35"/>
      <c r="C143" s="234" t="s">
        <v>224</v>
      </c>
      <c r="D143" s="234" t="s">
        <v>190</v>
      </c>
      <c r="E143" s="235" t="s">
        <v>290</v>
      </c>
      <c r="F143" s="236" t="s">
        <v>291</v>
      </c>
      <c r="G143" s="237" t="s">
        <v>252</v>
      </c>
      <c r="H143" s="238">
        <v>1</v>
      </c>
      <c r="I143" s="239"/>
      <c r="J143" s="240">
        <f t="shared" si="10"/>
        <v>0</v>
      </c>
      <c r="K143" s="236" t="s">
        <v>1</v>
      </c>
      <c r="L143" s="241"/>
      <c r="M143" s="242" t="s">
        <v>1</v>
      </c>
      <c r="N143" s="243" t="s">
        <v>41</v>
      </c>
      <c r="O143" s="71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166</v>
      </c>
      <c r="AT143" s="198" t="s">
        <v>190</v>
      </c>
      <c r="AU143" s="198" t="s">
        <v>84</v>
      </c>
      <c r="AY143" s="17" t="s">
        <v>124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7" t="s">
        <v>84</v>
      </c>
      <c r="BK143" s="199">
        <f t="shared" si="19"/>
        <v>0</v>
      </c>
      <c r="BL143" s="17" t="s">
        <v>132</v>
      </c>
      <c r="BM143" s="198" t="s">
        <v>292</v>
      </c>
    </row>
    <row r="144" spans="1:65" s="2" customFormat="1" ht="21.75" customHeight="1">
      <c r="A144" s="34"/>
      <c r="B144" s="35"/>
      <c r="C144" s="234" t="s">
        <v>228</v>
      </c>
      <c r="D144" s="234" t="s">
        <v>190</v>
      </c>
      <c r="E144" s="235" t="s">
        <v>293</v>
      </c>
      <c r="F144" s="236" t="s">
        <v>294</v>
      </c>
      <c r="G144" s="237" t="s">
        <v>261</v>
      </c>
      <c r="H144" s="238">
        <v>2</v>
      </c>
      <c r="I144" s="239"/>
      <c r="J144" s="240">
        <f t="shared" si="10"/>
        <v>0</v>
      </c>
      <c r="K144" s="236" t="s">
        <v>1</v>
      </c>
      <c r="L144" s="241"/>
      <c r="M144" s="242" t="s">
        <v>1</v>
      </c>
      <c r="N144" s="243" t="s">
        <v>41</v>
      </c>
      <c r="O144" s="71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166</v>
      </c>
      <c r="AT144" s="198" t="s">
        <v>190</v>
      </c>
      <c r="AU144" s="198" t="s">
        <v>84</v>
      </c>
      <c r="AY144" s="17" t="s">
        <v>124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7" t="s">
        <v>84</v>
      </c>
      <c r="BK144" s="199">
        <f t="shared" si="19"/>
        <v>0</v>
      </c>
      <c r="BL144" s="17" t="s">
        <v>132</v>
      </c>
      <c r="BM144" s="198" t="s">
        <v>295</v>
      </c>
    </row>
    <row r="145" spans="1:65" s="12" customFormat="1" ht="22.9" customHeight="1">
      <c r="B145" s="171"/>
      <c r="C145" s="172"/>
      <c r="D145" s="173" t="s">
        <v>75</v>
      </c>
      <c r="E145" s="185" t="s">
        <v>125</v>
      </c>
      <c r="F145" s="185" t="s">
        <v>296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SUM(P146:P151)</f>
        <v>0</v>
      </c>
      <c r="Q145" s="179"/>
      <c r="R145" s="180">
        <f>SUM(R146:R151)</f>
        <v>0</v>
      </c>
      <c r="S145" s="179"/>
      <c r="T145" s="181">
        <f>SUM(T146:T151)</f>
        <v>0</v>
      </c>
      <c r="AR145" s="182" t="s">
        <v>84</v>
      </c>
      <c r="AT145" s="183" t="s">
        <v>75</v>
      </c>
      <c r="AU145" s="183" t="s">
        <v>84</v>
      </c>
      <c r="AY145" s="182" t="s">
        <v>124</v>
      </c>
      <c r="BK145" s="184">
        <f>SUM(BK146:BK151)</f>
        <v>0</v>
      </c>
    </row>
    <row r="146" spans="1:65" s="2" customFormat="1" ht="16.5" customHeight="1">
      <c r="A146" s="34"/>
      <c r="B146" s="35"/>
      <c r="C146" s="234" t="s">
        <v>7</v>
      </c>
      <c r="D146" s="234" t="s">
        <v>190</v>
      </c>
      <c r="E146" s="235" t="s">
        <v>297</v>
      </c>
      <c r="F146" s="236" t="s">
        <v>298</v>
      </c>
      <c r="G146" s="237" t="s">
        <v>255</v>
      </c>
      <c r="H146" s="238">
        <v>30</v>
      </c>
      <c r="I146" s="239"/>
      <c r="J146" s="240">
        <f t="shared" ref="J146:J151" si="20">ROUND(I146*H146,2)</f>
        <v>0</v>
      </c>
      <c r="K146" s="236" t="s">
        <v>1</v>
      </c>
      <c r="L146" s="241"/>
      <c r="M146" s="242" t="s">
        <v>1</v>
      </c>
      <c r="N146" s="243" t="s">
        <v>41</v>
      </c>
      <c r="O146" s="71"/>
      <c r="P146" s="196">
        <f t="shared" ref="P146:P151" si="21">O146*H146</f>
        <v>0</v>
      </c>
      <c r="Q146" s="196">
        <v>0</v>
      </c>
      <c r="R146" s="196">
        <f t="shared" ref="R146:R151" si="22">Q146*H146</f>
        <v>0</v>
      </c>
      <c r="S146" s="196">
        <v>0</v>
      </c>
      <c r="T146" s="197">
        <f t="shared" ref="T146:T151" si="2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166</v>
      </c>
      <c r="AT146" s="198" t="s">
        <v>190</v>
      </c>
      <c r="AU146" s="198" t="s">
        <v>86</v>
      </c>
      <c r="AY146" s="17" t="s">
        <v>124</v>
      </c>
      <c r="BE146" s="199">
        <f t="shared" ref="BE146:BE151" si="24">IF(N146="základní",J146,0)</f>
        <v>0</v>
      </c>
      <c r="BF146" s="199">
        <f t="shared" ref="BF146:BF151" si="25">IF(N146="snížená",J146,0)</f>
        <v>0</v>
      </c>
      <c r="BG146" s="199">
        <f t="shared" ref="BG146:BG151" si="26">IF(N146="zákl. přenesená",J146,0)</f>
        <v>0</v>
      </c>
      <c r="BH146" s="199">
        <f t="shared" ref="BH146:BH151" si="27">IF(N146="sníž. přenesená",J146,0)</f>
        <v>0</v>
      </c>
      <c r="BI146" s="199">
        <f t="shared" ref="BI146:BI151" si="28">IF(N146="nulová",J146,0)</f>
        <v>0</v>
      </c>
      <c r="BJ146" s="17" t="s">
        <v>84</v>
      </c>
      <c r="BK146" s="199">
        <f t="shared" ref="BK146:BK151" si="29">ROUND(I146*H146,2)</f>
        <v>0</v>
      </c>
      <c r="BL146" s="17" t="s">
        <v>132</v>
      </c>
      <c r="BM146" s="198" t="s">
        <v>299</v>
      </c>
    </row>
    <row r="147" spans="1:65" s="2" customFormat="1" ht="16.5" customHeight="1">
      <c r="A147" s="34"/>
      <c r="B147" s="35"/>
      <c r="C147" s="234" t="s">
        <v>265</v>
      </c>
      <c r="D147" s="234" t="s">
        <v>190</v>
      </c>
      <c r="E147" s="235" t="s">
        <v>300</v>
      </c>
      <c r="F147" s="236" t="s">
        <v>301</v>
      </c>
      <c r="G147" s="237" t="s">
        <v>255</v>
      </c>
      <c r="H147" s="238">
        <v>10</v>
      </c>
      <c r="I147" s="239"/>
      <c r="J147" s="240">
        <f t="shared" si="20"/>
        <v>0</v>
      </c>
      <c r="K147" s="236" t="s">
        <v>1</v>
      </c>
      <c r="L147" s="241"/>
      <c r="M147" s="242" t="s">
        <v>1</v>
      </c>
      <c r="N147" s="243" t="s">
        <v>41</v>
      </c>
      <c r="O147" s="71"/>
      <c r="P147" s="196">
        <f t="shared" si="21"/>
        <v>0</v>
      </c>
      <c r="Q147" s="196">
        <v>0</v>
      </c>
      <c r="R147" s="196">
        <f t="shared" si="22"/>
        <v>0</v>
      </c>
      <c r="S147" s="196">
        <v>0</v>
      </c>
      <c r="T147" s="197">
        <f t="shared" si="2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166</v>
      </c>
      <c r="AT147" s="198" t="s">
        <v>190</v>
      </c>
      <c r="AU147" s="198" t="s">
        <v>86</v>
      </c>
      <c r="AY147" s="17" t="s">
        <v>124</v>
      </c>
      <c r="BE147" s="199">
        <f t="shared" si="24"/>
        <v>0</v>
      </c>
      <c r="BF147" s="199">
        <f t="shared" si="25"/>
        <v>0</v>
      </c>
      <c r="BG147" s="199">
        <f t="shared" si="26"/>
        <v>0</v>
      </c>
      <c r="BH147" s="199">
        <f t="shared" si="27"/>
        <v>0</v>
      </c>
      <c r="BI147" s="199">
        <f t="shared" si="28"/>
        <v>0</v>
      </c>
      <c r="BJ147" s="17" t="s">
        <v>84</v>
      </c>
      <c r="BK147" s="199">
        <f t="shared" si="29"/>
        <v>0</v>
      </c>
      <c r="BL147" s="17" t="s">
        <v>132</v>
      </c>
      <c r="BM147" s="198" t="s">
        <v>302</v>
      </c>
    </row>
    <row r="148" spans="1:65" s="2" customFormat="1" ht="16.5" customHeight="1">
      <c r="A148" s="34"/>
      <c r="B148" s="35"/>
      <c r="C148" s="234" t="s">
        <v>303</v>
      </c>
      <c r="D148" s="234" t="s">
        <v>190</v>
      </c>
      <c r="E148" s="235" t="s">
        <v>304</v>
      </c>
      <c r="F148" s="236" t="s">
        <v>305</v>
      </c>
      <c r="G148" s="237" t="s">
        <v>255</v>
      </c>
      <c r="H148" s="238">
        <v>20</v>
      </c>
      <c r="I148" s="239"/>
      <c r="J148" s="240">
        <f t="shared" si="20"/>
        <v>0</v>
      </c>
      <c r="K148" s="236" t="s">
        <v>1</v>
      </c>
      <c r="L148" s="241"/>
      <c r="M148" s="242" t="s">
        <v>1</v>
      </c>
      <c r="N148" s="243" t="s">
        <v>41</v>
      </c>
      <c r="O148" s="71"/>
      <c r="P148" s="196">
        <f t="shared" si="21"/>
        <v>0</v>
      </c>
      <c r="Q148" s="196">
        <v>0</v>
      </c>
      <c r="R148" s="196">
        <f t="shared" si="22"/>
        <v>0</v>
      </c>
      <c r="S148" s="196">
        <v>0</v>
      </c>
      <c r="T148" s="197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166</v>
      </c>
      <c r="AT148" s="198" t="s">
        <v>190</v>
      </c>
      <c r="AU148" s="198" t="s">
        <v>86</v>
      </c>
      <c r="AY148" s="17" t="s">
        <v>124</v>
      </c>
      <c r="BE148" s="199">
        <f t="shared" si="24"/>
        <v>0</v>
      </c>
      <c r="BF148" s="199">
        <f t="shared" si="25"/>
        <v>0</v>
      </c>
      <c r="BG148" s="199">
        <f t="shared" si="26"/>
        <v>0</v>
      </c>
      <c r="BH148" s="199">
        <f t="shared" si="27"/>
        <v>0</v>
      </c>
      <c r="BI148" s="199">
        <f t="shared" si="28"/>
        <v>0</v>
      </c>
      <c r="BJ148" s="17" t="s">
        <v>84</v>
      </c>
      <c r="BK148" s="199">
        <f t="shared" si="29"/>
        <v>0</v>
      </c>
      <c r="BL148" s="17" t="s">
        <v>132</v>
      </c>
      <c r="BM148" s="198" t="s">
        <v>306</v>
      </c>
    </row>
    <row r="149" spans="1:65" s="2" customFormat="1" ht="16.5" customHeight="1">
      <c r="A149" s="34"/>
      <c r="B149" s="35"/>
      <c r="C149" s="234" t="s">
        <v>268</v>
      </c>
      <c r="D149" s="234" t="s">
        <v>190</v>
      </c>
      <c r="E149" s="235" t="s">
        <v>197</v>
      </c>
      <c r="F149" s="236" t="s">
        <v>307</v>
      </c>
      <c r="G149" s="237" t="s">
        <v>255</v>
      </c>
      <c r="H149" s="238">
        <v>200</v>
      </c>
      <c r="I149" s="239"/>
      <c r="J149" s="240">
        <f t="shared" si="20"/>
        <v>0</v>
      </c>
      <c r="K149" s="236" t="s">
        <v>1</v>
      </c>
      <c r="L149" s="241"/>
      <c r="M149" s="242" t="s">
        <v>1</v>
      </c>
      <c r="N149" s="243" t="s">
        <v>41</v>
      </c>
      <c r="O149" s="71"/>
      <c r="P149" s="196">
        <f t="shared" si="21"/>
        <v>0</v>
      </c>
      <c r="Q149" s="196">
        <v>0</v>
      </c>
      <c r="R149" s="196">
        <f t="shared" si="22"/>
        <v>0</v>
      </c>
      <c r="S149" s="196">
        <v>0</v>
      </c>
      <c r="T149" s="197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166</v>
      </c>
      <c r="AT149" s="198" t="s">
        <v>190</v>
      </c>
      <c r="AU149" s="198" t="s">
        <v>86</v>
      </c>
      <c r="AY149" s="17" t="s">
        <v>124</v>
      </c>
      <c r="BE149" s="199">
        <f t="shared" si="24"/>
        <v>0</v>
      </c>
      <c r="BF149" s="199">
        <f t="shared" si="25"/>
        <v>0</v>
      </c>
      <c r="BG149" s="199">
        <f t="shared" si="26"/>
        <v>0</v>
      </c>
      <c r="BH149" s="199">
        <f t="shared" si="27"/>
        <v>0</v>
      </c>
      <c r="BI149" s="199">
        <f t="shared" si="28"/>
        <v>0</v>
      </c>
      <c r="BJ149" s="17" t="s">
        <v>84</v>
      </c>
      <c r="BK149" s="199">
        <f t="shared" si="29"/>
        <v>0</v>
      </c>
      <c r="BL149" s="17" t="s">
        <v>132</v>
      </c>
      <c r="BM149" s="198" t="s">
        <v>308</v>
      </c>
    </row>
    <row r="150" spans="1:65" s="2" customFormat="1" ht="24.2" customHeight="1">
      <c r="A150" s="34"/>
      <c r="B150" s="35"/>
      <c r="C150" s="234" t="s">
        <v>309</v>
      </c>
      <c r="D150" s="234" t="s">
        <v>190</v>
      </c>
      <c r="E150" s="235" t="s">
        <v>203</v>
      </c>
      <c r="F150" s="236" t="s">
        <v>310</v>
      </c>
      <c r="G150" s="237" t="s">
        <v>252</v>
      </c>
      <c r="H150" s="238">
        <v>4</v>
      </c>
      <c r="I150" s="239"/>
      <c r="J150" s="240">
        <f t="shared" si="20"/>
        <v>0</v>
      </c>
      <c r="K150" s="236" t="s">
        <v>1</v>
      </c>
      <c r="L150" s="241"/>
      <c r="M150" s="242" t="s">
        <v>1</v>
      </c>
      <c r="N150" s="243" t="s">
        <v>41</v>
      </c>
      <c r="O150" s="71"/>
      <c r="P150" s="196">
        <f t="shared" si="21"/>
        <v>0</v>
      </c>
      <c r="Q150" s="196">
        <v>0</v>
      </c>
      <c r="R150" s="196">
        <f t="shared" si="22"/>
        <v>0</v>
      </c>
      <c r="S150" s="196">
        <v>0</v>
      </c>
      <c r="T150" s="197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166</v>
      </c>
      <c r="AT150" s="198" t="s">
        <v>190</v>
      </c>
      <c r="AU150" s="198" t="s">
        <v>86</v>
      </c>
      <c r="AY150" s="17" t="s">
        <v>124</v>
      </c>
      <c r="BE150" s="199">
        <f t="shared" si="24"/>
        <v>0</v>
      </c>
      <c r="BF150" s="199">
        <f t="shared" si="25"/>
        <v>0</v>
      </c>
      <c r="BG150" s="199">
        <f t="shared" si="26"/>
        <v>0</v>
      </c>
      <c r="BH150" s="199">
        <f t="shared" si="27"/>
        <v>0</v>
      </c>
      <c r="BI150" s="199">
        <f t="shared" si="28"/>
        <v>0</v>
      </c>
      <c r="BJ150" s="17" t="s">
        <v>84</v>
      </c>
      <c r="BK150" s="199">
        <f t="shared" si="29"/>
        <v>0</v>
      </c>
      <c r="BL150" s="17" t="s">
        <v>132</v>
      </c>
      <c r="BM150" s="198" t="s">
        <v>311</v>
      </c>
    </row>
    <row r="151" spans="1:65" s="2" customFormat="1" ht="16.5" customHeight="1">
      <c r="A151" s="34"/>
      <c r="B151" s="35"/>
      <c r="C151" s="234" t="s">
        <v>312</v>
      </c>
      <c r="D151" s="234" t="s">
        <v>190</v>
      </c>
      <c r="E151" s="235" t="s">
        <v>8</v>
      </c>
      <c r="F151" s="236" t="s">
        <v>313</v>
      </c>
      <c r="G151" s="237" t="s">
        <v>314</v>
      </c>
      <c r="H151" s="238">
        <v>1</v>
      </c>
      <c r="I151" s="239"/>
      <c r="J151" s="240">
        <f t="shared" si="20"/>
        <v>0</v>
      </c>
      <c r="K151" s="236" t="s">
        <v>1</v>
      </c>
      <c r="L151" s="241"/>
      <c r="M151" s="242" t="s">
        <v>1</v>
      </c>
      <c r="N151" s="243" t="s">
        <v>41</v>
      </c>
      <c r="O151" s="71"/>
      <c r="P151" s="196">
        <f t="shared" si="21"/>
        <v>0</v>
      </c>
      <c r="Q151" s="196">
        <v>0</v>
      </c>
      <c r="R151" s="196">
        <f t="shared" si="22"/>
        <v>0</v>
      </c>
      <c r="S151" s="196">
        <v>0</v>
      </c>
      <c r="T151" s="197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166</v>
      </c>
      <c r="AT151" s="198" t="s">
        <v>190</v>
      </c>
      <c r="AU151" s="198" t="s">
        <v>86</v>
      </c>
      <c r="AY151" s="17" t="s">
        <v>124</v>
      </c>
      <c r="BE151" s="199">
        <f t="shared" si="24"/>
        <v>0</v>
      </c>
      <c r="BF151" s="199">
        <f t="shared" si="25"/>
        <v>0</v>
      </c>
      <c r="BG151" s="199">
        <f t="shared" si="26"/>
        <v>0</v>
      </c>
      <c r="BH151" s="199">
        <f t="shared" si="27"/>
        <v>0</v>
      </c>
      <c r="BI151" s="199">
        <f t="shared" si="28"/>
        <v>0</v>
      </c>
      <c r="BJ151" s="17" t="s">
        <v>84</v>
      </c>
      <c r="BK151" s="199">
        <f t="shared" si="29"/>
        <v>0</v>
      </c>
      <c r="BL151" s="17" t="s">
        <v>132</v>
      </c>
      <c r="BM151" s="198" t="s">
        <v>315</v>
      </c>
    </row>
    <row r="152" spans="1:65" s="12" customFormat="1" ht="25.9" customHeight="1">
      <c r="B152" s="171"/>
      <c r="C152" s="172"/>
      <c r="D152" s="173" t="s">
        <v>75</v>
      </c>
      <c r="E152" s="174" t="s">
        <v>316</v>
      </c>
      <c r="F152" s="174" t="s">
        <v>317</v>
      </c>
      <c r="G152" s="172"/>
      <c r="H152" s="172"/>
      <c r="I152" s="175"/>
      <c r="J152" s="176">
        <f>BK152</f>
        <v>0</v>
      </c>
      <c r="K152" s="172"/>
      <c r="L152" s="177"/>
      <c r="M152" s="178"/>
      <c r="N152" s="179"/>
      <c r="O152" s="179"/>
      <c r="P152" s="180">
        <f>SUM(P153:P166)</f>
        <v>0</v>
      </c>
      <c r="Q152" s="179"/>
      <c r="R152" s="180">
        <f>SUM(R153:R166)</f>
        <v>0</v>
      </c>
      <c r="S152" s="179"/>
      <c r="T152" s="181">
        <f>SUM(T153:T166)</f>
        <v>0</v>
      </c>
      <c r="AR152" s="182" t="s">
        <v>84</v>
      </c>
      <c r="AT152" s="183" t="s">
        <v>75</v>
      </c>
      <c r="AU152" s="183" t="s">
        <v>76</v>
      </c>
      <c r="AY152" s="182" t="s">
        <v>124</v>
      </c>
      <c r="BK152" s="184">
        <f>SUM(BK153:BK166)</f>
        <v>0</v>
      </c>
    </row>
    <row r="153" spans="1:65" s="2" customFormat="1" ht="16.5" customHeight="1">
      <c r="A153" s="34"/>
      <c r="B153" s="35"/>
      <c r="C153" s="187" t="s">
        <v>318</v>
      </c>
      <c r="D153" s="187" t="s">
        <v>127</v>
      </c>
      <c r="E153" s="188" t="s">
        <v>319</v>
      </c>
      <c r="F153" s="189" t="s">
        <v>320</v>
      </c>
      <c r="G153" s="190" t="s">
        <v>252</v>
      </c>
      <c r="H153" s="191">
        <v>8</v>
      </c>
      <c r="I153" s="192"/>
      <c r="J153" s="193">
        <f t="shared" ref="J153:J166" si="30">ROUND(I153*H153,2)</f>
        <v>0</v>
      </c>
      <c r="K153" s="189" t="s">
        <v>1</v>
      </c>
      <c r="L153" s="39"/>
      <c r="M153" s="194" t="s">
        <v>1</v>
      </c>
      <c r="N153" s="195" t="s">
        <v>41</v>
      </c>
      <c r="O153" s="71"/>
      <c r="P153" s="196">
        <f t="shared" ref="P153:P166" si="31">O153*H153</f>
        <v>0</v>
      </c>
      <c r="Q153" s="196">
        <v>0</v>
      </c>
      <c r="R153" s="196">
        <f t="shared" ref="R153:R166" si="32">Q153*H153</f>
        <v>0</v>
      </c>
      <c r="S153" s="196">
        <v>0</v>
      </c>
      <c r="T153" s="197">
        <f t="shared" ref="T153:T166" si="3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132</v>
      </c>
      <c r="AT153" s="198" t="s">
        <v>127</v>
      </c>
      <c r="AU153" s="198" t="s">
        <v>84</v>
      </c>
      <c r="AY153" s="17" t="s">
        <v>124</v>
      </c>
      <c r="BE153" s="199">
        <f t="shared" ref="BE153:BE166" si="34">IF(N153="základní",J153,0)</f>
        <v>0</v>
      </c>
      <c r="BF153" s="199">
        <f t="shared" ref="BF153:BF166" si="35">IF(N153="snížená",J153,0)</f>
        <v>0</v>
      </c>
      <c r="BG153" s="199">
        <f t="shared" ref="BG153:BG166" si="36">IF(N153="zákl. přenesená",J153,0)</f>
        <v>0</v>
      </c>
      <c r="BH153" s="199">
        <f t="shared" ref="BH153:BH166" si="37">IF(N153="sníž. přenesená",J153,0)</f>
        <v>0</v>
      </c>
      <c r="BI153" s="199">
        <f t="shared" ref="BI153:BI166" si="38">IF(N153="nulová",J153,0)</f>
        <v>0</v>
      </c>
      <c r="BJ153" s="17" t="s">
        <v>84</v>
      </c>
      <c r="BK153" s="199">
        <f t="shared" ref="BK153:BK166" si="39">ROUND(I153*H153,2)</f>
        <v>0</v>
      </c>
      <c r="BL153" s="17" t="s">
        <v>132</v>
      </c>
      <c r="BM153" s="198" t="s">
        <v>321</v>
      </c>
    </row>
    <row r="154" spans="1:65" s="2" customFormat="1" ht="16.5" customHeight="1">
      <c r="A154" s="34"/>
      <c r="B154" s="35"/>
      <c r="C154" s="187" t="s">
        <v>322</v>
      </c>
      <c r="D154" s="187" t="s">
        <v>127</v>
      </c>
      <c r="E154" s="188" t="s">
        <v>323</v>
      </c>
      <c r="F154" s="189" t="s">
        <v>324</v>
      </c>
      <c r="G154" s="190" t="s">
        <v>209</v>
      </c>
      <c r="H154" s="191">
        <v>50</v>
      </c>
      <c r="I154" s="192"/>
      <c r="J154" s="193">
        <f t="shared" si="30"/>
        <v>0</v>
      </c>
      <c r="K154" s="189" t="s">
        <v>1</v>
      </c>
      <c r="L154" s="39"/>
      <c r="M154" s="194" t="s">
        <v>1</v>
      </c>
      <c r="N154" s="195" t="s">
        <v>41</v>
      </c>
      <c r="O154" s="71"/>
      <c r="P154" s="196">
        <f t="shared" si="31"/>
        <v>0</v>
      </c>
      <c r="Q154" s="196">
        <v>0</v>
      </c>
      <c r="R154" s="196">
        <f t="shared" si="32"/>
        <v>0</v>
      </c>
      <c r="S154" s="196">
        <v>0</v>
      </c>
      <c r="T154" s="197">
        <f t="shared" si="3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132</v>
      </c>
      <c r="AT154" s="198" t="s">
        <v>127</v>
      </c>
      <c r="AU154" s="198" t="s">
        <v>84</v>
      </c>
      <c r="AY154" s="17" t="s">
        <v>124</v>
      </c>
      <c r="BE154" s="199">
        <f t="shared" si="34"/>
        <v>0</v>
      </c>
      <c r="BF154" s="199">
        <f t="shared" si="35"/>
        <v>0</v>
      </c>
      <c r="BG154" s="199">
        <f t="shared" si="36"/>
        <v>0</v>
      </c>
      <c r="BH154" s="199">
        <f t="shared" si="37"/>
        <v>0</v>
      </c>
      <c r="BI154" s="199">
        <f t="shared" si="38"/>
        <v>0</v>
      </c>
      <c r="BJ154" s="17" t="s">
        <v>84</v>
      </c>
      <c r="BK154" s="199">
        <f t="shared" si="39"/>
        <v>0</v>
      </c>
      <c r="BL154" s="17" t="s">
        <v>132</v>
      </c>
      <c r="BM154" s="198" t="s">
        <v>325</v>
      </c>
    </row>
    <row r="155" spans="1:65" s="2" customFormat="1" ht="24.2" customHeight="1">
      <c r="A155" s="34"/>
      <c r="B155" s="35"/>
      <c r="C155" s="187" t="s">
        <v>326</v>
      </c>
      <c r="D155" s="187" t="s">
        <v>127</v>
      </c>
      <c r="E155" s="188" t="s">
        <v>327</v>
      </c>
      <c r="F155" s="189" t="s">
        <v>328</v>
      </c>
      <c r="G155" s="190" t="s">
        <v>252</v>
      </c>
      <c r="H155" s="191">
        <v>3</v>
      </c>
      <c r="I155" s="192"/>
      <c r="J155" s="193">
        <f t="shared" si="30"/>
        <v>0</v>
      </c>
      <c r="K155" s="189" t="s">
        <v>1</v>
      </c>
      <c r="L155" s="39"/>
      <c r="M155" s="194" t="s">
        <v>1</v>
      </c>
      <c r="N155" s="195" t="s">
        <v>41</v>
      </c>
      <c r="O155" s="71"/>
      <c r="P155" s="196">
        <f t="shared" si="31"/>
        <v>0</v>
      </c>
      <c r="Q155" s="196">
        <v>0</v>
      </c>
      <c r="R155" s="196">
        <f t="shared" si="32"/>
        <v>0</v>
      </c>
      <c r="S155" s="196">
        <v>0</v>
      </c>
      <c r="T155" s="197">
        <f t="shared" si="3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132</v>
      </c>
      <c r="AT155" s="198" t="s">
        <v>127</v>
      </c>
      <c r="AU155" s="198" t="s">
        <v>84</v>
      </c>
      <c r="AY155" s="17" t="s">
        <v>124</v>
      </c>
      <c r="BE155" s="199">
        <f t="shared" si="34"/>
        <v>0</v>
      </c>
      <c r="BF155" s="199">
        <f t="shared" si="35"/>
        <v>0</v>
      </c>
      <c r="BG155" s="199">
        <f t="shared" si="36"/>
        <v>0</v>
      </c>
      <c r="BH155" s="199">
        <f t="shared" si="37"/>
        <v>0</v>
      </c>
      <c r="BI155" s="199">
        <f t="shared" si="38"/>
        <v>0</v>
      </c>
      <c r="BJ155" s="17" t="s">
        <v>84</v>
      </c>
      <c r="BK155" s="199">
        <f t="shared" si="39"/>
        <v>0</v>
      </c>
      <c r="BL155" s="17" t="s">
        <v>132</v>
      </c>
      <c r="BM155" s="198" t="s">
        <v>329</v>
      </c>
    </row>
    <row r="156" spans="1:65" s="2" customFormat="1" ht="16.5" customHeight="1">
      <c r="A156" s="34"/>
      <c r="B156" s="35"/>
      <c r="C156" s="187" t="s">
        <v>330</v>
      </c>
      <c r="D156" s="187" t="s">
        <v>127</v>
      </c>
      <c r="E156" s="188" t="s">
        <v>331</v>
      </c>
      <c r="F156" s="189" t="s">
        <v>332</v>
      </c>
      <c r="G156" s="190" t="s">
        <v>252</v>
      </c>
      <c r="H156" s="191">
        <v>3</v>
      </c>
      <c r="I156" s="192"/>
      <c r="J156" s="193">
        <f t="shared" si="30"/>
        <v>0</v>
      </c>
      <c r="K156" s="189" t="s">
        <v>1</v>
      </c>
      <c r="L156" s="39"/>
      <c r="M156" s="194" t="s">
        <v>1</v>
      </c>
      <c r="N156" s="195" t="s">
        <v>41</v>
      </c>
      <c r="O156" s="71"/>
      <c r="P156" s="196">
        <f t="shared" si="31"/>
        <v>0</v>
      </c>
      <c r="Q156" s="196">
        <v>0</v>
      </c>
      <c r="R156" s="196">
        <f t="shared" si="32"/>
        <v>0</v>
      </c>
      <c r="S156" s="196">
        <v>0</v>
      </c>
      <c r="T156" s="197">
        <f t="shared" si="3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132</v>
      </c>
      <c r="AT156" s="198" t="s">
        <v>127</v>
      </c>
      <c r="AU156" s="198" t="s">
        <v>84</v>
      </c>
      <c r="AY156" s="17" t="s">
        <v>124</v>
      </c>
      <c r="BE156" s="199">
        <f t="shared" si="34"/>
        <v>0</v>
      </c>
      <c r="BF156" s="199">
        <f t="shared" si="35"/>
        <v>0</v>
      </c>
      <c r="BG156" s="199">
        <f t="shared" si="36"/>
        <v>0</v>
      </c>
      <c r="BH156" s="199">
        <f t="shared" si="37"/>
        <v>0</v>
      </c>
      <c r="BI156" s="199">
        <f t="shared" si="38"/>
        <v>0</v>
      </c>
      <c r="BJ156" s="17" t="s">
        <v>84</v>
      </c>
      <c r="BK156" s="199">
        <f t="shared" si="39"/>
        <v>0</v>
      </c>
      <c r="BL156" s="17" t="s">
        <v>132</v>
      </c>
      <c r="BM156" s="198" t="s">
        <v>333</v>
      </c>
    </row>
    <row r="157" spans="1:65" s="2" customFormat="1" ht="21.75" customHeight="1">
      <c r="A157" s="34"/>
      <c r="B157" s="35"/>
      <c r="C157" s="187" t="s">
        <v>334</v>
      </c>
      <c r="D157" s="187" t="s">
        <v>127</v>
      </c>
      <c r="E157" s="188" t="s">
        <v>335</v>
      </c>
      <c r="F157" s="189" t="s">
        <v>336</v>
      </c>
      <c r="G157" s="190" t="s">
        <v>337</v>
      </c>
      <c r="H157" s="191">
        <v>36</v>
      </c>
      <c r="I157" s="192"/>
      <c r="J157" s="193">
        <f t="shared" si="30"/>
        <v>0</v>
      </c>
      <c r="K157" s="189" t="s">
        <v>1</v>
      </c>
      <c r="L157" s="39"/>
      <c r="M157" s="194" t="s">
        <v>1</v>
      </c>
      <c r="N157" s="195" t="s">
        <v>41</v>
      </c>
      <c r="O157" s="71"/>
      <c r="P157" s="196">
        <f t="shared" si="31"/>
        <v>0</v>
      </c>
      <c r="Q157" s="196">
        <v>0</v>
      </c>
      <c r="R157" s="196">
        <f t="shared" si="32"/>
        <v>0</v>
      </c>
      <c r="S157" s="196">
        <v>0</v>
      </c>
      <c r="T157" s="197">
        <f t="shared" si="3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132</v>
      </c>
      <c r="AT157" s="198" t="s">
        <v>127</v>
      </c>
      <c r="AU157" s="198" t="s">
        <v>84</v>
      </c>
      <c r="AY157" s="17" t="s">
        <v>124</v>
      </c>
      <c r="BE157" s="199">
        <f t="shared" si="34"/>
        <v>0</v>
      </c>
      <c r="BF157" s="199">
        <f t="shared" si="35"/>
        <v>0</v>
      </c>
      <c r="BG157" s="199">
        <f t="shared" si="36"/>
        <v>0</v>
      </c>
      <c r="BH157" s="199">
        <f t="shared" si="37"/>
        <v>0</v>
      </c>
      <c r="BI157" s="199">
        <f t="shared" si="38"/>
        <v>0</v>
      </c>
      <c r="BJ157" s="17" t="s">
        <v>84</v>
      </c>
      <c r="BK157" s="199">
        <f t="shared" si="39"/>
        <v>0</v>
      </c>
      <c r="BL157" s="17" t="s">
        <v>132</v>
      </c>
      <c r="BM157" s="198" t="s">
        <v>338</v>
      </c>
    </row>
    <row r="158" spans="1:65" s="2" customFormat="1" ht="16.5" customHeight="1">
      <c r="A158" s="34"/>
      <c r="B158" s="35"/>
      <c r="C158" s="187" t="s">
        <v>193</v>
      </c>
      <c r="D158" s="187" t="s">
        <v>127</v>
      </c>
      <c r="E158" s="188" t="s">
        <v>339</v>
      </c>
      <c r="F158" s="189" t="s">
        <v>340</v>
      </c>
      <c r="G158" s="190" t="s">
        <v>255</v>
      </c>
      <c r="H158" s="191">
        <v>55</v>
      </c>
      <c r="I158" s="192"/>
      <c r="J158" s="193">
        <f t="shared" si="30"/>
        <v>0</v>
      </c>
      <c r="K158" s="189" t="s">
        <v>1</v>
      </c>
      <c r="L158" s="39"/>
      <c r="M158" s="194" t="s">
        <v>1</v>
      </c>
      <c r="N158" s="195" t="s">
        <v>41</v>
      </c>
      <c r="O158" s="71"/>
      <c r="P158" s="196">
        <f t="shared" si="31"/>
        <v>0</v>
      </c>
      <c r="Q158" s="196">
        <v>0</v>
      </c>
      <c r="R158" s="196">
        <f t="shared" si="32"/>
        <v>0</v>
      </c>
      <c r="S158" s="196">
        <v>0</v>
      </c>
      <c r="T158" s="197">
        <f t="shared" si="3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132</v>
      </c>
      <c r="AT158" s="198" t="s">
        <v>127</v>
      </c>
      <c r="AU158" s="198" t="s">
        <v>84</v>
      </c>
      <c r="AY158" s="17" t="s">
        <v>124</v>
      </c>
      <c r="BE158" s="199">
        <f t="shared" si="34"/>
        <v>0</v>
      </c>
      <c r="BF158" s="199">
        <f t="shared" si="35"/>
        <v>0</v>
      </c>
      <c r="BG158" s="199">
        <f t="shared" si="36"/>
        <v>0</v>
      </c>
      <c r="BH158" s="199">
        <f t="shared" si="37"/>
        <v>0</v>
      </c>
      <c r="BI158" s="199">
        <f t="shared" si="38"/>
        <v>0</v>
      </c>
      <c r="BJ158" s="17" t="s">
        <v>84</v>
      </c>
      <c r="BK158" s="199">
        <f t="shared" si="39"/>
        <v>0</v>
      </c>
      <c r="BL158" s="17" t="s">
        <v>132</v>
      </c>
      <c r="BM158" s="198" t="s">
        <v>341</v>
      </c>
    </row>
    <row r="159" spans="1:65" s="2" customFormat="1" ht="21.75" customHeight="1">
      <c r="A159" s="34"/>
      <c r="B159" s="35"/>
      <c r="C159" s="187" t="s">
        <v>342</v>
      </c>
      <c r="D159" s="187" t="s">
        <v>127</v>
      </c>
      <c r="E159" s="188" t="s">
        <v>343</v>
      </c>
      <c r="F159" s="189" t="s">
        <v>344</v>
      </c>
      <c r="G159" s="190" t="s">
        <v>209</v>
      </c>
      <c r="H159" s="191">
        <v>150</v>
      </c>
      <c r="I159" s="192"/>
      <c r="J159" s="193">
        <f t="shared" si="30"/>
        <v>0</v>
      </c>
      <c r="K159" s="189" t="s">
        <v>1</v>
      </c>
      <c r="L159" s="39"/>
      <c r="M159" s="194" t="s">
        <v>1</v>
      </c>
      <c r="N159" s="195" t="s">
        <v>41</v>
      </c>
      <c r="O159" s="71"/>
      <c r="P159" s="196">
        <f t="shared" si="31"/>
        <v>0</v>
      </c>
      <c r="Q159" s="196">
        <v>0</v>
      </c>
      <c r="R159" s="196">
        <f t="shared" si="32"/>
        <v>0</v>
      </c>
      <c r="S159" s="196">
        <v>0</v>
      </c>
      <c r="T159" s="197">
        <f t="shared" si="3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132</v>
      </c>
      <c r="AT159" s="198" t="s">
        <v>127</v>
      </c>
      <c r="AU159" s="198" t="s">
        <v>84</v>
      </c>
      <c r="AY159" s="17" t="s">
        <v>124</v>
      </c>
      <c r="BE159" s="199">
        <f t="shared" si="34"/>
        <v>0</v>
      </c>
      <c r="BF159" s="199">
        <f t="shared" si="35"/>
        <v>0</v>
      </c>
      <c r="BG159" s="199">
        <f t="shared" si="36"/>
        <v>0</v>
      </c>
      <c r="BH159" s="199">
        <f t="shared" si="37"/>
        <v>0</v>
      </c>
      <c r="BI159" s="199">
        <f t="shared" si="38"/>
        <v>0</v>
      </c>
      <c r="BJ159" s="17" t="s">
        <v>84</v>
      </c>
      <c r="BK159" s="199">
        <f t="shared" si="39"/>
        <v>0</v>
      </c>
      <c r="BL159" s="17" t="s">
        <v>132</v>
      </c>
      <c r="BM159" s="198" t="s">
        <v>345</v>
      </c>
    </row>
    <row r="160" spans="1:65" s="2" customFormat="1" ht="16.5" customHeight="1">
      <c r="A160" s="34"/>
      <c r="B160" s="35"/>
      <c r="C160" s="187" t="s">
        <v>346</v>
      </c>
      <c r="D160" s="187" t="s">
        <v>127</v>
      </c>
      <c r="E160" s="188" t="s">
        <v>347</v>
      </c>
      <c r="F160" s="189" t="s">
        <v>348</v>
      </c>
      <c r="G160" s="190" t="s">
        <v>349</v>
      </c>
      <c r="H160" s="191">
        <v>1</v>
      </c>
      <c r="I160" s="192"/>
      <c r="J160" s="193">
        <f t="shared" si="30"/>
        <v>0</v>
      </c>
      <c r="K160" s="189" t="s">
        <v>1</v>
      </c>
      <c r="L160" s="39"/>
      <c r="M160" s="194" t="s">
        <v>1</v>
      </c>
      <c r="N160" s="195" t="s">
        <v>41</v>
      </c>
      <c r="O160" s="71"/>
      <c r="P160" s="196">
        <f t="shared" si="31"/>
        <v>0</v>
      </c>
      <c r="Q160" s="196">
        <v>0</v>
      </c>
      <c r="R160" s="196">
        <f t="shared" si="32"/>
        <v>0</v>
      </c>
      <c r="S160" s="196">
        <v>0</v>
      </c>
      <c r="T160" s="197">
        <f t="shared" si="3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132</v>
      </c>
      <c r="AT160" s="198" t="s">
        <v>127</v>
      </c>
      <c r="AU160" s="198" t="s">
        <v>84</v>
      </c>
      <c r="AY160" s="17" t="s">
        <v>124</v>
      </c>
      <c r="BE160" s="199">
        <f t="shared" si="34"/>
        <v>0</v>
      </c>
      <c r="BF160" s="199">
        <f t="shared" si="35"/>
        <v>0</v>
      </c>
      <c r="BG160" s="199">
        <f t="shared" si="36"/>
        <v>0</v>
      </c>
      <c r="BH160" s="199">
        <f t="shared" si="37"/>
        <v>0</v>
      </c>
      <c r="BI160" s="199">
        <f t="shared" si="38"/>
        <v>0</v>
      </c>
      <c r="BJ160" s="17" t="s">
        <v>84</v>
      </c>
      <c r="BK160" s="199">
        <f t="shared" si="39"/>
        <v>0</v>
      </c>
      <c r="BL160" s="17" t="s">
        <v>132</v>
      </c>
      <c r="BM160" s="198" t="s">
        <v>350</v>
      </c>
    </row>
    <row r="161" spans="1:65" s="2" customFormat="1" ht="16.5" customHeight="1">
      <c r="A161" s="34"/>
      <c r="B161" s="35"/>
      <c r="C161" s="187" t="s">
        <v>351</v>
      </c>
      <c r="D161" s="187" t="s">
        <v>127</v>
      </c>
      <c r="E161" s="188" t="s">
        <v>352</v>
      </c>
      <c r="F161" s="189" t="s">
        <v>353</v>
      </c>
      <c r="G161" s="190" t="s">
        <v>255</v>
      </c>
      <c r="H161" s="191">
        <v>50</v>
      </c>
      <c r="I161" s="192"/>
      <c r="J161" s="193">
        <f t="shared" si="30"/>
        <v>0</v>
      </c>
      <c r="K161" s="189" t="s">
        <v>1</v>
      </c>
      <c r="L161" s="39"/>
      <c r="M161" s="194" t="s">
        <v>1</v>
      </c>
      <c r="N161" s="195" t="s">
        <v>41</v>
      </c>
      <c r="O161" s="71"/>
      <c r="P161" s="196">
        <f t="shared" si="31"/>
        <v>0</v>
      </c>
      <c r="Q161" s="196">
        <v>0</v>
      </c>
      <c r="R161" s="196">
        <f t="shared" si="32"/>
        <v>0</v>
      </c>
      <c r="S161" s="196">
        <v>0</v>
      </c>
      <c r="T161" s="197">
        <f t="shared" si="3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132</v>
      </c>
      <c r="AT161" s="198" t="s">
        <v>127</v>
      </c>
      <c r="AU161" s="198" t="s">
        <v>84</v>
      </c>
      <c r="AY161" s="17" t="s">
        <v>124</v>
      </c>
      <c r="BE161" s="199">
        <f t="shared" si="34"/>
        <v>0</v>
      </c>
      <c r="BF161" s="199">
        <f t="shared" si="35"/>
        <v>0</v>
      </c>
      <c r="BG161" s="199">
        <f t="shared" si="36"/>
        <v>0</v>
      </c>
      <c r="BH161" s="199">
        <f t="shared" si="37"/>
        <v>0</v>
      </c>
      <c r="BI161" s="199">
        <f t="shared" si="38"/>
        <v>0</v>
      </c>
      <c r="BJ161" s="17" t="s">
        <v>84</v>
      </c>
      <c r="BK161" s="199">
        <f t="shared" si="39"/>
        <v>0</v>
      </c>
      <c r="BL161" s="17" t="s">
        <v>132</v>
      </c>
      <c r="BM161" s="198" t="s">
        <v>354</v>
      </c>
    </row>
    <row r="162" spans="1:65" s="2" customFormat="1" ht="16.5" customHeight="1">
      <c r="A162" s="34"/>
      <c r="B162" s="35"/>
      <c r="C162" s="187" t="s">
        <v>355</v>
      </c>
      <c r="D162" s="187" t="s">
        <v>127</v>
      </c>
      <c r="E162" s="188" t="s">
        <v>356</v>
      </c>
      <c r="F162" s="189" t="s">
        <v>357</v>
      </c>
      <c r="G162" s="190" t="s">
        <v>358</v>
      </c>
      <c r="H162" s="191">
        <v>25</v>
      </c>
      <c r="I162" s="192"/>
      <c r="J162" s="193">
        <f t="shared" si="30"/>
        <v>0</v>
      </c>
      <c r="K162" s="189" t="s">
        <v>1</v>
      </c>
      <c r="L162" s="39"/>
      <c r="M162" s="194" t="s">
        <v>1</v>
      </c>
      <c r="N162" s="195" t="s">
        <v>41</v>
      </c>
      <c r="O162" s="71"/>
      <c r="P162" s="196">
        <f t="shared" si="31"/>
        <v>0</v>
      </c>
      <c r="Q162" s="196">
        <v>0</v>
      </c>
      <c r="R162" s="196">
        <f t="shared" si="32"/>
        <v>0</v>
      </c>
      <c r="S162" s="196">
        <v>0</v>
      </c>
      <c r="T162" s="197">
        <f t="shared" si="3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132</v>
      </c>
      <c r="AT162" s="198" t="s">
        <v>127</v>
      </c>
      <c r="AU162" s="198" t="s">
        <v>84</v>
      </c>
      <c r="AY162" s="17" t="s">
        <v>124</v>
      </c>
      <c r="BE162" s="199">
        <f t="shared" si="34"/>
        <v>0</v>
      </c>
      <c r="BF162" s="199">
        <f t="shared" si="35"/>
        <v>0</v>
      </c>
      <c r="BG162" s="199">
        <f t="shared" si="36"/>
        <v>0</v>
      </c>
      <c r="BH162" s="199">
        <f t="shared" si="37"/>
        <v>0</v>
      </c>
      <c r="BI162" s="199">
        <f t="shared" si="38"/>
        <v>0</v>
      </c>
      <c r="BJ162" s="17" t="s">
        <v>84</v>
      </c>
      <c r="BK162" s="199">
        <f t="shared" si="39"/>
        <v>0</v>
      </c>
      <c r="BL162" s="17" t="s">
        <v>132</v>
      </c>
      <c r="BM162" s="198" t="s">
        <v>359</v>
      </c>
    </row>
    <row r="163" spans="1:65" s="2" customFormat="1" ht="16.5" customHeight="1">
      <c r="A163" s="34"/>
      <c r="B163" s="35"/>
      <c r="C163" s="187" t="s">
        <v>360</v>
      </c>
      <c r="D163" s="187" t="s">
        <v>127</v>
      </c>
      <c r="E163" s="188" t="s">
        <v>361</v>
      </c>
      <c r="F163" s="189" t="s">
        <v>362</v>
      </c>
      <c r="G163" s="190" t="s">
        <v>252</v>
      </c>
      <c r="H163" s="191">
        <v>15</v>
      </c>
      <c r="I163" s="192"/>
      <c r="J163" s="193">
        <f t="shared" si="30"/>
        <v>0</v>
      </c>
      <c r="K163" s="189" t="s">
        <v>1</v>
      </c>
      <c r="L163" s="39"/>
      <c r="M163" s="194" t="s">
        <v>1</v>
      </c>
      <c r="N163" s="195" t="s">
        <v>41</v>
      </c>
      <c r="O163" s="71"/>
      <c r="P163" s="196">
        <f t="shared" si="31"/>
        <v>0</v>
      </c>
      <c r="Q163" s="196">
        <v>0</v>
      </c>
      <c r="R163" s="196">
        <f t="shared" si="32"/>
        <v>0</v>
      </c>
      <c r="S163" s="196">
        <v>0</v>
      </c>
      <c r="T163" s="197">
        <f t="shared" si="3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132</v>
      </c>
      <c r="AT163" s="198" t="s">
        <v>127</v>
      </c>
      <c r="AU163" s="198" t="s">
        <v>84</v>
      </c>
      <c r="AY163" s="17" t="s">
        <v>124</v>
      </c>
      <c r="BE163" s="199">
        <f t="shared" si="34"/>
        <v>0</v>
      </c>
      <c r="BF163" s="199">
        <f t="shared" si="35"/>
        <v>0</v>
      </c>
      <c r="BG163" s="199">
        <f t="shared" si="36"/>
        <v>0</v>
      </c>
      <c r="BH163" s="199">
        <f t="shared" si="37"/>
        <v>0</v>
      </c>
      <c r="BI163" s="199">
        <f t="shared" si="38"/>
        <v>0</v>
      </c>
      <c r="BJ163" s="17" t="s">
        <v>84</v>
      </c>
      <c r="BK163" s="199">
        <f t="shared" si="39"/>
        <v>0</v>
      </c>
      <c r="BL163" s="17" t="s">
        <v>132</v>
      </c>
      <c r="BM163" s="198" t="s">
        <v>363</v>
      </c>
    </row>
    <row r="164" spans="1:65" s="2" customFormat="1" ht="16.5" customHeight="1">
      <c r="A164" s="34"/>
      <c r="B164" s="35"/>
      <c r="C164" s="187" t="s">
        <v>364</v>
      </c>
      <c r="D164" s="187" t="s">
        <v>127</v>
      </c>
      <c r="E164" s="188" t="s">
        <v>365</v>
      </c>
      <c r="F164" s="189" t="s">
        <v>366</v>
      </c>
      <c r="G164" s="190" t="s">
        <v>209</v>
      </c>
      <c r="H164" s="191">
        <v>30</v>
      </c>
      <c r="I164" s="192"/>
      <c r="J164" s="193">
        <f t="shared" si="30"/>
        <v>0</v>
      </c>
      <c r="K164" s="189" t="s">
        <v>1</v>
      </c>
      <c r="L164" s="39"/>
      <c r="M164" s="194" t="s">
        <v>1</v>
      </c>
      <c r="N164" s="195" t="s">
        <v>41</v>
      </c>
      <c r="O164" s="71"/>
      <c r="P164" s="196">
        <f t="shared" si="31"/>
        <v>0</v>
      </c>
      <c r="Q164" s="196">
        <v>0</v>
      </c>
      <c r="R164" s="196">
        <f t="shared" si="32"/>
        <v>0</v>
      </c>
      <c r="S164" s="196">
        <v>0</v>
      </c>
      <c r="T164" s="197">
        <f t="shared" si="3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132</v>
      </c>
      <c r="AT164" s="198" t="s">
        <v>127</v>
      </c>
      <c r="AU164" s="198" t="s">
        <v>84</v>
      </c>
      <c r="AY164" s="17" t="s">
        <v>124</v>
      </c>
      <c r="BE164" s="199">
        <f t="shared" si="34"/>
        <v>0</v>
      </c>
      <c r="BF164" s="199">
        <f t="shared" si="35"/>
        <v>0</v>
      </c>
      <c r="BG164" s="199">
        <f t="shared" si="36"/>
        <v>0</v>
      </c>
      <c r="BH164" s="199">
        <f t="shared" si="37"/>
        <v>0</v>
      </c>
      <c r="BI164" s="199">
        <f t="shared" si="38"/>
        <v>0</v>
      </c>
      <c r="BJ164" s="17" t="s">
        <v>84</v>
      </c>
      <c r="BK164" s="199">
        <f t="shared" si="39"/>
        <v>0</v>
      </c>
      <c r="BL164" s="17" t="s">
        <v>132</v>
      </c>
      <c r="BM164" s="198" t="s">
        <v>367</v>
      </c>
    </row>
    <row r="165" spans="1:65" s="2" customFormat="1" ht="16.5" customHeight="1">
      <c r="A165" s="34"/>
      <c r="B165" s="35"/>
      <c r="C165" s="187" t="s">
        <v>368</v>
      </c>
      <c r="D165" s="187" t="s">
        <v>127</v>
      </c>
      <c r="E165" s="188" t="s">
        <v>369</v>
      </c>
      <c r="F165" s="189" t="s">
        <v>370</v>
      </c>
      <c r="G165" s="190" t="s">
        <v>169</v>
      </c>
      <c r="H165" s="191">
        <v>1</v>
      </c>
      <c r="I165" s="192"/>
      <c r="J165" s="193">
        <f t="shared" si="30"/>
        <v>0</v>
      </c>
      <c r="K165" s="189" t="s">
        <v>1</v>
      </c>
      <c r="L165" s="39"/>
      <c r="M165" s="194" t="s">
        <v>1</v>
      </c>
      <c r="N165" s="195" t="s">
        <v>41</v>
      </c>
      <c r="O165" s="71"/>
      <c r="P165" s="196">
        <f t="shared" si="31"/>
        <v>0</v>
      </c>
      <c r="Q165" s="196">
        <v>0</v>
      </c>
      <c r="R165" s="196">
        <f t="shared" si="32"/>
        <v>0</v>
      </c>
      <c r="S165" s="196">
        <v>0</v>
      </c>
      <c r="T165" s="197">
        <f t="shared" si="3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132</v>
      </c>
      <c r="AT165" s="198" t="s">
        <v>127</v>
      </c>
      <c r="AU165" s="198" t="s">
        <v>84</v>
      </c>
      <c r="AY165" s="17" t="s">
        <v>124</v>
      </c>
      <c r="BE165" s="199">
        <f t="shared" si="34"/>
        <v>0</v>
      </c>
      <c r="BF165" s="199">
        <f t="shared" si="35"/>
        <v>0</v>
      </c>
      <c r="BG165" s="199">
        <f t="shared" si="36"/>
        <v>0</v>
      </c>
      <c r="BH165" s="199">
        <f t="shared" si="37"/>
        <v>0</v>
      </c>
      <c r="BI165" s="199">
        <f t="shared" si="38"/>
        <v>0</v>
      </c>
      <c r="BJ165" s="17" t="s">
        <v>84</v>
      </c>
      <c r="BK165" s="199">
        <f t="shared" si="39"/>
        <v>0</v>
      </c>
      <c r="BL165" s="17" t="s">
        <v>132</v>
      </c>
      <c r="BM165" s="198" t="s">
        <v>371</v>
      </c>
    </row>
    <row r="166" spans="1:65" s="2" customFormat="1" ht="24.2" customHeight="1">
      <c r="A166" s="34"/>
      <c r="B166" s="35"/>
      <c r="C166" s="187" t="s">
        <v>372</v>
      </c>
      <c r="D166" s="187" t="s">
        <v>127</v>
      </c>
      <c r="E166" s="188" t="s">
        <v>373</v>
      </c>
      <c r="F166" s="189" t="s">
        <v>374</v>
      </c>
      <c r="G166" s="190" t="s">
        <v>169</v>
      </c>
      <c r="H166" s="191">
        <v>10</v>
      </c>
      <c r="I166" s="192"/>
      <c r="J166" s="193">
        <f t="shared" si="30"/>
        <v>0</v>
      </c>
      <c r="K166" s="189" t="s">
        <v>1</v>
      </c>
      <c r="L166" s="39"/>
      <c r="M166" s="194" t="s">
        <v>1</v>
      </c>
      <c r="N166" s="195" t="s">
        <v>41</v>
      </c>
      <c r="O166" s="71"/>
      <c r="P166" s="196">
        <f t="shared" si="31"/>
        <v>0</v>
      </c>
      <c r="Q166" s="196">
        <v>0</v>
      </c>
      <c r="R166" s="196">
        <f t="shared" si="32"/>
        <v>0</v>
      </c>
      <c r="S166" s="196">
        <v>0</v>
      </c>
      <c r="T166" s="197">
        <f t="shared" si="3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132</v>
      </c>
      <c r="AT166" s="198" t="s">
        <v>127</v>
      </c>
      <c r="AU166" s="198" t="s">
        <v>84</v>
      </c>
      <c r="AY166" s="17" t="s">
        <v>124</v>
      </c>
      <c r="BE166" s="199">
        <f t="shared" si="34"/>
        <v>0</v>
      </c>
      <c r="BF166" s="199">
        <f t="shared" si="35"/>
        <v>0</v>
      </c>
      <c r="BG166" s="199">
        <f t="shared" si="36"/>
        <v>0</v>
      </c>
      <c r="BH166" s="199">
        <f t="shared" si="37"/>
        <v>0</v>
      </c>
      <c r="BI166" s="199">
        <f t="shared" si="38"/>
        <v>0</v>
      </c>
      <c r="BJ166" s="17" t="s">
        <v>84</v>
      </c>
      <c r="BK166" s="199">
        <f t="shared" si="39"/>
        <v>0</v>
      </c>
      <c r="BL166" s="17" t="s">
        <v>132</v>
      </c>
      <c r="BM166" s="198" t="s">
        <v>375</v>
      </c>
    </row>
    <row r="167" spans="1:65" s="12" customFormat="1" ht="25.9" customHeight="1">
      <c r="B167" s="171"/>
      <c r="C167" s="172"/>
      <c r="D167" s="173" t="s">
        <v>75</v>
      </c>
      <c r="E167" s="174" t="s">
        <v>84</v>
      </c>
      <c r="F167" s="174" t="s">
        <v>376</v>
      </c>
      <c r="G167" s="172"/>
      <c r="H167" s="172"/>
      <c r="I167" s="175"/>
      <c r="J167" s="176">
        <f>BK167</f>
        <v>0</v>
      </c>
      <c r="K167" s="172"/>
      <c r="L167" s="177"/>
      <c r="M167" s="178"/>
      <c r="N167" s="179"/>
      <c r="O167" s="179"/>
      <c r="P167" s="180">
        <f>SUM(P168:P170)</f>
        <v>0</v>
      </c>
      <c r="Q167" s="179"/>
      <c r="R167" s="180">
        <f>SUM(R168:R170)</f>
        <v>0</v>
      </c>
      <c r="S167" s="179"/>
      <c r="T167" s="181">
        <f>SUM(T168:T170)</f>
        <v>0</v>
      </c>
      <c r="AR167" s="182" t="s">
        <v>84</v>
      </c>
      <c r="AT167" s="183" t="s">
        <v>75</v>
      </c>
      <c r="AU167" s="183" t="s">
        <v>76</v>
      </c>
      <c r="AY167" s="182" t="s">
        <v>124</v>
      </c>
      <c r="BK167" s="184">
        <f>SUM(BK168:BK170)</f>
        <v>0</v>
      </c>
    </row>
    <row r="168" spans="1:65" s="2" customFormat="1" ht="24.2" customHeight="1">
      <c r="A168" s="34"/>
      <c r="B168" s="35"/>
      <c r="C168" s="187" t="s">
        <v>377</v>
      </c>
      <c r="D168" s="187" t="s">
        <v>127</v>
      </c>
      <c r="E168" s="188" t="s">
        <v>378</v>
      </c>
      <c r="F168" s="189" t="s">
        <v>379</v>
      </c>
      <c r="G168" s="190" t="s">
        <v>252</v>
      </c>
      <c r="H168" s="191">
        <v>40</v>
      </c>
      <c r="I168" s="192"/>
      <c r="J168" s="193">
        <f>ROUND(I168*H168,2)</f>
        <v>0</v>
      </c>
      <c r="K168" s="189" t="s">
        <v>1</v>
      </c>
      <c r="L168" s="39"/>
      <c r="M168" s="194" t="s">
        <v>1</v>
      </c>
      <c r="N168" s="195" t="s">
        <v>41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132</v>
      </c>
      <c r="AT168" s="198" t="s">
        <v>127</v>
      </c>
      <c r="AU168" s="198" t="s">
        <v>84</v>
      </c>
      <c r="AY168" s="17" t="s">
        <v>124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84</v>
      </c>
      <c r="BK168" s="199">
        <f>ROUND(I168*H168,2)</f>
        <v>0</v>
      </c>
      <c r="BL168" s="17" t="s">
        <v>132</v>
      </c>
      <c r="BM168" s="198" t="s">
        <v>380</v>
      </c>
    </row>
    <row r="169" spans="1:65" s="2" customFormat="1" ht="19.5">
      <c r="A169" s="34"/>
      <c r="B169" s="35"/>
      <c r="C169" s="36"/>
      <c r="D169" s="202" t="s">
        <v>239</v>
      </c>
      <c r="E169" s="36"/>
      <c r="F169" s="244" t="s">
        <v>381</v>
      </c>
      <c r="G169" s="36"/>
      <c r="H169" s="36"/>
      <c r="I169" s="245"/>
      <c r="J169" s="36"/>
      <c r="K169" s="36"/>
      <c r="L169" s="39"/>
      <c r="M169" s="250"/>
      <c r="N169" s="251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239</v>
      </c>
      <c r="AU169" s="17" t="s">
        <v>84</v>
      </c>
    </row>
    <row r="170" spans="1:65" s="2" customFormat="1" ht="21.75" customHeight="1">
      <c r="A170" s="34"/>
      <c r="B170" s="35"/>
      <c r="C170" s="187" t="s">
        <v>382</v>
      </c>
      <c r="D170" s="187" t="s">
        <v>127</v>
      </c>
      <c r="E170" s="188" t="s">
        <v>383</v>
      </c>
      <c r="F170" s="189" t="s">
        <v>384</v>
      </c>
      <c r="G170" s="190" t="s">
        <v>252</v>
      </c>
      <c r="H170" s="191">
        <v>2</v>
      </c>
      <c r="I170" s="192"/>
      <c r="J170" s="193">
        <f>ROUND(I170*H170,2)</f>
        <v>0</v>
      </c>
      <c r="K170" s="189" t="s">
        <v>1</v>
      </c>
      <c r="L170" s="39"/>
      <c r="M170" s="194" t="s">
        <v>1</v>
      </c>
      <c r="N170" s="195" t="s">
        <v>41</v>
      </c>
      <c r="O170" s="7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132</v>
      </c>
      <c r="AT170" s="198" t="s">
        <v>127</v>
      </c>
      <c r="AU170" s="198" t="s">
        <v>84</v>
      </c>
      <c r="AY170" s="17" t="s">
        <v>124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84</v>
      </c>
      <c r="BK170" s="199">
        <f>ROUND(I170*H170,2)</f>
        <v>0</v>
      </c>
      <c r="BL170" s="17" t="s">
        <v>132</v>
      </c>
      <c r="BM170" s="198" t="s">
        <v>385</v>
      </c>
    </row>
    <row r="171" spans="1:65" s="12" customFormat="1" ht="25.9" customHeight="1">
      <c r="B171" s="171"/>
      <c r="C171" s="172"/>
      <c r="D171" s="173" t="s">
        <v>75</v>
      </c>
      <c r="E171" s="174" t="s">
        <v>386</v>
      </c>
      <c r="F171" s="174" t="s">
        <v>387</v>
      </c>
      <c r="G171" s="172"/>
      <c r="H171" s="172"/>
      <c r="I171" s="175"/>
      <c r="J171" s="176">
        <f>BK171</f>
        <v>0</v>
      </c>
      <c r="K171" s="172"/>
      <c r="L171" s="177"/>
      <c r="M171" s="178"/>
      <c r="N171" s="179"/>
      <c r="O171" s="179"/>
      <c r="P171" s="180">
        <f>P172</f>
        <v>0</v>
      </c>
      <c r="Q171" s="179"/>
      <c r="R171" s="180">
        <f>R172</f>
        <v>0</v>
      </c>
      <c r="S171" s="179"/>
      <c r="T171" s="181">
        <f>T172</f>
        <v>0</v>
      </c>
      <c r="AR171" s="182" t="s">
        <v>84</v>
      </c>
      <c r="AT171" s="183" t="s">
        <v>75</v>
      </c>
      <c r="AU171" s="183" t="s">
        <v>76</v>
      </c>
      <c r="AY171" s="182" t="s">
        <v>124</v>
      </c>
      <c r="BK171" s="184">
        <f>BK172</f>
        <v>0</v>
      </c>
    </row>
    <row r="172" spans="1:65" s="2" customFormat="1" ht="24.2" customHeight="1">
      <c r="A172" s="34"/>
      <c r="B172" s="35"/>
      <c r="C172" s="187" t="s">
        <v>388</v>
      </c>
      <c r="D172" s="187" t="s">
        <v>127</v>
      </c>
      <c r="E172" s="188" t="s">
        <v>389</v>
      </c>
      <c r="F172" s="189" t="s">
        <v>390</v>
      </c>
      <c r="G172" s="190" t="s">
        <v>252</v>
      </c>
      <c r="H172" s="191">
        <v>38</v>
      </c>
      <c r="I172" s="192"/>
      <c r="J172" s="193">
        <f>ROUND(I172*H172,2)</f>
        <v>0</v>
      </c>
      <c r="K172" s="189" t="s">
        <v>1</v>
      </c>
      <c r="L172" s="39"/>
      <c r="M172" s="252" t="s">
        <v>1</v>
      </c>
      <c r="N172" s="253" t="s">
        <v>41</v>
      </c>
      <c r="O172" s="248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132</v>
      </c>
      <c r="AT172" s="198" t="s">
        <v>127</v>
      </c>
      <c r="AU172" s="198" t="s">
        <v>84</v>
      </c>
      <c r="AY172" s="17" t="s">
        <v>124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84</v>
      </c>
      <c r="BK172" s="199">
        <f>ROUND(I172*H172,2)</f>
        <v>0</v>
      </c>
      <c r="BL172" s="17" t="s">
        <v>132</v>
      </c>
      <c r="BM172" s="198" t="s">
        <v>391</v>
      </c>
    </row>
    <row r="173" spans="1:65" s="2" customFormat="1" ht="6.95" customHeight="1">
      <c r="A173" s="34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39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sheetProtection algorithmName="SHA-512" hashValue="O5BUZBTGhNlAv8vTsun9Vxw6DBTvjXzJH10OnhNJrILn+a7lZuDcBnmCE8y7/ZAc6KWBcLCy1SzVeu3a7vkkHg==" saltValue="sf8oNKCZaPt8naSJveB65OyJfpPH2Jjs70lkgZhan942hsGynvool62HuaVwqS8tnj0MstBwyfOmj7cyNsG3lg==" spinCount="100000" sheet="1" objects="1" scenarios="1" formatColumns="0" formatRows="0" autoFilter="0"/>
  <autoFilter ref="C121:K172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392</v>
      </c>
      <c r="H4" s="20"/>
    </row>
    <row r="5" spans="1:8" s="1" customFormat="1" ht="12" customHeight="1">
      <c r="B5" s="20"/>
      <c r="C5" s="256" t="s">
        <v>13</v>
      </c>
      <c r="D5" s="317" t="s">
        <v>14</v>
      </c>
      <c r="E5" s="310"/>
      <c r="F5" s="310"/>
      <c r="H5" s="20"/>
    </row>
    <row r="6" spans="1:8" s="1" customFormat="1" ht="36.950000000000003" customHeight="1">
      <c r="B6" s="20"/>
      <c r="C6" s="257" t="s">
        <v>16</v>
      </c>
      <c r="D6" s="321" t="s">
        <v>17</v>
      </c>
      <c r="E6" s="310"/>
      <c r="F6" s="310"/>
      <c r="H6" s="20"/>
    </row>
    <row r="7" spans="1:8" s="1" customFormat="1" ht="16.5" customHeight="1">
      <c r="B7" s="20"/>
      <c r="C7" s="113" t="s">
        <v>22</v>
      </c>
      <c r="D7" s="115" t="str">
        <f>'Rekapitulace stavby'!AN8</f>
        <v>14. 5. 2023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8"/>
      <c r="C9" s="259" t="s">
        <v>57</v>
      </c>
      <c r="D9" s="260" t="s">
        <v>58</v>
      </c>
      <c r="E9" s="260" t="s">
        <v>111</v>
      </c>
      <c r="F9" s="261" t="s">
        <v>393</v>
      </c>
      <c r="G9" s="160"/>
      <c r="H9" s="258"/>
    </row>
    <row r="10" spans="1:8" s="2" customFormat="1" ht="26.45" customHeight="1">
      <c r="A10" s="34"/>
      <c r="B10" s="39"/>
      <c r="C10" s="262" t="s">
        <v>394</v>
      </c>
      <c r="D10" s="262" t="s">
        <v>82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3" t="s">
        <v>92</v>
      </c>
      <c r="D11" s="264" t="s">
        <v>1</v>
      </c>
      <c r="E11" s="265" t="s">
        <v>1</v>
      </c>
      <c r="F11" s="266">
        <v>748.8</v>
      </c>
      <c r="G11" s="34"/>
      <c r="H11" s="39"/>
    </row>
    <row r="12" spans="1:8" s="2" customFormat="1" ht="16.899999999999999" customHeight="1">
      <c r="A12" s="34"/>
      <c r="B12" s="39"/>
      <c r="C12" s="267" t="s">
        <v>1</v>
      </c>
      <c r="D12" s="267" t="s">
        <v>232</v>
      </c>
      <c r="E12" s="17" t="s">
        <v>1</v>
      </c>
      <c r="F12" s="268">
        <v>748.8</v>
      </c>
      <c r="G12" s="34"/>
      <c r="H12" s="39"/>
    </row>
    <row r="13" spans="1:8" s="2" customFormat="1" ht="16.899999999999999" customHeight="1">
      <c r="A13" s="34"/>
      <c r="B13" s="39"/>
      <c r="C13" s="267" t="s">
        <v>92</v>
      </c>
      <c r="D13" s="267" t="s">
        <v>161</v>
      </c>
      <c r="E13" s="17" t="s">
        <v>1</v>
      </c>
      <c r="F13" s="268">
        <v>748.8</v>
      </c>
      <c r="G13" s="34"/>
      <c r="H13" s="39"/>
    </row>
    <row r="14" spans="1:8" s="2" customFormat="1" ht="16.899999999999999" customHeight="1">
      <c r="A14" s="34"/>
      <c r="B14" s="39"/>
      <c r="C14" s="269" t="s">
        <v>395</v>
      </c>
      <c r="D14" s="34"/>
      <c r="E14" s="34"/>
      <c r="F14" s="34"/>
      <c r="G14" s="34"/>
      <c r="H14" s="39"/>
    </row>
    <row r="15" spans="1:8" s="2" customFormat="1" ht="16.899999999999999" customHeight="1">
      <c r="A15" s="34"/>
      <c r="B15" s="39"/>
      <c r="C15" s="267" t="s">
        <v>229</v>
      </c>
      <c r="D15" s="267" t="s">
        <v>230</v>
      </c>
      <c r="E15" s="17" t="s">
        <v>143</v>
      </c>
      <c r="F15" s="268">
        <v>748.8</v>
      </c>
      <c r="G15" s="34"/>
      <c r="H15" s="39"/>
    </row>
    <row r="16" spans="1:8" s="2" customFormat="1" ht="16.899999999999999" customHeight="1">
      <c r="A16" s="34"/>
      <c r="B16" s="39"/>
      <c r="C16" s="267" t="s">
        <v>204</v>
      </c>
      <c r="D16" s="267" t="s">
        <v>205</v>
      </c>
      <c r="E16" s="17" t="s">
        <v>143</v>
      </c>
      <c r="F16" s="268">
        <v>748.8</v>
      </c>
      <c r="G16" s="34"/>
      <c r="H16" s="39"/>
    </row>
    <row r="17" spans="1:8" s="2" customFormat="1" ht="16.899999999999999" customHeight="1">
      <c r="A17" s="34"/>
      <c r="B17" s="39"/>
      <c r="C17" s="267" t="s">
        <v>225</v>
      </c>
      <c r="D17" s="267" t="s">
        <v>226</v>
      </c>
      <c r="E17" s="17" t="s">
        <v>143</v>
      </c>
      <c r="F17" s="268">
        <v>748.8</v>
      </c>
      <c r="G17" s="34"/>
      <c r="H17" s="39"/>
    </row>
    <row r="18" spans="1:8" s="2" customFormat="1" ht="16.899999999999999" customHeight="1">
      <c r="A18" s="34"/>
      <c r="B18" s="39"/>
      <c r="C18" s="263" t="s">
        <v>90</v>
      </c>
      <c r="D18" s="264" t="s">
        <v>1</v>
      </c>
      <c r="E18" s="265" t="s">
        <v>1</v>
      </c>
      <c r="F18" s="266">
        <v>540</v>
      </c>
      <c r="G18" s="34"/>
      <c r="H18" s="39"/>
    </row>
    <row r="19" spans="1:8" s="2" customFormat="1" ht="16.899999999999999" customHeight="1">
      <c r="A19" s="34"/>
      <c r="B19" s="39"/>
      <c r="C19" s="267" t="s">
        <v>1</v>
      </c>
      <c r="D19" s="267" t="s">
        <v>160</v>
      </c>
      <c r="E19" s="17" t="s">
        <v>1</v>
      </c>
      <c r="F19" s="268">
        <v>540</v>
      </c>
      <c r="G19" s="34"/>
      <c r="H19" s="39"/>
    </row>
    <row r="20" spans="1:8" s="2" customFormat="1" ht="16.899999999999999" customHeight="1">
      <c r="A20" s="34"/>
      <c r="B20" s="39"/>
      <c r="C20" s="267" t="s">
        <v>90</v>
      </c>
      <c r="D20" s="267" t="s">
        <v>161</v>
      </c>
      <c r="E20" s="17" t="s">
        <v>1</v>
      </c>
      <c r="F20" s="268">
        <v>540</v>
      </c>
      <c r="G20" s="34"/>
      <c r="H20" s="39"/>
    </row>
    <row r="21" spans="1:8" s="2" customFormat="1" ht="16.899999999999999" customHeight="1">
      <c r="A21" s="34"/>
      <c r="B21" s="39"/>
      <c r="C21" s="269" t="s">
        <v>395</v>
      </c>
      <c r="D21" s="34"/>
      <c r="E21" s="34"/>
      <c r="F21" s="34"/>
      <c r="G21" s="34"/>
      <c r="H21" s="39"/>
    </row>
    <row r="22" spans="1:8" s="2" customFormat="1" ht="16.899999999999999" customHeight="1">
      <c r="A22" s="34"/>
      <c r="B22" s="39"/>
      <c r="C22" s="267" t="s">
        <v>157</v>
      </c>
      <c r="D22" s="267" t="s">
        <v>158</v>
      </c>
      <c r="E22" s="17" t="s">
        <v>143</v>
      </c>
      <c r="F22" s="268">
        <v>540</v>
      </c>
      <c r="G22" s="34"/>
      <c r="H22" s="39"/>
    </row>
    <row r="23" spans="1:8" s="2" customFormat="1" ht="16.899999999999999" customHeight="1">
      <c r="A23" s="34"/>
      <c r="B23" s="39"/>
      <c r="C23" s="267" t="s">
        <v>216</v>
      </c>
      <c r="D23" s="267" t="s">
        <v>217</v>
      </c>
      <c r="E23" s="17" t="s">
        <v>143</v>
      </c>
      <c r="F23" s="268">
        <v>540</v>
      </c>
      <c r="G23" s="34"/>
      <c r="H23" s="39"/>
    </row>
    <row r="24" spans="1:8" s="2" customFormat="1" ht="16.899999999999999" customHeight="1">
      <c r="A24" s="34"/>
      <c r="B24" s="39"/>
      <c r="C24" s="267" t="s">
        <v>153</v>
      </c>
      <c r="D24" s="267" t="s">
        <v>154</v>
      </c>
      <c r="E24" s="17" t="s">
        <v>143</v>
      </c>
      <c r="F24" s="268">
        <v>540</v>
      </c>
      <c r="G24" s="34"/>
      <c r="H24" s="39"/>
    </row>
    <row r="25" spans="1:8" s="2" customFormat="1" ht="7.35" customHeight="1">
      <c r="A25" s="34"/>
      <c r="B25" s="140"/>
      <c r="C25" s="141"/>
      <c r="D25" s="141"/>
      <c r="E25" s="141"/>
      <c r="F25" s="141"/>
      <c r="G25" s="141"/>
      <c r="H25" s="39"/>
    </row>
    <row r="26" spans="1:8" s="2" customFormat="1" ht="11.25">
      <c r="A26" s="34"/>
      <c r="B26" s="34"/>
      <c r="C26" s="34"/>
      <c r="D26" s="34"/>
      <c r="E26" s="34"/>
      <c r="F26" s="34"/>
      <c r="G26" s="34"/>
      <c r="H26" s="34"/>
    </row>
  </sheetData>
  <sheetProtection algorithmName="SHA-512" hashValue="7kz8312Hv8Fmj/6ixPKRrVzZWDYKMRm0r91hEzINR9HFSbubrQSgsVrxqftTPTzU5W1QCGzTqS1Ytzc4hOLqBg==" saltValue="EYX1nlw/i0q3FT6qafzMnICLkswnU2Fym/DmjmWfvq+XaPMWtfRPo/APUaSxcl3C/u6DAZg6FFZxzAo0XZYTj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Stavební část</vt:lpstr>
      <vt:lpstr>002 - Elektroinstalace</vt:lpstr>
      <vt:lpstr>Seznam figur</vt:lpstr>
      <vt:lpstr>'001 - Stavební část'!Názvy_tisku</vt:lpstr>
      <vt:lpstr>'002 - Elektroinstalace'!Názvy_tisku</vt:lpstr>
      <vt:lpstr>'Rekapitulace stavby'!Názvy_tisku</vt:lpstr>
      <vt:lpstr>'Seznam figur'!Názvy_tisku</vt:lpstr>
      <vt:lpstr>'001 - Stavební část'!Oblast_tisku</vt:lpstr>
      <vt:lpstr>'002 - Elektroinstalace'!Oblast_tisku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Kasperova</dc:creator>
  <cp:lastModifiedBy>Martina Novotná</cp:lastModifiedBy>
  <dcterms:created xsi:type="dcterms:W3CDTF">2023-05-24T08:54:15Z</dcterms:created>
  <dcterms:modified xsi:type="dcterms:W3CDTF">2023-06-01T05:19:54Z</dcterms:modified>
</cp:coreProperties>
</file>