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BSK\Dokumenty\Prace\Domov_bez_barier\2023_05_00_DBB_plot\03_priprava\dbb_plot_zd_20230605\"/>
    </mc:Choice>
  </mc:AlternateContent>
  <xr:revisionPtr revIDLastSave="0" documentId="13_ncr:1_{C560B24C-5CF1-4CA4-97C2-343E19D30C62}" xr6:coauthVersionLast="47" xr6:coauthVersionMax="47" xr10:uidLastSave="{00000000-0000-0000-0000-000000000000}"/>
  <bookViews>
    <workbookView xWindow="8568" yWindow="4620" windowWidth="21204" windowHeight="21552" activeTab="1" xr2:uid="{00000000-000D-0000-FFFF-FFFF00000000}"/>
  </bookViews>
  <sheets>
    <sheet name="Rekapitulace stavby" sheetId="1" r:id="rId1"/>
    <sheet name="1op - Oprava oplocení-v r..." sheetId="2" r:id="rId2"/>
  </sheets>
  <definedNames>
    <definedName name="_xlnm._FilterDatabase" localSheetId="1" hidden="1">'1op - Oprava oplocení-v r...'!$C$130:$K$195</definedName>
    <definedName name="_xlnm.Print_Titles" localSheetId="1">'1op - Oprava oplocení-v r...'!$130:$130</definedName>
    <definedName name="_xlnm.Print_Titles" localSheetId="0">'Rekapitulace stavby'!$92:$92</definedName>
    <definedName name="_xlnm.Print_Area" localSheetId="1">'1op - Oprava oplocení-v r...'!$C$118:$J$195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95" i="2"/>
  <c r="BH195" i="2"/>
  <c r="BG195" i="2"/>
  <c r="BE195" i="2"/>
  <c r="T195" i="2"/>
  <c r="T194" i="2" s="1"/>
  <c r="R195" i="2"/>
  <c r="R194" i="2" s="1"/>
  <c r="P195" i="2"/>
  <c r="P194" i="2" s="1"/>
  <c r="BI193" i="2"/>
  <c r="BH193" i="2"/>
  <c r="BG193" i="2"/>
  <c r="BE193" i="2"/>
  <c r="T193" i="2"/>
  <c r="T192" i="2" s="1"/>
  <c r="R193" i="2"/>
  <c r="R192" i="2"/>
  <c r="P193" i="2"/>
  <c r="P192" i="2" s="1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T179" i="2" s="1"/>
  <c r="R180" i="2"/>
  <c r="R179" i="2" s="1"/>
  <c r="P180" i="2"/>
  <c r="P179" i="2" s="1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T155" i="2" s="1"/>
  <c r="R156" i="2"/>
  <c r="R155" i="2"/>
  <c r="P156" i="2"/>
  <c r="P155" i="2" s="1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F125" i="2"/>
  <c r="E123" i="2"/>
  <c r="F89" i="2"/>
  <c r="E87" i="2"/>
  <c r="J24" i="2"/>
  <c r="E24" i="2"/>
  <c r="J92" i="2" s="1"/>
  <c r="J23" i="2"/>
  <c r="J21" i="2"/>
  <c r="E21" i="2"/>
  <c r="J127" i="2"/>
  <c r="J20" i="2"/>
  <c r="J18" i="2"/>
  <c r="E18" i="2"/>
  <c r="F128" i="2" s="1"/>
  <c r="J17" i="2"/>
  <c r="J15" i="2"/>
  <c r="E15" i="2"/>
  <c r="F91" i="2" s="1"/>
  <c r="J14" i="2"/>
  <c r="J12" i="2"/>
  <c r="J125" i="2" s="1"/>
  <c r="E7" i="2"/>
  <c r="E121" i="2" s="1"/>
  <c r="L90" i="1"/>
  <c r="AM90" i="1"/>
  <c r="AM89" i="1"/>
  <c r="L89" i="1"/>
  <c r="AM87" i="1"/>
  <c r="L87" i="1"/>
  <c r="L85" i="1"/>
  <c r="L84" i="1"/>
  <c r="BK170" i="2"/>
  <c r="J154" i="2"/>
  <c r="J141" i="2"/>
  <c r="J184" i="2"/>
  <c r="J160" i="2"/>
  <c r="J195" i="2"/>
  <c r="BK154" i="2"/>
  <c r="BK183" i="2"/>
  <c r="J169" i="2"/>
  <c r="BK139" i="2"/>
  <c r="BK177" i="2"/>
  <c r="J193" i="2"/>
  <c r="BK168" i="2"/>
  <c r="BK174" i="2"/>
  <c r="BK135" i="2"/>
  <c r="BK161" i="2"/>
  <c r="J153" i="2"/>
  <c r="J138" i="2"/>
  <c r="BK185" i="2"/>
  <c r="J167" i="2"/>
  <c r="BK145" i="2"/>
  <c r="J172" i="2"/>
  <c r="J189" i="2"/>
  <c r="J142" i="2"/>
  <c r="J166" i="2"/>
  <c r="J137" i="2"/>
  <c r="J176" i="2"/>
  <c r="J190" i="2"/>
  <c r="J147" i="2"/>
  <c r="J168" i="2"/>
  <c r="BK134" i="2"/>
  <c r="BK172" i="2"/>
  <c r="J156" i="2"/>
  <c r="AS94" i="1"/>
  <c r="J183" i="2"/>
  <c r="BK166" i="2"/>
  <c r="BK136" i="2"/>
  <c r="BK156" i="2"/>
  <c r="BK191" i="2"/>
  <c r="J175" i="2"/>
  <c r="J150" i="2"/>
  <c r="J178" i="2"/>
  <c r="BK147" i="2"/>
  <c r="J170" i="2"/>
  <c r="J135" i="2"/>
  <c r="BK138" i="2"/>
  <c r="J171" i="2"/>
  <c r="J148" i="2"/>
  <c r="BK193" i="2"/>
  <c r="J177" i="2"/>
  <c r="J152" i="2"/>
  <c r="J159" i="2"/>
  <c r="BK190" i="2"/>
  <c r="BK158" i="2"/>
  <c r="BK152" i="2"/>
  <c r="J134" i="2"/>
  <c r="J139" i="2"/>
  <c r="J144" i="2"/>
  <c r="J145" i="2"/>
  <c r="BK189" i="2"/>
  <c r="J158" i="2"/>
  <c r="BK144" i="2"/>
  <c r="J191" i="2"/>
  <c r="BK171" i="2"/>
  <c r="BK151" i="2"/>
  <c r="BK180" i="2"/>
  <c r="BK143" i="2"/>
  <c r="J136" i="2"/>
  <c r="BK153" i="2"/>
  <c r="J180" i="2"/>
  <c r="J143" i="2"/>
  <c r="BK167" i="2"/>
  <c r="BK162" i="2"/>
  <c r="BK195" i="2"/>
  <c r="BK159" i="2"/>
  <c r="BK137" i="2"/>
  <c r="BK178" i="2"/>
  <c r="BK163" i="2"/>
  <c r="BK141" i="2"/>
  <c r="J161" i="2"/>
  <c r="BK142" i="2"/>
  <c r="J165" i="2"/>
  <c r="J174" i="2"/>
  <c r="BK148" i="2"/>
  <c r="J163" i="2"/>
  <c r="J185" i="2"/>
  <c r="BK169" i="2"/>
  <c r="BK160" i="2"/>
  <c r="J151" i="2"/>
  <c r="BK176" i="2"/>
  <c r="BK149" i="2"/>
  <c r="BK175" i="2"/>
  <c r="BK186" i="2"/>
  <c r="J186" i="2"/>
  <c r="BK165" i="2"/>
  <c r="BK184" i="2"/>
  <c r="J162" i="2"/>
  <c r="BK150" i="2"/>
  <c r="J149" i="2"/>
  <c r="R133" i="2" l="1"/>
  <c r="BK157" i="2"/>
  <c r="J157" i="2" s="1"/>
  <c r="J102" i="2" s="1"/>
  <c r="P133" i="2"/>
  <c r="T140" i="2"/>
  <c r="T157" i="2"/>
  <c r="BK146" i="2"/>
  <c r="J146" i="2" s="1"/>
  <c r="J100" i="2" s="1"/>
  <c r="R157" i="2"/>
  <c r="T164" i="2"/>
  <c r="BK182" i="2"/>
  <c r="J182" i="2" s="1"/>
  <c r="J107" i="2" s="1"/>
  <c r="BK140" i="2"/>
  <c r="J140" i="2" s="1"/>
  <c r="J99" i="2" s="1"/>
  <c r="R146" i="2"/>
  <c r="P157" i="2"/>
  <c r="P173" i="2"/>
  <c r="BK188" i="2"/>
  <c r="P140" i="2"/>
  <c r="T146" i="2"/>
  <c r="P164" i="2"/>
  <c r="R173" i="2"/>
  <c r="R182" i="2"/>
  <c r="R181" i="2" s="1"/>
  <c r="P188" i="2"/>
  <c r="P187" i="2" s="1"/>
  <c r="BK133" i="2"/>
  <c r="R140" i="2"/>
  <c r="R164" i="2"/>
  <c r="T173" i="2"/>
  <c r="T182" i="2"/>
  <c r="T181" i="2" s="1"/>
  <c r="R188" i="2"/>
  <c r="R187" i="2" s="1"/>
  <c r="T133" i="2"/>
  <c r="P146" i="2"/>
  <c r="BK164" i="2"/>
  <c r="J164" i="2" s="1"/>
  <c r="J103" i="2" s="1"/>
  <c r="BK173" i="2"/>
  <c r="J173" i="2" s="1"/>
  <c r="J104" i="2" s="1"/>
  <c r="P182" i="2"/>
  <c r="P181" i="2" s="1"/>
  <c r="T188" i="2"/>
  <c r="T187" i="2" s="1"/>
  <c r="BK155" i="2"/>
  <c r="J155" i="2" s="1"/>
  <c r="J101" i="2" s="1"/>
  <c r="BK179" i="2"/>
  <c r="J179" i="2" s="1"/>
  <c r="J105" i="2" s="1"/>
  <c r="BK192" i="2"/>
  <c r="J192" i="2" s="1"/>
  <c r="J110" i="2" s="1"/>
  <c r="BK194" i="2"/>
  <c r="J194" i="2" s="1"/>
  <c r="J111" i="2" s="1"/>
  <c r="J89" i="2"/>
  <c r="BF141" i="2"/>
  <c r="BF150" i="2"/>
  <c r="BF163" i="2"/>
  <c r="BF166" i="2"/>
  <c r="BF183" i="2"/>
  <c r="E85" i="2"/>
  <c r="F127" i="2"/>
  <c r="BF151" i="2"/>
  <c r="BF160" i="2"/>
  <c r="BF161" i="2"/>
  <c r="BF165" i="2"/>
  <c r="BF168" i="2"/>
  <c r="BF171" i="2"/>
  <c r="BF178" i="2"/>
  <c r="BF137" i="2"/>
  <c r="BF149" i="2"/>
  <c r="BF154" i="2"/>
  <c r="BF159" i="2"/>
  <c r="BF172" i="2"/>
  <c r="BF185" i="2"/>
  <c r="F92" i="2"/>
  <c r="BF162" i="2"/>
  <c r="BF184" i="2"/>
  <c r="BF190" i="2"/>
  <c r="J91" i="2"/>
  <c r="J128" i="2"/>
  <c r="BF139" i="2"/>
  <c r="BF143" i="2"/>
  <c r="BF144" i="2"/>
  <c r="BF148" i="2"/>
  <c r="BF152" i="2"/>
  <c r="BF153" i="2"/>
  <c r="BF170" i="2"/>
  <c r="BF174" i="2"/>
  <c r="BF177" i="2"/>
  <c r="BF195" i="2"/>
  <c r="BF136" i="2"/>
  <c r="BF138" i="2"/>
  <c r="BF147" i="2"/>
  <c r="BF167" i="2"/>
  <c r="BF176" i="2"/>
  <c r="BF186" i="2"/>
  <c r="BF189" i="2"/>
  <c r="BF156" i="2"/>
  <c r="BF158" i="2"/>
  <c r="BF169" i="2"/>
  <c r="BF175" i="2"/>
  <c r="BF134" i="2"/>
  <c r="BF135" i="2"/>
  <c r="BF142" i="2"/>
  <c r="BF145" i="2"/>
  <c r="BF180" i="2"/>
  <c r="BF191" i="2"/>
  <c r="BF193" i="2"/>
  <c r="J33" i="2"/>
  <c r="AV95" i="1" s="1"/>
  <c r="F37" i="2"/>
  <c r="BD95" i="1" s="1"/>
  <c r="BD94" i="1" s="1"/>
  <c r="W33" i="1" s="1"/>
  <c r="F33" i="2"/>
  <c r="AZ95" i="1" s="1"/>
  <c r="AZ94" i="1" s="1"/>
  <c r="W29" i="1" s="1"/>
  <c r="F36" i="2"/>
  <c r="BC95" i="1" s="1"/>
  <c r="BC94" i="1" s="1"/>
  <c r="AY94" i="1" s="1"/>
  <c r="F35" i="2"/>
  <c r="BB95" i="1" s="1"/>
  <c r="BB94" i="1" s="1"/>
  <c r="AX94" i="1" s="1"/>
  <c r="T132" i="2" l="1"/>
  <c r="T131" i="2" s="1"/>
  <c r="BK132" i="2"/>
  <c r="J132" i="2" s="1"/>
  <c r="J97" i="2" s="1"/>
  <c r="P132" i="2"/>
  <c r="P131" i="2" s="1"/>
  <c r="AU95" i="1" s="1"/>
  <c r="AU94" i="1" s="1"/>
  <c r="BK187" i="2"/>
  <c r="J187" i="2" s="1"/>
  <c r="J108" i="2" s="1"/>
  <c r="R132" i="2"/>
  <c r="R131" i="2" s="1"/>
  <c r="J133" i="2"/>
  <c r="J98" i="2" s="1"/>
  <c r="BK181" i="2"/>
  <c r="J181" i="2" s="1"/>
  <c r="J106" i="2" s="1"/>
  <c r="J188" i="2"/>
  <c r="J109" i="2" s="1"/>
  <c r="F34" i="2"/>
  <c r="BA95" i="1" s="1"/>
  <c r="BA94" i="1" s="1"/>
  <c r="W30" i="1" s="1"/>
  <c r="AV94" i="1"/>
  <c r="AK29" i="1" s="1"/>
  <c r="W32" i="1"/>
  <c r="W31" i="1"/>
  <c r="J34" i="2"/>
  <c r="AW95" i="1" s="1"/>
  <c r="AT95" i="1" s="1"/>
  <c r="BK131" i="2" l="1"/>
  <c r="J131" i="2" s="1"/>
  <c r="J96" i="2" s="1"/>
  <c r="AW94" i="1"/>
  <c r="AK30" i="1" s="1"/>
  <c r="J30" i="2" l="1"/>
  <c r="AG95" i="1" s="1"/>
  <c r="AG94" i="1" s="1"/>
  <c r="AK26" i="1" s="1"/>
  <c r="AK35" i="1" s="1"/>
  <c r="AT94" i="1"/>
  <c r="J39" i="2" l="1"/>
  <c r="AN94" i="1"/>
  <c r="AN95" i="1"/>
</calcChain>
</file>

<file path=xl/sharedStrings.xml><?xml version="1.0" encoding="utf-8"?>
<sst xmlns="http://schemas.openxmlformats.org/spreadsheetml/2006/main" count="1043" uniqueCount="346">
  <si>
    <t>Export Komplet</t>
  </si>
  <si>
    <t/>
  </si>
  <si>
    <t>2.0</t>
  </si>
  <si>
    <t>False</t>
  </si>
  <si>
    <t>{64c334f5-cd34-4f6a-b787-6d7eb2d262e4}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</si>
  <si>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</si>
  <si>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</si>
  <si>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</si>
  <si>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</si>
  <si>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</si>
  <si>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</si>
  <si>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</si>
  <si>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</si>
  <si>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2023-24</t>
  </si>
  <si>
    <t>Stavba:</t>
  </si>
  <si>
    <t>Oprava zděného oplocení v jižní části areálu Domova bez bariér v rozsahu 10 polí a 11 sloupků</t>
  </si>
  <si>
    <t>KSO:</t>
  </si>
  <si>
    <t>CC-CZ:</t>
  </si>
  <si>
    <t>Místo:</t>
  </si>
  <si>
    <t>Hořice</t>
  </si>
  <si>
    <t>Datum:</t>
  </si>
  <si>
    <t>23.3.2023</t>
  </si>
  <si>
    <t>Zadavatel:</t>
  </si>
  <si>
    <t>IČ:</t>
  </si>
  <si>
    <t>13583212</t>
  </si>
  <si>
    <t xml:space="preserve">Domov bez bariér - </t>
  </si>
  <si>
    <t>DIČ:</t>
  </si>
  <si>
    <t>CZ13583212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</si>
  <si>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</si>
  <si>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</si>
  <si>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</si>
  <si>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</si>
  <si>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</si>
  <si>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</si>
  <si>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</si>
  <si>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</si>
  <si>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</si>
  <si>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</si>
  <si>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</si>
  <si>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</si>
  <si>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</si>
  <si>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</si>
  <si>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</si>
  <si>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</si>
  <si>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</si>
  <si>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</si>
  <si>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</si>
  <si>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</si>
  <si>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</si>
  <si>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</si>
  <si>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</si>
  <si>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</si>
  <si>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</si>
  <si>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</si>
  <si>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</si>
  <si>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</si>
  <si>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</si>
  <si>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</si>
  <si>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</si>
  <si>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</si>
  <si>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</si>
  <si>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</si>
  <si>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</si>
  <si>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</si>
  <si>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</si>
  <si>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</si>
  <si>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</si>
  <si>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</si>
  <si>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</si>
  <si>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</si>
  <si>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</si>
  <si>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</si>
  <si>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</si>
  <si>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</si>
  <si>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</si>
  <si>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</si>
  <si>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</si>
  <si>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</si>
  <si>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</si>
  <si>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1op</t>
  </si>
  <si>
    <t>Oprava oplocení-v rozsahu 10 polí a 11 sloupků</t>
  </si>
  <si>
    <t>STA</t>
  </si>
  <si>
    <t>1</t>
  </si>
  <si>
    <t>{3164f75b-8415-49da-95a7-bf0c96e9eb1c}</t>
  </si>
  <si>
    <t>KRYCÍ LIST SOUPISU PRACÍ</t>
  </si>
  <si>
    <t>Objekt:</t>
  </si>
  <si>
    <t>1op - Oprava oplocení-v rozsahu 10 polí a 11 sloupků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</si>
  <si>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</si>
  <si>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</si>
  <si>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</si>
  <si>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</si>
  <si>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</si>
  <si>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</si>
  <si>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</si>
  <si>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</si>
  <si>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</si>
  <si>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</si>
  <si>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</si>
  <si>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</si>
  <si>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</si>
  <si>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</si>
  <si>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</si>
  <si>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</si>
  <si>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</si>
  <si>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</si>
  <si>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</si>
  <si>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</si>
  <si>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</si>
  <si>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</si>
  <si>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</si>
  <si>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</si>
  <si>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</si>
  <si>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</si>
  <si>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</si>
  <si>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</si>
  <si>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</si>
  <si>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</si>
  <si>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</si>
  <si>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</si>
  <si>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</si>
  <si>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</si>
  <si>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</si>
  <si>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</si>
  <si>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</si>
  <si>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</si>
  <si>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</si>
  <si>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</si>
  <si>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</si>
  <si>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</si>
  <si>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2</t>
  </si>
  <si>
    <t>1258402458</t>
  </si>
  <si>
    <t>132251102</t>
  </si>
  <si>
    <t>Hloubení rýh nezapažených  š do 800 mm v hornině třídy těžitelnosti I, skupiny 3 objem do 50 m3 strojně</t>
  </si>
  <si>
    <t>m3</t>
  </si>
  <si>
    <t>1686137057</t>
  </si>
  <si>
    <t>3</t>
  </si>
  <si>
    <t>174101101</t>
  </si>
  <si>
    <t>Zásyp jam, šachet rýh nebo kolem objektů sypaninou se zhutněním</t>
  </si>
  <si>
    <t>1208559042</t>
  </si>
  <si>
    <t>181351103</t>
  </si>
  <si>
    <t>Rozprostření ornice tl vrstvy do 200 mm pl do 500 m2 v rovině nebo ve svahu do 1:5 strojně</t>
  </si>
  <si>
    <t>1095950434</t>
  </si>
  <si>
    <t>5</t>
  </si>
  <si>
    <t>181411121</t>
  </si>
  <si>
    <t>Založení lučního trávníku výsevem plochy do 1000 m2 v rovině a ve svahu do 1:5</t>
  </si>
  <si>
    <t>-687805883</t>
  </si>
  <si>
    <t>6</t>
  </si>
  <si>
    <t>M</t>
  </si>
  <si>
    <t>005724800</t>
  </si>
  <si>
    <t>osivo směs jetelotravní</t>
  </si>
  <si>
    <t>kg</t>
  </si>
  <si>
    <t>8</t>
  </si>
  <si>
    <t>1863308008</t>
  </si>
  <si>
    <t>Svislé a kompletní konstrukce</t>
  </si>
  <si>
    <t>7</t>
  </si>
  <si>
    <t>311232015</t>
  </si>
  <si>
    <t>-1098700741</t>
  </si>
  <si>
    <t>312351105</t>
  </si>
  <si>
    <t>Zřízení oboustranného bednění zdí výplňových</t>
  </si>
  <si>
    <t>725080072</t>
  </si>
  <si>
    <t>9</t>
  </si>
  <si>
    <t>312351106</t>
  </si>
  <si>
    <t>Odstranění oboustranného bednění zdí výplňových</t>
  </si>
  <si>
    <t>293979051</t>
  </si>
  <si>
    <t>10</t>
  </si>
  <si>
    <t>331231315</t>
  </si>
  <si>
    <t>1473147955</t>
  </si>
  <si>
    <t>11</t>
  </si>
  <si>
    <t>342191211</t>
  </si>
  <si>
    <t>Montáž plotových polí</t>
  </si>
  <si>
    <t>-1652491832</t>
  </si>
  <si>
    <t>Vodorovné konstrukce</t>
  </si>
  <si>
    <t>12</t>
  </si>
  <si>
    <t>411351011</t>
  </si>
  <si>
    <t>Zřízení bednění stropů deskových tl do 25 cm bez podpěrné kce</t>
  </si>
  <si>
    <t>-1438580608</t>
  </si>
  <si>
    <t>13</t>
  </si>
  <si>
    <t>411351012</t>
  </si>
  <si>
    <t>Odstranění bednění stropů deskových tl do 25 cm bez podpěrné kce</t>
  </si>
  <si>
    <t>178351224</t>
  </si>
  <si>
    <t>14</t>
  </si>
  <si>
    <t>411354313</t>
  </si>
  <si>
    <t>Zřízení podpěrné konstrukce stropů výšky do 4 m tl do 25 cm</t>
  </si>
  <si>
    <t>942175522</t>
  </si>
  <si>
    <t>411354314</t>
  </si>
  <si>
    <t>Odstranění podpěrné konstrukce stropů výšky do 4 m tl do 25 cm</t>
  </si>
  <si>
    <t>-1148073886</t>
  </si>
  <si>
    <t>16</t>
  </si>
  <si>
    <t>417321414</t>
  </si>
  <si>
    <t>Ztužující pásy a věnce ze ŽB tř. C 20/25</t>
  </si>
  <si>
    <t>-1298387018</t>
  </si>
  <si>
    <t>17</t>
  </si>
  <si>
    <t>417351115</t>
  </si>
  <si>
    <t>Zřízení bednění ztužujících věnců</t>
  </si>
  <si>
    <t>492189416</t>
  </si>
  <si>
    <t>18</t>
  </si>
  <si>
    <t>417351116</t>
  </si>
  <si>
    <t>Odstranění bednění ztužujících věnců</t>
  </si>
  <si>
    <t>1834193188</t>
  </si>
  <si>
    <t>19</t>
  </si>
  <si>
    <t>417361821</t>
  </si>
  <si>
    <t>Výztuž ztužujících pásů a věnců betonářskou ocelí 10 505</t>
  </si>
  <si>
    <t>t</t>
  </si>
  <si>
    <t>818101827</t>
  </si>
  <si>
    <t>Komunikace pozemní</t>
  </si>
  <si>
    <t>20</t>
  </si>
  <si>
    <t>596211110</t>
  </si>
  <si>
    <t>Kladení zámkové dlažby komunikací pro pěší ručně tl 60 mm skupiny A pl do 50 m2</t>
  </si>
  <si>
    <t>1905015176</t>
  </si>
  <si>
    <t>Úpravy povrchů, podlahy a osazování výplní</t>
  </si>
  <si>
    <t>622631001</t>
  </si>
  <si>
    <t>Spárování spárovací maltou vnějších pohledových ploch stěn z cihel</t>
  </si>
  <si>
    <t>1073437948</t>
  </si>
  <si>
    <t>22</t>
  </si>
  <si>
    <t>623631001</t>
  </si>
  <si>
    <t>Spárování spárovací maltou vnějších pohledových ploch pilířů nebo sloupů z cihel</t>
  </si>
  <si>
    <t>-1608384083</t>
  </si>
  <si>
    <t>23</t>
  </si>
  <si>
    <t>631311125</t>
  </si>
  <si>
    <t>Mazanina tl do 120 mm z betonu prostého bez zvýšených nároků na prostředí tř. C 20/25</t>
  </si>
  <si>
    <t>-391841463</t>
  </si>
  <si>
    <t>24</t>
  </si>
  <si>
    <t>631319012</t>
  </si>
  <si>
    <t>Příplatek k mazanině tl do 120 mm za přehlazení povrchu</t>
  </si>
  <si>
    <t>934067838</t>
  </si>
  <si>
    <t>25</t>
  </si>
  <si>
    <t>631319173</t>
  </si>
  <si>
    <t>Příplatek k mazanině tl do 120 mm za stržení povrchu spodní vrstvy před vložením výztuže</t>
  </si>
  <si>
    <t>-503078838</t>
  </si>
  <si>
    <t>26</t>
  </si>
  <si>
    <t>631362021</t>
  </si>
  <si>
    <t>Výztuž mazanin svařovanými sítěmi Kari</t>
  </si>
  <si>
    <t>1231164045</t>
  </si>
  <si>
    <t>Ostatní konstrukce a práce, bourání</t>
  </si>
  <si>
    <t>27</t>
  </si>
  <si>
    <t>946111113</t>
  </si>
  <si>
    <t>Montáž pojízdných věží trubkových/dílcových š do 0,9 m dl do 3,2 m v do 3,5 m</t>
  </si>
  <si>
    <t>kus</t>
  </si>
  <si>
    <t>573509529</t>
  </si>
  <si>
    <t>28</t>
  </si>
  <si>
    <t>946111213</t>
  </si>
  <si>
    <t>Příplatek k pojízdným věžím š do 0,9 m dl do 3,2 m v do 3,5 m za první a ZKD den použití</t>
  </si>
  <si>
    <t>246374500</t>
  </si>
  <si>
    <t>29</t>
  </si>
  <si>
    <t>946111813</t>
  </si>
  <si>
    <t>Demontáž pojízdných věží trubkových/dílcových š do 0,9 m dl do 3,2 m v do 3,5 m</t>
  </si>
  <si>
    <t>-1455278497</t>
  </si>
  <si>
    <t>30</t>
  </si>
  <si>
    <t>952901111</t>
  </si>
  <si>
    <t>Vyčištění budov bytové a občanské výstavby při výšce podlaží do 4 m</t>
  </si>
  <si>
    <t>-2098049479</t>
  </si>
  <si>
    <t>31</t>
  </si>
  <si>
    <t>962032432</t>
  </si>
  <si>
    <t>Bourání zdiva cihelných z dutých nebo plných cihel pálených i nepálených na MV nebo MVC přes 1 m3</t>
  </si>
  <si>
    <t>-647969373</t>
  </si>
  <si>
    <t>32</t>
  </si>
  <si>
    <t>962042334.1</t>
  </si>
  <si>
    <t>Bourání betonového krytu zdiva</t>
  </si>
  <si>
    <t>-1375129454</t>
  </si>
  <si>
    <t>33</t>
  </si>
  <si>
    <t>966074114</t>
  </si>
  <si>
    <t>Demontáž plotových polí</t>
  </si>
  <si>
    <t>1355727978</t>
  </si>
  <si>
    <t>34</t>
  </si>
  <si>
    <t>979054441</t>
  </si>
  <si>
    <t>Očištění vybouraných z desek nebo dlaždic s původním spárováním z kameniva těženého</t>
  </si>
  <si>
    <t>1943284166</t>
  </si>
  <si>
    <t>997</t>
  </si>
  <si>
    <t>Přesun sutě</t>
  </si>
  <si>
    <t>35</t>
  </si>
  <si>
    <t>997002611</t>
  </si>
  <si>
    <t>Nakládání suti a vybouraných hmot</t>
  </si>
  <si>
    <t>-913555181</t>
  </si>
  <si>
    <t>36</t>
  </si>
  <si>
    <t>997013211</t>
  </si>
  <si>
    <t>Vnitrostaveništní doprava suti a vybouraných hmot pro budovy v do 6 m ručně</t>
  </si>
  <si>
    <t>-1599283498</t>
  </si>
  <si>
    <t>37</t>
  </si>
  <si>
    <t>997013501</t>
  </si>
  <si>
    <t>Odvoz suti a vybouraných hmot na skládku nebo meziskládku do 1 km se složením</t>
  </si>
  <si>
    <t>893627740</t>
  </si>
  <si>
    <t>38</t>
  </si>
  <si>
    <t>997013509</t>
  </si>
  <si>
    <t>Příplatek k odvozu suti a vybouraných hmot na skládku ZKD 1 km přes 1 km</t>
  </si>
  <si>
    <t>-1098214888</t>
  </si>
  <si>
    <t>39</t>
  </si>
  <si>
    <t>997013603</t>
  </si>
  <si>
    <t>Poplatek za uložení na skládce (skládkovné) stavebního odpadu cihelného kód odpadu 17 01 02</t>
  </si>
  <si>
    <t>-48005932</t>
  </si>
  <si>
    <t>998</t>
  </si>
  <si>
    <t>Přesun hmot</t>
  </si>
  <si>
    <t>40</t>
  </si>
  <si>
    <t>998232110</t>
  </si>
  <si>
    <t>Přesun hmot pro oplocení zděné z cihel nebo tvárnic v do 3 m</t>
  </si>
  <si>
    <t>-1452598918</t>
  </si>
  <si>
    <t>PSV</t>
  </si>
  <si>
    <t>Práce a dodávky PSV</t>
  </si>
  <si>
    <t>711</t>
  </si>
  <si>
    <t>Izolace proti vodě, vlhkosti a plynům</t>
  </si>
  <si>
    <t>41</t>
  </si>
  <si>
    <t>711161212</t>
  </si>
  <si>
    <t>Izolace proti zemní vlhkosti nopovou fólií svislá, nopek v 8,0 mm, tl do 0,6 mm</t>
  </si>
  <si>
    <t>512804707</t>
  </si>
  <si>
    <t>42</t>
  </si>
  <si>
    <t>711193121</t>
  </si>
  <si>
    <t>Izolace proti zemní vlhkosti na vodorovné ploše těsnicí kaší AQUAFIN 2K</t>
  </si>
  <si>
    <t>363274054</t>
  </si>
  <si>
    <t>43</t>
  </si>
  <si>
    <t>711193131</t>
  </si>
  <si>
    <t>Izolace proti zemní vlhkosti na svislé ploše těsnicí kaší AQUAFIN 2K</t>
  </si>
  <si>
    <t>-596476377</t>
  </si>
  <si>
    <t>44</t>
  </si>
  <si>
    <t>998711201</t>
  </si>
  <si>
    <t>Přesun hmot procentní pro izolace proti vodě, vlhkosti a plynům v objektech v do 6 m</t>
  </si>
  <si>
    <t>%</t>
  </si>
  <si>
    <t>426343488</t>
  </si>
  <si>
    <t>VRN</t>
  </si>
  <si>
    <t>Vedlejší rozpočtové náklady</t>
  </si>
  <si>
    <t>VRN3</t>
  </si>
  <si>
    <t>Zařízení staveniště</t>
  </si>
  <si>
    <t>45</t>
  </si>
  <si>
    <t>035103001</t>
  </si>
  <si>
    <t>Pronájem ploch-veřejné prostranství</t>
  </si>
  <si>
    <t>kpl</t>
  </si>
  <si>
    <t>1024</t>
  </si>
  <si>
    <t>-1289584727</t>
  </si>
  <si>
    <t>46</t>
  </si>
  <si>
    <t>035103001a</t>
  </si>
  <si>
    <t>-1082386004</t>
  </si>
  <si>
    <t>47</t>
  </si>
  <si>
    <t>035103001ab</t>
  </si>
  <si>
    <t>Zabezpečení staveniště</t>
  </si>
  <si>
    <t>-2056510397</t>
  </si>
  <si>
    <t>VRN6</t>
  </si>
  <si>
    <t>Územní vlivy</t>
  </si>
  <si>
    <t>48</t>
  </si>
  <si>
    <t>062103000</t>
  </si>
  <si>
    <t>-737587967</t>
  </si>
  <si>
    <t>VRN7</t>
  </si>
  <si>
    <t>Provozní vlivy</t>
  </si>
  <si>
    <t>49</t>
  </si>
  <si>
    <t>071103000</t>
  </si>
  <si>
    <t>Provoz investora</t>
  </si>
  <si>
    <t>-2003871972</t>
  </si>
  <si>
    <t>Zdivo nosné z cihel děrovaných lícových, český formát 290*140*65 mm, MVC včetně spárování, barva cihlově červená (např. Klinker ČF. 16 JANKA - zadavatel umožňuje nabídnout rovnocenné řešení)</t>
  </si>
  <si>
    <t>Zdivo pilířů z cihel děrovaných lícových, český formát 290*140*65 mm, MVC včetně spárování, barva cihlově červená (např. Klinker ČF. 16 JANKA - zadavatel umožňuje nabídnout rovnocenné řešení)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</si>
</sst>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2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49" t="s">
        <v>5</v>
      </c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7" t="s">
        <v>13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R5" s="16"/>
      <c r="BS5" s="13" t="s">
        <v>6</v>
      </c>
    </row>
    <row r="6" spans="1:74" ht="36.9" customHeight="1">
      <c r="B6" s="16"/>
      <c r="D6" s="21" t="s">
        <v>14</v>
      </c>
      <c r="K6" s="178" t="s">
        <v>15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24</v>
      </c>
      <c r="AR10" s="16"/>
      <c r="BS10" s="13" t="s">
        <v>6</v>
      </c>
    </row>
    <row r="11" spans="1:74" ht="18.45" customHeight="1">
      <c r="B11" s="16"/>
      <c r="E11" s="20" t="s">
        <v>25</v>
      </c>
      <c r="AK11" s="22" t="s">
        <v>26</v>
      </c>
      <c r="AN11" s="20" t="s">
        <v>27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28</v>
      </c>
      <c r="AK13" s="22" t="s">
        <v>23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29</v>
      </c>
      <c r="AK14" s="22" t="s">
        <v>26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30</v>
      </c>
      <c r="AK16" s="22" t="s">
        <v>23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29</v>
      </c>
      <c r="AK17" s="22" t="s">
        <v>26</v>
      </c>
      <c r="AN17" s="20" t="s">
        <v>1</v>
      </c>
      <c r="AR17" s="16"/>
      <c r="BS17" s="13" t="s">
        <v>31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32</v>
      </c>
      <c r="AK19" s="22" t="s">
        <v>23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29</v>
      </c>
      <c r="AK20" s="22" t="s">
        <v>26</v>
      </c>
      <c r="AN20" s="20" t="s">
        <v>1</v>
      </c>
      <c r="AR20" s="16"/>
      <c r="BS20" s="13" t="s">
        <v>31</v>
      </c>
    </row>
    <row r="21" spans="2:71" ht="6.9" customHeight="1">
      <c r="B21" s="16"/>
      <c r="AR21" s="16"/>
    </row>
    <row r="22" spans="2:71" ht="12" customHeight="1">
      <c r="B22" s="16"/>
      <c r="D22" s="22" t="s">
        <v>33</v>
      </c>
      <c r="AR22" s="16"/>
    </row>
    <row r="23" spans="2:71" ht="16.5" customHeight="1">
      <c r="B23" s="16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0">
        <f>ROUND(AG94,1)</f>
        <v>0</v>
      </c>
      <c r="AL26" s="181"/>
      <c r="AM26" s="181"/>
      <c r="AN26" s="181"/>
      <c r="AO26" s="181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82" t="s">
        <v>35</v>
      </c>
      <c r="M28" s="182"/>
      <c r="N28" s="182"/>
      <c r="O28" s="182"/>
      <c r="P28" s="182"/>
      <c r="W28" s="182" t="s">
        <v>36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37</v>
      </c>
      <c r="AL28" s="182"/>
      <c r="AM28" s="182"/>
      <c r="AN28" s="182"/>
      <c r="AO28" s="182"/>
      <c r="AR28" s="25"/>
    </row>
    <row r="29" spans="2:71" s="2" customFormat="1" ht="14.4" customHeight="1">
      <c r="B29" s="29"/>
      <c r="D29" s="22" t="s">
        <v>38</v>
      </c>
      <c r="F29" s="22" t="s">
        <v>39</v>
      </c>
      <c r="L29" s="167">
        <v>0.21</v>
      </c>
      <c r="M29" s="166"/>
      <c r="N29" s="166"/>
      <c r="O29" s="166"/>
      <c r="P29" s="166"/>
      <c r="W29" s="165">
        <f>ROUND(AZ94, 1)</f>
        <v>0</v>
      </c>
      <c r="X29" s="166"/>
      <c r="Y29" s="166"/>
      <c r="Z29" s="166"/>
      <c r="AA29" s="166"/>
      <c r="AB29" s="166"/>
      <c r="AC29" s="166"/>
      <c r="AD29" s="166"/>
      <c r="AE29" s="166"/>
      <c r="AK29" s="165">
        <f>ROUND(AV94, 1)</f>
        <v>0</v>
      </c>
      <c r="AL29" s="166"/>
      <c r="AM29" s="166"/>
      <c r="AN29" s="166"/>
      <c r="AO29" s="166"/>
      <c r="AR29" s="29"/>
    </row>
    <row r="30" spans="2:71" s="2" customFormat="1" ht="14.4" customHeight="1">
      <c r="B30" s="29"/>
      <c r="F30" s="22" t="s">
        <v>40</v>
      </c>
      <c r="L30" s="167">
        <v>0.15</v>
      </c>
      <c r="M30" s="166"/>
      <c r="N30" s="166"/>
      <c r="O30" s="166"/>
      <c r="P30" s="166"/>
      <c r="W30" s="165">
        <f>ROUND(BA94, 1)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1)</f>
        <v>0</v>
      </c>
      <c r="AL30" s="166"/>
      <c r="AM30" s="166"/>
      <c r="AN30" s="166"/>
      <c r="AO30" s="166"/>
      <c r="AR30" s="29"/>
    </row>
    <row r="31" spans="2:71" s="2" customFormat="1" ht="14.4" hidden="1" customHeight="1">
      <c r="B31" s="29"/>
      <c r="F31" s="22" t="s">
        <v>41</v>
      </c>
      <c r="L31" s="167">
        <v>0.21</v>
      </c>
      <c r="M31" s="166"/>
      <c r="N31" s="166"/>
      <c r="O31" s="166"/>
      <c r="P31" s="166"/>
      <c r="W31" s="165">
        <f>ROUND(BB94, 1)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29"/>
    </row>
    <row r="32" spans="2:71" s="2" customFormat="1" ht="14.4" hidden="1" customHeight="1">
      <c r="B32" s="29"/>
      <c r="F32" s="22" t="s">
        <v>42</v>
      </c>
      <c r="L32" s="167">
        <v>0.15</v>
      </c>
      <c r="M32" s="166"/>
      <c r="N32" s="166"/>
      <c r="O32" s="166"/>
      <c r="P32" s="166"/>
      <c r="W32" s="165">
        <f>ROUND(BC94, 1)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29"/>
    </row>
    <row r="33" spans="2:44" s="2" customFormat="1" ht="14.4" hidden="1" customHeight="1">
      <c r="B33" s="29"/>
      <c r="F33" s="22" t="s">
        <v>43</v>
      </c>
      <c r="L33" s="167">
        <v>0</v>
      </c>
      <c r="M33" s="166"/>
      <c r="N33" s="166"/>
      <c r="O33" s="166"/>
      <c r="P33" s="166"/>
      <c r="W33" s="165">
        <f>ROUND(BD94, 1)</f>
        <v>0</v>
      </c>
      <c r="X33" s="166"/>
      <c r="Y33" s="166"/>
      <c r="Z33" s="166"/>
      <c r="AA33" s="166"/>
      <c r="AB33" s="166"/>
      <c r="AC33" s="166"/>
      <c r="AD33" s="166"/>
      <c r="AE33" s="166"/>
      <c r="AK33" s="165">
        <v>0</v>
      </c>
      <c r="AL33" s="166"/>
      <c r="AM33" s="166"/>
      <c r="AN33" s="166"/>
      <c r="AO33" s="166"/>
      <c r="AR33" s="29"/>
    </row>
    <row r="34" spans="2:44" s="1" customFormat="1" ht="6.9" customHeight="1">
      <c r="B34" s="25"/>
      <c r="AR34" s="25"/>
    </row>
    <row r="35" spans="2:44" s="1" customFormat="1" ht="25.95" customHeight="1">
      <c r="B35" s="25"/>
      <c r="C35" s="30"/>
      <c r="D35" s="31" t="s">
        <v>44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45</v>
      </c>
      <c r="U35" s="32"/>
      <c r="V35" s="32"/>
      <c r="W35" s="32"/>
      <c r="X35" s="168" t="s">
        <v>46</v>
      </c>
      <c r="Y35" s="169"/>
      <c r="Z35" s="169"/>
      <c r="AA35" s="169"/>
      <c r="AB35" s="169"/>
      <c r="AC35" s="32"/>
      <c r="AD35" s="32"/>
      <c r="AE35" s="32"/>
      <c r="AF35" s="32"/>
      <c r="AG35" s="32"/>
      <c r="AH35" s="32"/>
      <c r="AI35" s="32"/>
      <c r="AJ35" s="32"/>
      <c r="AK35" s="170">
        <f>SUM(AK26:AK33)</f>
        <v>0</v>
      </c>
      <c r="AL35" s="169"/>
      <c r="AM35" s="169"/>
      <c r="AN35" s="169"/>
      <c r="AO35" s="171"/>
      <c r="AP35" s="30"/>
      <c r="AQ35" s="30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4" t="s">
        <v>47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48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6" t="s">
        <v>49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49</v>
      </c>
      <c r="AI60" s="27"/>
      <c r="AJ60" s="27"/>
      <c r="AK60" s="27"/>
      <c r="AL60" s="27"/>
      <c r="AM60" s="36" t="s">
        <v>50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4" t="s">
        <v>51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52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6" t="s">
        <v>49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50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49</v>
      </c>
      <c r="AI75" s="27"/>
      <c r="AJ75" s="27"/>
      <c r="AK75" s="27"/>
      <c r="AL75" s="27"/>
      <c r="AM75" s="36" t="s">
        <v>50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>
      <c r="B82" s="25"/>
      <c r="C82" s="17" t="s">
        <v>53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2023-24</v>
      </c>
      <c r="AR84" s="41"/>
    </row>
    <row r="85" spans="1:91" s="4" customFormat="1" ht="36.9" customHeight="1">
      <c r="B85" s="42"/>
      <c r="C85" s="43" t="s">
        <v>14</v>
      </c>
      <c r="L85" s="156" t="str">
        <f>K6</f>
        <v>Oprava zděného oplocení v jižní části areálu Domova bez bariér v rozsahu 10 polí a 11 sloupků</v>
      </c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R85" s="42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>Hořice</v>
      </c>
      <c r="AI87" s="22" t="s">
        <v>20</v>
      </c>
      <c r="AM87" s="158" t="str">
        <f>IF(AN8= "","",AN8)</f>
        <v>23.3.2023</v>
      </c>
      <c r="AN87" s="158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22</v>
      </c>
      <c r="L89" s="3" t="str">
        <f>IF(E11= "","",E11)</f>
        <v xml:space="preserve">Domov bez bariér - </v>
      </c>
      <c r="AI89" s="22" t="s">
        <v>30</v>
      </c>
      <c r="AM89" s="159" t="str">
        <f>IF(E17="","",E17)</f>
        <v xml:space="preserve"> </v>
      </c>
      <c r="AN89" s="160"/>
      <c r="AO89" s="160"/>
      <c r="AP89" s="160"/>
      <c r="AR89" s="25"/>
      <c r="AS89" s="161" t="s">
        <v>54</v>
      </c>
      <c r="AT89" s="162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15" customHeight="1">
      <c r="B90" s="25"/>
      <c r="C90" s="22" t="s">
        <v>28</v>
      </c>
      <c r="L90" s="3" t="str">
        <f>IF(E14="","",E14)</f>
        <v xml:space="preserve"> </v>
      </c>
      <c r="AI90" s="22" t="s">
        <v>32</v>
      </c>
      <c r="AM90" s="159" t="str">
        <f>IF(E20="","",E20)</f>
        <v xml:space="preserve"> </v>
      </c>
      <c r="AN90" s="160"/>
      <c r="AO90" s="160"/>
      <c r="AP90" s="160"/>
      <c r="AR90" s="25"/>
      <c r="AS90" s="163"/>
      <c r="AT90" s="164"/>
      <c r="BD90" s="48"/>
    </row>
    <row r="91" spans="1:91" s="1" customFormat="1" ht="10.95" customHeight="1">
      <c r="B91" s="25"/>
      <c r="AR91" s="25"/>
      <c r="AS91" s="163"/>
      <c r="AT91" s="164"/>
      <c r="BD91" s="48"/>
    </row>
    <row r="92" spans="1:91" s="1" customFormat="1" ht="29.25" customHeight="1">
      <c r="B92" s="25"/>
      <c r="C92" s="151" t="s">
        <v>55</v>
      </c>
      <c r="D92" s="152"/>
      <c r="E92" s="152"/>
      <c r="F92" s="152"/>
      <c r="G92" s="152"/>
      <c r="H92" s="49"/>
      <c r="I92" s="153" t="s">
        <v>56</v>
      </c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4" t="s">
        <v>57</v>
      </c>
      <c r="AH92" s="152"/>
      <c r="AI92" s="152"/>
      <c r="AJ92" s="152"/>
      <c r="AK92" s="152"/>
      <c r="AL92" s="152"/>
      <c r="AM92" s="152"/>
      <c r="AN92" s="153" t="s">
        <v>58</v>
      </c>
      <c r="AO92" s="152"/>
      <c r="AP92" s="155"/>
      <c r="AQ92" s="50" t="s">
        <v>59</v>
      </c>
      <c r="AR92" s="25"/>
      <c r="AS92" s="51" t="s">
        <v>60</v>
      </c>
      <c r="AT92" s="52" t="s">
        <v>61</v>
      </c>
      <c r="AU92" s="52" t="s">
        <v>62</v>
      </c>
      <c r="AV92" s="52" t="s">
        <v>63</v>
      </c>
      <c r="AW92" s="52" t="s">
        <v>64</v>
      </c>
      <c r="AX92" s="52" t="s">
        <v>65</v>
      </c>
      <c r="AY92" s="52" t="s">
        <v>66</v>
      </c>
      <c r="AZ92" s="52" t="s">
        <v>67</v>
      </c>
      <c r="BA92" s="52" t="s">
        <v>68</v>
      </c>
      <c r="BB92" s="52" t="s">
        <v>69</v>
      </c>
      <c r="BC92" s="52" t="s">
        <v>70</v>
      </c>
      <c r="BD92" s="53" t="s">
        <v>71</v>
      </c>
    </row>
    <row r="93" spans="1:91" s="1" customFormat="1" ht="10.95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" customHeight="1">
      <c r="B94" s="55"/>
      <c r="C94" s="56" t="s">
        <v>72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75">
        <f>ROUND(AG95,1)</f>
        <v>0</v>
      </c>
      <c r="AH94" s="175"/>
      <c r="AI94" s="175"/>
      <c r="AJ94" s="175"/>
      <c r="AK94" s="175"/>
      <c r="AL94" s="175"/>
      <c r="AM94" s="175"/>
      <c r="AN94" s="176">
        <f>SUM(AG94,AT94)</f>
        <v>0</v>
      </c>
      <c r="AO94" s="176"/>
      <c r="AP94" s="176"/>
      <c r="AQ94" s="59" t="s">
        <v>1</v>
      </c>
      <c r="AR94" s="55"/>
      <c r="AS94" s="60">
        <f>ROUND(AS95,1)</f>
        <v>0</v>
      </c>
      <c r="AT94" s="61">
        <f>ROUND(SUM(AV94:AW94),1)</f>
        <v>0</v>
      </c>
      <c r="AU94" s="62">
        <f>ROUND(AU95,5)</f>
        <v>998.44614999999999</v>
      </c>
      <c r="AV94" s="61">
        <f>ROUND(AZ94*L29,1)</f>
        <v>0</v>
      </c>
      <c r="AW94" s="61">
        <f>ROUND(BA94*L30,1)</f>
        <v>0</v>
      </c>
      <c r="AX94" s="61">
        <f>ROUND(BB94*L29,1)</f>
        <v>0</v>
      </c>
      <c r="AY94" s="61">
        <f>ROUND(BC94*L30,1)</f>
        <v>0</v>
      </c>
      <c r="AZ94" s="61">
        <f>ROUND(AZ95,1)</f>
        <v>0</v>
      </c>
      <c r="BA94" s="61">
        <f>ROUND(BA95,1)</f>
        <v>0</v>
      </c>
      <c r="BB94" s="61">
        <f>ROUND(BB95,1)</f>
        <v>0</v>
      </c>
      <c r="BC94" s="61">
        <f>ROUND(BC95,1)</f>
        <v>0</v>
      </c>
      <c r="BD94" s="63">
        <f>ROUND(BD95,1)</f>
        <v>0</v>
      </c>
      <c r="BS94" s="64" t="s">
        <v>73</v>
      </c>
      <c r="BT94" s="64" t="s">
        <v>74</v>
      </c>
      <c r="BU94" s="65" t="s">
        <v>75</v>
      </c>
      <c r="BV94" s="64" t="s">
        <v>76</v>
      </c>
      <c r="BW94" s="64" t="s">
        <v>4</v>
      </c>
      <c r="BX94" s="64" t="s">
        <v>77</v>
      </c>
      <c r="CL94" s="64" t="s">
        <v>1</v>
      </c>
    </row>
    <row r="95" spans="1:91" s="6" customFormat="1" ht="24.75" customHeight="1">
      <c r="A95" s="66" t="s">
        <v>78</v>
      </c>
      <c r="B95" s="67"/>
      <c r="C95" s="68"/>
      <c r="D95" s="174" t="s">
        <v>79</v>
      </c>
      <c r="E95" s="174"/>
      <c r="F95" s="174"/>
      <c r="G95" s="174"/>
      <c r="H95" s="174"/>
      <c r="I95" s="69"/>
      <c r="J95" s="174" t="s">
        <v>80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2">
        <f>'1op - Oprava oplocení-v r...'!J30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70" t="s">
        <v>81</v>
      </c>
      <c r="AR95" s="67"/>
      <c r="AS95" s="71">
        <v>0</v>
      </c>
      <c r="AT95" s="72">
        <f>ROUND(SUM(AV95:AW95),1)</f>
        <v>0</v>
      </c>
      <c r="AU95" s="73">
        <f>'1op - Oprava oplocení-v r...'!P131</f>
        <v>998.44614899999999</v>
      </c>
      <c r="AV95" s="72">
        <f>'1op - Oprava oplocení-v r...'!J33</f>
        <v>0</v>
      </c>
      <c r="AW95" s="72">
        <f>'1op - Oprava oplocení-v r...'!J34</f>
        <v>0</v>
      </c>
      <c r="AX95" s="72">
        <f>'1op - Oprava oplocení-v r...'!J35</f>
        <v>0</v>
      </c>
      <c r="AY95" s="72">
        <f>'1op - Oprava oplocení-v r...'!J36</f>
        <v>0</v>
      </c>
      <c r="AZ95" s="72">
        <f>'1op - Oprava oplocení-v r...'!F33</f>
        <v>0</v>
      </c>
      <c r="BA95" s="72">
        <f>'1op - Oprava oplocení-v r...'!F34</f>
        <v>0</v>
      </c>
      <c r="BB95" s="72">
        <f>'1op - Oprava oplocení-v r...'!F35</f>
        <v>0</v>
      </c>
      <c r="BC95" s="72">
        <f>'1op - Oprava oplocení-v r...'!F36</f>
        <v>0</v>
      </c>
      <c r="BD95" s="74">
        <f>'1op - Oprava oplocení-v r...'!F37</f>
        <v>0</v>
      </c>
      <c r="BT95" s="75" t="s">
        <v>82</v>
      </c>
      <c r="BV95" s="75" t="s">
        <v>76</v>
      </c>
      <c r="BW95" s="75" t="s">
        <v>83</v>
      </c>
      <c r="BX95" s="75" t="s">
        <v>4</v>
      </c>
      <c r="CL95" s="75" t="s">
        <v>1</v>
      </c>
      <c r="CM95" s="75" t="s">
        <v>82</v>
      </c>
    </row>
    <row r="96" spans="1:91" s="1" customFormat="1" ht="30" customHeight="1">
      <c r="B96" s="25"/>
      <c r="AR96" s="25"/>
    </row>
    <row r="97" spans="2:44" s="1" customFormat="1" ht="6.9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op - Oprava oplocení-v 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6"/>
  <sheetViews>
    <sheetView showGridLines="0" tabSelected="1" workbookViewId="0">
      <selection activeCell="F141" sqref="F14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49" t="s">
        <v>5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AT2" s="13" t="s">
        <v>83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84</v>
      </c>
      <c r="L4" s="16"/>
      <c r="M4" s="76" t="s">
        <v>10</v>
      </c>
      <c r="AT4" s="13" t="s">
        <v>3</v>
      </c>
    </row>
    <row r="5" spans="2:46" ht="6.9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26.25" hidden="1" customHeight="1">
      <c r="B7" s="16"/>
      <c r="E7" s="184" t="str">
        <f>'Rekapitulace stavby'!K6</f>
        <v>Oprava zděného oplocení v jižní části areálu Domova bez bariér v rozsahu 10 polí a 11 sloupků</v>
      </c>
      <c r="F7" s="185"/>
      <c r="G7" s="185"/>
      <c r="H7" s="185"/>
      <c r="L7" s="16"/>
    </row>
    <row r="8" spans="2:46" s="1" customFormat="1" ht="12" hidden="1" customHeight="1">
      <c r="B8" s="25"/>
      <c r="D8" s="22" t="s">
        <v>85</v>
      </c>
      <c r="L8" s="25"/>
    </row>
    <row r="9" spans="2:46" s="1" customFormat="1" ht="16.5" hidden="1" customHeight="1">
      <c r="B9" s="25"/>
      <c r="E9" s="156" t="s">
        <v>86</v>
      </c>
      <c r="F9" s="183"/>
      <c r="G9" s="183"/>
      <c r="H9" s="183"/>
      <c r="L9" s="25"/>
    </row>
    <row r="10" spans="2:46" s="1" customFormat="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23.3.2023</v>
      </c>
      <c r="L12" s="25"/>
    </row>
    <row r="13" spans="2:46" s="1" customFormat="1" ht="10.95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>13583212</v>
      </c>
      <c r="L14" s="25"/>
    </row>
    <row r="15" spans="2:46" s="1" customFormat="1" ht="18" hidden="1" customHeight="1">
      <c r="B15" s="25"/>
      <c r="E15" s="20" t="str">
        <f>IF('Rekapitulace stavby'!E11="","",'Rekapitulace stavby'!E11)</f>
        <v xml:space="preserve">Domov bez bariér - </v>
      </c>
      <c r="I15" s="22" t="s">
        <v>26</v>
      </c>
      <c r="J15" s="20" t="str">
        <f>IF('Rekapitulace stavby'!AN11="","",'Rekapitulace stavby'!AN11)</f>
        <v>CZ13583212</v>
      </c>
      <c r="L15" s="25"/>
    </row>
    <row r="16" spans="2:46" s="1" customFormat="1" ht="6.9" hidden="1" customHeight="1">
      <c r="B16" s="25"/>
      <c r="L16" s="25"/>
    </row>
    <row r="17" spans="2:12" s="1" customFormat="1" ht="12" hidden="1" customHeight="1">
      <c r="B17" s="25"/>
      <c r="D17" s="22" t="s">
        <v>28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77" t="str">
        <f>'Rekapitulace stavby'!E14</f>
        <v xml:space="preserve"> </v>
      </c>
      <c r="F18" s="177"/>
      <c r="G18" s="177"/>
      <c r="H18" s="177"/>
      <c r="I18" s="22" t="s">
        <v>26</v>
      </c>
      <c r="J18" s="20" t="str">
        <f>'Rekapitulace stavby'!AN14</f>
        <v/>
      </c>
      <c r="L18" s="25"/>
    </row>
    <row r="19" spans="2:12" s="1" customFormat="1" ht="6.9" hidden="1" customHeight="1">
      <c r="B19" s="25"/>
      <c r="L19" s="25"/>
    </row>
    <row r="20" spans="2:12" s="1" customFormat="1" ht="12" hidden="1" customHeight="1">
      <c r="B20" s="25"/>
      <c r="D20" s="22" t="s">
        <v>30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hidden="1" customHeight="1">
      <c r="B21" s="25"/>
      <c r="E21" s="20" t="str">
        <f>IF('Rekapitulace stavby'!E17="","",'Rekapitulace stavby'!E17)</f>
        <v xml:space="preserve"> </v>
      </c>
      <c r="I21" s="22" t="s">
        <v>26</v>
      </c>
      <c r="J21" s="20" t="str">
        <f>IF('Rekapitulace stavby'!AN17="","",'Rekapitulace stavby'!AN17)</f>
        <v/>
      </c>
      <c r="L21" s="25"/>
    </row>
    <row r="22" spans="2:12" s="1" customFormat="1" ht="6.9" hidden="1" customHeight="1">
      <c r="B22" s="25"/>
      <c r="L22" s="25"/>
    </row>
    <row r="23" spans="2:12" s="1" customFormat="1" ht="12" hidden="1" customHeight="1">
      <c r="B23" s="25"/>
      <c r="D23" s="22" t="s">
        <v>32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hidden="1" customHeight="1">
      <c r="B24" s="25"/>
      <c r="E24" s="20" t="str">
        <f>IF('Rekapitulace stavby'!E20="","",'Rekapitulace stavby'!E20)</f>
        <v xml:space="preserve"> </v>
      </c>
      <c r="I24" s="22" t="s">
        <v>26</v>
      </c>
      <c r="J24" s="20" t="str">
        <f>IF('Rekapitulace stavby'!AN20="","",'Rekapitulace stavby'!AN20)</f>
        <v/>
      </c>
      <c r="L24" s="25"/>
    </row>
    <row r="25" spans="2:12" s="1" customFormat="1" ht="6.9" hidden="1" customHeight="1">
      <c r="B25" s="25"/>
      <c r="L25" s="25"/>
    </row>
    <row r="26" spans="2:12" s="1" customFormat="1" ht="12" hidden="1" customHeight="1">
      <c r="B26" s="25"/>
      <c r="D26" s="22" t="s">
        <v>33</v>
      </c>
      <c r="L26" s="25"/>
    </row>
    <row r="27" spans="2:12" s="7" customFormat="1" ht="16.5" hidden="1" customHeight="1">
      <c r="B27" s="77"/>
      <c r="E27" s="179" t="s">
        <v>1</v>
      </c>
      <c r="F27" s="179"/>
      <c r="G27" s="179"/>
      <c r="H27" s="179"/>
      <c r="L27" s="77"/>
    </row>
    <row r="28" spans="2:12" s="1" customFormat="1" ht="6.9" hidden="1" customHeight="1">
      <c r="B28" s="25"/>
      <c r="L28" s="25"/>
    </row>
    <row r="29" spans="2:12" s="1" customFormat="1" ht="6.9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hidden="1" customHeight="1">
      <c r="B30" s="25"/>
      <c r="D30" s="78" t="s">
        <v>34</v>
      </c>
      <c r="J30" s="58">
        <f>ROUND(J131, 1)</f>
        <v>0</v>
      </c>
      <c r="L30" s="25"/>
    </row>
    <row r="31" spans="2:12" s="1" customFormat="1" ht="6.9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hidden="1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" hidden="1" customHeight="1">
      <c r="B33" s="25"/>
      <c r="D33" s="79" t="s">
        <v>38</v>
      </c>
      <c r="E33" s="22" t="s">
        <v>39</v>
      </c>
      <c r="F33" s="80">
        <f>ROUND((SUM(BE131:BE195)),  1)</f>
        <v>0</v>
      </c>
      <c r="I33" s="81">
        <v>0.21</v>
      </c>
      <c r="J33" s="80">
        <f>ROUND(((SUM(BE131:BE195))*I33),  1)</f>
        <v>0</v>
      </c>
      <c r="L33" s="25"/>
    </row>
    <row r="34" spans="2:12" s="1" customFormat="1" ht="14.4" hidden="1" customHeight="1">
      <c r="B34" s="25"/>
      <c r="E34" s="22" t="s">
        <v>40</v>
      </c>
      <c r="F34" s="80">
        <f>ROUND((SUM(BF131:BF195)),  1)</f>
        <v>0</v>
      </c>
      <c r="I34" s="81">
        <v>0.15</v>
      </c>
      <c r="J34" s="80">
        <f>ROUND(((SUM(BF131:BF195))*I34),  1)</f>
        <v>0</v>
      </c>
      <c r="L34" s="25"/>
    </row>
    <row r="35" spans="2:12" s="1" customFormat="1" ht="14.4" hidden="1" customHeight="1">
      <c r="B35" s="25"/>
      <c r="E35" s="22" t="s">
        <v>41</v>
      </c>
      <c r="F35" s="80">
        <f>ROUND((SUM(BG131:BG195)),  1)</f>
        <v>0</v>
      </c>
      <c r="I35" s="81">
        <v>0.21</v>
      </c>
      <c r="J35" s="80">
        <f>0</f>
        <v>0</v>
      </c>
      <c r="L35" s="25"/>
    </row>
    <row r="36" spans="2:12" s="1" customFormat="1" ht="14.4" hidden="1" customHeight="1">
      <c r="B36" s="25"/>
      <c r="E36" s="22" t="s">
        <v>42</v>
      </c>
      <c r="F36" s="80">
        <f>ROUND((SUM(BH131:BH195)),  1)</f>
        <v>0</v>
      </c>
      <c r="I36" s="81">
        <v>0.15</v>
      </c>
      <c r="J36" s="80">
        <f>0</f>
        <v>0</v>
      </c>
      <c r="L36" s="25"/>
    </row>
    <row r="37" spans="2:12" s="1" customFormat="1" ht="14.4" hidden="1" customHeight="1">
      <c r="B37" s="25"/>
      <c r="E37" s="22" t="s">
        <v>43</v>
      </c>
      <c r="F37" s="80">
        <f>ROUND((SUM(BI131:BI195)),  1)</f>
        <v>0</v>
      </c>
      <c r="I37" s="81">
        <v>0</v>
      </c>
      <c r="J37" s="80">
        <f>0</f>
        <v>0</v>
      </c>
      <c r="L37" s="25"/>
    </row>
    <row r="38" spans="2:12" s="1" customFormat="1" ht="6.9" hidden="1" customHeight="1">
      <c r="B38" s="25"/>
      <c r="L38" s="25"/>
    </row>
    <row r="39" spans="2:12" s="1" customFormat="1" ht="25.35" hidden="1" customHeight="1">
      <c r="B39" s="25"/>
      <c r="C39" s="82"/>
      <c r="D39" s="83" t="s">
        <v>44</v>
      </c>
      <c r="E39" s="49"/>
      <c r="F39" s="49"/>
      <c r="G39" s="84" t="s">
        <v>45</v>
      </c>
      <c r="H39" s="85" t="s">
        <v>46</v>
      </c>
      <c r="I39" s="49"/>
      <c r="J39" s="86">
        <f>SUM(J30:J37)</f>
        <v>0</v>
      </c>
      <c r="K39" s="87"/>
      <c r="L39" s="25"/>
    </row>
    <row r="40" spans="2:12" s="1" customFormat="1" ht="14.4" hidden="1" customHeight="1">
      <c r="B40" s="25"/>
      <c r="L40" s="25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5"/>
      <c r="D61" s="36" t="s">
        <v>49</v>
      </c>
      <c r="E61" s="27"/>
      <c r="F61" s="88" t="s">
        <v>50</v>
      </c>
      <c r="G61" s="36" t="s">
        <v>49</v>
      </c>
      <c r="H61" s="27"/>
      <c r="I61" s="27"/>
      <c r="J61" s="89" t="s">
        <v>50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5"/>
      <c r="D76" s="36" t="s">
        <v>49</v>
      </c>
      <c r="E76" s="27"/>
      <c r="F76" s="88" t="s">
        <v>50</v>
      </c>
      <c r="G76" s="36" t="s">
        <v>49</v>
      </c>
      <c r="H76" s="27"/>
      <c r="I76" s="27"/>
      <c r="J76" s="89" t="s">
        <v>50</v>
      </c>
      <c r="K76" s="27"/>
      <c r="L76" s="25"/>
    </row>
    <row r="77" spans="2:12" s="1" customFormat="1" ht="14.4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/>
    <row r="79" spans="2:12" hidden="1"/>
    <row r="80" spans="2:12" hidden="1"/>
    <row r="81" spans="2:47" s="1" customFormat="1" ht="6.9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hidden="1" customHeight="1">
      <c r="B82" s="25"/>
      <c r="C82" s="17" t="s">
        <v>87</v>
      </c>
      <c r="L82" s="25"/>
    </row>
    <row r="83" spans="2:47" s="1" customFormat="1" ht="6.9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26.25" hidden="1" customHeight="1">
      <c r="B85" s="25"/>
      <c r="E85" s="184" t="str">
        <f>E7</f>
        <v>Oprava zděného oplocení v jižní části areálu Domova bez bariér v rozsahu 10 polí a 11 sloupků</v>
      </c>
      <c r="F85" s="185"/>
      <c r="G85" s="185"/>
      <c r="H85" s="185"/>
      <c r="L85" s="25"/>
    </row>
    <row r="86" spans="2:47" s="1" customFormat="1" ht="12" hidden="1" customHeight="1">
      <c r="B86" s="25"/>
      <c r="C86" s="22" t="s">
        <v>85</v>
      </c>
      <c r="L86" s="25"/>
    </row>
    <row r="87" spans="2:47" s="1" customFormat="1" ht="16.5" hidden="1" customHeight="1">
      <c r="B87" s="25"/>
      <c r="E87" s="156" t="str">
        <f>E9</f>
        <v>1op - Oprava oplocení-v rozsahu 10 polí a 11 sloupků</v>
      </c>
      <c r="F87" s="183"/>
      <c r="G87" s="183"/>
      <c r="H87" s="183"/>
      <c r="L87" s="25"/>
    </row>
    <row r="88" spans="2:47" s="1" customFormat="1" ht="6.9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>Hořice</v>
      </c>
      <c r="I89" s="22" t="s">
        <v>20</v>
      </c>
      <c r="J89" s="45" t="str">
        <f>IF(J12="","",J12)</f>
        <v>23.3.2023</v>
      </c>
      <c r="L89" s="25"/>
    </row>
    <row r="90" spans="2:47" s="1" customFormat="1" ht="6.9" hidden="1" customHeight="1">
      <c r="B90" s="25"/>
      <c r="L90" s="25"/>
    </row>
    <row r="91" spans="2:47" s="1" customFormat="1" ht="15.15" hidden="1" customHeight="1">
      <c r="B91" s="25"/>
      <c r="C91" s="22" t="s">
        <v>22</v>
      </c>
      <c r="F91" s="20" t="str">
        <f>E15</f>
        <v xml:space="preserve">Domov bez bariér - </v>
      </c>
      <c r="I91" s="22" t="s">
        <v>30</v>
      </c>
      <c r="J91" s="23" t="str">
        <f>E21</f>
        <v xml:space="preserve"> </v>
      </c>
      <c r="L91" s="25"/>
    </row>
    <row r="92" spans="2:47" s="1" customFormat="1" ht="15.15" hidden="1" customHeight="1">
      <c r="B92" s="25"/>
      <c r="C92" s="22" t="s">
        <v>28</v>
      </c>
      <c r="F92" s="20" t="str">
        <f>IF(E18="","",E18)</f>
        <v xml:space="preserve"> </v>
      </c>
      <c r="I92" s="22" t="s">
        <v>32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0" t="s">
        <v>88</v>
      </c>
      <c r="D94" s="82"/>
      <c r="E94" s="82"/>
      <c r="F94" s="82"/>
      <c r="G94" s="82"/>
      <c r="H94" s="82"/>
      <c r="I94" s="82"/>
      <c r="J94" s="91" t="s">
        <v>89</v>
      </c>
      <c r="K94" s="82"/>
      <c r="L94" s="25"/>
    </row>
    <row r="95" spans="2:47" s="1" customFormat="1" ht="10.35" hidden="1" customHeight="1">
      <c r="B95" s="25"/>
      <c r="L95" s="25"/>
    </row>
    <row r="96" spans="2:47" s="1" customFormat="1" ht="22.95" hidden="1" customHeight="1">
      <c r="B96" s="25"/>
      <c r="C96" s="92" t="s">
        <v>90</v>
      </c>
      <c r="J96" s="58">
        <f>J131</f>
        <v>0</v>
      </c>
      <c r="L96" s="25"/>
      <c r="AU96" s="13" t="s">
        <v>91</v>
      </c>
    </row>
    <row r="97" spans="2:12" s="8" customFormat="1" ht="24.9" hidden="1" customHeight="1">
      <c r="B97" s="93"/>
      <c r="D97" s="94" t="s">
        <v>92</v>
      </c>
      <c r="E97" s="95"/>
      <c r="F97" s="95"/>
      <c r="G97" s="95"/>
      <c r="H97" s="95"/>
      <c r="I97" s="95"/>
      <c r="J97" s="96">
        <f>J132</f>
        <v>0</v>
      </c>
      <c r="L97" s="93"/>
    </row>
    <row r="98" spans="2:12" s="9" customFormat="1" ht="19.95" hidden="1" customHeight="1">
      <c r="B98" s="97"/>
      <c r="D98" s="98" t="s">
        <v>93</v>
      </c>
      <c r="E98" s="99"/>
      <c r="F98" s="99"/>
      <c r="G98" s="99"/>
      <c r="H98" s="99"/>
      <c r="I98" s="99"/>
      <c r="J98" s="100">
        <f>J133</f>
        <v>0</v>
      </c>
      <c r="L98" s="97"/>
    </row>
    <row r="99" spans="2:12" s="9" customFormat="1" ht="19.95" hidden="1" customHeight="1">
      <c r="B99" s="97"/>
      <c r="D99" s="98" t="s">
        <v>94</v>
      </c>
      <c r="E99" s="99"/>
      <c r="F99" s="99"/>
      <c r="G99" s="99"/>
      <c r="H99" s="99"/>
      <c r="I99" s="99"/>
      <c r="J99" s="100">
        <f>J140</f>
        <v>0</v>
      </c>
      <c r="L99" s="97"/>
    </row>
    <row r="100" spans="2:12" s="9" customFormat="1" ht="19.95" hidden="1" customHeight="1">
      <c r="B100" s="97"/>
      <c r="D100" s="98" t="s">
        <v>95</v>
      </c>
      <c r="E100" s="99"/>
      <c r="F100" s="99"/>
      <c r="G100" s="99"/>
      <c r="H100" s="99"/>
      <c r="I100" s="99"/>
      <c r="J100" s="100">
        <f>J146</f>
        <v>0</v>
      </c>
      <c r="L100" s="97"/>
    </row>
    <row r="101" spans="2:12" s="9" customFormat="1" ht="19.95" hidden="1" customHeight="1">
      <c r="B101" s="97"/>
      <c r="D101" s="98" t="s">
        <v>96</v>
      </c>
      <c r="E101" s="99"/>
      <c r="F101" s="99"/>
      <c r="G101" s="99"/>
      <c r="H101" s="99"/>
      <c r="I101" s="99"/>
      <c r="J101" s="100">
        <f>J155</f>
        <v>0</v>
      </c>
      <c r="L101" s="97"/>
    </row>
    <row r="102" spans="2:12" s="9" customFormat="1" ht="19.95" hidden="1" customHeight="1">
      <c r="B102" s="97"/>
      <c r="D102" s="98" t="s">
        <v>97</v>
      </c>
      <c r="E102" s="99"/>
      <c r="F102" s="99"/>
      <c r="G102" s="99"/>
      <c r="H102" s="99"/>
      <c r="I102" s="99"/>
      <c r="J102" s="100">
        <f>J157</f>
        <v>0</v>
      </c>
      <c r="L102" s="97"/>
    </row>
    <row r="103" spans="2:12" s="9" customFormat="1" ht="19.95" hidden="1" customHeight="1">
      <c r="B103" s="97"/>
      <c r="D103" s="98" t="s">
        <v>98</v>
      </c>
      <c r="E103" s="99"/>
      <c r="F103" s="99"/>
      <c r="G103" s="99"/>
      <c r="H103" s="99"/>
      <c r="I103" s="99"/>
      <c r="J103" s="100">
        <f>J164</f>
        <v>0</v>
      </c>
      <c r="L103" s="97"/>
    </row>
    <row r="104" spans="2:12" s="9" customFormat="1" ht="19.95" hidden="1" customHeight="1">
      <c r="B104" s="97"/>
      <c r="D104" s="98" t="s">
        <v>99</v>
      </c>
      <c r="E104" s="99"/>
      <c r="F104" s="99"/>
      <c r="G104" s="99"/>
      <c r="H104" s="99"/>
      <c r="I104" s="99"/>
      <c r="J104" s="100">
        <f>J173</f>
        <v>0</v>
      </c>
      <c r="L104" s="97"/>
    </row>
    <row r="105" spans="2:12" s="9" customFormat="1" ht="19.95" hidden="1" customHeight="1">
      <c r="B105" s="97"/>
      <c r="D105" s="98" t="s">
        <v>100</v>
      </c>
      <c r="E105" s="99"/>
      <c r="F105" s="99"/>
      <c r="G105" s="99"/>
      <c r="H105" s="99"/>
      <c r="I105" s="99"/>
      <c r="J105" s="100">
        <f>J179</f>
        <v>0</v>
      </c>
      <c r="L105" s="97"/>
    </row>
    <row r="106" spans="2:12" s="8" customFormat="1" ht="24.9" hidden="1" customHeight="1">
      <c r="B106" s="93"/>
      <c r="D106" s="94" t="s">
        <v>101</v>
      </c>
      <c r="E106" s="95"/>
      <c r="F106" s="95"/>
      <c r="G106" s="95"/>
      <c r="H106" s="95"/>
      <c r="I106" s="95"/>
      <c r="J106" s="96">
        <f>J181</f>
        <v>0</v>
      </c>
      <c r="L106" s="93"/>
    </row>
    <row r="107" spans="2:12" s="9" customFormat="1" ht="19.95" hidden="1" customHeight="1">
      <c r="B107" s="97"/>
      <c r="D107" s="98" t="s">
        <v>102</v>
      </c>
      <c r="E107" s="99"/>
      <c r="F107" s="99"/>
      <c r="G107" s="99"/>
      <c r="H107" s="99"/>
      <c r="I107" s="99"/>
      <c r="J107" s="100">
        <f>J182</f>
        <v>0</v>
      </c>
      <c r="L107" s="97"/>
    </row>
    <row r="108" spans="2:12" s="8" customFormat="1" ht="24.9" hidden="1" customHeight="1">
      <c r="B108" s="93"/>
      <c r="D108" s="94" t="s">
        <v>103</v>
      </c>
      <c r="E108" s="95"/>
      <c r="F108" s="95"/>
      <c r="G108" s="95"/>
      <c r="H108" s="95"/>
      <c r="I108" s="95"/>
      <c r="J108" s="96">
        <f>J187</f>
        <v>0</v>
      </c>
      <c r="L108" s="93"/>
    </row>
    <row r="109" spans="2:12" s="9" customFormat="1" ht="19.95" hidden="1" customHeight="1">
      <c r="B109" s="97"/>
      <c r="D109" s="98" t="s">
        <v>104</v>
      </c>
      <c r="E109" s="99"/>
      <c r="F109" s="99"/>
      <c r="G109" s="99"/>
      <c r="H109" s="99"/>
      <c r="I109" s="99"/>
      <c r="J109" s="100">
        <f>J188</f>
        <v>0</v>
      </c>
      <c r="L109" s="97"/>
    </row>
    <row r="110" spans="2:12" s="9" customFormat="1" ht="19.95" hidden="1" customHeight="1">
      <c r="B110" s="97"/>
      <c r="D110" s="98" t="s">
        <v>105</v>
      </c>
      <c r="E110" s="99"/>
      <c r="F110" s="99"/>
      <c r="G110" s="99"/>
      <c r="H110" s="99"/>
      <c r="I110" s="99"/>
      <c r="J110" s="100">
        <f>J192</f>
        <v>0</v>
      </c>
      <c r="L110" s="97"/>
    </row>
    <row r="111" spans="2:12" s="9" customFormat="1" ht="19.95" hidden="1" customHeight="1">
      <c r="B111" s="97"/>
      <c r="D111" s="98" t="s">
        <v>106</v>
      </c>
      <c r="E111" s="99"/>
      <c r="F111" s="99"/>
      <c r="G111" s="99"/>
      <c r="H111" s="99"/>
      <c r="I111" s="99"/>
      <c r="J111" s="100">
        <f>J194</f>
        <v>0</v>
      </c>
      <c r="L111" s="97"/>
    </row>
    <row r="112" spans="2:12" s="1" customFormat="1" ht="21.75" hidden="1" customHeight="1">
      <c r="B112" s="25"/>
      <c r="L112" s="25"/>
    </row>
    <row r="113" spans="2:12" s="1" customFormat="1" ht="6.9" hidden="1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25"/>
    </row>
    <row r="114" spans="2:12" hidden="1"/>
    <row r="115" spans="2:12" hidden="1"/>
    <row r="116" spans="2:12" hidden="1"/>
    <row r="117" spans="2:12" s="1" customFormat="1" ht="6.9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25"/>
    </row>
    <row r="118" spans="2:12" s="1" customFormat="1" ht="24.9" customHeight="1">
      <c r="B118" s="25"/>
      <c r="C118" s="17" t="s">
        <v>107</v>
      </c>
      <c r="L118" s="25"/>
    </row>
    <row r="119" spans="2:12" s="1" customFormat="1" ht="6.9" customHeight="1">
      <c r="B119" s="25"/>
      <c r="L119" s="25"/>
    </row>
    <row r="120" spans="2:12" s="1" customFormat="1" ht="12" customHeight="1">
      <c r="B120" s="25"/>
      <c r="C120" s="22" t="s">
        <v>14</v>
      </c>
      <c r="L120" s="25"/>
    </row>
    <row r="121" spans="2:12" s="1" customFormat="1" ht="26.25" customHeight="1">
      <c r="B121" s="25"/>
      <c r="E121" s="184" t="str">
        <f>E7</f>
        <v>Oprava zděného oplocení v jižní části areálu Domova bez bariér v rozsahu 10 polí a 11 sloupků</v>
      </c>
      <c r="F121" s="185"/>
      <c r="G121" s="185"/>
      <c r="H121" s="185"/>
      <c r="L121" s="25"/>
    </row>
    <row r="122" spans="2:12" s="1" customFormat="1" ht="12" customHeight="1">
      <c r="B122" s="25"/>
      <c r="C122" s="22" t="s">
        <v>85</v>
      </c>
      <c r="L122" s="25"/>
    </row>
    <row r="123" spans="2:12" s="1" customFormat="1" ht="16.5" customHeight="1">
      <c r="B123" s="25"/>
      <c r="E123" s="156" t="str">
        <f>E9</f>
        <v>1op - Oprava oplocení-v rozsahu 10 polí a 11 sloupků</v>
      </c>
      <c r="F123" s="183"/>
      <c r="G123" s="183"/>
      <c r="H123" s="183"/>
      <c r="L123" s="25"/>
    </row>
    <row r="124" spans="2:12" s="1" customFormat="1" ht="6.9" customHeight="1">
      <c r="B124" s="25"/>
      <c r="L124" s="25"/>
    </row>
    <row r="125" spans="2:12" s="1" customFormat="1" ht="12" customHeight="1">
      <c r="B125" s="25"/>
      <c r="C125" s="22" t="s">
        <v>18</v>
      </c>
      <c r="F125" s="20" t="str">
        <f>F12</f>
        <v>Hořice</v>
      </c>
      <c r="I125" s="22" t="s">
        <v>20</v>
      </c>
      <c r="J125" s="45" t="str">
        <f>IF(J12="","",J12)</f>
        <v>23.3.2023</v>
      </c>
      <c r="L125" s="25"/>
    </row>
    <row r="126" spans="2:12" s="1" customFormat="1" ht="6.9" customHeight="1">
      <c r="B126" s="25"/>
      <c r="L126" s="25"/>
    </row>
    <row r="127" spans="2:12" s="1" customFormat="1" ht="15.15" customHeight="1">
      <c r="B127" s="25"/>
      <c r="C127" s="22" t="s">
        <v>22</v>
      </c>
      <c r="F127" s="20" t="str">
        <f>E15</f>
        <v xml:space="preserve">Domov bez bariér - </v>
      </c>
      <c r="I127" s="22" t="s">
        <v>30</v>
      </c>
      <c r="J127" s="23" t="str">
        <f>E21</f>
        <v xml:space="preserve"> </v>
      </c>
      <c r="L127" s="25"/>
    </row>
    <row r="128" spans="2:12" s="1" customFormat="1" ht="15.15" customHeight="1">
      <c r="B128" s="25"/>
      <c r="C128" s="22" t="s">
        <v>28</v>
      </c>
      <c r="F128" s="20" t="str">
        <f>IF(E18="","",E18)</f>
        <v xml:space="preserve"> </v>
      </c>
      <c r="I128" s="22" t="s">
        <v>32</v>
      </c>
      <c r="J128" s="23" t="str">
        <f>E24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01"/>
      <c r="C130" s="102" t="s">
        <v>108</v>
      </c>
      <c r="D130" s="103" t="s">
        <v>59</v>
      </c>
      <c r="E130" s="103" t="s">
        <v>55</v>
      </c>
      <c r="F130" s="103" t="s">
        <v>56</v>
      </c>
      <c r="G130" s="103" t="s">
        <v>109</v>
      </c>
      <c r="H130" s="103" t="s">
        <v>110</v>
      </c>
      <c r="I130" s="103" t="s">
        <v>111</v>
      </c>
      <c r="J130" s="104" t="s">
        <v>89</v>
      </c>
      <c r="K130" s="105" t="s">
        <v>112</v>
      </c>
      <c r="L130" s="101"/>
      <c r="M130" s="51" t="s">
        <v>1</v>
      </c>
      <c r="N130" s="52" t="s">
        <v>38</v>
      </c>
      <c r="O130" s="52" t="s">
        <v>113</v>
      </c>
      <c r="P130" s="52" t="s">
        <v>114</v>
      </c>
      <c r="Q130" s="52" t="s">
        <v>115</v>
      </c>
      <c r="R130" s="52" t="s">
        <v>116</v>
      </c>
      <c r="S130" s="52" t="s">
        <v>117</v>
      </c>
      <c r="T130" s="53" t="s">
        <v>118</v>
      </c>
    </row>
    <row r="131" spans="2:65" s="1" customFormat="1" ht="22.95" customHeight="1">
      <c r="B131" s="25"/>
      <c r="C131" s="56" t="s">
        <v>119</v>
      </c>
      <c r="J131" s="106">
        <f>BK131</f>
        <v>0</v>
      </c>
      <c r="L131" s="25"/>
      <c r="M131" s="54"/>
      <c r="N131" s="46"/>
      <c r="O131" s="46"/>
      <c r="P131" s="107">
        <f>P132+P181+P187</f>
        <v>998.44614899999999</v>
      </c>
      <c r="Q131" s="46"/>
      <c r="R131" s="107">
        <f>R132+R181+R187</f>
        <v>105.40244341866411</v>
      </c>
      <c r="S131" s="46"/>
      <c r="T131" s="108">
        <f>T132+T181+T187</f>
        <v>76.409925000000001</v>
      </c>
      <c r="AT131" s="13" t="s">
        <v>73</v>
      </c>
      <c r="AU131" s="13" t="s">
        <v>91</v>
      </c>
      <c r="BK131" s="109">
        <f>BK132+BK181+BK187</f>
        <v>0</v>
      </c>
    </row>
    <row r="132" spans="2:65" s="11" customFormat="1" ht="25.95" customHeight="1">
      <c r="B132" s="110"/>
      <c r="D132" s="111" t="s">
        <v>73</v>
      </c>
      <c r="E132" s="112" t="s">
        <v>120</v>
      </c>
      <c r="F132" s="112" t="s">
        <v>121</v>
      </c>
      <c r="J132" s="113">
        <f>BK132</f>
        <v>0</v>
      </c>
      <c r="L132" s="110"/>
      <c r="M132" s="114"/>
      <c r="P132" s="115">
        <f>P133+P140+P146+P155+P157+P164+P173+P179</f>
        <v>973.22664899999995</v>
      </c>
      <c r="R132" s="115">
        <f>R133+R140+R146+R155+R157+R164+R173+R179</f>
        <v>105.0510796686641</v>
      </c>
      <c r="T132" s="116">
        <f>T133+T140+T146+T155+T157+T164+T173+T179</f>
        <v>76.409925000000001</v>
      </c>
      <c r="AR132" s="111" t="s">
        <v>82</v>
      </c>
      <c r="AT132" s="117" t="s">
        <v>73</v>
      </c>
      <c r="AU132" s="117" t="s">
        <v>74</v>
      </c>
      <c r="AY132" s="111" t="s">
        <v>122</v>
      </c>
      <c r="BK132" s="118">
        <f>BK133+BK140+BK146+BK155+BK157+BK164+BK173+BK179</f>
        <v>0</v>
      </c>
    </row>
    <row r="133" spans="2:65" s="11" customFormat="1" ht="22.95" customHeight="1">
      <c r="B133" s="110"/>
      <c r="D133" s="111" t="s">
        <v>73</v>
      </c>
      <c r="E133" s="119" t="s">
        <v>82</v>
      </c>
      <c r="F133" s="119" t="s">
        <v>123</v>
      </c>
      <c r="J133" s="120">
        <f>BK133</f>
        <v>0</v>
      </c>
      <c r="L133" s="110"/>
      <c r="M133" s="114"/>
      <c r="P133" s="115">
        <f>SUM(P134:P139)</f>
        <v>70.99175000000001</v>
      </c>
      <c r="R133" s="115">
        <f>SUM(R134:R139)</f>
        <v>6.7499999999999999E-3</v>
      </c>
      <c r="T133" s="116">
        <f>SUM(T134:T139)</f>
        <v>10.062000000000001</v>
      </c>
      <c r="AR133" s="111" t="s">
        <v>82</v>
      </c>
      <c r="AT133" s="117" t="s">
        <v>73</v>
      </c>
      <c r="AU133" s="117" t="s">
        <v>82</v>
      </c>
      <c r="AY133" s="111" t="s">
        <v>122</v>
      </c>
      <c r="BK133" s="118">
        <f>SUM(BK134:BK139)</f>
        <v>0</v>
      </c>
    </row>
    <row r="134" spans="2:65" s="1" customFormat="1" ht="24.15" customHeight="1">
      <c r="B134" s="121"/>
      <c r="C134" s="122" t="s">
        <v>82</v>
      </c>
      <c r="D134" s="122" t="s">
        <v>124</v>
      </c>
      <c r="E134" s="123" t="s">
        <v>125</v>
      </c>
      <c r="F134" s="124" t="s">
        <v>126</v>
      </c>
      <c r="G134" s="125" t="s">
        <v>127</v>
      </c>
      <c r="H134" s="126">
        <v>38.700000000000003</v>
      </c>
      <c r="I134" s="127"/>
      <c r="J134" s="127">
        <f t="shared" ref="J134:J139" si="0">ROUND(I134*H134,1)</f>
        <v>0</v>
      </c>
      <c r="K134" s="128"/>
      <c r="L134" s="25"/>
      <c r="M134" s="129" t="s">
        <v>1</v>
      </c>
      <c r="N134" s="130" t="s">
        <v>40</v>
      </c>
      <c r="O134" s="131">
        <v>0.27200000000000002</v>
      </c>
      <c r="P134" s="131">
        <f t="shared" ref="P134:P139" si="1">O134*H134</f>
        <v>10.526400000000001</v>
      </c>
      <c r="Q134" s="131">
        <v>0</v>
      </c>
      <c r="R134" s="131">
        <f t="shared" ref="R134:R139" si="2">Q134*H134</f>
        <v>0</v>
      </c>
      <c r="S134" s="131">
        <v>0.26</v>
      </c>
      <c r="T134" s="132">
        <f t="shared" ref="T134:T139" si="3">S134*H134</f>
        <v>10.062000000000001</v>
      </c>
      <c r="AR134" s="133" t="s">
        <v>128</v>
      </c>
      <c r="AT134" s="133" t="s">
        <v>124</v>
      </c>
      <c r="AU134" s="133" t="s">
        <v>129</v>
      </c>
      <c r="AY134" s="13" t="s">
        <v>122</v>
      </c>
      <c r="BE134" s="134">
        <f t="shared" ref="BE134:BE139" si="4">IF(N134="základní",J134,0)</f>
        <v>0</v>
      </c>
      <c r="BF134" s="134">
        <f t="shared" ref="BF134:BF139" si="5">IF(N134="snížená",J134,0)</f>
        <v>0</v>
      </c>
      <c r="BG134" s="134">
        <f t="shared" ref="BG134:BG139" si="6">IF(N134="zákl. přenesená",J134,0)</f>
        <v>0</v>
      </c>
      <c r="BH134" s="134">
        <f t="shared" ref="BH134:BH139" si="7">IF(N134="sníž. přenesená",J134,0)</f>
        <v>0</v>
      </c>
      <c r="BI134" s="134">
        <f t="shared" ref="BI134:BI139" si="8">IF(N134="nulová",J134,0)</f>
        <v>0</v>
      </c>
      <c r="BJ134" s="13" t="s">
        <v>129</v>
      </c>
      <c r="BK134" s="134">
        <f t="shared" ref="BK134:BK139" si="9">ROUND(I134*H134,1)</f>
        <v>0</v>
      </c>
      <c r="BL134" s="13" t="s">
        <v>128</v>
      </c>
      <c r="BM134" s="133" t="s">
        <v>130</v>
      </c>
    </row>
    <row r="135" spans="2:65" s="1" customFormat="1" ht="33" customHeight="1">
      <c r="B135" s="121"/>
      <c r="C135" s="122" t="s">
        <v>129</v>
      </c>
      <c r="D135" s="122" t="s">
        <v>124</v>
      </c>
      <c r="E135" s="123" t="s">
        <v>131</v>
      </c>
      <c r="F135" s="124" t="s">
        <v>132</v>
      </c>
      <c r="G135" s="125" t="s">
        <v>133</v>
      </c>
      <c r="H135" s="126">
        <v>37.162999999999997</v>
      </c>
      <c r="I135" s="127"/>
      <c r="J135" s="127">
        <f t="shared" si="0"/>
        <v>0</v>
      </c>
      <c r="K135" s="128"/>
      <c r="L135" s="25"/>
      <c r="M135" s="129" t="s">
        <v>1</v>
      </c>
      <c r="N135" s="130" t="s">
        <v>40</v>
      </c>
      <c r="O135" s="131">
        <v>1.1220000000000001</v>
      </c>
      <c r="P135" s="131">
        <f t="shared" si="1"/>
        <v>41.696885999999999</v>
      </c>
      <c r="Q135" s="131">
        <v>0</v>
      </c>
      <c r="R135" s="131">
        <f t="shared" si="2"/>
        <v>0</v>
      </c>
      <c r="S135" s="131">
        <v>0</v>
      </c>
      <c r="T135" s="132">
        <f t="shared" si="3"/>
        <v>0</v>
      </c>
      <c r="AR135" s="133" t="s">
        <v>128</v>
      </c>
      <c r="AT135" s="133" t="s">
        <v>124</v>
      </c>
      <c r="AU135" s="133" t="s">
        <v>129</v>
      </c>
      <c r="AY135" s="13" t="s">
        <v>122</v>
      </c>
      <c r="BE135" s="134">
        <f t="shared" si="4"/>
        <v>0</v>
      </c>
      <c r="BF135" s="134">
        <f t="shared" si="5"/>
        <v>0</v>
      </c>
      <c r="BG135" s="134">
        <f t="shared" si="6"/>
        <v>0</v>
      </c>
      <c r="BH135" s="134">
        <f t="shared" si="7"/>
        <v>0</v>
      </c>
      <c r="BI135" s="134">
        <f t="shared" si="8"/>
        <v>0</v>
      </c>
      <c r="BJ135" s="13" t="s">
        <v>129</v>
      </c>
      <c r="BK135" s="134">
        <f t="shared" si="9"/>
        <v>0</v>
      </c>
      <c r="BL135" s="13" t="s">
        <v>128</v>
      </c>
      <c r="BM135" s="133" t="s">
        <v>134</v>
      </c>
    </row>
    <row r="136" spans="2:65" s="1" customFormat="1" ht="24.15" customHeight="1">
      <c r="B136" s="121"/>
      <c r="C136" s="122" t="s">
        <v>135</v>
      </c>
      <c r="D136" s="122" t="s">
        <v>124</v>
      </c>
      <c r="E136" s="123" t="s">
        <v>136</v>
      </c>
      <c r="F136" s="124" t="s">
        <v>137</v>
      </c>
      <c r="G136" s="125" t="s">
        <v>133</v>
      </c>
      <c r="H136" s="126">
        <v>37.162999999999997</v>
      </c>
      <c r="I136" s="127"/>
      <c r="J136" s="127">
        <f t="shared" si="0"/>
        <v>0</v>
      </c>
      <c r="K136" s="128"/>
      <c r="L136" s="25"/>
      <c r="M136" s="129" t="s">
        <v>1</v>
      </c>
      <c r="N136" s="130" t="s">
        <v>40</v>
      </c>
      <c r="O136" s="131">
        <v>0.32800000000000001</v>
      </c>
      <c r="P136" s="131">
        <f t="shared" si="1"/>
        <v>12.189463999999999</v>
      </c>
      <c r="Q136" s="131">
        <v>0</v>
      </c>
      <c r="R136" s="131">
        <f t="shared" si="2"/>
        <v>0</v>
      </c>
      <c r="S136" s="131">
        <v>0</v>
      </c>
      <c r="T136" s="132">
        <f t="shared" si="3"/>
        <v>0</v>
      </c>
      <c r="AR136" s="133" t="s">
        <v>128</v>
      </c>
      <c r="AT136" s="133" t="s">
        <v>124</v>
      </c>
      <c r="AU136" s="133" t="s">
        <v>129</v>
      </c>
      <c r="AY136" s="13" t="s">
        <v>122</v>
      </c>
      <c r="BE136" s="134">
        <f t="shared" si="4"/>
        <v>0</v>
      </c>
      <c r="BF136" s="134">
        <f t="shared" si="5"/>
        <v>0</v>
      </c>
      <c r="BG136" s="134">
        <f t="shared" si="6"/>
        <v>0</v>
      </c>
      <c r="BH136" s="134">
        <f t="shared" si="7"/>
        <v>0</v>
      </c>
      <c r="BI136" s="134">
        <f t="shared" si="8"/>
        <v>0</v>
      </c>
      <c r="BJ136" s="13" t="s">
        <v>129</v>
      </c>
      <c r="BK136" s="134">
        <f t="shared" si="9"/>
        <v>0</v>
      </c>
      <c r="BL136" s="13" t="s">
        <v>128</v>
      </c>
      <c r="BM136" s="133" t="s">
        <v>138</v>
      </c>
    </row>
    <row r="137" spans="2:65" s="1" customFormat="1" ht="24.15" customHeight="1">
      <c r="B137" s="121"/>
      <c r="C137" s="122" t="s">
        <v>128</v>
      </c>
      <c r="D137" s="122" t="s">
        <v>124</v>
      </c>
      <c r="E137" s="123" t="s">
        <v>139</v>
      </c>
      <c r="F137" s="124" t="s">
        <v>140</v>
      </c>
      <c r="G137" s="125" t="s">
        <v>127</v>
      </c>
      <c r="H137" s="126">
        <v>129</v>
      </c>
      <c r="I137" s="127"/>
      <c r="J137" s="127">
        <f t="shared" si="0"/>
        <v>0</v>
      </c>
      <c r="K137" s="128"/>
      <c r="L137" s="25"/>
      <c r="M137" s="129" t="s">
        <v>1</v>
      </c>
      <c r="N137" s="130" t="s">
        <v>40</v>
      </c>
      <c r="O137" s="131">
        <v>4.3999999999999997E-2</v>
      </c>
      <c r="P137" s="131">
        <f t="shared" si="1"/>
        <v>5.6759999999999993</v>
      </c>
      <c r="Q137" s="131">
        <v>0</v>
      </c>
      <c r="R137" s="131">
        <f t="shared" si="2"/>
        <v>0</v>
      </c>
      <c r="S137" s="131">
        <v>0</v>
      </c>
      <c r="T137" s="132">
        <f t="shared" si="3"/>
        <v>0</v>
      </c>
      <c r="AR137" s="133" t="s">
        <v>128</v>
      </c>
      <c r="AT137" s="133" t="s">
        <v>124</v>
      </c>
      <c r="AU137" s="133" t="s">
        <v>129</v>
      </c>
      <c r="AY137" s="13" t="s">
        <v>122</v>
      </c>
      <c r="BE137" s="134">
        <f t="shared" si="4"/>
        <v>0</v>
      </c>
      <c r="BF137" s="134">
        <f t="shared" si="5"/>
        <v>0</v>
      </c>
      <c r="BG137" s="134">
        <f t="shared" si="6"/>
        <v>0</v>
      </c>
      <c r="BH137" s="134">
        <f t="shared" si="7"/>
        <v>0</v>
      </c>
      <c r="BI137" s="134">
        <f t="shared" si="8"/>
        <v>0</v>
      </c>
      <c r="BJ137" s="13" t="s">
        <v>129</v>
      </c>
      <c r="BK137" s="134">
        <f t="shared" si="9"/>
        <v>0</v>
      </c>
      <c r="BL137" s="13" t="s">
        <v>128</v>
      </c>
      <c r="BM137" s="133" t="s">
        <v>141</v>
      </c>
    </row>
    <row r="138" spans="2:65" s="1" customFormat="1" ht="24.15" customHeight="1">
      <c r="B138" s="121"/>
      <c r="C138" s="122" t="s">
        <v>142</v>
      </c>
      <c r="D138" s="122" t="s">
        <v>124</v>
      </c>
      <c r="E138" s="123" t="s">
        <v>143</v>
      </c>
      <c r="F138" s="124" t="s">
        <v>144</v>
      </c>
      <c r="G138" s="125" t="s">
        <v>127</v>
      </c>
      <c r="H138" s="126">
        <v>129</v>
      </c>
      <c r="I138" s="127"/>
      <c r="J138" s="127">
        <f t="shared" si="0"/>
        <v>0</v>
      </c>
      <c r="K138" s="128"/>
      <c r="L138" s="25"/>
      <c r="M138" s="129" t="s">
        <v>1</v>
      </c>
      <c r="N138" s="130" t="s">
        <v>40</v>
      </c>
      <c r="O138" s="131">
        <v>7.0000000000000001E-3</v>
      </c>
      <c r="P138" s="131">
        <f t="shared" si="1"/>
        <v>0.90300000000000002</v>
      </c>
      <c r="Q138" s="131">
        <v>0</v>
      </c>
      <c r="R138" s="131">
        <f t="shared" si="2"/>
        <v>0</v>
      </c>
      <c r="S138" s="131">
        <v>0</v>
      </c>
      <c r="T138" s="132">
        <f t="shared" si="3"/>
        <v>0</v>
      </c>
      <c r="AR138" s="133" t="s">
        <v>128</v>
      </c>
      <c r="AT138" s="133" t="s">
        <v>124</v>
      </c>
      <c r="AU138" s="133" t="s">
        <v>129</v>
      </c>
      <c r="AY138" s="13" t="s">
        <v>122</v>
      </c>
      <c r="BE138" s="134">
        <f t="shared" si="4"/>
        <v>0</v>
      </c>
      <c r="BF138" s="134">
        <f t="shared" si="5"/>
        <v>0</v>
      </c>
      <c r="BG138" s="134">
        <f t="shared" si="6"/>
        <v>0</v>
      </c>
      <c r="BH138" s="134">
        <f t="shared" si="7"/>
        <v>0</v>
      </c>
      <c r="BI138" s="134">
        <f t="shared" si="8"/>
        <v>0</v>
      </c>
      <c r="BJ138" s="13" t="s">
        <v>129</v>
      </c>
      <c r="BK138" s="134">
        <f t="shared" si="9"/>
        <v>0</v>
      </c>
      <c r="BL138" s="13" t="s">
        <v>128</v>
      </c>
      <c r="BM138" s="133" t="s">
        <v>145</v>
      </c>
    </row>
    <row r="139" spans="2:65" s="1" customFormat="1" ht="16.5" customHeight="1">
      <c r="B139" s="121"/>
      <c r="C139" s="135" t="s">
        <v>146</v>
      </c>
      <c r="D139" s="135" t="s">
        <v>147</v>
      </c>
      <c r="E139" s="136" t="s">
        <v>148</v>
      </c>
      <c r="F139" s="137" t="s">
        <v>149</v>
      </c>
      <c r="G139" s="138" t="s">
        <v>150</v>
      </c>
      <c r="H139" s="139">
        <v>6.75</v>
      </c>
      <c r="I139" s="140"/>
      <c r="J139" s="140">
        <f t="shared" si="0"/>
        <v>0</v>
      </c>
      <c r="K139" s="141"/>
      <c r="L139" s="142"/>
      <c r="M139" s="143" t="s">
        <v>1</v>
      </c>
      <c r="N139" s="144" t="s">
        <v>40</v>
      </c>
      <c r="O139" s="131">
        <v>0</v>
      </c>
      <c r="P139" s="131">
        <f t="shared" si="1"/>
        <v>0</v>
      </c>
      <c r="Q139" s="131">
        <v>1E-3</v>
      </c>
      <c r="R139" s="131">
        <f t="shared" si="2"/>
        <v>6.7499999999999999E-3</v>
      </c>
      <c r="S139" s="131">
        <v>0</v>
      </c>
      <c r="T139" s="132">
        <f t="shared" si="3"/>
        <v>0</v>
      </c>
      <c r="AR139" s="133" t="s">
        <v>151</v>
      </c>
      <c r="AT139" s="133" t="s">
        <v>147</v>
      </c>
      <c r="AU139" s="133" t="s">
        <v>129</v>
      </c>
      <c r="AY139" s="13" t="s">
        <v>122</v>
      </c>
      <c r="BE139" s="134">
        <f t="shared" si="4"/>
        <v>0</v>
      </c>
      <c r="BF139" s="134">
        <f t="shared" si="5"/>
        <v>0</v>
      </c>
      <c r="BG139" s="134">
        <f t="shared" si="6"/>
        <v>0</v>
      </c>
      <c r="BH139" s="134">
        <f t="shared" si="7"/>
        <v>0</v>
      </c>
      <c r="BI139" s="134">
        <f t="shared" si="8"/>
        <v>0</v>
      </c>
      <c r="BJ139" s="13" t="s">
        <v>129</v>
      </c>
      <c r="BK139" s="134">
        <f t="shared" si="9"/>
        <v>0</v>
      </c>
      <c r="BL139" s="13" t="s">
        <v>128</v>
      </c>
      <c r="BM139" s="133" t="s">
        <v>152</v>
      </c>
    </row>
    <row r="140" spans="2:65" s="11" customFormat="1" ht="22.95" customHeight="1">
      <c r="B140" s="110"/>
      <c r="D140" s="111" t="s">
        <v>73</v>
      </c>
      <c r="E140" s="119" t="s">
        <v>135</v>
      </c>
      <c r="F140" s="119" t="s">
        <v>153</v>
      </c>
      <c r="J140" s="120">
        <f>BK140</f>
        <v>0</v>
      </c>
      <c r="L140" s="110"/>
      <c r="M140" s="114"/>
      <c r="P140" s="115">
        <f>SUM(P141:P145)</f>
        <v>246.81968799999999</v>
      </c>
      <c r="R140" s="115">
        <f>SUM(R141:R145)</f>
        <v>75.761008200000006</v>
      </c>
      <c r="T140" s="116">
        <f>SUM(T141:T145)</f>
        <v>0</v>
      </c>
      <c r="AR140" s="111" t="s">
        <v>82</v>
      </c>
      <c r="AT140" s="117" t="s">
        <v>73</v>
      </c>
      <c r="AU140" s="117" t="s">
        <v>82</v>
      </c>
      <c r="AY140" s="111" t="s">
        <v>122</v>
      </c>
      <c r="BK140" s="118">
        <f>SUM(BK141:BK145)</f>
        <v>0</v>
      </c>
    </row>
    <row r="141" spans="2:65" s="1" customFormat="1" ht="46.2" customHeight="1">
      <c r="B141" s="121"/>
      <c r="C141" s="122" t="s">
        <v>154</v>
      </c>
      <c r="D141" s="122" t="s">
        <v>124</v>
      </c>
      <c r="E141" s="123" t="s">
        <v>155</v>
      </c>
      <c r="F141" s="124" t="s">
        <v>344</v>
      </c>
      <c r="G141" s="125" t="s">
        <v>133</v>
      </c>
      <c r="H141" s="126">
        <v>37.140999999999998</v>
      </c>
      <c r="I141" s="127"/>
      <c r="J141" s="127">
        <f>ROUND(I141*H141,1)</f>
        <v>0</v>
      </c>
      <c r="K141" s="128"/>
      <c r="L141" s="25"/>
      <c r="M141" s="129" t="s">
        <v>1</v>
      </c>
      <c r="N141" s="130" t="s">
        <v>40</v>
      </c>
      <c r="O141" s="131">
        <v>4.8760000000000003</v>
      </c>
      <c r="P141" s="131">
        <f>O141*H141</f>
        <v>181.09951599999999</v>
      </c>
      <c r="Q141" s="131">
        <v>1.7390000000000001</v>
      </c>
      <c r="R141" s="131">
        <f>Q141*H141</f>
        <v>64.588199000000003</v>
      </c>
      <c r="S141" s="131">
        <v>0</v>
      </c>
      <c r="T141" s="132">
        <f>S141*H141</f>
        <v>0</v>
      </c>
      <c r="AR141" s="133" t="s">
        <v>128</v>
      </c>
      <c r="AT141" s="133" t="s">
        <v>124</v>
      </c>
      <c r="AU141" s="133" t="s">
        <v>129</v>
      </c>
      <c r="AY141" s="13" t="s">
        <v>122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3" t="s">
        <v>129</v>
      </c>
      <c r="BK141" s="134">
        <f>ROUND(I141*H141,1)</f>
        <v>0</v>
      </c>
      <c r="BL141" s="13" t="s">
        <v>128</v>
      </c>
      <c r="BM141" s="133" t="s">
        <v>156</v>
      </c>
    </row>
    <row r="142" spans="2:65" s="1" customFormat="1" ht="16.5" customHeight="1">
      <c r="B142" s="121"/>
      <c r="C142" s="122" t="s">
        <v>151</v>
      </c>
      <c r="D142" s="122" t="s">
        <v>124</v>
      </c>
      <c r="E142" s="123" t="s">
        <v>157</v>
      </c>
      <c r="F142" s="124" t="s">
        <v>158</v>
      </c>
      <c r="G142" s="125" t="s">
        <v>127</v>
      </c>
      <c r="H142" s="126">
        <v>24.047999999999998</v>
      </c>
      <c r="I142" s="127"/>
      <c r="J142" s="127">
        <f>ROUND(I142*H142,1)</f>
        <v>0</v>
      </c>
      <c r="K142" s="128"/>
      <c r="L142" s="25"/>
      <c r="M142" s="129" t="s">
        <v>1</v>
      </c>
      <c r="N142" s="130" t="s">
        <v>40</v>
      </c>
      <c r="O142" s="131">
        <v>0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128</v>
      </c>
      <c r="AT142" s="133" t="s">
        <v>124</v>
      </c>
      <c r="AU142" s="133" t="s">
        <v>129</v>
      </c>
      <c r="AY142" s="13" t="s">
        <v>122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3" t="s">
        <v>129</v>
      </c>
      <c r="BK142" s="134">
        <f>ROUND(I142*H142,1)</f>
        <v>0</v>
      </c>
      <c r="BL142" s="13" t="s">
        <v>128</v>
      </c>
      <c r="BM142" s="133" t="s">
        <v>159</v>
      </c>
    </row>
    <row r="143" spans="2:65" s="1" customFormat="1" ht="16.5" customHeight="1">
      <c r="B143" s="121"/>
      <c r="C143" s="122" t="s">
        <v>160</v>
      </c>
      <c r="D143" s="122" t="s">
        <v>124</v>
      </c>
      <c r="E143" s="123" t="s">
        <v>161</v>
      </c>
      <c r="F143" s="124" t="s">
        <v>162</v>
      </c>
      <c r="G143" s="125" t="s">
        <v>127</v>
      </c>
      <c r="H143" s="126">
        <v>24.047999999999998</v>
      </c>
      <c r="I143" s="127"/>
      <c r="J143" s="127">
        <f>ROUND(I143*H143,1)</f>
        <v>0</v>
      </c>
      <c r="K143" s="128"/>
      <c r="L143" s="25"/>
      <c r="M143" s="129" t="s">
        <v>1</v>
      </c>
      <c r="N143" s="130" t="s">
        <v>40</v>
      </c>
      <c r="O143" s="131">
        <v>0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128</v>
      </c>
      <c r="AT143" s="133" t="s">
        <v>124</v>
      </c>
      <c r="AU143" s="133" t="s">
        <v>129</v>
      </c>
      <c r="AY143" s="13" t="s">
        <v>122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3" t="s">
        <v>129</v>
      </c>
      <c r="BK143" s="134">
        <f>ROUND(I143*H143,1)</f>
        <v>0</v>
      </c>
      <c r="BL143" s="13" t="s">
        <v>128</v>
      </c>
      <c r="BM143" s="133" t="s">
        <v>163</v>
      </c>
    </row>
    <row r="144" spans="2:65" s="1" customFormat="1" ht="47.4" customHeight="1">
      <c r="B144" s="121"/>
      <c r="C144" s="122" t="s">
        <v>164</v>
      </c>
      <c r="D144" s="122" t="s">
        <v>124</v>
      </c>
      <c r="E144" s="123" t="s">
        <v>165</v>
      </c>
      <c r="F144" s="124" t="s">
        <v>345</v>
      </c>
      <c r="G144" s="125" t="s">
        <v>133</v>
      </c>
      <c r="H144" s="126">
        <v>6.0140000000000002</v>
      </c>
      <c r="I144" s="127"/>
      <c r="J144" s="127">
        <f>ROUND(I144*H144,1)</f>
        <v>0</v>
      </c>
      <c r="K144" s="128"/>
      <c r="L144" s="25"/>
      <c r="M144" s="129" t="s">
        <v>1</v>
      </c>
      <c r="N144" s="130" t="s">
        <v>40</v>
      </c>
      <c r="O144" s="131">
        <v>5.298</v>
      </c>
      <c r="P144" s="131">
        <f>O144*H144</f>
        <v>31.862172000000001</v>
      </c>
      <c r="Q144" s="131">
        <v>1.8577999999999999</v>
      </c>
      <c r="R144" s="131">
        <f>Q144*H144</f>
        <v>11.1728092</v>
      </c>
      <c r="S144" s="131">
        <v>0</v>
      </c>
      <c r="T144" s="132">
        <f>S144*H144</f>
        <v>0</v>
      </c>
      <c r="AR144" s="133" t="s">
        <v>128</v>
      </c>
      <c r="AT144" s="133" t="s">
        <v>124</v>
      </c>
      <c r="AU144" s="133" t="s">
        <v>129</v>
      </c>
      <c r="AY144" s="13" t="s">
        <v>122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3" t="s">
        <v>129</v>
      </c>
      <c r="BK144" s="134">
        <f>ROUND(I144*H144,1)</f>
        <v>0</v>
      </c>
      <c r="BL144" s="13" t="s">
        <v>128</v>
      </c>
      <c r="BM144" s="133" t="s">
        <v>166</v>
      </c>
    </row>
    <row r="145" spans="2:65" s="1" customFormat="1" ht="16.5" customHeight="1">
      <c r="B145" s="121"/>
      <c r="C145" s="122" t="s">
        <v>167</v>
      </c>
      <c r="D145" s="122" t="s">
        <v>124</v>
      </c>
      <c r="E145" s="123" t="s">
        <v>168</v>
      </c>
      <c r="F145" s="124" t="s">
        <v>169</v>
      </c>
      <c r="G145" s="125" t="s">
        <v>127</v>
      </c>
      <c r="H145" s="126">
        <v>68.400000000000006</v>
      </c>
      <c r="I145" s="127"/>
      <c r="J145" s="127">
        <f>ROUND(I145*H145,1)</f>
        <v>0</v>
      </c>
      <c r="K145" s="128"/>
      <c r="L145" s="25"/>
      <c r="M145" s="129" t="s">
        <v>1</v>
      </c>
      <c r="N145" s="130" t="s">
        <v>40</v>
      </c>
      <c r="O145" s="131">
        <v>0.495</v>
      </c>
      <c r="P145" s="131">
        <f>O145*H145</f>
        <v>33.858000000000004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128</v>
      </c>
      <c r="AT145" s="133" t="s">
        <v>124</v>
      </c>
      <c r="AU145" s="133" t="s">
        <v>129</v>
      </c>
      <c r="AY145" s="13" t="s">
        <v>122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3" t="s">
        <v>129</v>
      </c>
      <c r="BK145" s="134">
        <f>ROUND(I145*H145,1)</f>
        <v>0</v>
      </c>
      <c r="BL145" s="13" t="s">
        <v>128</v>
      </c>
      <c r="BM145" s="133" t="s">
        <v>170</v>
      </c>
    </row>
    <row r="146" spans="2:65" s="11" customFormat="1" ht="22.95" customHeight="1">
      <c r="B146" s="110"/>
      <c r="D146" s="111" t="s">
        <v>73</v>
      </c>
      <c r="E146" s="119" t="s">
        <v>128</v>
      </c>
      <c r="F146" s="119" t="s">
        <v>171</v>
      </c>
      <c r="J146" s="120">
        <f>BK146</f>
        <v>0</v>
      </c>
      <c r="L146" s="110"/>
      <c r="M146" s="114"/>
      <c r="P146" s="115">
        <f>SUM(P147:P154)</f>
        <v>48.370303000000007</v>
      </c>
      <c r="R146" s="115">
        <f>SUM(R147:R154)</f>
        <v>9.7562239535199993</v>
      </c>
      <c r="T146" s="116">
        <f>SUM(T147:T154)</f>
        <v>0</v>
      </c>
      <c r="AR146" s="111" t="s">
        <v>82</v>
      </c>
      <c r="AT146" s="117" t="s">
        <v>73</v>
      </c>
      <c r="AU146" s="117" t="s">
        <v>82</v>
      </c>
      <c r="AY146" s="111" t="s">
        <v>122</v>
      </c>
      <c r="BK146" s="118">
        <f>SUM(BK147:BK154)</f>
        <v>0</v>
      </c>
    </row>
    <row r="147" spans="2:65" s="1" customFormat="1" ht="24.15" customHeight="1">
      <c r="B147" s="121"/>
      <c r="C147" s="122" t="s">
        <v>172</v>
      </c>
      <c r="D147" s="122" t="s">
        <v>124</v>
      </c>
      <c r="E147" s="123" t="s">
        <v>173</v>
      </c>
      <c r="F147" s="124" t="s">
        <v>174</v>
      </c>
      <c r="G147" s="125" t="s">
        <v>127</v>
      </c>
      <c r="H147" s="126">
        <v>12.023999999999999</v>
      </c>
      <c r="I147" s="127"/>
      <c r="J147" s="127">
        <f t="shared" ref="J147:J154" si="10">ROUND(I147*H147,1)</f>
        <v>0</v>
      </c>
      <c r="K147" s="128"/>
      <c r="L147" s="25"/>
      <c r="M147" s="129" t="s">
        <v>1</v>
      </c>
      <c r="N147" s="130" t="s">
        <v>40</v>
      </c>
      <c r="O147" s="131">
        <v>0.377</v>
      </c>
      <c r="P147" s="131">
        <f t="shared" ref="P147:P154" si="11">O147*H147</f>
        <v>4.533048</v>
      </c>
      <c r="Q147" s="131">
        <v>5.3261999999999997E-3</v>
      </c>
      <c r="R147" s="131">
        <f t="shared" ref="R147:R154" si="12">Q147*H147</f>
        <v>6.404222879999999E-2</v>
      </c>
      <c r="S147" s="131">
        <v>0</v>
      </c>
      <c r="T147" s="132">
        <f t="shared" ref="T147:T154" si="13">S147*H147</f>
        <v>0</v>
      </c>
      <c r="AR147" s="133" t="s">
        <v>128</v>
      </c>
      <c r="AT147" s="133" t="s">
        <v>124</v>
      </c>
      <c r="AU147" s="133" t="s">
        <v>129</v>
      </c>
      <c r="AY147" s="13" t="s">
        <v>122</v>
      </c>
      <c r="BE147" s="134">
        <f t="shared" ref="BE147:BE154" si="14">IF(N147="základní",J147,0)</f>
        <v>0</v>
      </c>
      <c r="BF147" s="134">
        <f t="shared" ref="BF147:BF154" si="15">IF(N147="snížená",J147,0)</f>
        <v>0</v>
      </c>
      <c r="BG147" s="134">
        <f t="shared" ref="BG147:BG154" si="16">IF(N147="zákl. přenesená",J147,0)</f>
        <v>0</v>
      </c>
      <c r="BH147" s="134">
        <f t="shared" ref="BH147:BH154" si="17">IF(N147="sníž. přenesená",J147,0)</f>
        <v>0</v>
      </c>
      <c r="BI147" s="134">
        <f t="shared" ref="BI147:BI154" si="18">IF(N147="nulová",J147,0)</f>
        <v>0</v>
      </c>
      <c r="BJ147" s="13" t="s">
        <v>129</v>
      </c>
      <c r="BK147" s="134">
        <f t="shared" ref="BK147:BK154" si="19">ROUND(I147*H147,1)</f>
        <v>0</v>
      </c>
      <c r="BL147" s="13" t="s">
        <v>128</v>
      </c>
      <c r="BM147" s="133" t="s">
        <v>175</v>
      </c>
    </row>
    <row r="148" spans="2:65" s="1" customFormat="1" ht="24.15" customHeight="1">
      <c r="B148" s="121"/>
      <c r="C148" s="122" t="s">
        <v>176</v>
      </c>
      <c r="D148" s="122" t="s">
        <v>124</v>
      </c>
      <c r="E148" s="123" t="s">
        <v>177</v>
      </c>
      <c r="F148" s="124" t="s">
        <v>178</v>
      </c>
      <c r="G148" s="125" t="s">
        <v>127</v>
      </c>
      <c r="H148" s="126">
        <v>12.023999999999999</v>
      </c>
      <c r="I148" s="127"/>
      <c r="J148" s="127">
        <f t="shared" si="10"/>
        <v>0</v>
      </c>
      <c r="K148" s="128"/>
      <c r="L148" s="25"/>
      <c r="M148" s="129" t="s">
        <v>1</v>
      </c>
      <c r="N148" s="130" t="s">
        <v>40</v>
      </c>
      <c r="O148" s="131">
        <v>0.22500000000000001</v>
      </c>
      <c r="P148" s="131">
        <f t="shared" si="11"/>
        <v>2.7054</v>
      </c>
      <c r="Q148" s="131">
        <v>0</v>
      </c>
      <c r="R148" s="131">
        <f t="shared" si="12"/>
        <v>0</v>
      </c>
      <c r="S148" s="131">
        <v>0</v>
      </c>
      <c r="T148" s="132">
        <f t="shared" si="13"/>
        <v>0</v>
      </c>
      <c r="AR148" s="133" t="s">
        <v>128</v>
      </c>
      <c r="AT148" s="133" t="s">
        <v>124</v>
      </c>
      <c r="AU148" s="133" t="s">
        <v>129</v>
      </c>
      <c r="AY148" s="13" t="s">
        <v>122</v>
      </c>
      <c r="BE148" s="134">
        <f t="shared" si="14"/>
        <v>0</v>
      </c>
      <c r="BF148" s="134">
        <f t="shared" si="15"/>
        <v>0</v>
      </c>
      <c r="BG148" s="134">
        <f t="shared" si="16"/>
        <v>0</v>
      </c>
      <c r="BH148" s="134">
        <f t="shared" si="17"/>
        <v>0</v>
      </c>
      <c r="BI148" s="134">
        <f t="shared" si="18"/>
        <v>0</v>
      </c>
      <c r="BJ148" s="13" t="s">
        <v>129</v>
      </c>
      <c r="BK148" s="134">
        <f t="shared" si="19"/>
        <v>0</v>
      </c>
      <c r="BL148" s="13" t="s">
        <v>128</v>
      </c>
      <c r="BM148" s="133" t="s">
        <v>179</v>
      </c>
    </row>
    <row r="149" spans="2:65" s="1" customFormat="1" ht="24.15" customHeight="1">
      <c r="B149" s="121"/>
      <c r="C149" s="122" t="s">
        <v>180</v>
      </c>
      <c r="D149" s="122" t="s">
        <v>124</v>
      </c>
      <c r="E149" s="123" t="s">
        <v>181</v>
      </c>
      <c r="F149" s="124" t="s">
        <v>182</v>
      </c>
      <c r="G149" s="125" t="s">
        <v>127</v>
      </c>
      <c r="H149" s="126">
        <v>12.023999999999999</v>
      </c>
      <c r="I149" s="127"/>
      <c r="J149" s="127">
        <f t="shared" si="10"/>
        <v>0</v>
      </c>
      <c r="K149" s="128"/>
      <c r="L149" s="25"/>
      <c r="M149" s="129" t="s">
        <v>1</v>
      </c>
      <c r="N149" s="130" t="s">
        <v>40</v>
      </c>
      <c r="O149" s="131">
        <v>0.2</v>
      </c>
      <c r="P149" s="131">
        <f t="shared" si="11"/>
        <v>2.4047999999999998</v>
      </c>
      <c r="Q149" s="131">
        <v>8.8228000000000004E-4</v>
      </c>
      <c r="R149" s="131">
        <f t="shared" si="12"/>
        <v>1.060853472E-2</v>
      </c>
      <c r="S149" s="131">
        <v>0</v>
      </c>
      <c r="T149" s="132">
        <f t="shared" si="13"/>
        <v>0</v>
      </c>
      <c r="AR149" s="133" t="s">
        <v>128</v>
      </c>
      <c r="AT149" s="133" t="s">
        <v>124</v>
      </c>
      <c r="AU149" s="133" t="s">
        <v>129</v>
      </c>
      <c r="AY149" s="13" t="s">
        <v>122</v>
      </c>
      <c r="BE149" s="134">
        <f t="shared" si="14"/>
        <v>0</v>
      </c>
      <c r="BF149" s="134">
        <f t="shared" si="15"/>
        <v>0</v>
      </c>
      <c r="BG149" s="134">
        <f t="shared" si="16"/>
        <v>0</v>
      </c>
      <c r="BH149" s="134">
        <f t="shared" si="17"/>
        <v>0</v>
      </c>
      <c r="BI149" s="134">
        <f t="shared" si="18"/>
        <v>0</v>
      </c>
      <c r="BJ149" s="13" t="s">
        <v>129</v>
      </c>
      <c r="BK149" s="134">
        <f t="shared" si="19"/>
        <v>0</v>
      </c>
      <c r="BL149" s="13" t="s">
        <v>128</v>
      </c>
      <c r="BM149" s="133" t="s">
        <v>183</v>
      </c>
    </row>
    <row r="150" spans="2:65" s="1" customFormat="1" ht="24.15" customHeight="1">
      <c r="B150" s="121"/>
      <c r="C150" s="122" t="s">
        <v>8</v>
      </c>
      <c r="D150" s="122" t="s">
        <v>124</v>
      </c>
      <c r="E150" s="123" t="s">
        <v>184</v>
      </c>
      <c r="F150" s="124" t="s">
        <v>185</v>
      </c>
      <c r="G150" s="125" t="s">
        <v>127</v>
      </c>
      <c r="H150" s="126">
        <v>12.023999999999999</v>
      </c>
      <c r="I150" s="127"/>
      <c r="J150" s="127">
        <f t="shared" si="10"/>
        <v>0</v>
      </c>
      <c r="K150" s="128"/>
      <c r="L150" s="25"/>
      <c r="M150" s="129" t="s">
        <v>1</v>
      </c>
      <c r="N150" s="130" t="s">
        <v>40</v>
      </c>
      <c r="O150" s="131">
        <v>0.105</v>
      </c>
      <c r="P150" s="131">
        <f t="shared" si="11"/>
        <v>1.2625199999999999</v>
      </c>
      <c r="Q150" s="131">
        <v>0</v>
      </c>
      <c r="R150" s="131">
        <f t="shared" si="12"/>
        <v>0</v>
      </c>
      <c r="S150" s="131">
        <v>0</v>
      </c>
      <c r="T150" s="132">
        <f t="shared" si="13"/>
        <v>0</v>
      </c>
      <c r="AR150" s="133" t="s">
        <v>128</v>
      </c>
      <c r="AT150" s="133" t="s">
        <v>124</v>
      </c>
      <c r="AU150" s="133" t="s">
        <v>129</v>
      </c>
      <c r="AY150" s="13" t="s">
        <v>122</v>
      </c>
      <c r="BE150" s="134">
        <f t="shared" si="14"/>
        <v>0</v>
      </c>
      <c r="BF150" s="134">
        <f t="shared" si="15"/>
        <v>0</v>
      </c>
      <c r="BG150" s="134">
        <f t="shared" si="16"/>
        <v>0</v>
      </c>
      <c r="BH150" s="134">
        <f t="shared" si="17"/>
        <v>0</v>
      </c>
      <c r="BI150" s="134">
        <f t="shared" si="18"/>
        <v>0</v>
      </c>
      <c r="BJ150" s="13" t="s">
        <v>129</v>
      </c>
      <c r="BK150" s="134">
        <f t="shared" si="19"/>
        <v>0</v>
      </c>
      <c r="BL150" s="13" t="s">
        <v>128</v>
      </c>
      <c r="BM150" s="133" t="s">
        <v>186</v>
      </c>
    </row>
    <row r="151" spans="2:65" s="1" customFormat="1" ht="16.5" customHeight="1">
      <c r="B151" s="121"/>
      <c r="C151" s="122" t="s">
        <v>187</v>
      </c>
      <c r="D151" s="122" t="s">
        <v>124</v>
      </c>
      <c r="E151" s="123" t="s">
        <v>188</v>
      </c>
      <c r="F151" s="124" t="s">
        <v>189</v>
      </c>
      <c r="G151" s="125" t="s">
        <v>133</v>
      </c>
      <c r="H151" s="126">
        <v>3.544</v>
      </c>
      <c r="I151" s="127"/>
      <c r="J151" s="127">
        <f t="shared" si="10"/>
        <v>0</v>
      </c>
      <c r="K151" s="128"/>
      <c r="L151" s="25"/>
      <c r="M151" s="129" t="s">
        <v>1</v>
      </c>
      <c r="N151" s="130" t="s">
        <v>40</v>
      </c>
      <c r="O151" s="131">
        <v>1.448</v>
      </c>
      <c r="P151" s="131">
        <f t="shared" si="11"/>
        <v>5.1317120000000003</v>
      </c>
      <c r="Q151" s="131">
        <v>2.5019800000000001</v>
      </c>
      <c r="R151" s="131">
        <f t="shared" si="12"/>
        <v>8.8670171199999999</v>
      </c>
      <c r="S151" s="131">
        <v>0</v>
      </c>
      <c r="T151" s="132">
        <f t="shared" si="13"/>
        <v>0</v>
      </c>
      <c r="AR151" s="133" t="s">
        <v>128</v>
      </c>
      <c r="AT151" s="133" t="s">
        <v>124</v>
      </c>
      <c r="AU151" s="133" t="s">
        <v>129</v>
      </c>
      <c r="AY151" s="13" t="s">
        <v>122</v>
      </c>
      <c r="BE151" s="134">
        <f t="shared" si="14"/>
        <v>0</v>
      </c>
      <c r="BF151" s="134">
        <f t="shared" si="15"/>
        <v>0</v>
      </c>
      <c r="BG151" s="134">
        <f t="shared" si="16"/>
        <v>0</v>
      </c>
      <c r="BH151" s="134">
        <f t="shared" si="17"/>
        <v>0</v>
      </c>
      <c r="BI151" s="134">
        <f t="shared" si="18"/>
        <v>0</v>
      </c>
      <c r="BJ151" s="13" t="s">
        <v>129</v>
      </c>
      <c r="BK151" s="134">
        <f t="shared" si="19"/>
        <v>0</v>
      </c>
      <c r="BL151" s="13" t="s">
        <v>128</v>
      </c>
      <c r="BM151" s="133" t="s">
        <v>190</v>
      </c>
    </row>
    <row r="152" spans="2:65" s="1" customFormat="1" ht="16.5" customHeight="1">
      <c r="B152" s="121"/>
      <c r="C152" s="122" t="s">
        <v>191</v>
      </c>
      <c r="D152" s="122" t="s">
        <v>124</v>
      </c>
      <c r="E152" s="123" t="s">
        <v>192</v>
      </c>
      <c r="F152" s="124" t="s">
        <v>193</v>
      </c>
      <c r="G152" s="125" t="s">
        <v>127</v>
      </c>
      <c r="H152" s="126">
        <v>11.813000000000001</v>
      </c>
      <c r="I152" s="127"/>
      <c r="J152" s="127">
        <f t="shared" si="10"/>
        <v>0</v>
      </c>
      <c r="K152" s="128"/>
      <c r="L152" s="25"/>
      <c r="M152" s="129" t="s">
        <v>1</v>
      </c>
      <c r="N152" s="130" t="s">
        <v>40</v>
      </c>
      <c r="O152" s="131">
        <v>0.755</v>
      </c>
      <c r="P152" s="131">
        <f t="shared" si="11"/>
        <v>8.9188150000000004</v>
      </c>
      <c r="Q152" s="131">
        <v>5.7600000000000004E-3</v>
      </c>
      <c r="R152" s="131">
        <f t="shared" si="12"/>
        <v>6.8042880000000014E-2</v>
      </c>
      <c r="S152" s="131">
        <v>0</v>
      </c>
      <c r="T152" s="132">
        <f t="shared" si="13"/>
        <v>0</v>
      </c>
      <c r="AR152" s="133" t="s">
        <v>128</v>
      </c>
      <c r="AT152" s="133" t="s">
        <v>124</v>
      </c>
      <c r="AU152" s="133" t="s">
        <v>129</v>
      </c>
      <c r="AY152" s="13" t="s">
        <v>122</v>
      </c>
      <c r="BE152" s="134">
        <f t="shared" si="14"/>
        <v>0</v>
      </c>
      <c r="BF152" s="134">
        <f t="shared" si="15"/>
        <v>0</v>
      </c>
      <c r="BG152" s="134">
        <f t="shared" si="16"/>
        <v>0</v>
      </c>
      <c r="BH152" s="134">
        <f t="shared" si="17"/>
        <v>0</v>
      </c>
      <c r="BI152" s="134">
        <f t="shared" si="18"/>
        <v>0</v>
      </c>
      <c r="BJ152" s="13" t="s">
        <v>129</v>
      </c>
      <c r="BK152" s="134">
        <f t="shared" si="19"/>
        <v>0</v>
      </c>
      <c r="BL152" s="13" t="s">
        <v>128</v>
      </c>
      <c r="BM152" s="133" t="s">
        <v>194</v>
      </c>
    </row>
    <row r="153" spans="2:65" s="1" customFormat="1" ht="16.5" customHeight="1">
      <c r="B153" s="121"/>
      <c r="C153" s="122" t="s">
        <v>195</v>
      </c>
      <c r="D153" s="122" t="s">
        <v>124</v>
      </c>
      <c r="E153" s="123" t="s">
        <v>196</v>
      </c>
      <c r="F153" s="124" t="s">
        <v>197</v>
      </c>
      <c r="G153" s="125" t="s">
        <v>127</v>
      </c>
      <c r="H153" s="126">
        <v>11.813000000000001</v>
      </c>
      <c r="I153" s="127"/>
      <c r="J153" s="127">
        <f t="shared" si="10"/>
        <v>0</v>
      </c>
      <c r="K153" s="128"/>
      <c r="L153" s="25"/>
      <c r="M153" s="129" t="s">
        <v>1</v>
      </c>
      <c r="N153" s="130" t="s">
        <v>40</v>
      </c>
      <c r="O153" s="131">
        <v>0.26</v>
      </c>
      <c r="P153" s="131">
        <f t="shared" si="11"/>
        <v>3.0713800000000004</v>
      </c>
      <c r="Q153" s="131">
        <v>0</v>
      </c>
      <c r="R153" s="131">
        <f t="shared" si="12"/>
        <v>0</v>
      </c>
      <c r="S153" s="131">
        <v>0</v>
      </c>
      <c r="T153" s="132">
        <f t="shared" si="13"/>
        <v>0</v>
      </c>
      <c r="AR153" s="133" t="s">
        <v>128</v>
      </c>
      <c r="AT153" s="133" t="s">
        <v>124</v>
      </c>
      <c r="AU153" s="133" t="s">
        <v>129</v>
      </c>
      <c r="AY153" s="13" t="s">
        <v>122</v>
      </c>
      <c r="BE153" s="134">
        <f t="shared" si="14"/>
        <v>0</v>
      </c>
      <c r="BF153" s="134">
        <f t="shared" si="15"/>
        <v>0</v>
      </c>
      <c r="BG153" s="134">
        <f t="shared" si="16"/>
        <v>0</v>
      </c>
      <c r="BH153" s="134">
        <f t="shared" si="17"/>
        <v>0</v>
      </c>
      <c r="BI153" s="134">
        <f t="shared" si="18"/>
        <v>0</v>
      </c>
      <c r="BJ153" s="13" t="s">
        <v>129</v>
      </c>
      <c r="BK153" s="134">
        <f t="shared" si="19"/>
        <v>0</v>
      </c>
      <c r="BL153" s="13" t="s">
        <v>128</v>
      </c>
      <c r="BM153" s="133" t="s">
        <v>198</v>
      </c>
    </row>
    <row r="154" spans="2:65" s="1" customFormat="1" ht="24.15" customHeight="1">
      <c r="B154" s="121"/>
      <c r="C154" s="122" t="s">
        <v>199</v>
      </c>
      <c r="D154" s="122" t="s">
        <v>124</v>
      </c>
      <c r="E154" s="123" t="s">
        <v>200</v>
      </c>
      <c r="F154" s="124" t="s">
        <v>201</v>
      </c>
      <c r="G154" s="125" t="s">
        <v>202</v>
      </c>
      <c r="H154" s="126">
        <v>0.70899999999999996</v>
      </c>
      <c r="I154" s="127"/>
      <c r="J154" s="127">
        <f t="shared" si="10"/>
        <v>0</v>
      </c>
      <c r="K154" s="128"/>
      <c r="L154" s="25"/>
      <c r="M154" s="129" t="s">
        <v>1</v>
      </c>
      <c r="N154" s="130" t="s">
        <v>40</v>
      </c>
      <c r="O154" s="131">
        <v>28.692</v>
      </c>
      <c r="P154" s="131">
        <f t="shared" si="11"/>
        <v>20.342627999999998</v>
      </c>
      <c r="Q154" s="131">
        <v>1.05291</v>
      </c>
      <c r="R154" s="131">
        <f t="shared" si="12"/>
        <v>0.74651318999999994</v>
      </c>
      <c r="S154" s="131">
        <v>0</v>
      </c>
      <c r="T154" s="132">
        <f t="shared" si="13"/>
        <v>0</v>
      </c>
      <c r="AR154" s="133" t="s">
        <v>128</v>
      </c>
      <c r="AT154" s="133" t="s">
        <v>124</v>
      </c>
      <c r="AU154" s="133" t="s">
        <v>129</v>
      </c>
      <c r="AY154" s="13" t="s">
        <v>122</v>
      </c>
      <c r="BE154" s="134">
        <f t="shared" si="14"/>
        <v>0</v>
      </c>
      <c r="BF154" s="134">
        <f t="shared" si="15"/>
        <v>0</v>
      </c>
      <c r="BG154" s="134">
        <f t="shared" si="16"/>
        <v>0</v>
      </c>
      <c r="BH154" s="134">
        <f t="shared" si="17"/>
        <v>0</v>
      </c>
      <c r="BI154" s="134">
        <f t="shared" si="18"/>
        <v>0</v>
      </c>
      <c r="BJ154" s="13" t="s">
        <v>129</v>
      </c>
      <c r="BK154" s="134">
        <f t="shared" si="19"/>
        <v>0</v>
      </c>
      <c r="BL154" s="13" t="s">
        <v>128</v>
      </c>
      <c r="BM154" s="133" t="s">
        <v>203</v>
      </c>
    </row>
    <row r="155" spans="2:65" s="11" customFormat="1" ht="22.95" customHeight="1">
      <c r="B155" s="110"/>
      <c r="D155" s="111" t="s">
        <v>73</v>
      </c>
      <c r="E155" s="119" t="s">
        <v>142</v>
      </c>
      <c r="F155" s="119" t="s">
        <v>204</v>
      </c>
      <c r="J155" s="120">
        <f>BK155</f>
        <v>0</v>
      </c>
      <c r="L155" s="110"/>
      <c r="M155" s="114"/>
      <c r="P155" s="115">
        <f>P156</f>
        <v>27.864000000000001</v>
      </c>
      <c r="R155" s="115">
        <f>R156</f>
        <v>3.452814</v>
      </c>
      <c r="T155" s="116">
        <f>T156</f>
        <v>0</v>
      </c>
      <c r="AR155" s="111" t="s">
        <v>82</v>
      </c>
      <c r="AT155" s="117" t="s">
        <v>73</v>
      </c>
      <c r="AU155" s="117" t="s">
        <v>82</v>
      </c>
      <c r="AY155" s="111" t="s">
        <v>122</v>
      </c>
      <c r="BK155" s="118">
        <f>BK156</f>
        <v>0</v>
      </c>
    </row>
    <row r="156" spans="2:65" s="1" customFormat="1" ht="24.15" customHeight="1">
      <c r="B156" s="121"/>
      <c r="C156" s="122" t="s">
        <v>205</v>
      </c>
      <c r="D156" s="122" t="s">
        <v>124</v>
      </c>
      <c r="E156" s="123" t="s">
        <v>206</v>
      </c>
      <c r="F156" s="124" t="s">
        <v>207</v>
      </c>
      <c r="G156" s="125" t="s">
        <v>127</v>
      </c>
      <c r="H156" s="126">
        <v>38.700000000000003</v>
      </c>
      <c r="I156" s="127"/>
      <c r="J156" s="127">
        <f>ROUND(I156*H156,1)</f>
        <v>0</v>
      </c>
      <c r="K156" s="128"/>
      <c r="L156" s="25"/>
      <c r="M156" s="129" t="s">
        <v>1</v>
      </c>
      <c r="N156" s="130" t="s">
        <v>40</v>
      </c>
      <c r="O156" s="131">
        <v>0.72</v>
      </c>
      <c r="P156" s="131">
        <f>O156*H156</f>
        <v>27.864000000000001</v>
      </c>
      <c r="Q156" s="131">
        <v>8.9219999999999994E-2</v>
      </c>
      <c r="R156" s="131">
        <f>Q156*H156</f>
        <v>3.452814</v>
      </c>
      <c r="S156" s="131">
        <v>0</v>
      </c>
      <c r="T156" s="132">
        <f>S156*H156</f>
        <v>0</v>
      </c>
      <c r="AR156" s="133" t="s">
        <v>128</v>
      </c>
      <c r="AT156" s="133" t="s">
        <v>124</v>
      </c>
      <c r="AU156" s="133" t="s">
        <v>129</v>
      </c>
      <c r="AY156" s="13" t="s">
        <v>122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3" t="s">
        <v>129</v>
      </c>
      <c r="BK156" s="134">
        <f>ROUND(I156*H156,1)</f>
        <v>0</v>
      </c>
      <c r="BL156" s="13" t="s">
        <v>128</v>
      </c>
      <c r="BM156" s="133" t="s">
        <v>208</v>
      </c>
    </row>
    <row r="157" spans="2:65" s="11" customFormat="1" ht="22.95" customHeight="1">
      <c r="B157" s="110"/>
      <c r="D157" s="111" t="s">
        <v>73</v>
      </c>
      <c r="E157" s="119" t="s">
        <v>146</v>
      </c>
      <c r="F157" s="119" t="s">
        <v>209</v>
      </c>
      <c r="J157" s="120">
        <f>BK157</f>
        <v>0</v>
      </c>
      <c r="L157" s="110"/>
      <c r="M157" s="114"/>
      <c r="P157" s="115">
        <f>SUM(P158:P163)</f>
        <v>77.865743000000009</v>
      </c>
      <c r="R157" s="115">
        <f>SUM(R158:R163)</f>
        <v>16.0652535151441</v>
      </c>
      <c r="T157" s="116">
        <f>SUM(T158:T163)</f>
        <v>0</v>
      </c>
      <c r="AR157" s="111" t="s">
        <v>82</v>
      </c>
      <c r="AT157" s="117" t="s">
        <v>73</v>
      </c>
      <c r="AU157" s="117" t="s">
        <v>82</v>
      </c>
      <c r="AY157" s="111" t="s">
        <v>122</v>
      </c>
      <c r="BK157" s="118">
        <f>SUM(BK158:BK163)</f>
        <v>0</v>
      </c>
    </row>
    <row r="158" spans="2:65" s="1" customFormat="1" ht="24.15" customHeight="1">
      <c r="B158" s="121"/>
      <c r="C158" s="122" t="s">
        <v>7</v>
      </c>
      <c r="D158" s="122" t="s">
        <v>124</v>
      </c>
      <c r="E158" s="123" t="s">
        <v>210</v>
      </c>
      <c r="F158" s="124" t="s">
        <v>211</v>
      </c>
      <c r="G158" s="125" t="s">
        <v>127</v>
      </c>
      <c r="H158" s="126">
        <v>129</v>
      </c>
      <c r="I158" s="127"/>
      <c r="J158" s="127">
        <f t="shared" ref="J158:J163" si="20">ROUND(I158*H158,1)</f>
        <v>0</v>
      </c>
      <c r="K158" s="128"/>
      <c r="L158" s="25"/>
      <c r="M158" s="129" t="s">
        <v>1</v>
      </c>
      <c r="N158" s="130" t="s">
        <v>40</v>
      </c>
      <c r="O158" s="131">
        <v>0.222</v>
      </c>
      <c r="P158" s="131">
        <f t="shared" ref="P158:P163" si="21">O158*H158</f>
        <v>28.638000000000002</v>
      </c>
      <c r="Q158" s="131">
        <v>2.7000000000000001E-3</v>
      </c>
      <c r="R158" s="131">
        <f t="shared" ref="R158:R163" si="22">Q158*H158</f>
        <v>0.3483</v>
      </c>
      <c r="S158" s="131">
        <v>0</v>
      </c>
      <c r="T158" s="132">
        <f t="shared" ref="T158:T163" si="23">S158*H158</f>
        <v>0</v>
      </c>
      <c r="AR158" s="133" t="s">
        <v>128</v>
      </c>
      <c r="AT158" s="133" t="s">
        <v>124</v>
      </c>
      <c r="AU158" s="133" t="s">
        <v>129</v>
      </c>
      <c r="AY158" s="13" t="s">
        <v>122</v>
      </c>
      <c r="BE158" s="134">
        <f t="shared" ref="BE158:BE163" si="24">IF(N158="základní",J158,0)</f>
        <v>0</v>
      </c>
      <c r="BF158" s="134">
        <f t="shared" ref="BF158:BF163" si="25">IF(N158="snížená",J158,0)</f>
        <v>0</v>
      </c>
      <c r="BG158" s="134">
        <f t="shared" ref="BG158:BG163" si="26">IF(N158="zákl. přenesená",J158,0)</f>
        <v>0</v>
      </c>
      <c r="BH158" s="134">
        <f t="shared" ref="BH158:BH163" si="27">IF(N158="sníž. přenesená",J158,0)</f>
        <v>0</v>
      </c>
      <c r="BI158" s="134">
        <f t="shared" ref="BI158:BI163" si="28">IF(N158="nulová",J158,0)</f>
        <v>0</v>
      </c>
      <c r="BJ158" s="13" t="s">
        <v>129</v>
      </c>
      <c r="BK158" s="134">
        <f t="shared" ref="BK158:BK163" si="29">ROUND(I158*H158,1)</f>
        <v>0</v>
      </c>
      <c r="BL158" s="13" t="s">
        <v>128</v>
      </c>
      <c r="BM158" s="133" t="s">
        <v>212</v>
      </c>
    </row>
    <row r="159" spans="2:65" s="1" customFormat="1" ht="24.15" customHeight="1">
      <c r="B159" s="121"/>
      <c r="C159" s="122" t="s">
        <v>213</v>
      </c>
      <c r="D159" s="122" t="s">
        <v>124</v>
      </c>
      <c r="E159" s="123" t="s">
        <v>214</v>
      </c>
      <c r="F159" s="124" t="s">
        <v>215</v>
      </c>
      <c r="G159" s="125" t="s">
        <v>127</v>
      </c>
      <c r="H159" s="126">
        <v>53.46</v>
      </c>
      <c r="I159" s="127"/>
      <c r="J159" s="127">
        <f t="shared" si="20"/>
        <v>0</v>
      </c>
      <c r="K159" s="128"/>
      <c r="L159" s="25"/>
      <c r="M159" s="129" t="s">
        <v>1</v>
      </c>
      <c r="N159" s="130" t="s">
        <v>40</v>
      </c>
      <c r="O159" s="131">
        <v>0.252</v>
      </c>
      <c r="P159" s="131">
        <f t="shared" si="21"/>
        <v>13.471920000000001</v>
      </c>
      <c r="Q159" s="131">
        <v>2.7000000000000001E-3</v>
      </c>
      <c r="R159" s="131">
        <f t="shared" si="22"/>
        <v>0.144342</v>
      </c>
      <c r="S159" s="131">
        <v>0</v>
      </c>
      <c r="T159" s="132">
        <f t="shared" si="23"/>
        <v>0</v>
      </c>
      <c r="AR159" s="133" t="s">
        <v>128</v>
      </c>
      <c r="AT159" s="133" t="s">
        <v>124</v>
      </c>
      <c r="AU159" s="133" t="s">
        <v>129</v>
      </c>
      <c r="AY159" s="13" t="s">
        <v>122</v>
      </c>
      <c r="BE159" s="134">
        <f t="shared" si="24"/>
        <v>0</v>
      </c>
      <c r="BF159" s="134">
        <f t="shared" si="25"/>
        <v>0</v>
      </c>
      <c r="BG159" s="134">
        <f t="shared" si="26"/>
        <v>0</v>
      </c>
      <c r="BH159" s="134">
        <f t="shared" si="27"/>
        <v>0</v>
      </c>
      <c r="BI159" s="134">
        <f t="shared" si="28"/>
        <v>0</v>
      </c>
      <c r="BJ159" s="13" t="s">
        <v>129</v>
      </c>
      <c r="BK159" s="134">
        <f t="shared" si="29"/>
        <v>0</v>
      </c>
      <c r="BL159" s="13" t="s">
        <v>128</v>
      </c>
      <c r="BM159" s="133" t="s">
        <v>216</v>
      </c>
    </row>
    <row r="160" spans="2:65" s="1" customFormat="1" ht="24.15" customHeight="1">
      <c r="B160" s="121"/>
      <c r="C160" s="122" t="s">
        <v>217</v>
      </c>
      <c r="D160" s="122" t="s">
        <v>124</v>
      </c>
      <c r="E160" s="123" t="s">
        <v>218</v>
      </c>
      <c r="F160" s="124" t="s">
        <v>219</v>
      </c>
      <c r="G160" s="125" t="s">
        <v>133</v>
      </c>
      <c r="H160" s="126">
        <v>5.9470000000000001</v>
      </c>
      <c r="I160" s="127"/>
      <c r="J160" s="127">
        <f t="shared" si="20"/>
        <v>0</v>
      </c>
      <c r="K160" s="128"/>
      <c r="L160" s="25"/>
      <c r="M160" s="129" t="s">
        <v>1</v>
      </c>
      <c r="N160" s="130" t="s">
        <v>40</v>
      </c>
      <c r="O160" s="131">
        <v>2.58</v>
      </c>
      <c r="P160" s="131">
        <f t="shared" si="21"/>
        <v>15.343260000000001</v>
      </c>
      <c r="Q160" s="131">
        <v>2.5018699999999998</v>
      </c>
      <c r="R160" s="131">
        <f t="shared" si="22"/>
        <v>14.878620889999999</v>
      </c>
      <c r="S160" s="131">
        <v>0</v>
      </c>
      <c r="T160" s="132">
        <f t="shared" si="23"/>
        <v>0</v>
      </c>
      <c r="AR160" s="133" t="s">
        <v>128</v>
      </c>
      <c r="AT160" s="133" t="s">
        <v>124</v>
      </c>
      <c r="AU160" s="133" t="s">
        <v>129</v>
      </c>
      <c r="AY160" s="13" t="s">
        <v>122</v>
      </c>
      <c r="BE160" s="134">
        <f t="shared" si="24"/>
        <v>0</v>
      </c>
      <c r="BF160" s="134">
        <f t="shared" si="25"/>
        <v>0</v>
      </c>
      <c r="BG160" s="134">
        <f t="shared" si="26"/>
        <v>0</v>
      </c>
      <c r="BH160" s="134">
        <f t="shared" si="27"/>
        <v>0</v>
      </c>
      <c r="BI160" s="134">
        <f t="shared" si="28"/>
        <v>0</v>
      </c>
      <c r="BJ160" s="13" t="s">
        <v>129</v>
      </c>
      <c r="BK160" s="134">
        <f t="shared" si="29"/>
        <v>0</v>
      </c>
      <c r="BL160" s="13" t="s">
        <v>128</v>
      </c>
      <c r="BM160" s="133" t="s">
        <v>220</v>
      </c>
    </row>
    <row r="161" spans="2:65" s="1" customFormat="1" ht="24.15" customHeight="1">
      <c r="B161" s="121"/>
      <c r="C161" s="122" t="s">
        <v>221</v>
      </c>
      <c r="D161" s="122" t="s">
        <v>124</v>
      </c>
      <c r="E161" s="123" t="s">
        <v>222</v>
      </c>
      <c r="F161" s="124" t="s">
        <v>223</v>
      </c>
      <c r="G161" s="125" t="s">
        <v>133</v>
      </c>
      <c r="H161" s="126">
        <v>5.9470000000000001</v>
      </c>
      <c r="I161" s="127"/>
      <c r="J161" s="127">
        <f t="shared" si="20"/>
        <v>0</v>
      </c>
      <c r="K161" s="128"/>
      <c r="L161" s="25"/>
      <c r="M161" s="129" t="s">
        <v>1</v>
      </c>
      <c r="N161" s="130" t="s">
        <v>40</v>
      </c>
      <c r="O161" s="131">
        <v>1.35</v>
      </c>
      <c r="P161" s="131">
        <f t="shared" si="21"/>
        <v>8.0284500000000012</v>
      </c>
      <c r="Q161" s="131">
        <v>0</v>
      </c>
      <c r="R161" s="131">
        <f t="shared" si="22"/>
        <v>0</v>
      </c>
      <c r="S161" s="131">
        <v>0</v>
      </c>
      <c r="T161" s="132">
        <f t="shared" si="23"/>
        <v>0</v>
      </c>
      <c r="AR161" s="133" t="s">
        <v>128</v>
      </c>
      <c r="AT161" s="133" t="s">
        <v>124</v>
      </c>
      <c r="AU161" s="133" t="s">
        <v>129</v>
      </c>
      <c r="AY161" s="13" t="s">
        <v>122</v>
      </c>
      <c r="BE161" s="134">
        <f t="shared" si="24"/>
        <v>0</v>
      </c>
      <c r="BF161" s="134">
        <f t="shared" si="25"/>
        <v>0</v>
      </c>
      <c r="BG161" s="134">
        <f t="shared" si="26"/>
        <v>0</v>
      </c>
      <c r="BH161" s="134">
        <f t="shared" si="27"/>
        <v>0</v>
      </c>
      <c r="BI161" s="134">
        <f t="shared" si="28"/>
        <v>0</v>
      </c>
      <c r="BJ161" s="13" t="s">
        <v>129</v>
      </c>
      <c r="BK161" s="134">
        <f t="shared" si="29"/>
        <v>0</v>
      </c>
      <c r="BL161" s="13" t="s">
        <v>128</v>
      </c>
      <c r="BM161" s="133" t="s">
        <v>224</v>
      </c>
    </row>
    <row r="162" spans="2:65" s="1" customFormat="1" ht="24.15" customHeight="1">
      <c r="B162" s="121"/>
      <c r="C162" s="122" t="s">
        <v>225</v>
      </c>
      <c r="D162" s="122" t="s">
        <v>124</v>
      </c>
      <c r="E162" s="123" t="s">
        <v>226</v>
      </c>
      <c r="F162" s="124" t="s">
        <v>227</v>
      </c>
      <c r="G162" s="125" t="s">
        <v>133</v>
      </c>
      <c r="H162" s="126">
        <v>5.9470000000000001</v>
      </c>
      <c r="I162" s="127"/>
      <c r="J162" s="127">
        <f t="shared" si="20"/>
        <v>0</v>
      </c>
      <c r="K162" s="128"/>
      <c r="L162" s="25"/>
      <c r="M162" s="129" t="s">
        <v>1</v>
      </c>
      <c r="N162" s="130" t="s">
        <v>40</v>
      </c>
      <c r="O162" s="131">
        <v>0.41</v>
      </c>
      <c r="P162" s="131">
        <f t="shared" si="21"/>
        <v>2.4382699999999997</v>
      </c>
      <c r="Q162" s="131">
        <v>0</v>
      </c>
      <c r="R162" s="131">
        <f t="shared" si="22"/>
        <v>0</v>
      </c>
      <c r="S162" s="131">
        <v>0</v>
      </c>
      <c r="T162" s="132">
        <f t="shared" si="23"/>
        <v>0</v>
      </c>
      <c r="AR162" s="133" t="s">
        <v>128</v>
      </c>
      <c r="AT162" s="133" t="s">
        <v>124</v>
      </c>
      <c r="AU162" s="133" t="s">
        <v>129</v>
      </c>
      <c r="AY162" s="13" t="s">
        <v>122</v>
      </c>
      <c r="BE162" s="134">
        <f t="shared" si="24"/>
        <v>0</v>
      </c>
      <c r="BF162" s="134">
        <f t="shared" si="25"/>
        <v>0</v>
      </c>
      <c r="BG162" s="134">
        <f t="shared" si="26"/>
        <v>0</v>
      </c>
      <c r="BH162" s="134">
        <f t="shared" si="27"/>
        <v>0</v>
      </c>
      <c r="BI162" s="134">
        <f t="shared" si="28"/>
        <v>0</v>
      </c>
      <c r="BJ162" s="13" t="s">
        <v>129</v>
      </c>
      <c r="BK162" s="134">
        <f t="shared" si="29"/>
        <v>0</v>
      </c>
      <c r="BL162" s="13" t="s">
        <v>128</v>
      </c>
      <c r="BM162" s="133" t="s">
        <v>228</v>
      </c>
    </row>
    <row r="163" spans="2:65" s="1" customFormat="1" ht="16.5" customHeight="1">
      <c r="B163" s="121"/>
      <c r="C163" s="122" t="s">
        <v>229</v>
      </c>
      <c r="D163" s="122" t="s">
        <v>124</v>
      </c>
      <c r="E163" s="123" t="s">
        <v>230</v>
      </c>
      <c r="F163" s="124" t="s">
        <v>231</v>
      </c>
      <c r="G163" s="125" t="s">
        <v>202</v>
      </c>
      <c r="H163" s="126">
        <v>0.65300000000000002</v>
      </c>
      <c r="I163" s="127"/>
      <c r="J163" s="127">
        <f t="shared" si="20"/>
        <v>0</v>
      </c>
      <c r="K163" s="128"/>
      <c r="L163" s="25"/>
      <c r="M163" s="129" t="s">
        <v>1</v>
      </c>
      <c r="N163" s="130" t="s">
        <v>40</v>
      </c>
      <c r="O163" s="131">
        <v>15.231</v>
      </c>
      <c r="P163" s="131">
        <f t="shared" si="21"/>
        <v>9.945843</v>
      </c>
      <c r="Q163" s="131">
        <v>1.0627727796999999</v>
      </c>
      <c r="R163" s="131">
        <f t="shared" si="22"/>
        <v>0.69399062514410004</v>
      </c>
      <c r="S163" s="131">
        <v>0</v>
      </c>
      <c r="T163" s="132">
        <f t="shared" si="23"/>
        <v>0</v>
      </c>
      <c r="AR163" s="133" t="s">
        <v>128</v>
      </c>
      <c r="AT163" s="133" t="s">
        <v>124</v>
      </c>
      <c r="AU163" s="133" t="s">
        <v>129</v>
      </c>
      <c r="AY163" s="13" t="s">
        <v>122</v>
      </c>
      <c r="BE163" s="134">
        <f t="shared" si="24"/>
        <v>0</v>
      </c>
      <c r="BF163" s="134">
        <f t="shared" si="25"/>
        <v>0</v>
      </c>
      <c r="BG163" s="134">
        <f t="shared" si="26"/>
        <v>0</v>
      </c>
      <c r="BH163" s="134">
        <f t="shared" si="27"/>
        <v>0</v>
      </c>
      <c r="BI163" s="134">
        <f t="shared" si="28"/>
        <v>0</v>
      </c>
      <c r="BJ163" s="13" t="s">
        <v>129</v>
      </c>
      <c r="BK163" s="134">
        <f t="shared" si="29"/>
        <v>0</v>
      </c>
      <c r="BL163" s="13" t="s">
        <v>128</v>
      </c>
      <c r="BM163" s="133" t="s">
        <v>232</v>
      </c>
    </row>
    <row r="164" spans="2:65" s="11" customFormat="1" ht="22.95" customHeight="1">
      <c r="B164" s="110"/>
      <c r="D164" s="111" t="s">
        <v>73</v>
      </c>
      <c r="E164" s="119" t="s">
        <v>160</v>
      </c>
      <c r="F164" s="119" t="s">
        <v>233</v>
      </c>
      <c r="J164" s="120">
        <f>BK164</f>
        <v>0</v>
      </c>
      <c r="L164" s="110"/>
      <c r="M164" s="114"/>
      <c r="P164" s="115">
        <f>SUM(P165:P172)</f>
        <v>221.758365</v>
      </c>
      <c r="R164" s="115">
        <f>SUM(R165:R172)</f>
        <v>9.0299999999999998E-3</v>
      </c>
      <c r="T164" s="116">
        <f>SUM(T165:T172)</f>
        <v>66.347925000000004</v>
      </c>
      <c r="AR164" s="111" t="s">
        <v>82</v>
      </c>
      <c r="AT164" s="117" t="s">
        <v>73</v>
      </c>
      <c r="AU164" s="117" t="s">
        <v>82</v>
      </c>
      <c r="AY164" s="111" t="s">
        <v>122</v>
      </c>
      <c r="BK164" s="118">
        <f>SUM(BK165:BK172)</f>
        <v>0</v>
      </c>
    </row>
    <row r="165" spans="2:65" s="1" customFormat="1" ht="24.15" customHeight="1">
      <c r="B165" s="121"/>
      <c r="C165" s="122" t="s">
        <v>234</v>
      </c>
      <c r="D165" s="122" t="s">
        <v>124</v>
      </c>
      <c r="E165" s="123" t="s">
        <v>235</v>
      </c>
      <c r="F165" s="124" t="s">
        <v>236</v>
      </c>
      <c r="G165" s="125" t="s">
        <v>237</v>
      </c>
      <c r="H165" s="126">
        <v>5</v>
      </c>
      <c r="I165" s="127"/>
      <c r="J165" s="127">
        <f t="shared" ref="J165:J172" si="30">ROUND(I165*H165,1)</f>
        <v>0</v>
      </c>
      <c r="K165" s="128"/>
      <c r="L165" s="25"/>
      <c r="M165" s="129" t="s">
        <v>1</v>
      </c>
      <c r="N165" s="130" t="s">
        <v>40</v>
      </c>
      <c r="O165" s="131">
        <v>5.0490000000000004</v>
      </c>
      <c r="P165" s="131">
        <f t="shared" ref="P165:P172" si="31">O165*H165</f>
        <v>25.245000000000001</v>
      </c>
      <c r="Q165" s="131">
        <v>0</v>
      </c>
      <c r="R165" s="131">
        <f t="shared" ref="R165:R172" si="32">Q165*H165</f>
        <v>0</v>
      </c>
      <c r="S165" s="131">
        <v>0</v>
      </c>
      <c r="T165" s="132">
        <f t="shared" ref="T165:T172" si="33">S165*H165</f>
        <v>0</v>
      </c>
      <c r="AR165" s="133" t="s">
        <v>128</v>
      </c>
      <c r="AT165" s="133" t="s">
        <v>124</v>
      </c>
      <c r="AU165" s="133" t="s">
        <v>129</v>
      </c>
      <c r="AY165" s="13" t="s">
        <v>122</v>
      </c>
      <c r="BE165" s="134">
        <f t="shared" ref="BE165:BE172" si="34">IF(N165="základní",J165,0)</f>
        <v>0</v>
      </c>
      <c r="BF165" s="134">
        <f t="shared" ref="BF165:BF172" si="35">IF(N165="snížená",J165,0)</f>
        <v>0</v>
      </c>
      <c r="BG165" s="134">
        <f t="shared" ref="BG165:BG172" si="36">IF(N165="zákl. přenesená",J165,0)</f>
        <v>0</v>
      </c>
      <c r="BH165" s="134">
        <f t="shared" ref="BH165:BH172" si="37">IF(N165="sníž. přenesená",J165,0)</f>
        <v>0</v>
      </c>
      <c r="BI165" s="134">
        <f t="shared" ref="BI165:BI172" si="38">IF(N165="nulová",J165,0)</f>
        <v>0</v>
      </c>
      <c r="BJ165" s="13" t="s">
        <v>129</v>
      </c>
      <c r="BK165" s="134">
        <f t="shared" ref="BK165:BK172" si="39">ROUND(I165*H165,1)</f>
        <v>0</v>
      </c>
      <c r="BL165" s="13" t="s">
        <v>128</v>
      </c>
      <c r="BM165" s="133" t="s">
        <v>238</v>
      </c>
    </row>
    <row r="166" spans="2:65" s="1" customFormat="1" ht="33" customHeight="1">
      <c r="B166" s="121"/>
      <c r="C166" s="122" t="s">
        <v>239</v>
      </c>
      <c r="D166" s="122" t="s">
        <v>124</v>
      </c>
      <c r="E166" s="123" t="s">
        <v>240</v>
      </c>
      <c r="F166" s="124" t="s">
        <v>241</v>
      </c>
      <c r="G166" s="125" t="s">
        <v>237</v>
      </c>
      <c r="H166" s="126">
        <v>100</v>
      </c>
      <c r="I166" s="127"/>
      <c r="J166" s="127">
        <f t="shared" si="30"/>
        <v>0</v>
      </c>
      <c r="K166" s="128"/>
      <c r="L166" s="25"/>
      <c r="M166" s="129" t="s">
        <v>1</v>
      </c>
      <c r="N166" s="130" t="s">
        <v>40</v>
      </c>
      <c r="O166" s="131">
        <v>0</v>
      </c>
      <c r="P166" s="131">
        <f t="shared" si="31"/>
        <v>0</v>
      </c>
      <c r="Q166" s="131">
        <v>0</v>
      </c>
      <c r="R166" s="131">
        <f t="shared" si="32"/>
        <v>0</v>
      </c>
      <c r="S166" s="131">
        <v>0</v>
      </c>
      <c r="T166" s="132">
        <f t="shared" si="33"/>
        <v>0</v>
      </c>
      <c r="AR166" s="133" t="s">
        <v>128</v>
      </c>
      <c r="AT166" s="133" t="s">
        <v>124</v>
      </c>
      <c r="AU166" s="133" t="s">
        <v>129</v>
      </c>
      <c r="AY166" s="13" t="s">
        <v>122</v>
      </c>
      <c r="BE166" s="134">
        <f t="shared" si="34"/>
        <v>0</v>
      </c>
      <c r="BF166" s="134">
        <f t="shared" si="35"/>
        <v>0</v>
      </c>
      <c r="BG166" s="134">
        <f t="shared" si="36"/>
        <v>0</v>
      </c>
      <c r="BH166" s="134">
        <f t="shared" si="37"/>
        <v>0</v>
      </c>
      <c r="BI166" s="134">
        <f t="shared" si="38"/>
        <v>0</v>
      </c>
      <c r="BJ166" s="13" t="s">
        <v>129</v>
      </c>
      <c r="BK166" s="134">
        <f t="shared" si="39"/>
        <v>0</v>
      </c>
      <c r="BL166" s="13" t="s">
        <v>128</v>
      </c>
      <c r="BM166" s="133" t="s">
        <v>242</v>
      </c>
    </row>
    <row r="167" spans="2:65" s="1" customFormat="1" ht="24.15" customHeight="1">
      <c r="B167" s="121"/>
      <c r="C167" s="122" t="s">
        <v>243</v>
      </c>
      <c r="D167" s="122" t="s">
        <v>124</v>
      </c>
      <c r="E167" s="123" t="s">
        <v>244</v>
      </c>
      <c r="F167" s="124" t="s">
        <v>245</v>
      </c>
      <c r="G167" s="125" t="s">
        <v>237</v>
      </c>
      <c r="H167" s="126">
        <v>5</v>
      </c>
      <c r="I167" s="127"/>
      <c r="J167" s="127">
        <f t="shared" si="30"/>
        <v>0</v>
      </c>
      <c r="K167" s="128"/>
      <c r="L167" s="25"/>
      <c r="M167" s="129" t="s">
        <v>1</v>
      </c>
      <c r="N167" s="130" t="s">
        <v>40</v>
      </c>
      <c r="O167" s="131">
        <v>3.0329999999999999</v>
      </c>
      <c r="P167" s="131">
        <f t="shared" si="31"/>
        <v>15.164999999999999</v>
      </c>
      <c r="Q167" s="131">
        <v>0</v>
      </c>
      <c r="R167" s="131">
        <f t="shared" si="32"/>
        <v>0</v>
      </c>
      <c r="S167" s="131">
        <v>0</v>
      </c>
      <c r="T167" s="132">
        <f t="shared" si="33"/>
        <v>0</v>
      </c>
      <c r="AR167" s="133" t="s">
        <v>128</v>
      </c>
      <c r="AT167" s="133" t="s">
        <v>124</v>
      </c>
      <c r="AU167" s="133" t="s">
        <v>129</v>
      </c>
      <c r="AY167" s="13" t="s">
        <v>122</v>
      </c>
      <c r="BE167" s="134">
        <f t="shared" si="34"/>
        <v>0</v>
      </c>
      <c r="BF167" s="134">
        <f t="shared" si="35"/>
        <v>0</v>
      </c>
      <c r="BG167" s="134">
        <f t="shared" si="36"/>
        <v>0</v>
      </c>
      <c r="BH167" s="134">
        <f t="shared" si="37"/>
        <v>0</v>
      </c>
      <c r="BI167" s="134">
        <f t="shared" si="38"/>
        <v>0</v>
      </c>
      <c r="BJ167" s="13" t="s">
        <v>129</v>
      </c>
      <c r="BK167" s="134">
        <f t="shared" si="39"/>
        <v>0</v>
      </c>
      <c r="BL167" s="13" t="s">
        <v>128</v>
      </c>
      <c r="BM167" s="133" t="s">
        <v>246</v>
      </c>
    </row>
    <row r="168" spans="2:65" s="1" customFormat="1" ht="24.15" customHeight="1">
      <c r="B168" s="121"/>
      <c r="C168" s="122" t="s">
        <v>247</v>
      </c>
      <c r="D168" s="122" t="s">
        <v>124</v>
      </c>
      <c r="E168" s="123" t="s">
        <v>248</v>
      </c>
      <c r="F168" s="124" t="s">
        <v>249</v>
      </c>
      <c r="G168" s="125" t="s">
        <v>127</v>
      </c>
      <c r="H168" s="126">
        <v>258</v>
      </c>
      <c r="I168" s="127"/>
      <c r="J168" s="127">
        <f t="shared" si="30"/>
        <v>0</v>
      </c>
      <c r="K168" s="128"/>
      <c r="L168" s="25"/>
      <c r="M168" s="129" t="s">
        <v>1</v>
      </c>
      <c r="N168" s="130" t="s">
        <v>40</v>
      </c>
      <c r="O168" s="131">
        <v>0.308</v>
      </c>
      <c r="P168" s="131">
        <f t="shared" si="31"/>
        <v>79.463999999999999</v>
      </c>
      <c r="Q168" s="131">
        <v>3.4999999999999997E-5</v>
      </c>
      <c r="R168" s="131">
        <f t="shared" si="32"/>
        <v>9.0299999999999998E-3</v>
      </c>
      <c r="S168" s="131">
        <v>0</v>
      </c>
      <c r="T168" s="132">
        <f t="shared" si="33"/>
        <v>0</v>
      </c>
      <c r="AR168" s="133" t="s">
        <v>128</v>
      </c>
      <c r="AT168" s="133" t="s">
        <v>124</v>
      </c>
      <c r="AU168" s="133" t="s">
        <v>129</v>
      </c>
      <c r="AY168" s="13" t="s">
        <v>122</v>
      </c>
      <c r="BE168" s="134">
        <f t="shared" si="34"/>
        <v>0</v>
      </c>
      <c r="BF168" s="134">
        <f t="shared" si="35"/>
        <v>0</v>
      </c>
      <c r="BG168" s="134">
        <f t="shared" si="36"/>
        <v>0</v>
      </c>
      <c r="BH168" s="134">
        <f t="shared" si="37"/>
        <v>0</v>
      </c>
      <c r="BI168" s="134">
        <f t="shared" si="38"/>
        <v>0</v>
      </c>
      <c r="BJ168" s="13" t="s">
        <v>129</v>
      </c>
      <c r="BK168" s="134">
        <f t="shared" si="39"/>
        <v>0</v>
      </c>
      <c r="BL168" s="13" t="s">
        <v>128</v>
      </c>
      <c r="BM168" s="133" t="s">
        <v>250</v>
      </c>
    </row>
    <row r="169" spans="2:65" s="1" customFormat="1" ht="33" customHeight="1">
      <c r="B169" s="121"/>
      <c r="C169" s="122" t="s">
        <v>251</v>
      </c>
      <c r="D169" s="122" t="s">
        <v>124</v>
      </c>
      <c r="E169" s="123" t="s">
        <v>252</v>
      </c>
      <c r="F169" s="124" t="s">
        <v>253</v>
      </c>
      <c r="G169" s="125" t="s">
        <v>133</v>
      </c>
      <c r="H169" s="126">
        <v>43.155000000000001</v>
      </c>
      <c r="I169" s="127"/>
      <c r="J169" s="127">
        <f t="shared" si="30"/>
        <v>0</v>
      </c>
      <c r="K169" s="128"/>
      <c r="L169" s="25"/>
      <c r="M169" s="129" t="s">
        <v>1</v>
      </c>
      <c r="N169" s="130" t="s">
        <v>40</v>
      </c>
      <c r="O169" s="131">
        <v>1.2829999999999999</v>
      </c>
      <c r="P169" s="131">
        <f t="shared" si="31"/>
        <v>55.367864999999995</v>
      </c>
      <c r="Q169" s="131">
        <v>0</v>
      </c>
      <c r="R169" s="131">
        <f t="shared" si="32"/>
        <v>0</v>
      </c>
      <c r="S169" s="131">
        <v>1.175</v>
      </c>
      <c r="T169" s="132">
        <f t="shared" si="33"/>
        <v>50.707125000000005</v>
      </c>
      <c r="AR169" s="133" t="s">
        <v>128</v>
      </c>
      <c r="AT169" s="133" t="s">
        <v>124</v>
      </c>
      <c r="AU169" s="133" t="s">
        <v>129</v>
      </c>
      <c r="AY169" s="13" t="s">
        <v>122</v>
      </c>
      <c r="BE169" s="134">
        <f t="shared" si="34"/>
        <v>0</v>
      </c>
      <c r="BF169" s="134">
        <f t="shared" si="35"/>
        <v>0</v>
      </c>
      <c r="BG169" s="134">
        <f t="shared" si="36"/>
        <v>0</v>
      </c>
      <c r="BH169" s="134">
        <f t="shared" si="37"/>
        <v>0</v>
      </c>
      <c r="BI169" s="134">
        <f t="shared" si="38"/>
        <v>0</v>
      </c>
      <c r="BJ169" s="13" t="s">
        <v>129</v>
      </c>
      <c r="BK169" s="134">
        <f t="shared" si="39"/>
        <v>0</v>
      </c>
      <c r="BL169" s="13" t="s">
        <v>128</v>
      </c>
      <c r="BM169" s="133" t="s">
        <v>254</v>
      </c>
    </row>
    <row r="170" spans="2:65" s="1" customFormat="1" ht="16.5" customHeight="1">
      <c r="B170" s="121"/>
      <c r="C170" s="122" t="s">
        <v>255</v>
      </c>
      <c r="D170" s="122" t="s">
        <v>124</v>
      </c>
      <c r="E170" s="123" t="s">
        <v>256</v>
      </c>
      <c r="F170" s="124" t="s">
        <v>257</v>
      </c>
      <c r="G170" s="125" t="s">
        <v>133</v>
      </c>
      <c r="H170" s="126">
        <v>5.9470000000000001</v>
      </c>
      <c r="I170" s="127"/>
      <c r="J170" s="127">
        <f t="shared" si="30"/>
        <v>0</v>
      </c>
      <c r="K170" s="128"/>
      <c r="L170" s="25"/>
      <c r="M170" s="129" t="s">
        <v>1</v>
      </c>
      <c r="N170" s="130" t="s">
        <v>40</v>
      </c>
      <c r="O170" s="131">
        <v>0</v>
      </c>
      <c r="P170" s="131">
        <f t="shared" si="31"/>
        <v>0</v>
      </c>
      <c r="Q170" s="131">
        <v>0</v>
      </c>
      <c r="R170" s="131">
        <f t="shared" si="32"/>
        <v>0</v>
      </c>
      <c r="S170" s="131">
        <v>2.4</v>
      </c>
      <c r="T170" s="132">
        <f t="shared" si="33"/>
        <v>14.2728</v>
      </c>
      <c r="AR170" s="133" t="s">
        <v>128</v>
      </c>
      <c r="AT170" s="133" t="s">
        <v>124</v>
      </c>
      <c r="AU170" s="133" t="s">
        <v>129</v>
      </c>
      <c r="AY170" s="13" t="s">
        <v>122</v>
      </c>
      <c r="BE170" s="134">
        <f t="shared" si="34"/>
        <v>0</v>
      </c>
      <c r="BF170" s="134">
        <f t="shared" si="35"/>
        <v>0</v>
      </c>
      <c r="BG170" s="134">
        <f t="shared" si="36"/>
        <v>0</v>
      </c>
      <c r="BH170" s="134">
        <f t="shared" si="37"/>
        <v>0</v>
      </c>
      <c r="BI170" s="134">
        <f t="shared" si="38"/>
        <v>0</v>
      </c>
      <c r="BJ170" s="13" t="s">
        <v>129</v>
      </c>
      <c r="BK170" s="134">
        <f t="shared" si="39"/>
        <v>0</v>
      </c>
      <c r="BL170" s="13" t="s">
        <v>128</v>
      </c>
      <c r="BM170" s="133" t="s">
        <v>258</v>
      </c>
    </row>
    <row r="171" spans="2:65" s="1" customFormat="1" ht="16.5" customHeight="1">
      <c r="B171" s="121"/>
      <c r="C171" s="122" t="s">
        <v>259</v>
      </c>
      <c r="D171" s="122" t="s">
        <v>124</v>
      </c>
      <c r="E171" s="123" t="s">
        <v>260</v>
      </c>
      <c r="F171" s="124" t="s">
        <v>261</v>
      </c>
      <c r="G171" s="125" t="s">
        <v>127</v>
      </c>
      <c r="H171" s="126">
        <v>68.400000000000006</v>
      </c>
      <c r="I171" s="127"/>
      <c r="J171" s="127">
        <f t="shared" si="30"/>
        <v>0</v>
      </c>
      <c r="K171" s="128"/>
      <c r="L171" s="25"/>
      <c r="M171" s="129" t="s">
        <v>1</v>
      </c>
      <c r="N171" s="130" t="s">
        <v>40</v>
      </c>
      <c r="O171" s="131">
        <v>0.61499999999999999</v>
      </c>
      <c r="P171" s="131">
        <f t="shared" si="31"/>
        <v>42.066000000000003</v>
      </c>
      <c r="Q171" s="131">
        <v>0</v>
      </c>
      <c r="R171" s="131">
        <f t="shared" si="32"/>
        <v>0</v>
      </c>
      <c r="S171" s="131">
        <v>0.02</v>
      </c>
      <c r="T171" s="132">
        <f t="shared" si="33"/>
        <v>1.3680000000000001</v>
      </c>
      <c r="AR171" s="133" t="s">
        <v>128</v>
      </c>
      <c r="AT171" s="133" t="s">
        <v>124</v>
      </c>
      <c r="AU171" s="133" t="s">
        <v>129</v>
      </c>
      <c r="AY171" s="13" t="s">
        <v>122</v>
      </c>
      <c r="BE171" s="134">
        <f t="shared" si="34"/>
        <v>0</v>
      </c>
      <c r="BF171" s="134">
        <f t="shared" si="35"/>
        <v>0</v>
      </c>
      <c r="BG171" s="134">
        <f t="shared" si="36"/>
        <v>0</v>
      </c>
      <c r="BH171" s="134">
        <f t="shared" si="37"/>
        <v>0</v>
      </c>
      <c r="BI171" s="134">
        <f t="shared" si="38"/>
        <v>0</v>
      </c>
      <c r="BJ171" s="13" t="s">
        <v>129</v>
      </c>
      <c r="BK171" s="134">
        <f t="shared" si="39"/>
        <v>0</v>
      </c>
      <c r="BL171" s="13" t="s">
        <v>128</v>
      </c>
      <c r="BM171" s="133" t="s">
        <v>262</v>
      </c>
    </row>
    <row r="172" spans="2:65" s="1" customFormat="1" ht="24.15" customHeight="1">
      <c r="B172" s="121"/>
      <c r="C172" s="122" t="s">
        <v>263</v>
      </c>
      <c r="D172" s="122" t="s">
        <v>124</v>
      </c>
      <c r="E172" s="123" t="s">
        <v>264</v>
      </c>
      <c r="F172" s="124" t="s">
        <v>265</v>
      </c>
      <c r="G172" s="125" t="s">
        <v>127</v>
      </c>
      <c r="H172" s="126">
        <v>38.700000000000003</v>
      </c>
      <c r="I172" s="127"/>
      <c r="J172" s="127">
        <f t="shared" si="30"/>
        <v>0</v>
      </c>
      <c r="K172" s="128"/>
      <c r="L172" s="25"/>
      <c r="M172" s="129" t="s">
        <v>1</v>
      </c>
      <c r="N172" s="130" t="s">
        <v>40</v>
      </c>
      <c r="O172" s="131">
        <v>0.115</v>
      </c>
      <c r="P172" s="131">
        <f t="shared" si="31"/>
        <v>4.4505000000000008</v>
      </c>
      <c r="Q172" s="131">
        <v>0</v>
      </c>
      <c r="R172" s="131">
        <f t="shared" si="32"/>
        <v>0</v>
      </c>
      <c r="S172" s="131">
        <v>0</v>
      </c>
      <c r="T172" s="132">
        <f t="shared" si="33"/>
        <v>0</v>
      </c>
      <c r="AR172" s="133" t="s">
        <v>128</v>
      </c>
      <c r="AT172" s="133" t="s">
        <v>124</v>
      </c>
      <c r="AU172" s="133" t="s">
        <v>129</v>
      </c>
      <c r="AY172" s="13" t="s">
        <v>122</v>
      </c>
      <c r="BE172" s="134">
        <f t="shared" si="34"/>
        <v>0</v>
      </c>
      <c r="BF172" s="134">
        <f t="shared" si="35"/>
        <v>0</v>
      </c>
      <c r="BG172" s="134">
        <f t="shared" si="36"/>
        <v>0</v>
      </c>
      <c r="BH172" s="134">
        <f t="shared" si="37"/>
        <v>0</v>
      </c>
      <c r="BI172" s="134">
        <f t="shared" si="38"/>
        <v>0</v>
      </c>
      <c r="BJ172" s="13" t="s">
        <v>129</v>
      </c>
      <c r="BK172" s="134">
        <f t="shared" si="39"/>
        <v>0</v>
      </c>
      <c r="BL172" s="13" t="s">
        <v>128</v>
      </c>
      <c r="BM172" s="133" t="s">
        <v>266</v>
      </c>
    </row>
    <row r="173" spans="2:65" s="11" customFormat="1" ht="22.95" customHeight="1">
      <c r="B173" s="110"/>
      <c r="D173" s="111" t="s">
        <v>73</v>
      </c>
      <c r="E173" s="119" t="s">
        <v>267</v>
      </c>
      <c r="F173" s="119" t="s">
        <v>268</v>
      </c>
      <c r="J173" s="120">
        <f>BK173</f>
        <v>0</v>
      </c>
      <c r="L173" s="110"/>
      <c r="M173" s="114"/>
      <c r="P173" s="115">
        <f>SUM(P174:P178)</f>
        <v>211.27365</v>
      </c>
      <c r="R173" s="115">
        <f>SUM(R174:R178)</f>
        <v>0</v>
      </c>
      <c r="T173" s="116">
        <f>SUM(T174:T178)</f>
        <v>0</v>
      </c>
      <c r="AR173" s="111" t="s">
        <v>82</v>
      </c>
      <c r="AT173" s="117" t="s">
        <v>73</v>
      </c>
      <c r="AU173" s="117" t="s">
        <v>82</v>
      </c>
      <c r="AY173" s="111" t="s">
        <v>122</v>
      </c>
      <c r="BK173" s="118">
        <f>SUM(BK174:BK178)</f>
        <v>0</v>
      </c>
    </row>
    <row r="174" spans="2:65" s="1" customFormat="1" ht="16.5" customHeight="1">
      <c r="B174" s="121"/>
      <c r="C174" s="122" t="s">
        <v>269</v>
      </c>
      <c r="D174" s="122" t="s">
        <v>124</v>
      </c>
      <c r="E174" s="123" t="s">
        <v>270</v>
      </c>
      <c r="F174" s="124" t="s">
        <v>271</v>
      </c>
      <c r="G174" s="125" t="s">
        <v>202</v>
      </c>
      <c r="H174" s="126">
        <v>76.41</v>
      </c>
      <c r="I174" s="127"/>
      <c r="J174" s="127">
        <f>ROUND(I174*H174,1)</f>
        <v>0</v>
      </c>
      <c r="K174" s="128"/>
      <c r="L174" s="25"/>
      <c r="M174" s="129" t="s">
        <v>1</v>
      </c>
      <c r="N174" s="130" t="s">
        <v>40</v>
      </c>
      <c r="O174" s="131">
        <v>0.13600000000000001</v>
      </c>
      <c r="P174" s="131">
        <f>O174*H174</f>
        <v>10.39176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128</v>
      </c>
      <c r="AT174" s="133" t="s">
        <v>124</v>
      </c>
      <c r="AU174" s="133" t="s">
        <v>129</v>
      </c>
      <c r="AY174" s="13" t="s">
        <v>122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3" t="s">
        <v>129</v>
      </c>
      <c r="BK174" s="134">
        <f>ROUND(I174*H174,1)</f>
        <v>0</v>
      </c>
      <c r="BL174" s="13" t="s">
        <v>128</v>
      </c>
      <c r="BM174" s="133" t="s">
        <v>272</v>
      </c>
    </row>
    <row r="175" spans="2:65" s="1" customFormat="1" ht="24.15" customHeight="1">
      <c r="B175" s="121"/>
      <c r="C175" s="122" t="s">
        <v>273</v>
      </c>
      <c r="D175" s="122" t="s">
        <v>124</v>
      </c>
      <c r="E175" s="123" t="s">
        <v>274</v>
      </c>
      <c r="F175" s="124" t="s">
        <v>275</v>
      </c>
      <c r="G175" s="125" t="s">
        <v>202</v>
      </c>
      <c r="H175" s="126">
        <v>76.41</v>
      </c>
      <c r="I175" s="127"/>
      <c r="J175" s="127">
        <f>ROUND(I175*H175,1)</f>
        <v>0</v>
      </c>
      <c r="K175" s="128"/>
      <c r="L175" s="25"/>
      <c r="M175" s="129" t="s">
        <v>1</v>
      </c>
      <c r="N175" s="130" t="s">
        <v>40</v>
      </c>
      <c r="O175" s="131">
        <v>2.42</v>
      </c>
      <c r="P175" s="131">
        <f>O175*H175</f>
        <v>184.91219999999998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128</v>
      </c>
      <c r="AT175" s="133" t="s">
        <v>124</v>
      </c>
      <c r="AU175" s="133" t="s">
        <v>129</v>
      </c>
      <c r="AY175" s="13" t="s">
        <v>122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3" t="s">
        <v>129</v>
      </c>
      <c r="BK175" s="134">
        <f>ROUND(I175*H175,1)</f>
        <v>0</v>
      </c>
      <c r="BL175" s="13" t="s">
        <v>128</v>
      </c>
      <c r="BM175" s="133" t="s">
        <v>276</v>
      </c>
    </row>
    <row r="176" spans="2:65" s="1" customFormat="1" ht="24.15" customHeight="1">
      <c r="B176" s="121"/>
      <c r="C176" s="122" t="s">
        <v>277</v>
      </c>
      <c r="D176" s="122" t="s">
        <v>124</v>
      </c>
      <c r="E176" s="123" t="s">
        <v>278</v>
      </c>
      <c r="F176" s="124" t="s">
        <v>279</v>
      </c>
      <c r="G176" s="125" t="s">
        <v>202</v>
      </c>
      <c r="H176" s="126">
        <v>76.41</v>
      </c>
      <c r="I176" s="127"/>
      <c r="J176" s="127">
        <f>ROUND(I176*H176,1)</f>
        <v>0</v>
      </c>
      <c r="K176" s="128"/>
      <c r="L176" s="25"/>
      <c r="M176" s="129" t="s">
        <v>1</v>
      </c>
      <c r="N176" s="130" t="s">
        <v>40</v>
      </c>
      <c r="O176" s="131">
        <v>0.125</v>
      </c>
      <c r="P176" s="131">
        <f>O176*H176</f>
        <v>9.5512499999999996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128</v>
      </c>
      <c r="AT176" s="133" t="s">
        <v>124</v>
      </c>
      <c r="AU176" s="133" t="s">
        <v>129</v>
      </c>
      <c r="AY176" s="13" t="s">
        <v>122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3" t="s">
        <v>129</v>
      </c>
      <c r="BK176" s="134">
        <f>ROUND(I176*H176,1)</f>
        <v>0</v>
      </c>
      <c r="BL176" s="13" t="s">
        <v>128</v>
      </c>
      <c r="BM176" s="133" t="s">
        <v>280</v>
      </c>
    </row>
    <row r="177" spans="2:65" s="1" customFormat="1" ht="24.15" customHeight="1">
      <c r="B177" s="121"/>
      <c r="C177" s="122" t="s">
        <v>281</v>
      </c>
      <c r="D177" s="122" t="s">
        <v>124</v>
      </c>
      <c r="E177" s="123" t="s">
        <v>282</v>
      </c>
      <c r="F177" s="124" t="s">
        <v>283</v>
      </c>
      <c r="G177" s="125" t="s">
        <v>202</v>
      </c>
      <c r="H177" s="126">
        <v>1069.74</v>
      </c>
      <c r="I177" s="127"/>
      <c r="J177" s="127">
        <f>ROUND(I177*H177,1)</f>
        <v>0</v>
      </c>
      <c r="K177" s="128"/>
      <c r="L177" s="25"/>
      <c r="M177" s="129" t="s">
        <v>1</v>
      </c>
      <c r="N177" s="130" t="s">
        <v>40</v>
      </c>
      <c r="O177" s="131">
        <v>6.0000000000000001E-3</v>
      </c>
      <c r="P177" s="131">
        <f>O177*H177</f>
        <v>6.4184400000000004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128</v>
      </c>
      <c r="AT177" s="133" t="s">
        <v>124</v>
      </c>
      <c r="AU177" s="133" t="s">
        <v>129</v>
      </c>
      <c r="AY177" s="13" t="s">
        <v>122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3" t="s">
        <v>129</v>
      </c>
      <c r="BK177" s="134">
        <f>ROUND(I177*H177,1)</f>
        <v>0</v>
      </c>
      <c r="BL177" s="13" t="s">
        <v>128</v>
      </c>
      <c r="BM177" s="133" t="s">
        <v>284</v>
      </c>
    </row>
    <row r="178" spans="2:65" s="1" customFormat="1" ht="33" customHeight="1">
      <c r="B178" s="121"/>
      <c r="C178" s="122" t="s">
        <v>285</v>
      </c>
      <c r="D178" s="122" t="s">
        <v>124</v>
      </c>
      <c r="E178" s="123" t="s">
        <v>286</v>
      </c>
      <c r="F178" s="124" t="s">
        <v>287</v>
      </c>
      <c r="G178" s="125" t="s">
        <v>202</v>
      </c>
      <c r="H178" s="126">
        <v>76.41</v>
      </c>
      <c r="I178" s="127"/>
      <c r="J178" s="127">
        <f>ROUND(I178*H178,1)</f>
        <v>0</v>
      </c>
      <c r="K178" s="128"/>
      <c r="L178" s="25"/>
      <c r="M178" s="129" t="s">
        <v>1</v>
      </c>
      <c r="N178" s="130" t="s">
        <v>40</v>
      </c>
      <c r="O178" s="131">
        <v>0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128</v>
      </c>
      <c r="AT178" s="133" t="s">
        <v>124</v>
      </c>
      <c r="AU178" s="133" t="s">
        <v>129</v>
      </c>
      <c r="AY178" s="13" t="s">
        <v>122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3" t="s">
        <v>129</v>
      </c>
      <c r="BK178" s="134">
        <f>ROUND(I178*H178,1)</f>
        <v>0</v>
      </c>
      <c r="BL178" s="13" t="s">
        <v>128</v>
      </c>
      <c r="BM178" s="133" t="s">
        <v>288</v>
      </c>
    </row>
    <row r="179" spans="2:65" s="11" customFormat="1" ht="22.95" customHeight="1">
      <c r="B179" s="110"/>
      <c r="D179" s="111" t="s">
        <v>73</v>
      </c>
      <c r="E179" s="119" t="s">
        <v>289</v>
      </c>
      <c r="F179" s="119" t="s">
        <v>290</v>
      </c>
      <c r="J179" s="120">
        <f>BK179</f>
        <v>0</v>
      </c>
      <c r="L179" s="110"/>
      <c r="M179" s="114"/>
      <c r="P179" s="115">
        <f>P180</f>
        <v>68.283150000000006</v>
      </c>
      <c r="R179" s="115">
        <f>R180</f>
        <v>0</v>
      </c>
      <c r="T179" s="116">
        <f>T180</f>
        <v>0</v>
      </c>
      <c r="AR179" s="111" t="s">
        <v>82</v>
      </c>
      <c r="AT179" s="117" t="s">
        <v>73</v>
      </c>
      <c r="AU179" s="117" t="s">
        <v>82</v>
      </c>
      <c r="AY179" s="111" t="s">
        <v>122</v>
      </c>
      <c r="BK179" s="118">
        <f>BK180</f>
        <v>0</v>
      </c>
    </row>
    <row r="180" spans="2:65" s="1" customFormat="1" ht="24.15" customHeight="1">
      <c r="B180" s="121"/>
      <c r="C180" s="122" t="s">
        <v>291</v>
      </c>
      <c r="D180" s="122" t="s">
        <v>124</v>
      </c>
      <c r="E180" s="123" t="s">
        <v>292</v>
      </c>
      <c r="F180" s="124" t="s">
        <v>293</v>
      </c>
      <c r="G180" s="125" t="s">
        <v>202</v>
      </c>
      <c r="H180" s="126">
        <v>105.051</v>
      </c>
      <c r="I180" s="127"/>
      <c r="J180" s="127">
        <f>ROUND(I180*H180,1)</f>
        <v>0</v>
      </c>
      <c r="K180" s="128"/>
      <c r="L180" s="25"/>
      <c r="M180" s="129" t="s">
        <v>1</v>
      </c>
      <c r="N180" s="130" t="s">
        <v>40</v>
      </c>
      <c r="O180" s="131">
        <v>0.65</v>
      </c>
      <c r="P180" s="131">
        <f>O180*H180</f>
        <v>68.283150000000006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128</v>
      </c>
      <c r="AT180" s="133" t="s">
        <v>124</v>
      </c>
      <c r="AU180" s="133" t="s">
        <v>129</v>
      </c>
      <c r="AY180" s="13" t="s">
        <v>122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3" t="s">
        <v>129</v>
      </c>
      <c r="BK180" s="134">
        <f>ROUND(I180*H180,1)</f>
        <v>0</v>
      </c>
      <c r="BL180" s="13" t="s">
        <v>128</v>
      </c>
      <c r="BM180" s="133" t="s">
        <v>294</v>
      </c>
    </row>
    <row r="181" spans="2:65" s="11" customFormat="1" ht="25.95" customHeight="1">
      <c r="B181" s="110"/>
      <c r="D181" s="111" t="s">
        <v>73</v>
      </c>
      <c r="E181" s="112" t="s">
        <v>295</v>
      </c>
      <c r="F181" s="112" t="s">
        <v>296</v>
      </c>
      <c r="J181" s="113">
        <f>BK181</f>
        <v>0</v>
      </c>
      <c r="L181" s="110"/>
      <c r="M181" s="114"/>
      <c r="P181" s="115">
        <f>P182</f>
        <v>25.219499999999996</v>
      </c>
      <c r="R181" s="115">
        <f>R182</f>
        <v>0.35136374999999997</v>
      </c>
      <c r="T181" s="116">
        <f>T182</f>
        <v>0</v>
      </c>
      <c r="AR181" s="111" t="s">
        <v>129</v>
      </c>
      <c r="AT181" s="117" t="s">
        <v>73</v>
      </c>
      <c r="AU181" s="117" t="s">
        <v>74</v>
      </c>
      <c r="AY181" s="111" t="s">
        <v>122</v>
      </c>
      <c r="BK181" s="118">
        <f>BK182</f>
        <v>0</v>
      </c>
    </row>
    <row r="182" spans="2:65" s="11" customFormat="1" ht="22.95" customHeight="1">
      <c r="B182" s="110"/>
      <c r="D182" s="111" t="s">
        <v>73</v>
      </c>
      <c r="E182" s="119" t="s">
        <v>297</v>
      </c>
      <c r="F182" s="119" t="s">
        <v>298</v>
      </c>
      <c r="J182" s="120">
        <f>BK182</f>
        <v>0</v>
      </c>
      <c r="L182" s="110"/>
      <c r="M182" s="114"/>
      <c r="P182" s="115">
        <f>SUM(P183:P186)</f>
        <v>25.219499999999996</v>
      </c>
      <c r="R182" s="115">
        <f>SUM(R183:R186)</f>
        <v>0.35136374999999997</v>
      </c>
      <c r="T182" s="116">
        <f>SUM(T183:T186)</f>
        <v>0</v>
      </c>
      <c r="AR182" s="111" t="s">
        <v>129</v>
      </c>
      <c r="AT182" s="117" t="s">
        <v>73</v>
      </c>
      <c r="AU182" s="117" t="s">
        <v>82</v>
      </c>
      <c r="AY182" s="111" t="s">
        <v>122</v>
      </c>
      <c r="BK182" s="118">
        <f>SUM(BK183:BK186)</f>
        <v>0</v>
      </c>
    </row>
    <row r="183" spans="2:65" s="1" customFormat="1" ht="24.15" customHeight="1">
      <c r="B183" s="121"/>
      <c r="C183" s="122" t="s">
        <v>299</v>
      </c>
      <c r="D183" s="122" t="s">
        <v>124</v>
      </c>
      <c r="E183" s="123" t="s">
        <v>300</v>
      </c>
      <c r="F183" s="124" t="s">
        <v>301</v>
      </c>
      <c r="G183" s="125" t="s">
        <v>127</v>
      </c>
      <c r="H183" s="126">
        <v>32.25</v>
      </c>
      <c r="I183" s="127"/>
      <c r="J183" s="127">
        <f>ROUND(I183*H183,1)</f>
        <v>0</v>
      </c>
      <c r="K183" s="128"/>
      <c r="L183" s="25"/>
      <c r="M183" s="129" t="s">
        <v>1</v>
      </c>
      <c r="N183" s="130" t="s">
        <v>40</v>
      </c>
      <c r="O183" s="131">
        <v>0.122</v>
      </c>
      <c r="P183" s="131">
        <f>O183*H183</f>
        <v>3.9344999999999999</v>
      </c>
      <c r="Q183" s="131">
        <v>3.9500000000000001E-4</v>
      </c>
      <c r="R183" s="131">
        <f>Q183*H183</f>
        <v>1.273875E-2</v>
      </c>
      <c r="S183" s="131">
        <v>0</v>
      </c>
      <c r="T183" s="132">
        <f>S183*H183</f>
        <v>0</v>
      </c>
      <c r="AR183" s="133" t="s">
        <v>128</v>
      </c>
      <c r="AT183" s="133" t="s">
        <v>124</v>
      </c>
      <c r="AU183" s="133" t="s">
        <v>129</v>
      </c>
      <c r="AY183" s="13" t="s">
        <v>122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3" t="s">
        <v>129</v>
      </c>
      <c r="BK183" s="134">
        <f>ROUND(I183*H183,1)</f>
        <v>0</v>
      </c>
      <c r="BL183" s="13" t="s">
        <v>128</v>
      </c>
      <c r="BM183" s="133" t="s">
        <v>302</v>
      </c>
    </row>
    <row r="184" spans="2:65" s="1" customFormat="1" ht="24.15" customHeight="1">
      <c r="B184" s="121"/>
      <c r="C184" s="122" t="s">
        <v>303</v>
      </c>
      <c r="D184" s="122" t="s">
        <v>124</v>
      </c>
      <c r="E184" s="123" t="s">
        <v>304</v>
      </c>
      <c r="F184" s="124" t="s">
        <v>305</v>
      </c>
      <c r="G184" s="125" t="s">
        <v>127</v>
      </c>
      <c r="H184" s="126">
        <v>32.25</v>
      </c>
      <c r="I184" s="127"/>
      <c r="J184" s="127">
        <f>ROUND(I184*H184,1)</f>
        <v>0</v>
      </c>
      <c r="K184" s="128"/>
      <c r="L184" s="25"/>
      <c r="M184" s="129" t="s">
        <v>1</v>
      </c>
      <c r="N184" s="130" t="s">
        <v>40</v>
      </c>
      <c r="O184" s="131">
        <v>0.18</v>
      </c>
      <c r="P184" s="131">
        <f>O184*H184</f>
        <v>5.8049999999999997</v>
      </c>
      <c r="Q184" s="131">
        <v>3.5000000000000001E-3</v>
      </c>
      <c r="R184" s="131">
        <f>Q184*H184</f>
        <v>0.112875</v>
      </c>
      <c r="S184" s="131">
        <v>0</v>
      </c>
      <c r="T184" s="132">
        <f>S184*H184</f>
        <v>0</v>
      </c>
      <c r="AR184" s="133" t="s">
        <v>187</v>
      </c>
      <c r="AT184" s="133" t="s">
        <v>124</v>
      </c>
      <c r="AU184" s="133" t="s">
        <v>129</v>
      </c>
      <c r="AY184" s="13" t="s">
        <v>122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3" t="s">
        <v>129</v>
      </c>
      <c r="BK184" s="134">
        <f>ROUND(I184*H184,1)</f>
        <v>0</v>
      </c>
      <c r="BL184" s="13" t="s">
        <v>187</v>
      </c>
      <c r="BM184" s="133" t="s">
        <v>306</v>
      </c>
    </row>
    <row r="185" spans="2:65" s="1" customFormat="1" ht="24.15" customHeight="1">
      <c r="B185" s="121"/>
      <c r="C185" s="122" t="s">
        <v>307</v>
      </c>
      <c r="D185" s="122" t="s">
        <v>124</v>
      </c>
      <c r="E185" s="123" t="s">
        <v>308</v>
      </c>
      <c r="F185" s="124" t="s">
        <v>309</v>
      </c>
      <c r="G185" s="125" t="s">
        <v>127</v>
      </c>
      <c r="H185" s="126">
        <v>64.5</v>
      </c>
      <c r="I185" s="127"/>
      <c r="J185" s="127">
        <f>ROUND(I185*H185,1)</f>
        <v>0</v>
      </c>
      <c r="K185" s="128"/>
      <c r="L185" s="25"/>
      <c r="M185" s="129" t="s">
        <v>1</v>
      </c>
      <c r="N185" s="130" t="s">
        <v>40</v>
      </c>
      <c r="O185" s="131">
        <v>0.24</v>
      </c>
      <c r="P185" s="131">
        <f>O185*H185</f>
        <v>15.479999999999999</v>
      </c>
      <c r="Q185" s="131">
        <v>3.5000000000000001E-3</v>
      </c>
      <c r="R185" s="131">
        <f>Q185*H185</f>
        <v>0.22575000000000001</v>
      </c>
      <c r="S185" s="131">
        <v>0</v>
      </c>
      <c r="T185" s="132">
        <f>S185*H185</f>
        <v>0</v>
      </c>
      <c r="AR185" s="133" t="s">
        <v>187</v>
      </c>
      <c r="AT185" s="133" t="s">
        <v>124</v>
      </c>
      <c r="AU185" s="133" t="s">
        <v>129</v>
      </c>
      <c r="AY185" s="13" t="s">
        <v>122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3" t="s">
        <v>129</v>
      </c>
      <c r="BK185" s="134">
        <f>ROUND(I185*H185,1)</f>
        <v>0</v>
      </c>
      <c r="BL185" s="13" t="s">
        <v>187</v>
      </c>
      <c r="BM185" s="133" t="s">
        <v>310</v>
      </c>
    </row>
    <row r="186" spans="2:65" s="1" customFormat="1" ht="24.15" customHeight="1">
      <c r="B186" s="121"/>
      <c r="C186" s="122" t="s">
        <v>311</v>
      </c>
      <c r="D186" s="122" t="s">
        <v>124</v>
      </c>
      <c r="E186" s="123" t="s">
        <v>312</v>
      </c>
      <c r="F186" s="124" t="s">
        <v>313</v>
      </c>
      <c r="G186" s="125" t="s">
        <v>314</v>
      </c>
      <c r="H186" s="126">
        <v>535.54</v>
      </c>
      <c r="I186" s="127"/>
      <c r="J186" s="127">
        <f>ROUND(I186*H186,1)</f>
        <v>0</v>
      </c>
      <c r="K186" s="128"/>
      <c r="L186" s="25"/>
      <c r="M186" s="129" t="s">
        <v>1</v>
      </c>
      <c r="N186" s="130" t="s">
        <v>40</v>
      </c>
      <c r="O186" s="131">
        <v>0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187</v>
      </c>
      <c r="AT186" s="133" t="s">
        <v>124</v>
      </c>
      <c r="AU186" s="133" t="s">
        <v>129</v>
      </c>
      <c r="AY186" s="13" t="s">
        <v>122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3" t="s">
        <v>129</v>
      </c>
      <c r="BK186" s="134">
        <f>ROUND(I186*H186,1)</f>
        <v>0</v>
      </c>
      <c r="BL186" s="13" t="s">
        <v>187</v>
      </c>
      <c r="BM186" s="133" t="s">
        <v>315</v>
      </c>
    </row>
    <row r="187" spans="2:65" s="11" customFormat="1" ht="25.95" customHeight="1">
      <c r="B187" s="110"/>
      <c r="D187" s="111" t="s">
        <v>73</v>
      </c>
      <c r="E187" s="112" t="s">
        <v>316</v>
      </c>
      <c r="F187" s="112" t="s">
        <v>317</v>
      </c>
      <c r="J187" s="113">
        <f>BK187</f>
        <v>0</v>
      </c>
      <c r="L187" s="110"/>
      <c r="M187" s="114"/>
      <c r="P187" s="115">
        <f>P188+P192+P194</f>
        <v>0</v>
      </c>
      <c r="R187" s="115">
        <f>R188+R192+R194</f>
        <v>0</v>
      </c>
      <c r="T187" s="116">
        <f>T188+T192+T194</f>
        <v>0</v>
      </c>
      <c r="AR187" s="111" t="s">
        <v>142</v>
      </c>
      <c r="AT187" s="117" t="s">
        <v>73</v>
      </c>
      <c r="AU187" s="117" t="s">
        <v>74</v>
      </c>
      <c r="AY187" s="111" t="s">
        <v>122</v>
      </c>
      <c r="BK187" s="118">
        <f>BK188+BK192+BK194</f>
        <v>0</v>
      </c>
    </row>
    <row r="188" spans="2:65" s="11" customFormat="1" ht="22.95" customHeight="1">
      <c r="B188" s="110"/>
      <c r="D188" s="111" t="s">
        <v>73</v>
      </c>
      <c r="E188" s="119" t="s">
        <v>318</v>
      </c>
      <c r="F188" s="119" t="s">
        <v>319</v>
      </c>
      <c r="J188" s="120">
        <f>BK188</f>
        <v>0</v>
      </c>
      <c r="L188" s="110"/>
      <c r="M188" s="114"/>
      <c r="P188" s="115">
        <f>SUM(P189:P191)</f>
        <v>0</v>
      </c>
      <c r="R188" s="115">
        <f>SUM(R189:R191)</f>
        <v>0</v>
      </c>
      <c r="T188" s="116">
        <f>SUM(T189:T191)</f>
        <v>0</v>
      </c>
      <c r="AR188" s="111" t="s">
        <v>142</v>
      </c>
      <c r="AT188" s="117" t="s">
        <v>73</v>
      </c>
      <c r="AU188" s="117" t="s">
        <v>82</v>
      </c>
      <c r="AY188" s="111" t="s">
        <v>122</v>
      </c>
      <c r="BK188" s="118">
        <f>SUM(BK189:BK191)</f>
        <v>0</v>
      </c>
    </row>
    <row r="189" spans="2:65" s="1" customFormat="1" ht="16.5" customHeight="1">
      <c r="B189" s="121"/>
      <c r="C189" s="122" t="s">
        <v>320</v>
      </c>
      <c r="D189" s="122" t="s">
        <v>124</v>
      </c>
      <c r="E189" s="123" t="s">
        <v>321</v>
      </c>
      <c r="F189" s="124" t="s">
        <v>322</v>
      </c>
      <c r="G189" s="125" t="s">
        <v>323</v>
      </c>
      <c r="H189" s="126">
        <v>1</v>
      </c>
      <c r="I189" s="127"/>
      <c r="J189" s="127">
        <f>ROUND(I189*H189,1)</f>
        <v>0</v>
      </c>
      <c r="K189" s="128"/>
      <c r="L189" s="25"/>
      <c r="M189" s="129" t="s">
        <v>1</v>
      </c>
      <c r="N189" s="130" t="s">
        <v>40</v>
      </c>
      <c r="O189" s="131">
        <v>0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324</v>
      </c>
      <c r="AT189" s="133" t="s">
        <v>124</v>
      </c>
      <c r="AU189" s="133" t="s">
        <v>129</v>
      </c>
      <c r="AY189" s="13" t="s">
        <v>122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3" t="s">
        <v>129</v>
      </c>
      <c r="BK189" s="134">
        <f>ROUND(I189*H189,1)</f>
        <v>0</v>
      </c>
      <c r="BL189" s="13" t="s">
        <v>324</v>
      </c>
      <c r="BM189" s="133" t="s">
        <v>325</v>
      </c>
    </row>
    <row r="190" spans="2:65" s="1" customFormat="1" ht="16.5" customHeight="1">
      <c r="B190" s="121"/>
      <c r="C190" s="122" t="s">
        <v>326</v>
      </c>
      <c r="D190" s="122" t="s">
        <v>124</v>
      </c>
      <c r="E190" s="123" t="s">
        <v>327</v>
      </c>
      <c r="F190" s="124" t="s">
        <v>319</v>
      </c>
      <c r="G190" s="125" t="s">
        <v>323</v>
      </c>
      <c r="H190" s="126">
        <v>1</v>
      </c>
      <c r="I190" s="127"/>
      <c r="J190" s="127">
        <f>ROUND(I190*H190,1)</f>
        <v>0</v>
      </c>
      <c r="K190" s="128"/>
      <c r="L190" s="25"/>
      <c r="M190" s="129" t="s">
        <v>1</v>
      </c>
      <c r="N190" s="130" t="s">
        <v>40</v>
      </c>
      <c r="O190" s="131">
        <v>0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324</v>
      </c>
      <c r="AT190" s="133" t="s">
        <v>124</v>
      </c>
      <c r="AU190" s="133" t="s">
        <v>129</v>
      </c>
      <c r="AY190" s="13" t="s">
        <v>122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3" t="s">
        <v>129</v>
      </c>
      <c r="BK190" s="134">
        <f>ROUND(I190*H190,1)</f>
        <v>0</v>
      </c>
      <c r="BL190" s="13" t="s">
        <v>324</v>
      </c>
      <c r="BM190" s="133" t="s">
        <v>328</v>
      </c>
    </row>
    <row r="191" spans="2:65" s="1" customFormat="1" ht="16.5" customHeight="1">
      <c r="B191" s="121"/>
      <c r="C191" s="122" t="s">
        <v>329</v>
      </c>
      <c r="D191" s="122" t="s">
        <v>124</v>
      </c>
      <c r="E191" s="123" t="s">
        <v>330</v>
      </c>
      <c r="F191" s="124" t="s">
        <v>331</v>
      </c>
      <c r="G191" s="125" t="s">
        <v>323</v>
      </c>
      <c r="H191" s="126">
        <v>1</v>
      </c>
      <c r="I191" s="127"/>
      <c r="J191" s="127">
        <f>ROUND(I191*H191,1)</f>
        <v>0</v>
      </c>
      <c r="K191" s="128"/>
      <c r="L191" s="25"/>
      <c r="M191" s="129" t="s">
        <v>1</v>
      </c>
      <c r="N191" s="130" t="s">
        <v>40</v>
      </c>
      <c r="O191" s="131">
        <v>0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324</v>
      </c>
      <c r="AT191" s="133" t="s">
        <v>124</v>
      </c>
      <c r="AU191" s="133" t="s">
        <v>129</v>
      </c>
      <c r="AY191" s="13" t="s">
        <v>122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3" t="s">
        <v>129</v>
      </c>
      <c r="BK191" s="134">
        <f>ROUND(I191*H191,1)</f>
        <v>0</v>
      </c>
      <c r="BL191" s="13" t="s">
        <v>324</v>
      </c>
      <c r="BM191" s="133" t="s">
        <v>332</v>
      </c>
    </row>
    <row r="192" spans="2:65" s="11" customFormat="1" ht="22.95" customHeight="1">
      <c r="B192" s="110"/>
      <c r="D192" s="111" t="s">
        <v>73</v>
      </c>
      <c r="E192" s="119" t="s">
        <v>333</v>
      </c>
      <c r="F192" s="119" t="s">
        <v>334</v>
      </c>
      <c r="J192" s="120">
        <f>BK192</f>
        <v>0</v>
      </c>
      <c r="L192" s="110"/>
      <c r="M192" s="114"/>
      <c r="P192" s="115">
        <f>P193</f>
        <v>0</v>
      </c>
      <c r="R192" s="115">
        <f>R193</f>
        <v>0</v>
      </c>
      <c r="T192" s="116">
        <f>T193</f>
        <v>0</v>
      </c>
      <c r="AR192" s="111" t="s">
        <v>142</v>
      </c>
      <c r="AT192" s="117" t="s">
        <v>73</v>
      </c>
      <c r="AU192" s="117" t="s">
        <v>82</v>
      </c>
      <c r="AY192" s="111" t="s">
        <v>122</v>
      </c>
      <c r="BK192" s="118">
        <f>BK193</f>
        <v>0</v>
      </c>
    </row>
    <row r="193" spans="2:65" s="1" customFormat="1" ht="16.5" customHeight="1">
      <c r="B193" s="121"/>
      <c r="C193" s="122" t="s">
        <v>335</v>
      </c>
      <c r="D193" s="122" t="s">
        <v>124</v>
      </c>
      <c r="E193" s="123" t="s">
        <v>336</v>
      </c>
      <c r="F193" s="124" t="s">
        <v>334</v>
      </c>
      <c r="G193" s="125" t="s">
        <v>323</v>
      </c>
      <c r="H193" s="126">
        <v>1</v>
      </c>
      <c r="I193" s="127"/>
      <c r="J193" s="127">
        <f>ROUND(I193*H193,1)</f>
        <v>0</v>
      </c>
      <c r="K193" s="128"/>
      <c r="L193" s="25"/>
      <c r="M193" s="129" t="s">
        <v>1</v>
      </c>
      <c r="N193" s="130" t="s">
        <v>40</v>
      </c>
      <c r="O193" s="131">
        <v>0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324</v>
      </c>
      <c r="AT193" s="133" t="s">
        <v>124</v>
      </c>
      <c r="AU193" s="133" t="s">
        <v>129</v>
      </c>
      <c r="AY193" s="13" t="s">
        <v>122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3" t="s">
        <v>129</v>
      </c>
      <c r="BK193" s="134">
        <f>ROUND(I193*H193,1)</f>
        <v>0</v>
      </c>
      <c r="BL193" s="13" t="s">
        <v>324</v>
      </c>
      <c r="BM193" s="133" t="s">
        <v>337</v>
      </c>
    </row>
    <row r="194" spans="2:65" s="11" customFormat="1" ht="22.95" customHeight="1">
      <c r="B194" s="110"/>
      <c r="D194" s="111" t="s">
        <v>73</v>
      </c>
      <c r="E194" s="119" t="s">
        <v>338</v>
      </c>
      <c r="F194" s="119" t="s">
        <v>339</v>
      </c>
      <c r="J194" s="120">
        <f>BK194</f>
        <v>0</v>
      </c>
      <c r="L194" s="110"/>
      <c r="M194" s="114"/>
      <c r="P194" s="115">
        <f>P195</f>
        <v>0</v>
      </c>
      <c r="R194" s="115">
        <f>R195</f>
        <v>0</v>
      </c>
      <c r="T194" s="116">
        <f>T195</f>
        <v>0</v>
      </c>
      <c r="AR194" s="111" t="s">
        <v>142</v>
      </c>
      <c r="AT194" s="117" t="s">
        <v>73</v>
      </c>
      <c r="AU194" s="117" t="s">
        <v>82</v>
      </c>
      <c r="AY194" s="111" t="s">
        <v>122</v>
      </c>
      <c r="BK194" s="118">
        <f>BK195</f>
        <v>0</v>
      </c>
    </row>
    <row r="195" spans="2:65" s="1" customFormat="1" ht="16.5" customHeight="1">
      <c r="B195" s="121"/>
      <c r="C195" s="122" t="s">
        <v>340</v>
      </c>
      <c r="D195" s="122" t="s">
        <v>124</v>
      </c>
      <c r="E195" s="123" t="s">
        <v>341</v>
      </c>
      <c r="F195" s="124" t="s">
        <v>342</v>
      </c>
      <c r="G195" s="125" t="s">
        <v>323</v>
      </c>
      <c r="H195" s="126">
        <v>1</v>
      </c>
      <c r="I195" s="127"/>
      <c r="J195" s="127">
        <f>ROUND(I195*H195,1)</f>
        <v>0</v>
      </c>
      <c r="K195" s="128"/>
      <c r="L195" s="25"/>
      <c r="M195" s="145" t="s">
        <v>1</v>
      </c>
      <c r="N195" s="146" t="s">
        <v>40</v>
      </c>
      <c r="O195" s="147">
        <v>0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33" t="s">
        <v>324</v>
      </c>
      <c r="AT195" s="133" t="s">
        <v>124</v>
      </c>
      <c r="AU195" s="133" t="s">
        <v>129</v>
      </c>
      <c r="AY195" s="13" t="s">
        <v>122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3" t="s">
        <v>129</v>
      </c>
      <c r="BK195" s="134">
        <f>ROUND(I195*H195,1)</f>
        <v>0</v>
      </c>
      <c r="BL195" s="13" t="s">
        <v>324</v>
      </c>
      <c r="BM195" s="133" t="s">
        <v>343</v>
      </c>
    </row>
    <row r="196" spans="2:65" s="1" customFormat="1" ht="6.9" customHeight="1">
      <c r="B196" s="37"/>
      <c r="C196" s="38"/>
      <c r="D196" s="38"/>
      <c r="E196" s="38"/>
      <c r="F196" s="38"/>
      <c r="G196" s="38"/>
      <c r="H196" s="38"/>
      <c r="I196" s="38"/>
      <c r="J196" s="38"/>
      <c r="K196" s="38"/>
      <c r="L196" s="25"/>
    </row>
  </sheetData>
  <autoFilter ref="C130:K195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1op - Oprava oplocení-v r...</vt:lpstr>
      <vt:lpstr>'1op - Oprava oplocení-v r...'!Názvy_tisku</vt:lpstr>
      <vt:lpstr>'Rekapitulace stavby'!Názvy_tisku</vt:lpstr>
      <vt:lpstr>'1op - Oprava oplocení-v 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bsk</cp:lastModifiedBy>
  <dcterms:created xsi:type="dcterms:W3CDTF">2023-03-27T12:25:09Z</dcterms:created>
  <dcterms:modified xsi:type="dcterms:W3CDTF">2023-06-06T12:45:09Z</dcterms:modified>
</cp:coreProperties>
</file>