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66925"/>
  <mc:AlternateContent xmlns:mc="http://schemas.openxmlformats.org/markup-compatibility/2006">
    <mc:Choice Requires="x15">
      <x15ac:absPath xmlns:x15ac="http://schemas.microsoft.com/office/spreadsheetml/2010/11/ac" url="M:\Obchodní 2023\VZ 2023\010 ZAV Běloves\B4 Změna, doplnění č. 5\"/>
    </mc:Choice>
  </mc:AlternateContent>
  <xr:revisionPtr revIDLastSave="0" documentId="13_ncr:1_{DB1A9C8F-38B6-4D0B-AE9D-05BC5CF4086B}" xr6:coauthVersionLast="46" xr6:coauthVersionMax="46" xr10:uidLastSave="{00000000-0000-0000-0000-000000000000}"/>
  <bookViews>
    <workbookView xWindow="-120" yWindow="-120" windowWidth="29040" windowHeight="15840" activeTab="5" xr2:uid="{00000000-000D-0000-FFFF-FFFF00000000}"/>
  </bookViews>
  <sheets>
    <sheet name="Rekapitulace" sheetId="7" r:id="rId1"/>
    <sheet name="SO 000" sheetId="8" r:id="rId2"/>
    <sheet name="SO 001" sheetId="2" r:id="rId3"/>
    <sheet name="SO 010" sheetId="6" r:id="rId4"/>
    <sheet name="Př_SO 001" sheetId="11" r:id="rId5"/>
    <sheet name="Výkaz čerpání" sheetId="10" r:id="rId6"/>
  </sheets>
  <definedNames>
    <definedName name="_xlnm.Print_Area" localSheetId="4">'Př_SO 001'!$A$1:$G$53</definedName>
    <definedName name="_xlnm.Print_Area" localSheetId="3">'SO 010'!$B$1:$I$84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7" i="6" l="1"/>
  <c r="I64" i="6"/>
  <c r="I72" i="6"/>
  <c r="I58" i="6"/>
  <c r="I52" i="6"/>
  <c r="I68" i="6"/>
  <c r="I81" i="6"/>
  <c r="I77" i="6"/>
  <c r="I10" i="6"/>
  <c r="M10" i="6" s="1"/>
  <c r="G7" i="11"/>
  <c r="G9" i="11"/>
  <c r="G10" i="11"/>
  <c r="G11" i="11"/>
  <c r="G12" i="11"/>
  <c r="G13" i="11"/>
  <c r="G14" i="11"/>
  <c r="G15" i="11"/>
  <c r="G16" i="11"/>
  <c r="G17" i="11"/>
  <c r="G18" i="11"/>
  <c r="G19" i="11"/>
  <c r="G24" i="11"/>
  <c r="G25" i="11"/>
  <c r="G27" i="11"/>
  <c r="G28" i="11"/>
  <c r="G29" i="11"/>
  <c r="G30" i="11"/>
  <c r="G31" i="11"/>
  <c r="G32" i="11"/>
  <c r="G33" i="11"/>
  <c r="G38" i="11"/>
  <c r="G39" i="11"/>
  <c r="G40" i="11"/>
  <c r="G41" i="11"/>
  <c r="G42" i="11"/>
  <c r="G43" i="11"/>
  <c r="G44" i="11"/>
  <c r="G45" i="11" l="1"/>
  <c r="G50" i="11" s="1"/>
  <c r="G34" i="11"/>
  <c r="G49" i="11" s="1"/>
  <c r="G20" i="11"/>
  <c r="G48" i="11" s="1"/>
  <c r="I76" i="6"/>
  <c r="I46" i="6"/>
  <c r="I63" i="6"/>
  <c r="G51" i="11" l="1"/>
  <c r="G52" i="11" s="1"/>
  <c r="G53" i="11" l="1"/>
  <c r="AM56" i="10" l="1"/>
  <c r="AM55" i="10"/>
  <c r="AM54" i="10"/>
  <c r="AM53" i="10"/>
  <c r="AM52" i="10"/>
  <c r="AM51" i="10"/>
  <c r="AM50" i="10"/>
  <c r="AM45" i="10"/>
  <c r="AM44" i="10"/>
  <c r="AM35" i="10"/>
  <c r="AM34" i="10"/>
  <c r="AM33" i="10"/>
  <c r="AM32" i="10"/>
  <c r="AM31" i="10"/>
  <c r="AM30" i="10"/>
  <c r="AM23" i="10"/>
  <c r="AM22" i="10"/>
  <c r="AM43" i="10"/>
  <c r="AM42" i="10"/>
  <c r="AM41" i="10"/>
  <c r="AM40" i="10"/>
  <c r="AM39" i="10"/>
  <c r="AM38" i="10"/>
  <c r="AM37" i="10"/>
  <c r="AM36" i="10"/>
  <c r="AM21" i="10"/>
  <c r="AM20" i="10"/>
  <c r="AM19" i="10"/>
  <c r="AM18" i="10"/>
  <c r="AM17" i="10"/>
  <c r="AM16" i="10"/>
  <c r="AM15" i="10"/>
  <c r="AM14" i="10"/>
  <c r="AM13" i="10"/>
  <c r="AM12" i="10"/>
  <c r="AM11" i="10"/>
  <c r="AM10" i="10"/>
  <c r="AM9" i="10"/>
  <c r="AM8" i="10"/>
  <c r="AM24" i="10" l="1"/>
  <c r="AM60" i="10" s="1"/>
  <c r="AM46" i="10"/>
  <c r="AM61" i="10" s="1"/>
  <c r="AM57" i="10"/>
  <c r="AM62" i="10" s="1"/>
  <c r="AM63" i="10" l="1"/>
  <c r="AM64" i="10" s="1"/>
  <c r="I30" i="8"/>
  <c r="N30" i="8" s="1"/>
  <c r="I22" i="8"/>
  <c r="N22" i="8" s="1"/>
  <c r="AM65" i="10" l="1"/>
  <c r="I42" i="6"/>
  <c r="M42" i="6" s="1"/>
  <c r="I63" i="2" l="1"/>
  <c r="M63" i="2" s="1"/>
  <c r="I59" i="2"/>
  <c r="I55" i="2"/>
  <c r="M55" i="2" s="1"/>
  <c r="I51" i="2"/>
  <c r="M51" i="2" s="1"/>
  <c r="I47" i="2"/>
  <c r="M47" i="2" s="1"/>
  <c r="I43" i="2"/>
  <c r="M43" i="2" s="1"/>
  <c r="I39" i="2"/>
  <c r="M39" i="2" s="1"/>
  <c r="I35" i="2"/>
  <c r="M35" i="2" s="1"/>
  <c r="P34" i="2"/>
  <c r="M34" i="2" s="1"/>
  <c r="O34" i="2"/>
  <c r="I34" i="8"/>
  <c r="M34" i="8" s="1"/>
  <c r="I26" i="8"/>
  <c r="M26" i="8" s="1"/>
  <c r="I18" i="8"/>
  <c r="M18" i="8" s="1"/>
  <c r="I14" i="8"/>
  <c r="M14" i="8" s="1"/>
  <c r="I10" i="8"/>
  <c r="I38" i="6"/>
  <c r="M38" i="6" s="1"/>
  <c r="I34" i="6"/>
  <c r="M34" i="6" s="1"/>
  <c r="I30" i="6"/>
  <c r="M30" i="6" s="1"/>
  <c r="I26" i="6"/>
  <c r="M26" i="6" s="1"/>
  <c r="I22" i="6"/>
  <c r="M22" i="6" s="1"/>
  <c r="I18" i="6"/>
  <c r="I14" i="6"/>
  <c r="M10" i="8" l="1"/>
  <c r="I9" i="8"/>
  <c r="M59" i="2"/>
  <c r="I34" i="2"/>
  <c r="I9" i="6"/>
  <c r="M14" i="6"/>
  <c r="P9" i="8"/>
  <c r="M9" i="8" s="1"/>
  <c r="M2" i="8" s="1"/>
  <c r="O9" i="8"/>
  <c r="O9" i="6"/>
  <c r="M18" i="6"/>
  <c r="I18" i="2"/>
  <c r="M18" i="2" s="1"/>
  <c r="I14" i="2"/>
  <c r="M14" i="2" s="1"/>
  <c r="I30" i="2"/>
  <c r="M30" i="2" s="1"/>
  <c r="I26" i="2"/>
  <c r="M26" i="2" s="1"/>
  <c r="I22" i="2"/>
  <c r="M22" i="2" s="1"/>
  <c r="I10" i="2"/>
  <c r="C12" i="7" l="1"/>
  <c r="D12" i="7" s="1"/>
  <c r="C10" i="7"/>
  <c r="D10" i="7" s="1"/>
  <c r="E10" i="7" s="1"/>
  <c r="P9" i="6"/>
  <c r="M9" i="6" s="1"/>
  <c r="M2" i="6" s="1"/>
  <c r="I9" i="2"/>
  <c r="M10" i="2"/>
  <c r="O9" i="2"/>
  <c r="E12" i="7" l="1"/>
  <c r="C11" i="7"/>
  <c r="D11" i="7" s="1"/>
  <c r="E11" i="7" s="1"/>
  <c r="P9" i="2"/>
  <c r="M9" i="2" s="1"/>
  <c r="M2" i="2" s="1"/>
  <c r="C7" i="7" l="1"/>
  <c r="C6" i="7"/>
</calcChain>
</file>

<file path=xl/sharedStrings.xml><?xml version="1.0" encoding="utf-8"?>
<sst xmlns="http://schemas.openxmlformats.org/spreadsheetml/2006/main" count="808" uniqueCount="280">
  <si>
    <t>ASPE10</t>
  </si>
  <si>
    <t>3</t>
  </si>
  <si>
    <t>Soupis prací objektu</t>
  </si>
  <si>
    <t>S</t>
  </si>
  <si>
    <t xml:space="preserve">Stavba: </t>
  </si>
  <si>
    <t>10PT-001488</t>
  </si>
  <si>
    <t>0,00</t>
  </si>
  <si>
    <t>2</t>
  </si>
  <si>
    <t>O</t>
  </si>
  <si>
    <t>Objekt:</t>
  </si>
  <si>
    <t>15,00</t>
  </si>
  <si>
    <t>O1</t>
  </si>
  <si>
    <t>Rozpočet:</t>
  </si>
  <si>
    <t>21,00</t>
  </si>
  <si>
    <t>Typ</t>
  </si>
  <si>
    <t>Poř. číslo</t>
  </si>
  <si>
    <t>Kód položky</t>
  </si>
  <si>
    <t>Varianta</t>
  </si>
  <si>
    <t>Název položky</t>
  </si>
  <si>
    <t>MJ</t>
  </si>
  <si>
    <t>Množství</t>
  </si>
  <si>
    <t>Jednotková cena</t>
  </si>
  <si>
    <t>Jednotková</t>
  </si>
  <si>
    <t>Celkem</t>
  </si>
  <si>
    <t>0</t>
  </si>
  <si>
    <t>1</t>
  </si>
  <si>
    <t>4</t>
  </si>
  <si>
    <t>5</t>
  </si>
  <si>
    <t>6</t>
  </si>
  <si>
    <t>9</t>
  </si>
  <si>
    <t>10</t>
  </si>
  <si>
    <t>SD</t>
  </si>
  <si>
    <t>Všeobecné konstrukce a práce</t>
  </si>
  <si>
    <t>P</t>
  </si>
  <si>
    <t/>
  </si>
  <si>
    <t>PP</t>
  </si>
  <si>
    <t>VV</t>
  </si>
  <si>
    <t>TS</t>
  </si>
  <si>
    <t>02310</t>
  </si>
  <si>
    <t>A</t>
  </si>
  <si>
    <t>SLUŽBY PRO OBJEDNATELE - DOPRAVNÍ PROSTŘEDKY</t>
  </si>
  <si>
    <t>zahrnuje náklady na pořízení, provozování, udržování a likvidaci objednatelem požadovaného zařízení</t>
  </si>
  <si>
    <t>02720</t>
  </si>
  <si>
    <t>POMOC PRÁCE ZŘÍZ NEBO ZAJIŠŤ REGULACI A OCHRANU DOPRAVY</t>
  </si>
  <si>
    <t>KPL</t>
  </si>
  <si>
    <t>1kpl=1,000 [A]</t>
  </si>
  <si>
    <t>zahrnuje veškeré náklady spojené s objednatelem požadovanými zařízeními</t>
  </si>
  <si>
    <t>02730</t>
  </si>
  <si>
    <t>POMOC PRÁCE ZŘÍZ NEBO ZAJIŠŤ OCHRANU INŽENÝRSKÝCH SÍTÍ</t>
  </si>
  <si>
    <t>029113</t>
  </si>
  <si>
    <t>OSTATNÍ POŽADAVKY - GEODETICKÉ ZAMĚŘENÍ - CELKY</t>
  </si>
  <si>
    <t>KUS</t>
  </si>
  <si>
    <t>1=1,000 [A]</t>
  </si>
  <si>
    <t>zahrnuje veškeré náklady spojené s objednatelem požadovanými pracemi</t>
  </si>
  <si>
    <t>B</t>
  </si>
  <si>
    <t>02950</t>
  </si>
  <si>
    <t>Zemní práce</t>
  </si>
  <si>
    <t>M2</t>
  </si>
  <si>
    <t>11120</t>
  </si>
  <si>
    <t>ODSTRANĚNÍ KŘOVIN</t>
  </si>
  <si>
    <t>odstranění křovin a stromů do průměru 100 mm  
doprava dřevin bez ohledu na vzdálenost  
spálení na hromadách nebo štěpkování</t>
  </si>
  <si>
    <t>11201</t>
  </si>
  <si>
    <t>KÁCENÍ STROMŮ D KMENE DO 0,5M S ODSTRANĚNÍM PAŘEZŮ</t>
  </si>
  <si>
    <t>11202</t>
  </si>
  <si>
    <t>KÁCENÍ STROMŮ D KMENE DO 0,9M S ODSTRANĚNÍM PAŘEZŮ</t>
  </si>
  <si>
    <t>11204</t>
  </si>
  <si>
    <t>KÁCENÍ STROMŮ D KMENE DO 0,3M S ODSTRANĚNÍM PAŘEZŮ</t>
  </si>
  <si>
    <t>11221</t>
  </si>
  <si>
    <t>ODSTRANĚNÍ PAŘEZŮ D DO 0,5M</t>
  </si>
  <si>
    <t>11222</t>
  </si>
  <si>
    <t>ODSTRANĚNÍ PAŘEZŮ D DO 0,9M</t>
  </si>
  <si>
    <t>12110</t>
  </si>
  <si>
    <t>SEJMUTÍ ORNICE NEBO LESNÍ PŮDY</t>
  </si>
  <si>
    <t>M3</t>
  </si>
  <si>
    <t>položka zahrnuje sejmutí ornice bez ohledu na tloušťku vrstvy a její vodorovnou dopravu nezahrnuje uložení na trvalou skládku</t>
  </si>
  <si>
    <t>položka zahrnuje sejmutí ornice bez ohledu na tloušťku vrstvy a její vodorovnou dopravu  
nezahrnuje uložení na trvalou skládku</t>
  </si>
  <si>
    <t>C</t>
  </si>
  <si>
    <t>12573</t>
  </si>
  <si>
    <t>VYKOPÁVKY ZE ZEMNÍKŮ A SKLÁDEK TŘ. I</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</si>
  <si>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</si>
  <si>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13173</t>
  </si>
  <si>
    <t>HLOUBENÍ JAM ZAPAŽ I NEPAŽ TŘ. I</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</si>
  <si>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</si>
  <si>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17120</t>
  </si>
  <si>
    <t>ULOŽENÍ SYPANINY DO NÁSYPŮ A NA SKLÁDKY BEZ ZHUTNĚNÍ</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</si>
  <si>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</si>
  <si>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17411</t>
  </si>
  <si>
    <t>ZÁSYP JAM A RÝH ZEMINOU SE ZHUTNĚNÍM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</si>
  <si>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</si>
  <si>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17421</t>
  </si>
  <si>
    <t>ZÁSYP JAM A RÝH ZEMINOU BEZ ZHUTNĚNÍ</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</si>
  <si>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</si>
  <si>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18230</t>
  </si>
  <si>
    <t>ROZPROSTŘENÍ ORNICE V ROVINĚ</t>
  </si>
  <si>
    <t>položka zahrnuje:  
nutné přemístění ornice z dočasných skládek vzdálených do 50m  
rozprostření ornice v předepsané tloušťce v rovině a ve svahu do 1:5</t>
  </si>
  <si>
    <t>M</t>
  </si>
  <si>
    <t>SO 001</t>
  </si>
  <si>
    <t>Přeložka silnice II/303 Běloves - Velké Poříčí</t>
  </si>
  <si>
    <t>Firma: ÚS KHK</t>
  </si>
  <si>
    <t>VŠEOBECNÉ A PŘEDBĚŽNÉ POLOŽKY</t>
  </si>
  <si>
    <t>PRŮZKUMNÉ PRÁCE ARCHEOLOGICKÉ NA POVRCHU</t>
  </si>
  <si>
    <t>02821A</t>
  </si>
  <si>
    <t>02821B</t>
  </si>
  <si>
    <t>02821C</t>
  </si>
  <si>
    <t>PŘEVEDENÍ VODY POTRUBÍM DN 600 NEBO ŽLABY R.O. DO 2,0M</t>
  </si>
  <si>
    <t>Položka převedení vody na povrchu zahrnuje zřízení, udržování a odstranění příslušného zařízení. Převedení vody se uvádí buď průměrem potrubí (DN) nebo délkou rozvinutého obvodu žlabu (r.o.).</t>
  </si>
  <si>
    <t>03100</t>
  </si>
  <si>
    <t>ZAŘÍZENÍ STAVENIŠTĚ - ZŘÍZENÍ, PROVOZ, DEMONTÁŽ</t>
  </si>
  <si>
    <t>zahrnuje objednatelem povolené náklady na pořízení (event. pronájem), provozování, udržování a likvidaci zhotovitelova zařízení</t>
  </si>
  <si>
    <t>VYTYČENÍ STÁVAJÍCÍCH INŽENÝRSKÝCH SÍTÍ
ZAMĚŘENÍ PŘERUŠENÝCH MELIORACÍ, ZAMĚŘENÍ PŘESNÉ POLOHY INŽENÝRSKÝCH SÍTÍ POKUD BUDOU BĚHEM PRACÍ ODHALENY
ZAMĚŘENÍ JAM ZÁCHRANNÉHO ARCHEOLOGICKÉHO PRŮZKUMU POD ZEMNÍ PLÁNÍ</t>
  </si>
  <si>
    <t>ODSTRANĚNÍ PAŘEZŮ D PŘES 0,9M</t>
  </si>
  <si>
    <t>Lokality dle přílohy E2 Dendrologický průzkum, část 1.3 Dendrologické tabulky
- mimolesní porost: 
lokalita P22: 365,0 m2 [A] 
lokalita P23: 1437,0 m2 [B] 
lokalita P24: 1060,0 m2 [C] 
lokalita P25: 47,0 m2 [D] 
lokalita P26: 472,0 m2 [E] 
lokalita P27: 1512,0 m2 [F] 
lokalita P28: 247,0 m2 [G] 
lokalita P29: 862,0 m2 [H] 
lokalita P30: 953,0 m2 [I] 
lokalita P31: 140,0 m2 [J] 
Celkem: A+B+C+D+E+F+G+H+I+J=7 095,000 [K]</t>
  </si>
  <si>
    <t>Kácení stromů se měří v [ks] poražených stromů (průměr stromů se měří v místě řezu)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nebo TDI
- zásyp jam po pařezech</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</si>
  <si>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nebo TDI
- zásyp jam po pařezech</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</si>
  <si>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nebo TDI
- zásyp jam po pařezech</t>
  </si>
  <si>
    <t>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nebo TDI
- zásyp jam po pařezech.</t>
  </si>
  <si>
    <t>Lokality dle přílohy E2 Dendrologický průzkum, část 1.2 a 1.3 Dendrologické tabulky
- mimolesní porost: 
lokalita P22: 2,0 ks [A] 
lokalita P23: 5,0 ks [B] 
lokalita P24: 7,0 ks [C] 
lokalita P25: 1,0 ks [D] 
lokalita P26: 2,0 ks [E] 
lokalita P27: 0,0 ks [F] 
lokalita P28: 0,0 ks [G] 
lokalita P29: 21,0 ks [H] 
lokalita P30: 10,0 ks [I] 
lokalita P31: 1,0 ks [J] 
Celkem: A+B+C+D+E+F+G+H+I+J=49,000 [K]</t>
  </si>
  <si>
    <t>Lokality dle přílohy E2 Dendrologický průzkum, část 1.2 a 1.3 Dendrologické tabulky
- mimolesní porost: 
lokalita P22: 12,0 ks [A] 
lokalita P23: 20,0 ks [B] 
lokalita P24: 16,0 ks [C] 
lokalita P25: 18,0 ks [D] 
lokalita P26: 32,0 ks [E] 
lokalita P27: 21,0 ks [F] 
lokalita P28: 25,0 ks [G] 
lokalita P29: 57,0 ks [H] 
lokalita P30: 65,0 ks [I] 
lokalita P31: 9,0 ks [J] 
Celkem: A+B+C+D+E+F+G+H+I+J=275,000 [K]</t>
  </si>
  <si>
    <t>mimolesní porost: 5 ks=5,000 [A]</t>
  </si>
  <si>
    <t>mimolesní porost: 55 ks=55,000 [A]</t>
  </si>
  <si>
    <t>mimolesní porost: 130 ks=130,000 [A]</t>
  </si>
  <si>
    <t>natěžení a dovoz ornice z mezideponie dle pol.č.18230: 2640,0m3=2 640,000 [A]</t>
  </si>
  <si>
    <t>předpoklad - odhad: 250,0m3=250,000 [A]</t>
  </si>
  <si>
    <t>uložení na deponii 
ornice dle pol.č.12110.B: 2640,0m3=2 640,000 [A] 
zemina dle pol.č.13173: 250,0m3=250,000 [B] 
Celkem: A+B=2 890,000 [C]</t>
  </si>
  <si>
    <t>ORNICE Z PLOŠNÝCH SKRÝVEK
ZEMINA Z EXKAVACÍ
POLOŽKA BUDE ČERPÁNA DLE SKUTEČNOSTI NA ZÁKLADĚ SOUHLASU TDI</t>
  </si>
  <si>
    <t>zásyp jam po archeologickém výzkumu - exkavací z pol.č.13173, předpoklad: 250,0m3=250,000 [A]</t>
  </si>
  <si>
    <t>ornice, dle předpokládané bilance zemních prací: 
v místech plošných skrývel v případě archeologických nálezů:
Plocha 1 (k.ú. Velké Poříčí ppč. 1220/86, 1220/87, 1220/88, 1591/33) = 1800,0 m2 [A]
Plocha 2 (k.ú. Malé Poříčí ppč. 43/3, 42/4, 303/3, ...) = 4000,0 m2 [B]
Plocha 3 (k.ú. Malé Poříčí ppč. 43/1, ... - rozsah bude upřesněn) = 3000,0 m2 [C] 
Celkem: A+B+C=8800,000x0,3=2640 m3=2 640,000 [D]</t>
  </si>
  <si>
    <t>001</t>
  </si>
  <si>
    <t>Rekapitulace ceny</t>
  </si>
  <si>
    <t>Stavba: Přeložka silnice II/303 Běloves - Velké Poříčí - ZAV a ZP</t>
  </si>
  <si>
    <t xml:space="preserve">Varianta: ZŘ - </t>
  </si>
  <si>
    <t>Celková cena bez DPH:</t>
  </si>
  <si>
    <t>Celková cena s DPH:</t>
  </si>
  <si>
    <t>Objekt</t>
  </si>
  <si>
    <t>Popis</t>
  </si>
  <si>
    <t>Cena bez DPH</t>
  </si>
  <si>
    <t>DPH</t>
  </si>
  <si>
    <t>Cena s DPH</t>
  </si>
  <si>
    <t>SO 010</t>
  </si>
  <si>
    <t>VŠEOBECNÉ A PŘEDBĚŽNÉ POLOŽKY - ARCHEOLOGICKÝ VÝZKUM</t>
  </si>
  <si>
    <t>PŘÍPRAVA ÚZEMÍ</t>
  </si>
  <si>
    <t>010</t>
  </si>
  <si>
    <t>SO 000</t>
  </si>
  <si>
    <t>000</t>
  </si>
  <si>
    <t>PŘÍPRAVA ÚZEMÍ - KÁCENÍ II. ETAPA</t>
  </si>
  <si>
    <t>02990</t>
  </si>
  <si>
    <t>OSTATNÍ POŽADAVKY - INFORMAČNÍ TABULE</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</si>
  <si>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</si>
  <si>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 xml:space="preserve">propustek v km 2,400 délka 4 m=4,000 [A]
propustek v km 3,080 délka 5 m=5,000 [B]
Celkem A+B=9,000 [C] </t>
  </si>
  <si>
    <t>SO 001 ARCHEOLOGICKÝ VÝZKUM - Oceněný soupis služeb</t>
  </si>
  <si>
    <t>A. Terénní část ZAV - rýhování</t>
  </si>
  <si>
    <t>Profese - zařazení/specifikace</t>
  </si>
  <si>
    <t>jednotky</t>
  </si>
  <si>
    <t>počet osob</t>
  </si>
  <si>
    <t>počet dní</t>
  </si>
  <si>
    <t>množství</t>
  </si>
  <si>
    <t>jedn. cena</t>
  </si>
  <si>
    <t>cena celkem</t>
  </si>
  <si>
    <t>Archeolog - vedoucí výzkumu</t>
  </si>
  <si>
    <t>hodina</t>
  </si>
  <si>
    <t>Archeolog - stálý dohled při rýhování (4200 m rýhy š. 1,2 m)</t>
  </si>
  <si>
    <t xml:space="preserve">Archeolog </t>
  </si>
  <si>
    <t>Specialista</t>
  </si>
  <si>
    <t>Geodet (zaměření)</t>
  </si>
  <si>
    <t>Specialista - prospekce detekory kovů</t>
  </si>
  <si>
    <t>Terénní specialista</t>
  </si>
  <si>
    <t>Technik</t>
  </si>
  <si>
    <t>Dělník</t>
  </si>
  <si>
    <t>Autodoprava</t>
  </si>
  <si>
    <t>km</t>
  </si>
  <si>
    <t>Věcné náklady - terénní ZAV - rýhování</t>
  </si>
  <si>
    <t>den</t>
  </si>
  <si>
    <t>Celkem: Terénní část ZAV - rýhování</t>
  </si>
  <si>
    <t>B. Terénní část ZAV - skrývky plošné</t>
  </si>
  <si>
    <t>Archeolog - stálý dohled při plošných skrývkách (7000 m2)</t>
  </si>
  <si>
    <t>Věcné náklady - terénní ZAV - skrývky plošné</t>
  </si>
  <si>
    <t>Celkem: Terénní část ZAV - skrývky plošné</t>
  </si>
  <si>
    <t>C. Postexkavační část ZAV - zpracování/vyhodnocení</t>
  </si>
  <si>
    <t>Dělník/laborant</t>
  </si>
  <si>
    <t>Konzervátor (včetně ochrany/zakonzervování nálezů)</t>
  </si>
  <si>
    <t>Věcné náklady - zpracování/vyhodnocení ZAV</t>
  </si>
  <si>
    <t>Celkem: Postexkavační část ZAV - zpracování/vyhodnocení</t>
  </si>
  <si>
    <t>SOUHRN - PŘEHLED ROZPOČTOVÝCH KAPITOL</t>
  </si>
  <si>
    <t>Celkem bez DPH</t>
  </si>
  <si>
    <t>DPH 21%</t>
  </si>
  <si>
    <t>Celkem včetně DPH</t>
  </si>
  <si>
    <t>SO 001 ARCHEOLOGICKÝ VÝZKUM - výkaz čerpání</t>
  </si>
  <si>
    <t>Titul, jméno a příjmení</t>
  </si>
  <si>
    <t>jednková
cena</t>
  </si>
  <si>
    <t>počet dní
celkem</t>
  </si>
  <si>
    <t>množství
celkem</t>
  </si>
  <si>
    <t>čerpáno
celkem</t>
  </si>
  <si>
    <t>Bagr + obsluha</t>
  </si>
  <si>
    <t>Archeolog - stálý dohled při rýhování</t>
  </si>
  <si>
    <t>Minidumper + obsluha</t>
  </si>
  <si>
    <t>Archeolog - stálý dohled při plošných skrývkách</t>
  </si>
  <si>
    <t>Příloha č. 05A</t>
  </si>
  <si>
    <t>Příloha č. 05B</t>
  </si>
  <si>
    <t>ODSTRANĚNÍ TRAVIN</t>
  </si>
  <si>
    <t>odstranění travin bez ohledu na způsob provedení přemístění travin s uložením na hromady</t>
  </si>
  <si>
    <t>916811</t>
  </si>
  <si>
    <t>ODDĚL OPLOCENÍ S PODSTAVCI DRÁTĚNNÉ - DOD A MONTÁŽ</t>
  </si>
  <si>
    <t>Cenová soustava:</t>
  </si>
  <si>
    <t>916813</t>
  </si>
  <si>
    <t>ODDĚL OPLOCENÍ S PODSTAVCI DRÁTĚNNÉ - DEMONTÁŽ</t>
  </si>
  <si>
    <t>Ostatní konstrukce a práce</t>
  </si>
  <si>
    <t>(pol.č. 02821C)</t>
  </si>
  <si>
    <t>(pol.č. 02821B)</t>
  </si>
  <si>
    <t>(pol.č. 02821A)</t>
  </si>
  <si>
    <t>ODSTRANĚNÍ TRAVIN NA NEOBDĚLÁVANÝCH PLOCHÁCH PO PROBĚHLÉM KÁCENÍ NA POZEMCÍCH V TRAVLÉM ZÁBORU STAVBY
PŘESNÝ ROZSAH A LOKALITY BUDOU UPŘESNĚNY TDI PŘED ZAHÁJENÍM PRACÍ A PO VYTYČENÍ GEODETEM
MÍSTO PRO ULOŽENÍ POSEČENÉ TRÁVY BUDE UPŘESNĚNO TDI, PO DOHODĚ S ARCHEOLOGEM, POSEČENÁ TRÁVA BUDE ULOŽENA NA PŘILEHLÝCH PLOCHÁCH V TRVALÉM ZÁBORU STAVBY V BLÍZKOSTI SEČČENÝCH PLOCH, PŘÍPADNĚ ZHOTOVITEL ZAJISTÍ JEJÍ ODVOZ A LIKVIDACI</t>
  </si>
  <si>
    <t>11110</t>
  </si>
  <si>
    <r>
      <t xml:space="preserve">ČÁST A - TERÉNNÍ PRŮZKUM - RÝHOVÁNÍ 
ARCHEOLOGICKÉ PRÁCE, </t>
    </r>
    <r>
      <rPr>
        <b/>
        <sz val="11"/>
        <rFont val="Calibri"/>
        <family val="2"/>
        <charset val="238"/>
        <scheme val="minor"/>
      </rPr>
      <t>DLE SPECIFIKACE V ZADÁNÍ A  VÝKAZU PŘÍLOHA Č. 05A ČÁST A</t>
    </r>
    <r>
      <rPr>
        <sz val="11"/>
        <rFont val="Calibri"/>
        <family val="2"/>
        <charset val="238"/>
        <scheme val="minor"/>
      </rPr>
      <t xml:space="preserve">
PŘÍTOMNOST NAKLADAČE (BAGRU) S PLOCHOU LŽÍCÍ Š. 1,2 M, BEZ OZUBŮ, PO DOBU REALIZACE TÉTO ČÁSTI ZAV, VČ. OBSLUHY A PROVÁDĚNÍ ZEMNÍCH PRACÍ, DLE POŽADAVKU ARCHEOLOGA OBJEDNATELE A TDI </t>
    </r>
  </si>
  <si>
    <r>
      <t xml:space="preserve">ČÁST B - TERÉNNÍ PRŮZKUM - PLOŠNÉ SKRÝVKY
ARCHEOLOGICKÉ PRÁCE, </t>
    </r>
    <r>
      <rPr>
        <b/>
        <sz val="11"/>
        <rFont val="Calibri"/>
        <family val="2"/>
        <charset val="238"/>
        <scheme val="minor"/>
      </rPr>
      <t>DLE  VÝKAZU PŘÍLOHA Č. 05A ČÁST B</t>
    </r>
    <r>
      <rPr>
        <sz val="11"/>
        <rFont val="Calibri"/>
        <family val="2"/>
        <charset val="238"/>
        <scheme val="minor"/>
      </rPr>
      <t xml:space="preserve">
PŘÍTOMNOST NAKLADAČE (BAGRU) S PLOCHOU LŽÍCÍ Š. 1,2 M, BEZ OZUBŮ A MINIDUMPERU, PO DOBU REALIZACE TÉTO ČÁSTI ZAV, VČ. OBSLUHY A PROVÁDĚNÍ ZEMNÍCH PRACÍ, DLE POŽADAVKU ARCHEOLOGA OBJEDNATELE A TDI</t>
    </r>
  </si>
  <si>
    <r>
      <t xml:space="preserve">ČÁST C - POSTEXKAVAČNÍ ČÁST - ZPRACOVÁNÍ, VYHODNOCENÍ
ARCHEOLOGICKÉ PRÁCE, </t>
    </r>
    <r>
      <rPr>
        <b/>
        <sz val="11"/>
        <rFont val="Calibri"/>
        <family val="2"/>
        <charset val="238"/>
        <scheme val="minor"/>
      </rPr>
      <t>DLE VÝKAZU PŘÍLOHA Č. 05A ČÁST C</t>
    </r>
  </si>
  <si>
    <r>
      <t xml:space="preserve">ORNICE V TL 0,3 M (DLE GEOLOGICKÉHO PRŮZKUMU 0,24 - 0,26 M)
RÝHOVÁNÍ - SKRÝVKA ORNICE S PŘÍČNÝM PŘEHOZEM V DOSAHU MECHANIZMU
BEZ DOPRAVY - ORNICE ULOŽENA SOUBĚŽNĚ S RÝHOVÝÁNÍM
ZTÍŽENÉ SEJMUTÍ - PRO OCHRANU PLOCH ARCHEOLOGICKÝCH LOKALIT  
PRO VEŠKERÉ SKRÝVKOVÉ PRÁCE BUDOU POUŽITA OTOČNÁ KOLOVÁ ČI PÁSOVÁ MINI RYPADLA OPATŘENA ŠIROKOU ROVNOU LŽÍCÍ, BEZ OZUBENÉHO BŘÍTU TZV. "SVAHOVKOU" </t>
    </r>
    <r>
      <rPr>
        <b/>
        <sz val="11"/>
        <rFont val="Calibri"/>
        <family val="2"/>
        <charset val="238"/>
        <scheme val="minor"/>
      </rPr>
      <t xml:space="preserve"> DLE SPECIFIKACE V ZADÁNÍ</t>
    </r>
    <r>
      <rPr>
        <sz val="11"/>
        <rFont val="Calibri"/>
        <family val="2"/>
        <charset val="238"/>
        <scheme val="minor"/>
      </rPr>
      <t xml:space="preserve">
SKRÝVKA BUDE PROBÍHAT POSTUPNÝM TAHEM LŽÍCE SMĚREM K MINIRYPADLU, VE VRSTVĚ URČENÉ ARCHEOLOGEM. 
MÍSTA PRO UŽITÍ KOLOVÝCH ČI PÁSOVÝCH MECHANIZMŮ V DANÉM ÚSEKU A MÍSTO PRO ULOŽENÍ VÝKOPKU URČÍ V DANÉM ÚSEKU ARCHEOLOG OBJEDNATELE NEBO TDI, NA ZÁKLADĚ AKTUÁLNÍCH PŘÍRODNÍCH PODMÍNEK.
MECHANIZACE JIŽ BĚHEM VLASTNÍ SKRÝVKY NESMÍ VJÍŽDĚT NA ODKRYTOU PLOCHU. NUTNÝ POJEZD PŘES SKRYTOU PLOCHU BUDE ŘEŠEN OPERATIVNĚ S VEDOUCÍM ZÁCHRANNÉHO ARCHEOLOGICKÉHO VÝZKUMU
POLOŽKA BUDE ČERPÁNA/FAKTUROVÁNA NA ZÁKLADĚ DOLOŽENÉHO GEODETICKÉHO ZAMĚŘENÍ -  GEODETICKÝM PROTOKOLEM OBJEMU PROVEDENÝCH PRACÍ</t>
    </r>
  </si>
  <si>
    <t>ORNICE V TL 0,3 M (DLE GEOLOGICKÉHO PRŮZKUMU 0,24 - 0,26 M)
PLOŠNÁ SKRÝVKA NA DOČASNOU DEPONII VE VZDÁLENOSTI DO 100 M
ZTÍŽENÉ SEJMUTÍ - PRO OCHRANU PLOCH ARCHEOLOGICKÝCH LOKALIT  
PRO VEŠKERÉ SKRÝVKOVÉ PRÁCE BUDOU POUŽITA OTOČNÁ KOLOVÁ ČI PÁSOVÁ MINI RYPADLA OPATŘENA ŠIROKOU ROVNOU LŽÍCÍ, BEZ OZUBENÉHO BŘÍTU TZV. "SVAHOVKOU" 
SKRÝVKA BUDE PROBÍHAT POSTUPNÝM TAHEM LŽÍCE SMĚREM K MINIRYPADLU, VE VRSTVĚ URČENÉ ARCHEOLOGEM. 
MÍSTA PRO UŽITÍ KOLOVÝCH ČI PÁSOVÝCH MECHANIZMŮ V DANÉM ÚSEKU A MÍSTO PRO ULOŽENÍ VÝKOPKU URČÍ V DANÉM ÚSEKU ARCHEOLOG OBJEDNATELE NEBO TDI, NA ZÁKLADĚ AKTUÁLNÍCH PŘÍRODNÍCH PODMÍNEK.
MECHANIZACE JIŽ BĚHEM VLASTNÍ SKRÝVKY NESMÍ VJÍŽDĚT NA ODKRYTOU PLOCHU. NUTNÝ POJEZD PŘES SKRYTOU PLOCHU BUDE ŘEŠEN OPERATIVNĚ S VEDOUCÍM ZÁCHRANNÉHO ARCHEOLOGICKÉHO VÝZKUMU
POLOŽKA BUDE ČERPÁNA/FAKTUROVÁNA NA ZÁKLADĚ DOLOŽENÉHO GEODETICKÉHO ZAMĚŘENÍ -  GEODETICKÝM PROTOKOLEM OBJEMU PROVEDENÝCH PRACÍ</t>
  </si>
  <si>
    <t>ORNICE Z DEPONIE
ORNICE URČENÁ K ZPĚTNÉMU ROZPROSTŘENÍ - PLOŠNÉ SKRÝVKY
PRÁCE SE BUDOU PROVÁDĚNI AŽ PO ODSOUHLASENÍ ARCHEOLOGEM OBJEDNATELE NEBO TDI
POLOŽKA BUDE ČERPÁNA/FAKTUROVÁNA NA ZÁKLADĚ DOLOŽENÉHO GEODETICKÉHO ZAMĚŘENÍ -  GEODETICKÝM PROTOKOLEM OBJEMU PROVEDENÝCH PRACÍ</t>
  </si>
  <si>
    <t>RUČNĚ KOPANÁ JÁMA PRO PŘÍPADNÉ ODKRYTÍ NÁLEZŮ VČETNĚ ZAČIŠTĚNÍ
POLOŽKA BUDE ČERPÁNA, DLE SKUTEČNOSTI, NA ZÁKLADĚ SOUHLASU ARCHEOLOGA OBJEDNATELE A TDI, RUČNÍ MANIPULACE S VÝKOPKEM A PŘEVOZ VÝKOPKU POMOCÍ DROBNÉ MECHANIZACE NA DEPONII
POLOŽKA BUDE ČERPÁNA/FAKTUROVÁNA NA ZÁKLADĚ DOLOŽENÉHO GEODETICKÉHO ZAMĚŘENÍ -  GEODETICKÝM PROTOKOLEM OBJEMU PROVEDENÝCH PRACÍ</t>
  </si>
  <si>
    <t>POLOŽKA SE POUŽIJE A BUDE ČERPÁNA DLE SKUTEČNOSTI SE SOUHLASEM ARECHEOLOGA OBJEDNATELE A TDI NA ZPĚTNÝ ZÁSYP HLUBOKÝCH EXKAVACÍ, ZÁSYP HUTNĚNÝ PO VRSTVÁCH VHODNÝM MATERIÁLEM DODANÝM ZHOTOVITELEM</t>
  </si>
  <si>
    <t>posečení trávy odhadem: 20 000 m2 =20 000,000 [A]</t>
  </si>
  <si>
    <t>zpětné rozprostření ornice z pol.č.17120. 2640x1/4=660,0m3=660,000 [A]</t>
  </si>
  <si>
    <t>ZAJIŠTĚNÍ VÝJEZDŮ ZE STAVENIŠTĚ, VČETNĚ PROJEDNANÉHO A SCHVÁLENÉHO DIO S VLASTNÍKY KOMUNIKACE A DI PČR, JEHO ZŘÍZENÍ, ÚDRŽBU A ODSTRANĚNÍ
VÝSTRAŽNÁ PÁSKA - VIDITELNÉ OHRANIČENÍ PROSTORU STAVBY</t>
  </si>
  <si>
    <t>DODATEČNÁ OCHRANA STÁVAJÍCÍCH INŽENÝRSKÝCH SÍTÍ PŘI ZEMNÍCH PRACÍCH NA STAVENIŠTI, NAPŘ. V MÍSTĚ KŘÍŽENÍ INŽENÝRSKÝCH SÍTÍ SE STAVENIŠTNÍ KOMUNIKACÍ, DLE PODMÍNEK SPRÁVCŮ DOTČENÝCH INŽENÝRSKÝCH SÍTÍ
- POLOHA ZNÁMÝCH SÍTÍ JE V KOORDINAČNÍCH SITUACÍCH 
- AKTUALIZOVANÝ VÝKRES .DWG  BUDE PŘEDÁN VYBRANÉMU DODAVATELI
- POŽADAVKY NA ZPŮSOB OCHRANY, PŘÍPADNĚ OZNÁMENÍ PRACÍ JE UVEDEN VE STANOVISCÍCH JEDNOTLIVÝCH SPRÁVCŮ IS</t>
  </si>
  <si>
    <t>VYTYČENÍ A DOPLNĚNÍ VYTYČENÍ TRVALÉHO ZÁBORU CELÉ STAVBY, PRO POTŘEBY ZAV - DO 300 BODŮ (OČÍSLOVANÝ, BAREVNĚ OZNAČENÝ KOLÍK 50 CM NAD TERÉN)
- POSTUPNÉ VYTYČENÍ TRVALÉHO ZÁBORU - OBVODU STAVENIŠTĚ, DLE STAVU MAJETKOPRÁVNÍHO VYPOŘÁDÁNÍ POZEMKŮ A POSTUPU REALIZACE ZÁCHRANNĚHO ARCHEOLOGICKÉHO VÝZKUMU
- VYTYČENÍ CELÉHO TRVALÉHO ZÁBORU BUDE PO DOKONČENÍ PRACÍ V PLNÉM ROZSAHU PROTOKOLÁRNĚ PŘEDÁNO TDI PRO DALŠÍ POTŘEBU VÝSTAVBY</t>
  </si>
  <si>
    <t xml:space="preserve">OSTATNÍ POŽADAVKY - POSUDKY, KONTROLY, REVIZNÍ ZPRÁVY, PLÁNY </t>
  </si>
  <si>
    <t>SOUČÁSTÍ TĚCHTO DOKUMENTŮ JSOU ZEJMÉNA 
PASPORTIZACE PŘÍSTUPOVÝCH KOMUNIACÍ A NEMOVITOSTÍ V ZÁJMOVÉM ÚZEMÍ CELÉ AKCE PŘED ZAHÁJENÍM A PO DOKONČENÍ PRACÍ, DOPRAVNÍHO ZNAČENÍ, VYBAVENÍ KOMUNIKACE - ODVODNĚNÍ, PŘILEHLÉ POZEMKY, NEMOVITOSTI, OPLOCENÍ, ZELEŇ, OBJEKTY INŽENÝRSKÝCH SÍTÍ (V ZÁJMOVÉM PROTORU), VČETNĚ JEJICH PROJEDNÁNÍ S PŘÍSLUŠNÝMI ORGÁNY, VLASTNÍKY, SPRÁVCI, OBCEMI A JEJICH ODSOUHLASENÍ A PŘEDÁNÍ POTVRZENÉ PASPORTIZACE OBJEDNATELI. 
NÁSLEDNĚ PAK PASPORTIZACE PO DOKONČENÍ PRACÍ S PROJEDNÁNÍM A PROKÁZÁNÍM STAVŮ KONSTRUKCÍ OBJEKTŮ A POZEMKŮ PŘED A PO AKCI, KTERÁ BUDE POTVRZENA VLASTNÍKY A SPRÁVCI A OPĚT PŘEDÁNA OBJEDNATELI. PASORTIZACE BUDE PŘEDÁNA V TIŠTĚNÉ PODOBĚ A NEZBYTNÉ PŘÍLOHY (FOTODOKUMENTACE, VIDEA, ...) NA DIGITÁLNÍM NOSIČI CD/DVD
A DÁLE BUDOU OBDOBNÝM ZPŮSOBEM ZPRACOVÁNY A PŘEDÁNY HAVARIJNÍ A PROTIPOVODŇOVÝ PLÁN</t>
  </si>
  <si>
    <t xml:space="preserve">1 KS INFORMAČNÍ TABULE STAVBY
S POPISEM STAVBY, INVESTORA, DODAVATELE,  DLE VZOROVÉHO FORMÁTU </t>
  </si>
  <si>
    <t>NÁKLADY NA STAVEBNÍ BUŇKY NEBO JINÉ PROSTORY (6 BUNĚK + 2 SKLADOVÉ KONTEJNERY), UMÍSTĚNÉ NA ZHOTOVITELEM PRONAJATÉM POZEMKU
- ENERGIE PRO ZAŘÍZENÍ STAVENIŠTĚ - VČETNĚ ZAJIŠTĚNÍ ODBĚROVÉHO MÍSTA
- OPLOCENÍ STAVENIŠTĚ (PEVNÉ NEBO MOBILNÍ), PŘÍPADNĚ OPLOCENÝ AREÁL
- OPATŘENÍ NA OCHRANU POZEMKŮ SOUSEDÍCÍCH SE STAVENIŠTĚM  
- DOPRAVNÍ OPATŘENÍ NA STAVENIŠTI A NA PŘÍSTUPOVÝCH KOMUNIKACÍCH 
- ALARM, STRÁŽNÍ SLUŽBA, ZABEZPEČENÍ CELÉHO STAVENIŠTĚ 
ALTERNATIVNĚ SOUVISEJÍCÍ NÁKLADY ZA JINÉ OBDOBNÉ PLOCHY, ZAŘÍZENÍ A SLUŽBY PRONAJATÉ OD JINÝCH SUBJEKTU
VŠE NA DOBU 6 MĚSÍCŮ</t>
  </si>
  <si>
    <t xml:space="preserve">ODVOZ NA MEZIDEPONII K DALŠÍMU ZPRACOVÁNÍ, PAŘEZY BUDOU DEPONOVÁNY V RÁMCI STAVBY NA MÍSTECH URČENÝCH PROJEKTEM NEBO TDI, VĚTVE SE ZLIKVIDUJÍ ŠTĚPKOVÁNÍM NEBO SPÁLENÍM, DŘEVNÍ HMOTU (KMENY A VĚTVE) VLASTNÍK
- SPRÁVA ŽELEZNIC POŽADUJE ULOŽIT DŘEVNÍ HMOTU PRŮMĚRU NAD 15 CM NA PŘÍSTUPNÉM MÍSTĚ, ODKUD SI JE ODVEZE BUDOUCÍ VYDRAŽITEL
- MĚSTO NÁCHOD POŽADUJE DOVÉZT DŘEVNÍ HMOTU PRŮMĚRU NAD 10 CM, NA TECHNICKÉ SLUŽBY NÁCHOD </t>
  </si>
  <si>
    <t>ZAHRNUJE ODSTRANĚNÍ PAŘEZŮ Z PŘEDCHOZÍCH KÁCENÍ, KTERÉ BY MĚLY BÝT PŘEKÁŽKOU PŘI PROVÁDĚNÍ ZAV DLE POSOUZENÍ ARCHEOLOGA OBJEDNATELE NEBO TDI A JEJICH ULOŽENÍ NA DEPONII V RÁMCI STAVBY</t>
  </si>
  <si>
    <t>ZŘÍZENÍ PROVIZORNÍHO PŘEJEZDU/PROPUSTKU, VČETNĚ PŘESYPÁNÍ VHODNOU ZEMINOU, V MÍSTĚ OBČASNÉ VODOTEČE
- PROPUSTEK - PŘEJEZD MOKŘADU V KM 2,400 (ŠÍŘKY 4 M) [A]
- PROPUSTEK - PŘEJEZD OBČASNÉ VODOTEČE V KM 3,080  (ŠÍŘKY 5 M) [B]</t>
  </si>
  <si>
    <t>položka zahrnuje: 
- dodání zařízení v předepsaném provedení včetně jejich osazení 
- údržbu po celou dobu trvání funkce, náhradu zničených nebo ztracených kusů, nutnou opravu poškozených částí
- včetně případného nájmu po dobu výstavby max. 6 měsíců</t>
  </si>
  <si>
    <t>Položka zahrnuje odstranění, demontáž a odklizení zařízení s odvozem na předepsané místo</t>
  </si>
  <si>
    <t>Přidružená stavební výroba</t>
  </si>
  <si>
    <t xml:space="preserve">767911         </t>
  </si>
  <si>
    <t>OPLOCENÍ Z DRÁTĚNÉHO PLETIVA POZINKOVANÉHO STANDARDNÍHO</t>
  </si>
  <si>
    <t>- položka zahrnuje vedle vlastního pletiva i rámy, rošty, lišty, kování, podpěrné, závěsné, upevňovací prvky, spojovací a těsnící materiál, pomocný materiál, kompletní povrchovou úpravu. - nejsou zahrnuty sloupky a vzpěry, které se vykazují v samostatných položkách 338**, není zahrnuta podezdívka (272**) - součástí položky je  případně i ostnatý drát, uvažovaná plocha se pak vypočítává po horní hranu drátu.</t>
  </si>
  <si>
    <t>SLOUPKY PLOTOVÉ Z DÍLCŮ KOVOVÝCH DO BETONOVÝCH PATEK</t>
  </si>
  <si>
    <t>33817C</t>
  </si>
  <si>
    <t>KS</t>
  </si>
  <si>
    <t>33817D</t>
  </si>
  <si>
    <t>VZPĚRY PLOTOVÉ Z DÍLCŮ KOVOVÝCH DO BETONOVÝCH PATEK</t>
  </si>
  <si>
    <t>Svislé konstrukce</t>
  </si>
  <si>
    <t>ZŘÍZENÍ PROVIZORNÍHO OPLOCENÍ V PROSTORU AUTOBAZARU V KM 3,1 K ODDĚLENÍ STÁVAJÍCÍCH DEPONOVANÝCH VOZIDEL A NÁHRADNÍCH DÍLŮ.
BUDE SE ZŘIZOVAT POKUD BUDE ZHOTOVITEL TUTO ČÁST STAVBY VYUŽÍVAT PRO PŘÍSTUP NA STAVENIŠTĚ A NEBUDE-LI SOUČÁSTÍ PLOCH VYUŽÍVANÝCH JAKO ZAŘÍZENÍ STAVENIŠTĚ, JEJICHŽ SOUČÁSTÍ OPLOCENÍ JE</t>
  </si>
  <si>
    <t>ODSTRANĚNÍPROVIZORNÍHO OPLOCENÍ V PROSTORU AUTOBAZARU V KM 3,1 K ODDĚLENÍ STÁVAJÍCÍCH DEPONOVANÝCH VOZIDEL A NÁHRADNÍCH DÍLŮ.
bUDE SE ODSTRAŇOVAT POKUD BUDE ZHOTOVITEL TUTO ČÁST STAVBY VYUŽÍVAT PRO PŘÍSTUP NA STAVENIŠTĚ A NEBUDE-LI SOUČÁSTÍ PLOCH VYUŽÍVANÝCH JAKO ZAŘÍZENÍ STAVENIŠTĚ, JEJICHŽ SOUČÁSTÍ OPLOCENÍ JE</t>
  </si>
  <si>
    <t>provizorní oplocení dle pol. č. 916811: Celkem cca 40 m=40,000 [A]</t>
  </si>
  <si>
    <t>provizorní oplocení v prostoru autobazaru: Celkem cca 40 m=40,000 [A]</t>
  </si>
  <si>
    <t>provizorní oplocení Nábytek POLO ppč. 368/2: Celkem cca 34 ks=34,000 [A]</t>
  </si>
  <si>
    <t>Položka zahrnuje dodání a osazení ocelového sloupku pozinkovaného nebo s plastovou úpravou (lze i použité), dl. do 2,5 m podle druhu ukotvení, vč. zemních prací a zabetonování do bet. C 20/25 XC2</t>
  </si>
  <si>
    <t>Položka zahrnuje dodání a osazení ocelové vzpěry pozinkované nebo s plastovou  úpravou (lze i použité), vč. zamních prací a zabetonování betonem C 20/25 XC2
cca každý osmý sloupek nebo ve směrových lomech</t>
  </si>
  <si>
    <t>provizorní oplocení Nábytek POLO ppč. 368/2: Celkem cca 180,0 m2=180,000 [A]</t>
  </si>
  <si>
    <t>provizorní oplocení Nábytek POLO ppč. 368/2: Celkem cca 10 ks=10,000 [A]</t>
  </si>
  <si>
    <t>76796</t>
  </si>
  <si>
    <t>VRATA A VRÁTKA</t>
  </si>
  <si>
    <t xml:space="preserve">74F429         </t>
  </si>
  <si>
    <t>DEMONTÁŽ NESTANDARDNÍCH KOVOVÝCH KONSTRUKCÍ</t>
  </si>
  <si>
    <t>KG</t>
  </si>
  <si>
    <t>PROVIZORNÍ OPLOCENÍ AREÁLU NÁBYTKU POLO, Z DRÁTĚNÉHO PLETIVA VÝŠKY 1,8 M (LZE I POUŽITÉ), DÉLKY CCA 100 M, NA OCELOVÝCH SLOUPCÍCH VE VZDÁLENOSTI CCA 3 M, SE VZPĚRAMI NA KAŽDÉM 8 SLOUPKU A V LOMECH. PROVIZORNÍ OPLOCENÍ BUDE UMÍSTĚNO NA HRANICI POZEMKU PPČ. 368/2, NA K.Ú. MALÉ POŘÍČÍ.
PRŮBĚH OPLOCENÍ BUDE UPŘESNĚM TDI NA ZÁKLADĚ VYTYČENÍ HRANICE POZEMKU (TRVALÉHO NEBO DOČASNÉHO ZÁBORU) GEODETEM.
OPLOCENÍ BUDE PONECHÁNO NA MÍSTĚ, I PO DOKONČENÍ PRÁCÍ, PRO DALŠÍ POTŘEBU STAVBY PŘELOŽKA SILNICE II/303 BĚLOVES - VELKÉ POŘÍČÍ</t>
  </si>
  <si>
    <t>PROVIZORNÍ OPLOCENÍ AREÁLU NÁBYTKU POLO, Z DRÁTĚNÉHO PLETIVA VÝŠKY 1,8 M (LZE I POUŽITÉ), DÉLKY CCA 100 M (100 X 1,8 M = 180 M2), BEZ OSTANATÉHO DRÁTU, NA OCELOVÝCH SLOUPCÍCH (DO BETONU V ZEMI NEBO NADZEMNÍCH PATKÁCH/PODSTAVCÍCH ). PROVIZORNÍ OPLOCENÍ BUDE UMÍSTĚNO NA HRANICI POZEMKU PPČ. 368/2 NA K.Ú. MALÉ POŘÍČÍ.
PRŮBĚH OPLOCENÍ BUDE UPŘESNĚM TDI NA ZÁKLADĚ VYTYČENÍ HRANICE POZEMKU (TRVALÉHO NEBO DOČASNÉHO ZÁBORU) GEODETEM.
OPLOCENÍ BUDE PONECHÁNO NA MÍSTĚ, I PO DOKONČENÍ PRÁCÍ, PRO DALŠÍ POTŘEBU STAVBY PŘELOŽKA SILNICE II/303 BĚLOVES - VELKÉ POŘÍČÍ</t>
  </si>
  <si>
    <t>KOVOVÉ SLOUPKY PRO PROVIZORNÍ OPLOCENÍ AREÁLU NÁBYTKU POLO, PRO DRÁTĚNÉ PLETIVO VÝŠKY 1,8 M (LZE I POUŽITÉ), VÝŠKY CCA 2,0 M, NAD TERÉN, VE VZDÁLENOSTI CCA 3 M (100 / 3 = 33,3 =&gt; 34 KS) OSAZENÝCH (DO BETONU V ZEMI NEBO NADZEMNÍCH PATKÁCH/PODSTAVCÍCH). PROVIZORNÍ OPLOCENÍ BUDE UMÍSTĚNO NA HRANICI POZEMKU PPČ. 368/2, NA K.Ú. MALÉ POŘÍČÍ.
PRŮBĚH OPLOCENÍ BUDE UPŘESNĚM TDI NA ZÁKLADĚ VYTYČENÍ HRANICE POZEMKU (TRVALÉHO NEBO DOČASNÉHO ZÁBORU) GEODETEM.
OPLOCENÍ BUDE PONECHÁNO NA MÍSTĚ I PO DOKONČENÍ PRÁCÍ, PRO DALŠÍ POTŘEBU STAVBY PŘELOŽKA SILNICE II/303 BĚLOVES - VELKÉ POŘÍČÍ</t>
  </si>
  <si>
    <t>DEMONTÁŽ 2 KS STÁVAJÍCÍCH KŘÍDEL (2X2,5M) VJEZDOVÉ BRÁNY DO AREÁLU NÁBYTKU POLO, NA HRANICI PPČ. 516/2, K.Ú. BĚLOVES</t>
  </si>
  <si>
    <t>Celkem cca 250 kg= 250,000 [A]</t>
  </si>
  <si>
    <t>Položka zahrnuje dodání a osazení ocelového sloupku pozinkovaného nebo s plastovou úpravou, dl. do 3,7 m, podle druhu ukotvení, průměru 0,1 m - tlustostěnný, vč. zemních prací a zabetonování do bet. C 20/25 XC2 s  uchycením pro původní křídla vjezdové brány a seštělování</t>
  </si>
  <si>
    <t>NOVÉ KOVOVÉ SLOUPKY PRO UCHYCENÍ KŘÍDEL VJEZDOVÉ BRÁNY PROVIZORNÍHO OPLOCENÍ AREÁLU NÁBYTKU POLO, PRO OSAZENÍ DVOU KŘÍDEL (VÝŠKA 2,0, ŠÍŘKA 2,5 M) Z PŮVODNÍ VJEZDOVÉ BRÁNY DO AREÁLU. VZDÁLENOST SLOUPKŮ CCA 5,0 M, VÝŠKA SLOUPKŮ NAD TERÉN 2,5 M. DÉLKA MINIMÁLNĚ 3,5 M, PRŮMĚR SLOUPKŮ 0,1 M - TLUSTOSTĚNNÉ ), KTERÉ BUDOU  OSAZENY DO BETONU V ZEMI, PŘÍPADNĚ DOPLNĚNY VZPĚROU. PROVIZORNÍ OPLOCENÍ BUDE UMÍSTĚNO NA HRANICI POZEMKU PPČ. 368/2, NA K.Ú. MALÉ POŘÍČÍ.
UMÍSTĚNÍ VJEZDOVÉ BRÁNY A PRŮBĚH OPLOCENÍ BUDE UPŘESNĚM TDI NA ZÁKLADĚ VYTYČENÍ HRANICE POZEMKU (TRVALÉHO NEBO DOČASNÉHO ZÁBORU) GEODETEM.
BRÁNA  BUDE PONECHÁNA NA MÍSTĚ I PO DOKONČENÍ PRÁCÍ, PRO DALŠÍ POTŘEBU STAVBY PŘELOŽKA SILNICE II/303 BĚLOVES - VELKÉ POŘÍČÍ</t>
  </si>
  <si>
    <t>MONTÁŽ DVOU KS KŘÍDEL Z PŮVODNÍ VJEZDOVÉ BRÁNY (CCA ŠÍŘKY 2,5 M VÝŠKY 2,0 M)</t>
  </si>
  <si>
    <t>Celkem cca 2 ks x 2 x 2,5 m2= 10,000 [A]</t>
  </si>
  <si>
    <t>Položka obsahuje:  – všechny náklady na demontáž stávajícího zařízení se všemi pomocnými doplňujícími úpravami pro jeho likvidaci  –  naložení a odvoz vybouraného materiálu na určené místo pro stavbu 2. Položka neobsahuje:   – poplatek za likvidaci odpadů (nacení se dle SSD 0) 3. Způsob měření: Udává se hmotnost v kilogramech.</t>
  </si>
  <si>
    <t>Položka zahrnuje: 
- vedle vlastních vrat a vrátek i rámy, rošty, lišty, kování, podpěrné, závěsné, upevňovací prvky, spojovací a těsnící materiál, pomocný materiál, kompletní povrchovou úpravu, jsou zahrnuty i sloupky včetně kotvení, základové patky a nutných zemních prací- je zahrnuto drobné zasklení nebo jiná předepsaná výplň. - součástí položky je  případně i ostnatý drát, uvažovaná plocha se pak vypočítává po horní hranu drátu.</t>
  </si>
  <si>
    <r>
      <t xml:space="preserve">PŘÍTOMNOST NAKLADAČE (BAGRU) S PLOCHOU LŽÍCÍ BEZ OZUBŮ, TZV. "SVAHOVKOU", VČETNĚ OBSLUHY, PO DOBU REALIZACE ZAV RÝHOVÁNÍ, </t>
    </r>
    <r>
      <rPr>
        <b/>
        <sz val="11"/>
        <rFont val="Calibri"/>
        <family val="2"/>
        <charset val="238"/>
        <scheme val="minor"/>
      </rPr>
      <t>DLE SPECIFIKACE V ZADÁNÍ A VÝKAZU PŘÍLOHA Č. 05A ČÁST A</t>
    </r>
    <r>
      <rPr>
        <sz val="11"/>
        <rFont val="Calibri"/>
        <family val="2"/>
        <charset val="238"/>
        <scheme val="minor"/>
      </rPr>
      <t xml:space="preserve"> 
A POŽADAVKU ARCHEOLOGA OBJEDNATELE PRO PRÁCE 
- RÝHOVÁNÍ ŠÍŘKY 1,2 M V ÚSECÍCH, DLE SPECIFIKACE V ZADÁNÍ 
- PŘEDPOKLÁDANÁ DÉLKA RÝHY JE 8 400 M (OBJEM =&gt; X 1,2 M X 0,3 M = 3024 M3)                                                   
- ZPĚTNÝ ZÁHOZ ODSOUHLASENÝCH PLOCH (PŘEHOZ STRANOU)
PŘEDPOKLAD 100 DNÍ =&gt; 800 HODIN =&gt; VÝPOČET NA ZÁKLADĚ HODINNOVÉ SAZBY
- ČERPÁNÍ POLOŽKY BUDE SOUČÁSTÍ MĚSÍČNÍHO VÝKAZU, V PŘÍLOZE Č. 05A ČÁST A 
- UCHAZEČ PROKÁŽE, ŽE DISPONUJE TAKOVÝMTO DOPRAVNÍM  PROSTŘEDKEM </t>
    </r>
  </si>
  <si>
    <r>
      <t xml:space="preserve">PŘÍTOMNOST NAKLADAČE (BAGRU) S PLOCHOU LŽÍCÍ BEZ OZUBŮ, TZV. "SVAHOVKOU" + OBSLUHA, PO DOBU REALIZACE ZAV PLOŠNÉ SKRÝVKY, </t>
    </r>
    <r>
      <rPr>
        <b/>
        <sz val="11"/>
        <rFont val="Calibri"/>
        <family val="2"/>
        <charset val="238"/>
        <scheme val="minor"/>
      </rPr>
      <t>DLE SPECIFIKACE V ZADÁNÍ A VÝKAZU PŘÍLOHA Č. 05A ČÁST B</t>
    </r>
    <r>
      <rPr>
        <sz val="11"/>
        <rFont val="Calibri"/>
        <family val="2"/>
        <charset val="238"/>
        <scheme val="minor"/>
      </rPr>
      <t xml:space="preserve">
A POŽADAVKU ARCHEOLOGA OBJEDNATELE PRO PRÁCE 
- SEJMUTÍ ORNICE V PLOŠE + NALOŽENÍ NA MINIDUMPER, DLE SPECIFIKACE V ZADÁNÍ
- PŘEDPOKLÁDANÁ PLOCHA SKRÝVEK JE 8 800 M2 (OBJEM =&gt; X 0,3 M = 2640 M3)
PŘEDPOKLAD 60 DNÍ =&gt; 480 HODIN =&gt; VÝPOČET NA ZÁKLADĚ HODINNOVÉ SAZBY
- ČERPÁNÍ POLOŽKY BUDE SOUČÁSTÍ MĚSÍČNÍHO VÝKAZU, DLE PŘÍLOHY Č.  05A ČÁST B
- UCHAZEČ PROKÁŽE, ŽE DISPONUJE TAKOVÝMTO DOPRAVNÍM PROSTŘEDKEM  </t>
    </r>
  </si>
  <si>
    <r>
      <t xml:space="preserve">PŘÍTOMNOST DUMPERU 4X4 + OBSLUHA, PO DOBU REALIZACE ZAV PLOŠNÉ SKRÝVKY, </t>
    </r>
    <r>
      <rPr>
        <b/>
        <sz val="11"/>
        <rFont val="Calibri"/>
        <family val="2"/>
        <charset val="238"/>
        <scheme val="minor"/>
      </rPr>
      <t>DLE SPECIFIKACE V ZADÁNÍ A VÝKAZU PŘÍLOHA Č. 05A ČÁST B</t>
    </r>
    <r>
      <rPr>
        <sz val="11"/>
        <rFont val="Calibri"/>
        <family val="2"/>
        <charset val="238"/>
        <scheme val="minor"/>
      </rPr>
      <t xml:space="preserve">
A POŽADAVKU ARCHEOLOGA OBJEDNATELE PRO PRÁCE 
- PLOŠNÉ SKRÝVKY, DLE SPECIFIKACE V ZADÁNÍ
- SEJMUTÍ ORNICE V PLOŠE + NALOŽENÍ NA DUMPER A ODVOZ NA DEPONII
PŘEDPOKLAD 60 DNÍ =&gt; 480 HODIN =&gt; VÝPOČET NA ZÁKLADĚ HODINNOVÉ SAZBY
- ČERPÁNÍ POLOŽKY BUDE SOUČÁSTÍ MĚSÍČNÍHO VÝKAZU, DLE PŘÍLOHY Č. 05A ČÁST B
- UCHAZEČ PROKÁŽE, ŽE DISPONUJE TAKOVÝMTO DOPRAVNÍM PROSTŘEDKEM </t>
    </r>
  </si>
  <si>
    <t xml:space="preserve">ornice, dle předpokládané bilance zemních prací: 
v místech rýhování v případě archeologických nálezů:
rýha 8400x1,2x0,3=3024,0 m3=3 024,000 [A] </t>
  </si>
  <si>
    <t>ZPĚTNÉ ROZPROSTŘENÍ ORNICE Z RÝHOVÁNÍ V TLOUŠŤCE DO 0,3 M
PŘÍČNÝM PŘEHOZEM A UROVNÁNÍM DO VÝŠKY PŘILEHLÉHO TERÉNU.
PŘEDPOKLAD OBJEMU ZÁSYPU 1/2 OBJEMU SEHJMUTÉ ORNICE Z VYKOPANÉ RÝHY.</t>
  </si>
  <si>
    <t>rýhy z pol.č.12110A.(ornice): 3024x1/2=1512,0 m3=1 512,000 [A]</t>
  </si>
  <si>
    <t>ZPĚTNÉ ROZPROSTŘENÍ ORNICE NA PLOŠNÝCH SKRÝVKÁCH V TLOUŠŤCE DO 0,3 M
PLOCHA 1 540,0 M3 (k.ú. VELKÉ POŘÍČÍ PPČ. 1220/86, 1220/87, 1220/88, 1591/33)
PLOCHA 2 1200,0 M3 (k.ú. MALÉ POŘÍČÍ PPČ. 43/3, 42/4, 303/3, ...) 
PLOCHA 3 900,0 M3 (k.ú. MALÉ POŘÍČÍ PPČ. 43/1, ... - ROZSAH BUDE UPŘESNĚN)
PŘEVEZENÉ Z DEPONIE. PŘEDPOKLAD OBJEMU ROZPROSTŘENÍ ORNICE 1/4 ZE SKRYTÉ PLOCHY.
POLOŽKA BUDE ČERPÁNA DLE SKUTEČNOSTI (PROVEDENÝCH PLOŠNÝCH SKRÝVEK) NA ZÁKLADĚ SOUHLASU ARCHEOLOGA OBJEDNATELE A TDI</t>
  </si>
  <si>
    <t>Lokality dle přílohy E2 Dendrologický průzkum, část 1.2 a 1.3 Dendrologické tabulky
- mimolesní porost: 
lokalita P22: 0,0 ks [A] 
lokalita P23: 0,0 ks [B] 
lokalita P24: 12,0 ks [C] 
lokalita P25: 0,0 ks [D] 
lokalita P26: 2,0 ks [E] 
lokalita P27: 0,0 ks [F] 
lokalita P28: 0,0 ks [G]
lokalita P29: 1,0 ks [H] 
lokalita P30: 10,0 ks [I] 
lokalita P31: 1,0 ks [J] 
ppč. 685/17: 3,0 ks [K] 
Celkem: A+B+C+D+E+F+G+H+I+J+K=29,000 [K]</t>
  </si>
  <si>
    <t>Bagr s plochoulžící + obsluha                       (pol č. 02310A)</t>
  </si>
  <si>
    <t>Bagr - minibagr s plochoulžící + obsluha        (pol č. 02310B)</t>
  </si>
  <si>
    <t>Dumper - minidumper + obsluha                  (pol č. 02310C)</t>
  </si>
  <si>
    <t>jednotková
cena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</si>
</sst>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0.000"/>
    <numFmt numFmtId="166" formatCode="#,##0.00\ &quot;Kč&quot;"/>
    <numFmt numFmtId="167" formatCode="#,##0.0\ &quot;Kč&quot;"/>
  </numFmts>
  <fonts count="36" x14ac:knownFonts="1">
    <font>
      <sz val="11"/>
      <color theme="1"/>
      <name val="Calibri"/>
      <family val="2"/>
      <charset val="238"/>
      <scheme val="minor"/>
    </font>
    <font>
      <sz val="10"/>
      <name val="Arial"/>
      <family val="2"/>
      <charset val="238"/>
    </font>
    <font>
      <b/>
      <sz val="16"/>
      <color rgb="FF000000"/>
      <name val="Arial"/>
      <family val="2"/>
      <charset val="238"/>
    </font>
    <font>
      <b/>
      <sz val="11"/>
      <name val="Arial"/>
      <family val="2"/>
      <charset val="238"/>
    </font>
    <font>
      <sz val="10"/>
      <color rgb="FFFFFFFF"/>
      <name val="Arial"/>
      <family val="2"/>
      <charset val="238"/>
    </font>
    <font>
      <b/>
      <sz val="10"/>
      <name val="Arial"/>
      <family val="2"/>
      <charset val="238"/>
    </font>
    <font>
      <sz val="11"/>
      <color rgb="FFFF0000"/>
      <name val="Calibri"/>
      <family val="2"/>
      <charset val="238"/>
      <scheme val="minor"/>
    </font>
    <font>
      <sz val="11"/>
      <name val="Calibri"/>
      <family val="2"/>
      <charset val="238"/>
      <scheme val="minor"/>
    </font>
    <font>
      <sz val="10"/>
      <name val="Arial"/>
      <family val="2"/>
      <charset val="238"/>
    </font>
    <font>
      <b/>
      <sz val="11"/>
      <color rgb="FFFF0000"/>
      <name val="Arial"/>
      <family val="2"/>
      <charset val="238"/>
    </font>
    <font>
      <b/>
      <sz val="16"/>
      <name val="Arial"/>
      <family val="2"/>
      <charset val="238"/>
    </font>
    <font>
      <i/>
      <sz val="10"/>
      <name val="Arial"/>
      <family val="2"/>
      <charset val="238"/>
    </font>
    <font>
      <sz val="11"/>
      <color theme="1"/>
      <name val="Calibri"/>
      <family val="2"/>
      <charset val="238"/>
      <scheme val="minor"/>
    </font>
    <font>
      <sz val="12"/>
      <name val="Times New Roman"/>
      <family val="1"/>
      <charset val="238"/>
    </font>
    <font>
      <sz val="12"/>
      <color theme="1"/>
      <name val="Times New Roman"/>
      <family val="1"/>
      <charset val="238"/>
    </font>
    <font>
      <sz val="12"/>
      <color rgb="FFFF0000"/>
      <name val="Times New Roman"/>
      <family val="1"/>
      <charset val="238"/>
    </font>
    <font>
      <b/>
      <sz val="12"/>
      <color theme="1"/>
      <name val="Times New Roman"/>
      <family val="1"/>
      <charset val="238"/>
    </font>
    <font>
      <b/>
      <sz val="12"/>
      <name val="Times New Roman"/>
      <family val="1"/>
      <charset val="238"/>
    </font>
    <font>
      <b/>
      <sz val="24"/>
      <name val="Times New Roman"/>
      <family val="1"/>
      <charset val="238"/>
    </font>
    <font>
      <b/>
      <sz val="14"/>
      <name val="Times New Roman"/>
      <family val="1"/>
      <charset val="238"/>
    </font>
    <font>
      <sz val="9"/>
      <color indexed="8"/>
      <name val="ARIAL"/>
      <charset val="1"/>
    </font>
    <font>
      <sz val="10"/>
      <color indexed="8"/>
      <name val="Times New Roman"/>
      <charset val="1"/>
    </font>
    <font>
      <sz val="8"/>
      <color indexed="9"/>
      <name val="Times New Roman"/>
      <charset val="1"/>
    </font>
    <font>
      <sz val="8"/>
      <color indexed="8"/>
      <name val="Times New Roman"/>
      <charset val="1"/>
    </font>
    <font>
      <sz val="14"/>
      <color theme="1"/>
      <name val="Times New Roman"/>
      <family val="1"/>
      <charset val="238"/>
    </font>
    <font>
      <sz val="14"/>
      <name val="Times New Roman"/>
      <family val="1"/>
      <charset val="238"/>
    </font>
    <font>
      <b/>
      <sz val="11"/>
      <name val="Calibri"/>
      <family val="2"/>
      <charset val="238"/>
      <scheme val="minor"/>
    </font>
    <font>
      <sz val="9"/>
      <color indexed="8"/>
      <name val="Arial"/>
      <family val="2"/>
      <charset val="238"/>
    </font>
    <font>
      <sz val="8"/>
      <color indexed="8"/>
      <name val="Arial"/>
      <family val="2"/>
      <charset val="238"/>
    </font>
    <font>
      <sz val="10"/>
      <color rgb="FFFF0000"/>
      <name val="Arial"/>
      <family val="2"/>
      <charset val="238"/>
    </font>
    <font>
      <sz val="8"/>
      <color indexed="9"/>
      <name val="Times New Roman"/>
      <family val="1"/>
      <charset val="238"/>
    </font>
    <font>
      <sz val="8"/>
      <color indexed="8"/>
      <name val="Times New Roman"/>
      <family val="1"/>
      <charset val="238"/>
    </font>
    <font>
      <sz val="9"/>
      <name val="Arial"/>
      <family val="2"/>
      <charset val="238"/>
    </font>
    <font>
      <sz val="8"/>
      <name val="Times New Roman"/>
      <family val="1"/>
      <charset val="238"/>
    </font>
    <font>
      <sz val="8"/>
      <name val="Arial"/>
      <family val="2"/>
      <charset val="238"/>
    </font>
    <font>
      <b/>
      <sz val="16"/>
      <name val="Times New Roman"/>
      <family val="1"/>
      <charset val="238"/>
    </font>
  </fonts>
  <fills count="11">
    <fill>
      <patternFill patternType="none"/>
    </fill>
    <fill>
      <patternFill patternType="gray125"/>
    </fill>
    <fill>
      <patternFill patternType="solid">
        <fgColor rgb="FFD9D9D9"/>
        <bgColor indexed="64"/>
      </patternFill>
    </fill>
    <fill>
      <patternFill patternType="solid">
        <fgColor rgb="FFCB441A"/>
        <bgColor indexed="64"/>
      </patternFill>
    </fill>
    <fill>
      <patternFill patternType="solid">
        <fgColor rgb="FFADD8E6"/>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92D050"/>
        <bgColor indexed="64"/>
      </patternFill>
    </fill>
    <fill>
      <patternFill patternType="solid">
        <fgColor theme="8" tint="0.59999389629810485"/>
        <bgColor indexed="64"/>
      </patternFill>
    </fill>
  </fills>
  <borders count="49">
    <border>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xf numFmtId="0" fontId="1" fillId="0" borderId="0"/>
    <xf numFmtId="164" fontId="12" fillId="0" borderId="0" applyFont="0" applyFill="0" applyBorder="0" applyAlignment="0" applyProtection="0"/>
  </cellStyleXfs>
  <cellXfs count="244">
    <xf numFmtId="0" fontId="0" fillId="0" borderId="0" xfId="0"/>
    <xf numFmtId="0" fontId="0" fillId="2" borderId="0" xfId="1" applyFont="1" applyFill="1"/>
    <xf numFmtId="0" fontId="2" fillId="2" borderId="0" xfId="1" applyFont="1" applyFill="1" applyAlignment="1">
      <alignment horizontal="center" vertical="center"/>
    </xf>
    <xf numFmtId="0" fontId="0" fillId="2" borderId="1" xfId="1" applyFont="1" applyFill="1" applyBorder="1"/>
    <xf numFmtId="0" fontId="3" fillId="2" borderId="0" xfId="1" applyFont="1" applyFill="1"/>
    <xf numFmtId="0" fontId="3" fillId="2" borderId="0" xfId="1" applyFont="1" applyFill="1" applyAlignment="1">
      <alignment horizontal="left"/>
    </xf>
    <xf numFmtId="4" fontId="0" fillId="2" borderId="3" xfId="1" applyNumberFormat="1" applyFont="1" applyFill="1" applyBorder="1" applyAlignment="1">
      <alignment horizontal="center"/>
    </xf>
    <xf numFmtId="0" fontId="0" fillId="2" borderId="4" xfId="1" applyFont="1" applyFill="1" applyBorder="1"/>
    <xf numFmtId="0" fontId="3" fillId="2" borderId="1" xfId="1" applyFont="1" applyFill="1" applyBorder="1"/>
    <xf numFmtId="0" fontId="3" fillId="2" borderId="1" xfId="1" applyFont="1" applyFill="1" applyBorder="1" applyAlignment="1">
      <alignment horizontal="left"/>
    </xf>
    <xf numFmtId="0" fontId="4" fillId="3" borderId="3" xfId="1" applyFont="1" applyFill="1" applyBorder="1" applyAlignment="1">
      <alignment horizontal="center" vertical="center" wrapText="1"/>
    </xf>
    <xf numFmtId="0" fontId="0" fillId="2" borderId="5" xfId="1" applyFont="1" applyFill="1" applyBorder="1"/>
    <xf numFmtId="0" fontId="5" fillId="2" borderId="5" xfId="1" applyFont="1" applyFill="1" applyBorder="1" applyAlignment="1">
      <alignment horizontal="right"/>
    </xf>
    <xf numFmtId="0" fontId="5" fillId="2" borderId="5" xfId="1" applyFont="1" applyFill="1" applyBorder="1" applyAlignment="1">
      <alignment wrapText="1"/>
    </xf>
    <xf numFmtId="4" fontId="5" fillId="2" borderId="5" xfId="1" applyNumberFormat="1" applyFont="1" applyFill="1" applyBorder="1" applyAlignment="1">
      <alignment horizontal="center"/>
    </xf>
    <xf numFmtId="0" fontId="0" fillId="0" borderId="3" xfId="1" applyFont="1" applyBorder="1"/>
    <xf numFmtId="0" fontId="0" fillId="0" borderId="3" xfId="1" applyFont="1" applyBorder="1" applyAlignment="1">
      <alignment horizontal="right"/>
    </xf>
    <xf numFmtId="0" fontId="0" fillId="0" borderId="3" xfId="1" applyFont="1" applyBorder="1" applyAlignment="1">
      <alignment horizontal="center"/>
    </xf>
    <xf numFmtId="4" fontId="0" fillId="0" borderId="3" xfId="1" applyNumberFormat="1" applyFont="1" applyBorder="1" applyAlignment="1">
      <alignment horizontal="center"/>
    </xf>
    <xf numFmtId="0" fontId="0" fillId="0" borderId="4" xfId="1" applyFont="1" applyBorder="1" applyAlignment="1">
      <alignment vertical="top"/>
    </xf>
    <xf numFmtId="0" fontId="0" fillId="0" borderId="0" xfId="1" applyFont="1" applyAlignment="1">
      <alignment vertical="top"/>
    </xf>
    <xf numFmtId="0" fontId="5" fillId="2" borderId="1" xfId="1" applyFont="1" applyFill="1" applyBorder="1" applyAlignment="1">
      <alignment horizontal="right"/>
    </xf>
    <xf numFmtId="4" fontId="5" fillId="2" borderId="1" xfId="1" applyNumberFormat="1" applyFont="1" applyFill="1" applyBorder="1" applyAlignment="1">
      <alignment horizontal="center"/>
    </xf>
    <xf numFmtId="49" fontId="0" fillId="0" borderId="3" xfId="1" applyNumberFormat="1" applyFont="1" applyBorder="1" applyAlignment="1">
      <alignment horizontal="right"/>
    </xf>
    <xf numFmtId="4" fontId="0" fillId="0" borderId="0" xfId="0" applyNumberFormat="1"/>
    <xf numFmtId="0" fontId="7" fillId="2" borderId="0" xfId="1" applyFont="1" applyFill="1"/>
    <xf numFmtId="0" fontId="7" fillId="2" borderId="1" xfId="1" applyFont="1" applyFill="1" applyBorder="1"/>
    <xf numFmtId="0" fontId="7" fillId="2" borderId="2" xfId="1" applyFont="1" applyFill="1" applyBorder="1"/>
    <xf numFmtId="0" fontId="7" fillId="2" borderId="4" xfId="1" applyFont="1" applyFill="1" applyBorder="1"/>
    <xf numFmtId="0" fontId="8" fillId="3" borderId="3" xfId="1" applyFont="1" applyFill="1" applyBorder="1" applyAlignment="1">
      <alignment horizontal="center" vertical="center" wrapText="1"/>
    </xf>
    <xf numFmtId="0" fontId="7" fillId="2" borderId="5" xfId="1" applyFont="1" applyFill="1" applyBorder="1"/>
    <xf numFmtId="165" fontId="7" fillId="0" borderId="3" xfId="1" applyNumberFormat="1" applyFont="1" applyBorder="1" applyAlignment="1">
      <alignment horizontal="center"/>
    </xf>
    <xf numFmtId="4" fontId="7" fillId="4" borderId="3" xfId="1" applyNumberFormat="1" applyFont="1" applyFill="1" applyBorder="1" applyAlignment="1" applyProtection="1">
      <alignment horizontal="center"/>
      <protection locked="0"/>
    </xf>
    <xf numFmtId="0" fontId="7" fillId="0" borderId="0" xfId="0" applyFont="1"/>
    <xf numFmtId="49" fontId="7" fillId="2" borderId="3" xfId="1" applyNumberFormat="1" applyFont="1" applyFill="1" applyBorder="1" applyAlignment="1">
      <alignment horizontal="center"/>
    </xf>
    <xf numFmtId="0" fontId="5" fillId="2" borderId="0" xfId="1" applyFont="1" applyFill="1" applyAlignment="1">
      <alignment horizontal="right"/>
    </xf>
    <xf numFmtId="4" fontId="5" fillId="2" borderId="0" xfId="1" applyNumberFormat="1" applyFont="1" applyFill="1" applyAlignment="1">
      <alignment horizontal="right"/>
    </xf>
    <xf numFmtId="0" fontId="4" fillId="3" borderId="3" xfId="1" applyFont="1" applyFill="1" applyBorder="1" applyAlignment="1">
      <alignment horizontal="center"/>
    </xf>
    <xf numFmtId="0" fontId="0" fillId="0" borderId="3" xfId="1" applyFont="1" applyBorder="1" applyAlignment="1">
      <alignment horizontal="left"/>
    </xf>
    <xf numFmtId="4" fontId="0" fillId="0" borderId="3" xfId="1" applyNumberFormat="1" applyFont="1" applyBorder="1" applyAlignment="1">
      <alignment horizontal="right"/>
    </xf>
    <xf numFmtId="0" fontId="7" fillId="0" borderId="3" xfId="1" applyFont="1" applyBorder="1" applyAlignment="1">
      <alignment wrapText="1"/>
    </xf>
    <xf numFmtId="0" fontId="7" fillId="0" borderId="3" xfId="1" applyFont="1" applyBorder="1" applyAlignment="1">
      <alignment horizontal="left" vertical="center" wrapText="1"/>
    </xf>
    <xf numFmtId="0" fontId="11" fillId="0" borderId="3" xfId="1" applyFont="1" applyBorder="1" applyAlignment="1">
      <alignment horizontal="left" vertical="center" wrapText="1"/>
    </xf>
    <xf numFmtId="0" fontId="0" fillId="0" borderId="3" xfId="1" applyFont="1" applyBorder="1" applyAlignment="1">
      <alignment horizontal="left" vertical="center" wrapText="1"/>
    </xf>
    <xf numFmtId="0" fontId="13" fillId="0" borderId="0" xfId="0" applyFont="1"/>
    <xf numFmtId="0" fontId="14" fillId="0" borderId="0" xfId="0" applyFont="1"/>
    <xf numFmtId="164" fontId="14" fillId="0" borderId="0" xfId="2" applyFont="1" applyFill="1"/>
    <xf numFmtId="0" fontId="13" fillId="0" borderId="17" xfId="0" applyFont="1" applyBorder="1"/>
    <xf numFmtId="0" fontId="13" fillId="0" borderId="20" xfId="0" applyFont="1" applyBorder="1"/>
    <xf numFmtId="164" fontId="14" fillId="0" borderId="0" xfId="2" applyFont="1"/>
    <xf numFmtId="0" fontId="13" fillId="0" borderId="21" xfId="0" applyFont="1" applyBorder="1"/>
    <xf numFmtId="167" fontId="14" fillId="0" borderId="0" xfId="0" applyNumberFormat="1" applyFont="1"/>
    <xf numFmtId="166" fontId="14" fillId="0" borderId="0" xfId="0" applyNumberFormat="1" applyFont="1"/>
    <xf numFmtId="0" fontId="18" fillId="0" borderId="0" xfId="0" applyFont="1"/>
    <xf numFmtId="0" fontId="19" fillId="0" borderId="6" xfId="0" applyFont="1" applyBorder="1" applyAlignment="1">
      <alignment vertical="center"/>
    </xf>
    <xf numFmtId="0" fontId="17" fillId="6" borderId="7" xfId="0" applyFont="1" applyFill="1" applyBorder="1" applyAlignment="1">
      <alignment vertical="center"/>
    </xf>
    <xf numFmtId="0" fontId="14" fillId="0" borderId="0" xfId="0" applyFont="1" applyAlignment="1">
      <alignment vertical="center"/>
    </xf>
    <xf numFmtId="0" fontId="17" fillId="6" borderId="10" xfId="0" applyFont="1" applyFill="1" applyBorder="1" applyAlignment="1">
      <alignment vertical="center"/>
    </xf>
    <xf numFmtId="0" fontId="17" fillId="0" borderId="7" xfId="0" applyFont="1" applyBorder="1" applyAlignment="1">
      <alignment vertical="center"/>
    </xf>
    <xf numFmtId="0" fontId="16" fillId="0" borderId="0" xfId="0" applyFont="1" applyAlignment="1">
      <alignment vertical="center"/>
    </xf>
    <xf numFmtId="167" fontId="14" fillId="0" borderId="0" xfId="0" applyNumberFormat="1" applyFont="1" applyAlignment="1">
      <alignment vertical="center"/>
    </xf>
    <xf numFmtId="0" fontId="17" fillId="6" borderId="41" xfId="0" applyFont="1" applyFill="1" applyBorder="1" applyAlignment="1">
      <alignment vertical="center"/>
    </xf>
    <xf numFmtId="0" fontId="17" fillId="6" borderId="43" xfId="0" applyFont="1" applyFill="1" applyBorder="1" applyAlignment="1">
      <alignment vertical="center"/>
    </xf>
    <xf numFmtId="0" fontId="17" fillId="6" borderId="35" xfId="0" applyFont="1" applyFill="1" applyBorder="1" applyAlignment="1">
      <alignment vertical="center"/>
    </xf>
    <xf numFmtId="0" fontId="17" fillId="8" borderId="41" xfId="0" applyFont="1" applyFill="1" applyBorder="1" applyAlignment="1">
      <alignment vertical="center"/>
    </xf>
    <xf numFmtId="0" fontId="17" fillId="8" borderId="43" xfId="0" applyFont="1" applyFill="1" applyBorder="1" applyAlignment="1">
      <alignment vertical="center"/>
    </xf>
    <xf numFmtId="0" fontId="17" fillId="8" borderId="35" xfId="0" applyFont="1" applyFill="1" applyBorder="1" applyAlignment="1">
      <alignment vertical="center"/>
    </xf>
    <xf numFmtId="0" fontId="15" fillId="0" borderId="0" xfId="0" applyFont="1"/>
    <xf numFmtId="164" fontId="15" fillId="0" borderId="0" xfId="0" applyNumberFormat="1" applyFont="1"/>
    <xf numFmtId="0" fontId="0" fillId="0" borderId="0" xfId="0" applyAlignment="1">
      <alignment vertical="top"/>
    </xf>
    <xf numFmtId="0" fontId="20" fillId="0" borderId="0" xfId="0" applyFont="1" applyAlignment="1">
      <alignment vertical="top" wrapText="1"/>
    </xf>
    <xf numFmtId="0" fontId="22" fillId="0" borderId="0" xfId="0" applyFont="1" applyAlignment="1">
      <alignment vertical="top" wrapText="1" readingOrder="1"/>
    </xf>
    <xf numFmtId="165" fontId="20" fillId="0" borderId="0" xfId="0" applyNumberFormat="1" applyFont="1" applyAlignment="1">
      <alignment vertical="top"/>
    </xf>
    <xf numFmtId="0" fontId="21" fillId="0" borderId="0" xfId="0" applyFont="1" applyAlignment="1">
      <alignment vertical="top" wrapText="1"/>
    </xf>
    <xf numFmtId="0" fontId="23" fillId="0" borderId="0" xfId="0" applyFont="1" applyAlignment="1">
      <alignment vertical="top" wrapText="1"/>
    </xf>
    <xf numFmtId="0" fontId="24" fillId="0" borderId="0" xfId="0" applyFont="1" applyAlignment="1">
      <alignment vertical="center"/>
    </xf>
    <xf numFmtId="0" fontId="25" fillId="0" borderId="0" xfId="0" applyFont="1" applyAlignment="1">
      <alignment vertical="center"/>
    </xf>
    <xf numFmtId="0" fontId="13" fillId="0" borderId="20" xfId="0" applyFont="1" applyBorder="1" applyAlignment="1">
      <alignment vertical="center"/>
    </xf>
    <xf numFmtId="0" fontId="13" fillId="0" borderId="17" xfId="0" applyFont="1" applyBorder="1" applyAlignment="1">
      <alignment vertical="center"/>
    </xf>
    <xf numFmtId="164" fontId="14" fillId="0" borderId="0" xfId="0" applyNumberFormat="1" applyFont="1" applyAlignment="1">
      <alignment vertical="center"/>
    </xf>
    <xf numFmtId="164" fontId="14" fillId="0" borderId="0" xfId="2" applyFont="1" applyFill="1" applyAlignment="1">
      <alignment vertical="center"/>
    </xf>
    <xf numFmtId="0" fontId="13" fillId="0" borderId="14" xfId="0" applyFont="1" applyBorder="1" applyAlignment="1">
      <alignment vertical="center"/>
    </xf>
    <xf numFmtId="0" fontId="13" fillId="0" borderId="31" xfId="0" applyFont="1" applyBorder="1" applyAlignment="1">
      <alignment vertical="center"/>
    </xf>
    <xf numFmtId="0" fontId="13" fillId="0" borderId="21" xfId="0" applyFont="1" applyBorder="1" applyAlignment="1">
      <alignment vertical="center"/>
    </xf>
    <xf numFmtId="164" fontId="14" fillId="0" borderId="0" xfId="2" applyFont="1" applyAlignment="1">
      <alignment vertical="center"/>
    </xf>
    <xf numFmtId="0" fontId="13" fillId="0" borderId="48" xfId="0" applyFont="1" applyBorder="1" applyAlignment="1">
      <alignment vertical="center"/>
    </xf>
    <xf numFmtId="0" fontId="20" fillId="5" borderId="3" xfId="0" applyFont="1" applyFill="1" applyBorder="1" applyAlignment="1">
      <alignment vertical="top" wrapText="1"/>
    </xf>
    <xf numFmtId="0" fontId="28" fillId="0" borderId="0" xfId="0" applyFont="1" applyAlignment="1">
      <alignment vertical="top" wrapText="1"/>
    </xf>
    <xf numFmtId="0" fontId="27" fillId="0" borderId="0" xfId="0" applyFont="1" applyAlignment="1">
      <alignment vertical="top" wrapText="1"/>
    </xf>
    <xf numFmtId="0" fontId="29" fillId="0" borderId="0" xfId="0" applyFont="1" applyAlignment="1">
      <alignment vertical="top"/>
    </xf>
    <xf numFmtId="0" fontId="30" fillId="0" borderId="0" xfId="0" applyFont="1" applyAlignment="1">
      <alignment vertical="top" wrapText="1" readingOrder="1"/>
    </xf>
    <xf numFmtId="0" fontId="6" fillId="0" borderId="0" xfId="0" applyFont="1"/>
    <xf numFmtId="0" fontId="13" fillId="0" borderId="18" xfId="0" applyFont="1" applyBorder="1"/>
    <xf numFmtId="166" fontId="13" fillId="7" borderId="3" xfId="0" applyNumberFormat="1" applyFont="1" applyFill="1" applyBorder="1" applyAlignment="1">
      <alignment horizontal="right" indent="1"/>
    </xf>
    <xf numFmtId="0" fontId="13" fillId="0" borderId="15" xfId="0" applyFont="1" applyBorder="1"/>
    <xf numFmtId="166" fontId="13" fillId="7" borderId="15" xfId="0" applyNumberFormat="1" applyFont="1" applyFill="1" applyBorder="1" applyAlignment="1">
      <alignment horizontal="right" indent="1"/>
    </xf>
    <xf numFmtId="166" fontId="13" fillId="7" borderId="18" xfId="0" applyNumberFormat="1" applyFont="1" applyFill="1" applyBorder="1" applyAlignment="1">
      <alignment horizontal="right" indent="1"/>
    </xf>
    <xf numFmtId="0" fontId="6" fillId="2" borderId="1" xfId="1" applyFont="1" applyFill="1" applyBorder="1"/>
    <xf numFmtId="0" fontId="20" fillId="9" borderId="3" xfId="0" applyFont="1" applyFill="1" applyBorder="1" applyAlignment="1">
      <alignment vertical="top" wrapText="1"/>
    </xf>
    <xf numFmtId="4" fontId="7" fillId="0" borderId="3" xfId="1" applyNumberFormat="1" applyFont="1" applyBorder="1" applyAlignment="1">
      <alignment horizontal="right"/>
    </xf>
    <xf numFmtId="0" fontId="7" fillId="0" borderId="3" xfId="1" applyFont="1" applyBorder="1" applyAlignment="1">
      <alignment horizontal="center"/>
    </xf>
    <xf numFmtId="0" fontId="7" fillId="0" borderId="3" xfId="1" applyFont="1" applyBorder="1" applyAlignment="1">
      <alignment horizontal="right"/>
    </xf>
    <xf numFmtId="49" fontId="7" fillId="0" borderId="3" xfId="1" applyNumberFormat="1" applyFont="1" applyBorder="1" applyAlignment="1">
      <alignment horizontal="right"/>
    </xf>
    <xf numFmtId="0" fontId="7" fillId="0" borderId="3" xfId="1" applyFont="1" applyBorder="1"/>
    <xf numFmtId="4" fontId="7" fillId="0" borderId="3" xfId="1" applyNumberFormat="1" applyFont="1" applyBorder="1" applyAlignment="1">
      <alignment horizontal="center"/>
    </xf>
    <xf numFmtId="0" fontId="7" fillId="0" borderId="1" xfId="1" applyFont="1" applyBorder="1"/>
    <xf numFmtId="0" fontId="5" fillId="0" borderId="1" xfId="1" applyFont="1" applyBorder="1" applyAlignment="1">
      <alignment horizontal="right"/>
    </xf>
    <xf numFmtId="0" fontId="5" fillId="0" borderId="5" xfId="1" applyFont="1" applyBorder="1" applyAlignment="1">
      <alignment wrapText="1"/>
    </xf>
    <xf numFmtId="4" fontId="5" fillId="0" borderId="1" xfId="1" applyNumberFormat="1" applyFont="1" applyBorder="1" applyAlignment="1">
      <alignment horizontal="center"/>
    </xf>
    <xf numFmtId="0" fontId="32" fillId="0" borderId="3" xfId="0" applyFont="1" applyBorder="1" applyAlignment="1">
      <alignment vertical="top" wrapText="1"/>
    </xf>
    <xf numFmtId="0" fontId="7" fillId="0" borderId="3" xfId="0" applyFont="1" applyBorder="1" applyAlignment="1">
      <alignment vertical="top"/>
    </xf>
    <xf numFmtId="0" fontId="32" fillId="0" borderId="3" xfId="0" applyFont="1" applyBorder="1" applyAlignment="1">
      <alignment wrapText="1"/>
    </xf>
    <xf numFmtId="0" fontId="7" fillId="0" borderId="0" xfId="0" applyFont="1" applyAlignment="1">
      <alignment vertical="top"/>
    </xf>
    <xf numFmtId="0" fontId="7" fillId="0" borderId="3" xfId="0" applyFont="1" applyBorder="1" applyAlignment="1">
      <alignment wrapText="1"/>
    </xf>
    <xf numFmtId="0" fontId="33" fillId="0" borderId="0" xfId="0" applyFont="1" applyAlignment="1">
      <alignment vertical="top" wrapText="1" readingOrder="1"/>
    </xf>
    <xf numFmtId="0" fontId="7" fillId="0" borderId="3" xfId="0" applyFont="1" applyBorder="1" applyAlignment="1">
      <alignment vertical="top" wrapText="1"/>
    </xf>
    <xf numFmtId="0" fontId="34" fillId="0" borderId="0" xfId="0" applyFont="1" applyAlignment="1">
      <alignment vertical="top" wrapText="1"/>
    </xf>
    <xf numFmtId="0" fontId="32" fillId="0" borderId="0" xfId="0" applyFont="1" applyAlignment="1">
      <alignment vertical="top" wrapText="1"/>
    </xf>
    <xf numFmtId="0" fontId="7" fillId="0" borderId="18" xfId="1" applyFont="1" applyBorder="1" applyAlignment="1">
      <alignment horizontal="left" vertical="center" wrapText="1"/>
    </xf>
    <xf numFmtId="0" fontId="7" fillId="0" borderId="23" xfId="1" applyFont="1" applyBorder="1" applyAlignment="1">
      <alignment horizontal="left" vertical="center" wrapText="1"/>
    </xf>
    <xf numFmtId="4" fontId="7" fillId="10" borderId="3" xfId="1" applyNumberFormat="1" applyFont="1" applyFill="1" applyBorder="1" applyAlignment="1" applyProtection="1">
      <alignment horizontal="center"/>
      <protection locked="0"/>
    </xf>
    <xf numFmtId="166" fontId="35" fillId="0" borderId="0" xfId="0" applyNumberFormat="1" applyFont="1" applyAlignment="1">
      <alignment horizontal="left"/>
    </xf>
    <xf numFmtId="166" fontId="35" fillId="0" borderId="0" xfId="0" applyNumberFormat="1" applyFont="1" applyAlignment="1">
      <alignment horizontal="center"/>
    </xf>
    <xf numFmtId="166" fontId="13" fillId="0" borderId="0" xfId="0" applyNumberFormat="1" applyFont="1" applyAlignment="1">
      <alignment horizontal="center"/>
    </xf>
    <xf numFmtId="0" fontId="17" fillId="6" borderId="8" xfId="0" applyFont="1" applyFill="1" applyBorder="1" applyAlignment="1">
      <alignment vertical="center"/>
    </xf>
    <xf numFmtId="0" fontId="17" fillId="6" borderId="9" xfId="0" applyFont="1" applyFill="1" applyBorder="1" applyAlignment="1">
      <alignment vertical="center"/>
    </xf>
    <xf numFmtId="0" fontId="17" fillId="6" borderId="11" xfId="0" applyFont="1" applyFill="1" applyBorder="1" applyAlignment="1">
      <alignment vertical="center"/>
    </xf>
    <xf numFmtId="0" fontId="17" fillId="6" borderId="12" xfId="0" applyFont="1" applyFill="1" applyBorder="1" applyAlignment="1">
      <alignment vertical="center"/>
    </xf>
    <xf numFmtId="166" fontId="17" fillId="6" borderId="13" xfId="0" applyNumberFormat="1" applyFont="1" applyFill="1" applyBorder="1" applyAlignment="1">
      <alignment vertical="center"/>
    </xf>
    <xf numFmtId="0" fontId="13" fillId="0" borderId="46" xfId="0" applyFont="1" applyBorder="1" applyAlignment="1">
      <alignment vertical="center"/>
    </xf>
    <xf numFmtId="3" fontId="13" fillId="0" borderId="46" xfId="0" applyNumberFormat="1" applyFont="1" applyBorder="1" applyAlignment="1">
      <alignment horizontal="center" vertical="center"/>
    </xf>
    <xf numFmtId="166" fontId="13" fillId="7" borderId="46" xfId="0" applyNumberFormat="1" applyFont="1" applyFill="1" applyBorder="1" applyAlignment="1">
      <alignment horizontal="right" vertical="center"/>
    </xf>
    <xf numFmtId="166" fontId="13" fillId="7" borderId="26" xfId="0" applyNumberFormat="1" applyFont="1" applyFill="1" applyBorder="1" applyAlignment="1">
      <alignment horizontal="right" vertical="center"/>
    </xf>
    <xf numFmtId="0" fontId="13" fillId="0" borderId="15" xfId="0" applyFont="1" applyBorder="1" applyAlignment="1">
      <alignment vertical="center"/>
    </xf>
    <xf numFmtId="3" fontId="13" fillId="0" borderId="15" xfId="0" applyNumberFormat="1" applyFont="1" applyBorder="1" applyAlignment="1">
      <alignment horizontal="center" vertical="center"/>
    </xf>
    <xf numFmtId="166" fontId="13" fillId="7" borderId="15" xfId="0" applyNumberFormat="1" applyFont="1" applyFill="1" applyBorder="1" applyAlignment="1">
      <alignment horizontal="right" vertical="center"/>
    </xf>
    <xf numFmtId="166" fontId="13" fillId="7" borderId="16" xfId="0" applyNumberFormat="1" applyFont="1" applyFill="1" applyBorder="1" applyAlignment="1">
      <alignment horizontal="right" vertical="center"/>
    </xf>
    <xf numFmtId="0" fontId="13" fillId="0" borderId="18" xfId="0" applyFont="1" applyBorder="1" applyAlignment="1">
      <alignment vertical="center"/>
    </xf>
    <xf numFmtId="3" fontId="13" fillId="0" borderId="18" xfId="0" applyNumberFormat="1" applyFont="1" applyBorder="1" applyAlignment="1">
      <alignment horizontal="center" vertical="center"/>
    </xf>
    <xf numFmtId="166" fontId="13" fillId="7" borderId="18" xfId="0" applyNumberFormat="1" applyFont="1" applyFill="1" applyBorder="1" applyAlignment="1">
      <alignment horizontal="right" vertical="center"/>
    </xf>
    <xf numFmtId="166" fontId="13" fillId="7" borderId="19" xfId="0" applyNumberFormat="1" applyFont="1" applyFill="1" applyBorder="1" applyAlignment="1">
      <alignment horizontal="right" vertical="center"/>
    </xf>
    <xf numFmtId="0" fontId="13" fillId="0" borderId="28" xfId="0" applyFont="1" applyBorder="1" applyAlignment="1">
      <alignment vertical="center"/>
    </xf>
    <xf numFmtId="166" fontId="13" fillId="7" borderId="3" xfId="0" applyNumberFormat="1" applyFont="1" applyFill="1" applyBorder="1" applyAlignment="1">
      <alignment horizontal="right" vertical="center"/>
    </xf>
    <xf numFmtId="0" fontId="13" fillId="0" borderId="22" xfId="0" applyFont="1" applyBorder="1" applyAlignment="1">
      <alignment vertical="center"/>
    </xf>
    <xf numFmtId="3" fontId="13" fillId="0" borderId="22" xfId="0" applyNumberFormat="1" applyFont="1" applyBorder="1" applyAlignment="1">
      <alignment horizontal="center" vertical="center"/>
    </xf>
    <xf numFmtId="166" fontId="13" fillId="7" borderId="23" xfId="0" applyNumberFormat="1" applyFont="1" applyFill="1" applyBorder="1" applyAlignment="1">
      <alignment horizontal="right" vertical="center"/>
    </xf>
    <xf numFmtId="166" fontId="13" fillId="7" borderId="24" xfId="0" applyNumberFormat="1" applyFont="1" applyFill="1" applyBorder="1" applyAlignment="1">
      <alignment horizontal="right" vertical="center"/>
    </xf>
    <xf numFmtId="0" fontId="17" fillId="0" borderId="8" xfId="0" applyFont="1" applyBorder="1" applyAlignment="1">
      <alignment vertical="center"/>
    </xf>
    <xf numFmtId="0" fontId="13" fillId="0" borderId="25" xfId="0" applyFont="1" applyBorder="1" applyAlignment="1">
      <alignment vertical="center"/>
    </xf>
    <xf numFmtId="166" fontId="17" fillId="7" borderId="26" xfId="0" applyNumberFormat="1" applyFont="1" applyFill="1" applyBorder="1" applyAlignment="1">
      <alignment horizontal="right" vertical="center"/>
    </xf>
    <xf numFmtId="167" fontId="25" fillId="0" borderId="0" xfId="0" applyNumberFormat="1" applyFont="1" applyAlignment="1">
      <alignment vertical="center"/>
    </xf>
    <xf numFmtId="166" fontId="25" fillId="0" borderId="0" xfId="0" applyNumberFormat="1" applyFont="1" applyAlignment="1">
      <alignment vertical="center"/>
    </xf>
    <xf numFmtId="0" fontId="13" fillId="0" borderId="33" xfId="0" applyFont="1" applyBorder="1" applyAlignment="1">
      <alignment vertical="center"/>
    </xf>
    <xf numFmtId="3" fontId="13" fillId="0" borderId="33" xfId="0" applyNumberFormat="1" applyFont="1" applyBorder="1" applyAlignment="1">
      <alignment horizontal="center" vertical="center"/>
    </xf>
    <xf numFmtId="166" fontId="13" fillId="7" borderId="33" xfId="0" applyNumberFormat="1" applyFont="1" applyFill="1" applyBorder="1" applyAlignment="1">
      <alignment horizontal="right" vertical="center"/>
    </xf>
    <xf numFmtId="166" fontId="13" fillId="7" borderId="34" xfId="0" applyNumberFormat="1" applyFont="1" applyFill="1" applyBorder="1" applyAlignment="1">
      <alignment horizontal="right" vertical="center"/>
    </xf>
    <xf numFmtId="0" fontId="13" fillId="0" borderId="27" xfId="0" applyFont="1" applyBorder="1" applyAlignment="1">
      <alignment vertical="center"/>
    </xf>
    <xf numFmtId="166" fontId="13" fillId="7" borderId="29" xfId="0" applyNumberFormat="1" applyFont="1" applyFill="1" applyBorder="1" applyAlignment="1">
      <alignment horizontal="right" vertical="center"/>
    </xf>
    <xf numFmtId="0" fontId="17" fillId="6" borderId="47" xfId="0" applyFont="1" applyFill="1" applyBorder="1" applyAlignment="1">
      <alignment vertical="center"/>
    </xf>
    <xf numFmtId="0" fontId="17" fillId="6" borderId="42" xfId="0" applyFont="1" applyFill="1" applyBorder="1" applyAlignment="1">
      <alignment vertical="center"/>
    </xf>
    <xf numFmtId="0" fontId="13" fillId="6" borderId="27" xfId="0" applyFont="1" applyFill="1" applyBorder="1" applyAlignment="1">
      <alignment vertical="center"/>
    </xf>
    <xf numFmtId="0" fontId="17" fillId="6" borderId="1" xfId="0" applyFont="1" applyFill="1" applyBorder="1" applyAlignment="1">
      <alignment vertical="center"/>
    </xf>
    <xf numFmtId="0" fontId="13" fillId="6" borderId="28" xfId="0" applyFont="1" applyFill="1" applyBorder="1" applyAlignment="1">
      <alignment vertical="center"/>
    </xf>
    <xf numFmtId="0" fontId="17" fillId="6" borderId="6" xfId="0" applyFont="1" applyFill="1" applyBorder="1" applyAlignment="1">
      <alignment vertical="center"/>
    </xf>
    <xf numFmtId="0" fontId="13" fillId="6" borderId="11" xfId="0" applyFont="1" applyFill="1" applyBorder="1" applyAlignment="1">
      <alignment vertical="center"/>
    </xf>
    <xf numFmtId="0" fontId="17" fillId="8" borderId="27" xfId="0" applyFont="1" applyFill="1" applyBorder="1" applyAlignment="1">
      <alignment vertical="center"/>
    </xf>
    <xf numFmtId="0" fontId="17" fillId="8" borderId="15" xfId="0" applyFont="1" applyFill="1" applyBorder="1" applyAlignment="1">
      <alignment vertical="center"/>
    </xf>
    <xf numFmtId="166" fontId="17" fillId="8" borderId="16" xfId="0" applyNumberFormat="1" applyFont="1" applyFill="1" applyBorder="1" applyAlignment="1">
      <alignment horizontal="right" vertical="center"/>
    </xf>
    <xf numFmtId="0" fontId="17" fillId="8" borderId="30" xfId="0" applyFont="1" applyFill="1" applyBorder="1" applyAlignment="1">
      <alignment vertical="center"/>
    </xf>
    <xf numFmtId="0" fontId="17" fillId="8" borderId="3" xfId="0" applyFont="1" applyFill="1" applyBorder="1" applyAlignment="1">
      <alignment vertical="center"/>
    </xf>
    <xf numFmtId="166" fontId="17" fillId="8" borderId="19" xfId="0" applyNumberFormat="1" applyFont="1" applyFill="1" applyBorder="1" applyAlignment="1">
      <alignment horizontal="right" vertical="center"/>
    </xf>
    <xf numFmtId="0" fontId="17" fillId="8" borderId="36" xfId="0" applyFont="1" applyFill="1" applyBorder="1" applyAlignment="1">
      <alignment vertical="center"/>
    </xf>
    <xf numFmtId="0" fontId="17" fillId="8" borderId="32" xfId="0" applyFont="1" applyFill="1" applyBorder="1" applyAlignment="1">
      <alignment vertical="center"/>
    </xf>
    <xf numFmtId="166" fontId="17" fillId="8" borderId="34" xfId="0" applyNumberFormat="1" applyFont="1" applyFill="1" applyBorder="1" applyAlignment="1">
      <alignment horizontal="right" vertical="center"/>
    </xf>
    <xf numFmtId="0" fontId="17" fillId="6" borderId="12" xfId="0" applyFont="1" applyFill="1" applyBorder="1" applyAlignment="1">
      <alignment vertical="center" wrapText="1"/>
    </xf>
    <xf numFmtId="0" fontId="17" fillId="6" borderId="11" xfId="0" applyFont="1" applyFill="1" applyBorder="1" applyAlignment="1">
      <alignment vertical="center" wrapText="1"/>
    </xf>
    <xf numFmtId="0" fontId="17" fillId="6" borderId="37" xfId="0" applyFont="1" applyFill="1" applyBorder="1" applyAlignment="1">
      <alignment vertical="center"/>
    </xf>
    <xf numFmtId="0" fontId="13" fillId="0" borderId="28" xfId="0" applyFont="1" applyBorder="1"/>
    <xf numFmtId="3" fontId="13" fillId="0" borderId="18" xfId="0" applyNumberFormat="1" applyFont="1" applyBorder="1" applyAlignment="1">
      <alignment horizontal="center"/>
    </xf>
    <xf numFmtId="3" fontId="13" fillId="0" borderId="38" xfId="0" applyNumberFormat="1" applyFont="1" applyBorder="1" applyAlignment="1">
      <alignment horizontal="center"/>
    </xf>
    <xf numFmtId="166" fontId="13" fillId="7" borderId="19" xfId="0" applyNumberFormat="1" applyFont="1" applyFill="1" applyBorder="1" applyAlignment="1">
      <alignment horizontal="right" indent="1"/>
    </xf>
    <xf numFmtId="0" fontId="13" fillId="0" borderId="14" xfId="0" applyFont="1" applyBorder="1"/>
    <xf numFmtId="0" fontId="13" fillId="0" borderId="27" xfId="0" applyFont="1" applyBorder="1"/>
    <xf numFmtId="3" fontId="13" fillId="0" borderId="15" xfId="0" applyNumberFormat="1" applyFont="1" applyBorder="1" applyAlignment="1">
      <alignment horizontal="center"/>
    </xf>
    <xf numFmtId="3" fontId="13" fillId="0" borderId="39" xfId="0" applyNumberFormat="1" applyFont="1" applyBorder="1" applyAlignment="1">
      <alignment horizontal="center"/>
    </xf>
    <xf numFmtId="166" fontId="13" fillId="7" borderId="16" xfId="0" applyNumberFormat="1" applyFont="1" applyFill="1" applyBorder="1" applyAlignment="1">
      <alignment horizontal="right" indent="1"/>
    </xf>
    <xf numFmtId="0" fontId="13" fillId="0" borderId="2" xfId="0" applyFont="1" applyBorder="1"/>
    <xf numFmtId="0" fontId="13" fillId="0" borderId="22" xfId="0" applyFont="1" applyBorder="1"/>
    <xf numFmtId="166" fontId="13" fillId="7" borderId="23" xfId="0" applyNumberFormat="1" applyFont="1" applyFill="1" applyBorder="1" applyAlignment="1">
      <alignment horizontal="right" indent="1"/>
    </xf>
    <xf numFmtId="3" fontId="13" fillId="0" borderId="22" xfId="0" applyNumberFormat="1" applyFont="1" applyBorder="1" applyAlignment="1">
      <alignment horizontal="center"/>
    </xf>
    <xf numFmtId="3" fontId="13" fillId="0" borderId="40" xfId="0" applyNumberFormat="1" applyFont="1" applyBorder="1" applyAlignment="1">
      <alignment horizontal="center"/>
    </xf>
    <xf numFmtId="166" fontId="13" fillId="7" borderId="24" xfId="0" applyNumberFormat="1" applyFont="1" applyFill="1" applyBorder="1" applyAlignment="1">
      <alignment horizontal="right" indent="1"/>
    </xf>
    <xf numFmtId="0" fontId="17" fillId="0" borderId="25" xfId="0" applyFont="1" applyBorder="1" applyAlignment="1">
      <alignment vertical="center"/>
    </xf>
    <xf numFmtId="167" fontId="13" fillId="0" borderId="0" xfId="0" applyNumberFormat="1" applyFont="1"/>
    <xf numFmtId="166" fontId="13" fillId="0" borderId="0" xfId="0" applyNumberFormat="1" applyFont="1"/>
    <xf numFmtId="166" fontId="13" fillId="7" borderId="29" xfId="0" applyNumberFormat="1" applyFont="1" applyFill="1" applyBorder="1" applyAlignment="1">
      <alignment horizontal="right" indent="1"/>
    </xf>
    <xf numFmtId="0" fontId="17" fillId="6" borderId="27" xfId="0" applyFont="1" applyFill="1" applyBorder="1" applyAlignment="1">
      <alignment vertical="center"/>
    </xf>
    <xf numFmtId="0" fontId="17" fillId="6" borderId="28" xfId="0" applyFont="1" applyFill="1" applyBorder="1" applyAlignment="1">
      <alignment vertical="center"/>
    </xf>
    <xf numFmtId="0" fontId="17" fillId="6" borderId="18" xfId="0" applyFont="1" applyFill="1" applyBorder="1" applyAlignment="1">
      <alignment vertical="center"/>
    </xf>
    <xf numFmtId="0" fontId="17" fillId="6" borderId="38" xfId="0" applyFont="1" applyFill="1" applyBorder="1" applyAlignment="1">
      <alignment vertical="center"/>
    </xf>
    <xf numFmtId="0" fontId="17" fillId="6" borderId="5" xfId="0" applyFont="1" applyFill="1" applyBorder="1" applyAlignment="1">
      <alignment vertical="center"/>
    </xf>
    <xf numFmtId="0" fontId="17" fillId="6" borderId="30" xfId="0" applyFont="1" applyFill="1" applyBorder="1" applyAlignment="1">
      <alignment vertical="center"/>
    </xf>
    <xf numFmtId="0" fontId="17" fillId="6" borderId="3" xfId="0" applyFont="1" applyFill="1" applyBorder="1" applyAlignment="1">
      <alignment vertical="center"/>
    </xf>
    <xf numFmtId="0" fontId="17" fillId="6" borderId="44" xfId="0" applyFont="1" applyFill="1" applyBorder="1" applyAlignment="1">
      <alignment vertical="center"/>
    </xf>
    <xf numFmtId="0" fontId="17" fillId="6" borderId="36" xfId="0" applyFont="1" applyFill="1" applyBorder="1" applyAlignment="1">
      <alignment vertical="center"/>
    </xf>
    <xf numFmtId="0" fontId="17" fillId="6" borderId="32" xfId="0" applyFont="1" applyFill="1" applyBorder="1" applyAlignment="1">
      <alignment vertical="center"/>
    </xf>
    <xf numFmtId="0" fontId="17" fillId="6" borderId="33" xfId="0" applyFont="1" applyFill="1" applyBorder="1" applyAlignment="1">
      <alignment vertical="center"/>
    </xf>
    <xf numFmtId="0" fontId="17" fillId="6" borderId="45" xfId="0" applyFont="1" applyFill="1" applyBorder="1" applyAlignment="1">
      <alignment vertical="center"/>
    </xf>
    <xf numFmtId="0" fontId="17" fillId="8" borderId="42" xfId="0" applyFont="1" applyFill="1" applyBorder="1" applyAlignment="1">
      <alignment vertical="center"/>
    </xf>
    <xf numFmtId="0" fontId="17" fillId="8" borderId="39" xfId="0" applyFont="1" applyFill="1" applyBorder="1" applyAlignment="1">
      <alignment vertical="center"/>
    </xf>
    <xf numFmtId="0" fontId="17" fillId="8" borderId="5" xfId="0" applyFont="1" applyFill="1" applyBorder="1" applyAlignment="1">
      <alignment vertical="center"/>
    </xf>
    <xf numFmtId="0" fontId="17" fillId="8" borderId="44" xfId="0" applyFont="1" applyFill="1" applyBorder="1" applyAlignment="1">
      <alignment vertical="center"/>
    </xf>
    <xf numFmtId="0" fontId="0" fillId="2" borderId="0" xfId="1" applyFont="1" applyFill="1"/>
    <xf numFmtId="0" fontId="2" fillId="2" borderId="0" xfId="1" applyFont="1" applyFill="1" applyAlignment="1">
      <alignment horizontal="center" vertical="center"/>
    </xf>
    <xf numFmtId="0" fontId="10" fillId="2" borderId="0" xfId="1" applyFont="1" applyFill="1"/>
    <xf numFmtId="0" fontId="4" fillId="3" borderId="3"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9" fillId="2" borderId="0" xfId="1" applyFont="1" applyFill="1" applyAlignment="1">
      <alignment horizontal="right"/>
    </xf>
    <xf numFmtId="0" fontId="6" fillId="2" borderId="0" xfId="1" applyFont="1" applyFill="1"/>
    <xf numFmtId="0" fontId="3" fillId="2" borderId="0" xfId="1" applyFont="1" applyFill="1" applyAlignment="1">
      <alignment horizontal="right"/>
    </xf>
    <xf numFmtId="0" fontId="3" fillId="2" borderId="1" xfId="1" applyFont="1" applyFill="1" applyBorder="1" applyAlignment="1">
      <alignment horizontal="right"/>
    </xf>
    <xf numFmtId="0" fontId="0" fillId="2" borderId="1" xfId="1" applyFont="1" applyFill="1" applyBorder="1"/>
    <xf numFmtId="0" fontId="28" fillId="0" borderId="0" xfId="0" applyFont="1" applyAlignment="1">
      <alignment horizontal="left" vertical="top" wrapText="1" readingOrder="1"/>
    </xf>
    <xf numFmtId="0" fontId="31" fillId="0" borderId="0" xfId="0" applyFont="1"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right" vertical="top" wrapText="1"/>
    </xf>
    <xf numFmtId="165" fontId="27" fillId="0" borderId="0" xfId="0" applyNumberFormat="1" applyFont="1" applyAlignment="1">
      <alignment horizontal="right" vertical="top"/>
    </xf>
    <xf numFmtId="0" fontId="17" fillId="8" borderId="14" xfId="0" applyFont="1" applyFill="1" applyBorder="1" applyAlignment="1">
      <alignment vertical="center"/>
    </xf>
    <xf numFmtId="0" fontId="17" fillId="8" borderId="27" xfId="0" applyFont="1" applyFill="1" applyBorder="1" applyAlignment="1">
      <alignment vertical="center"/>
    </xf>
    <xf numFmtId="0" fontId="17" fillId="8" borderId="15" xfId="0" applyFont="1" applyFill="1" applyBorder="1" applyAlignment="1">
      <alignment vertical="center"/>
    </xf>
    <xf numFmtId="0" fontId="17" fillId="8" borderId="20" xfId="0" applyFont="1" applyFill="1" applyBorder="1" applyAlignment="1">
      <alignment vertical="center"/>
    </xf>
    <xf numFmtId="0" fontId="17" fillId="8" borderId="30" xfId="0" applyFont="1" applyFill="1" applyBorder="1" applyAlignment="1">
      <alignment vertical="center"/>
    </xf>
    <xf numFmtId="0" fontId="17" fillId="8" borderId="3" xfId="0" applyFont="1" applyFill="1" applyBorder="1" applyAlignment="1">
      <alignment vertical="center"/>
    </xf>
    <xf numFmtId="0" fontId="17" fillId="8" borderId="35" xfId="0" applyFont="1" applyFill="1" applyBorder="1" applyAlignment="1">
      <alignment vertical="center"/>
    </xf>
    <xf numFmtId="0" fontId="17" fillId="8" borderId="36" xfId="0" applyFont="1" applyFill="1" applyBorder="1" applyAlignment="1">
      <alignment vertical="center"/>
    </xf>
    <xf numFmtId="0" fontId="17" fillId="8" borderId="32" xfId="0" applyFont="1" applyFill="1" applyBorder="1" applyAlignment="1">
      <alignment vertical="center"/>
    </xf>
    <xf numFmtId="0" fontId="18" fillId="0" borderId="0" xfId="0" applyFont="1" applyAlignment="1">
      <alignment horizontal="center"/>
    </xf>
    <xf numFmtId="0" fontId="19" fillId="0" borderId="6" xfId="0" applyFont="1" applyBorder="1" applyAlignment="1">
      <alignment horizontal="center" vertical="center"/>
    </xf>
    <xf numFmtId="0" fontId="17" fillId="6" borderId="7" xfId="0" applyFont="1" applyFill="1" applyBorder="1" applyAlignment="1">
      <alignment vertical="center"/>
    </xf>
    <xf numFmtId="0" fontId="17" fillId="6" borderId="8" xfId="0" applyFont="1" applyFill="1" applyBorder="1" applyAlignment="1">
      <alignment vertical="center"/>
    </xf>
    <xf numFmtId="0" fontId="17" fillId="6" borderId="9" xfId="0" applyFont="1" applyFill="1" applyBorder="1" applyAlignment="1">
      <alignment vertical="center"/>
    </xf>
    <xf numFmtId="0" fontId="17" fillId="6" borderId="7" xfId="0" applyFont="1" applyFill="1" applyBorder="1" applyAlignment="1">
      <alignment horizontal="left" vertical="center"/>
    </xf>
    <xf numFmtId="0" fontId="17" fillId="6" borderId="8" xfId="0" applyFont="1" applyFill="1" applyBorder="1" applyAlignment="1">
      <alignment horizontal="left" vertical="center"/>
    </xf>
    <xf numFmtId="0" fontId="17" fillId="6" borderId="9" xfId="0" applyFont="1" applyFill="1" applyBorder="1" applyAlignment="1">
      <alignment horizontal="left" vertical="center"/>
    </xf>
  </cellXfs>
  <cellStyles count="3">
    <cellStyle name="Čárka 2" xfId="2" xr:uid="{00000000-0005-0000-0000-000000000000}"/>
    <cellStyle name="Normal" xfId="1" xr:uid="{00000000-0005-0000-0000-000001000000}"/>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2" name="Picture 1">
          <a:extLst>
            <a:ext uri="{FF2B5EF4-FFF2-40B4-BE49-F238E27FC236}">
              <a16:creationId xmlns:a16="http://schemas.microsoft.com/office/drawing/2014/main" id="{C03D8BD7-593C-4F75-BF33-D306162D45AC}"/>
            </a:ext>
          </a:extLst>
        </xdr:cNvPr>
        <xdr:cNvPicPr>
          <a:picLocks noChangeAspect="1"/>
        </xdr:cNvPicPr>
      </xdr:nvPicPr>
      <xdr:blipFill>
        <a:blip xmlns:r="http://schemas.openxmlformats.org/officeDocument/2006/relationships" r:embed="rId1"/>
        <a:stretch>
          <a:fillRect/>
        </a:stretch>
      </xdr:blipFill>
      <xdr:spPr>
        <a:xfrm>
          <a:off x="57150" y="28575"/>
          <a:ext cx="1333500" cy="571500"/>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6C308099-079C-4D12-89F5-45D81AEAD43C}"/>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63BE799A-79C8-4D97-AEA6-017D2970C74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F7CC8C23-F7E2-4EE3-AD98-CED2A586AD09}"/>
            </a:ext>
          </a:extLst>
        </xdr:cNvPr>
        <xdr:cNvPicPr>
          <a:picLocks noChangeAspect="1"/>
        </xdr:cNvPicPr>
      </xdr:nvPicPr>
      <xdr:blipFill>
        <a:blip xmlns:r="http://schemas.openxmlformats.org/officeDocument/2006/relationships" r:embed="rId1"/>
        <a:stretch>
          <a:fillRect/>
        </a:stretch>
      </xdr:blipFill>
      <xdr:spPr>
        <a:xfrm>
          <a:off x="0" y="9525"/>
          <a:ext cx="1279712" cy="461122"/>
        </a:xfrm>
        <a:prstGeom prst="rect">
          <a:avLst/>
        </a:prstGeom>
        <a:noFill/>
        <a:ln w="9525" cmpd="sng">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
  <sheetViews>
    <sheetView workbookViewId="0">
      <selection activeCell="D17" sqref="D17"/>
    </sheetView>
  </sheetViews>
  <sheetFormatPr defaultColWidth="9.140625" defaultRowHeight="12.75" customHeight="1" x14ac:dyDescent="0.25"/>
  <cols>
    <col min="1" max="1" width="25.7109375" customWidth="1"/>
    <col min="2" max="2" width="66.7109375" customWidth="1"/>
    <col min="3" max="5" width="20.7109375" customWidth="1"/>
  </cols>
  <sheetData>
    <row r="1" spans="1:5" ht="15" x14ac:dyDescent="0.25">
      <c r="A1" s="212"/>
      <c r="B1" s="1" t="s">
        <v>98</v>
      </c>
      <c r="C1" s="1"/>
      <c r="D1" s="1"/>
      <c r="E1" s="1"/>
    </row>
    <row r="2" spans="1:5" ht="15" x14ac:dyDescent="0.25">
      <c r="A2" s="212"/>
      <c r="B2" s="213" t="s">
        <v>128</v>
      </c>
      <c r="C2" s="1"/>
      <c r="D2" s="1"/>
      <c r="E2" s="1"/>
    </row>
    <row r="3" spans="1:5" ht="15" x14ac:dyDescent="0.25">
      <c r="A3" s="212"/>
      <c r="B3" s="212"/>
      <c r="C3" s="1"/>
      <c r="D3" s="1"/>
      <c r="E3" s="1"/>
    </row>
    <row r="4" spans="1:5" ht="20.25" x14ac:dyDescent="0.3">
      <c r="A4" s="1"/>
      <c r="B4" s="214" t="s">
        <v>129</v>
      </c>
      <c r="C4" s="212"/>
      <c r="D4" s="212"/>
      <c r="E4" s="1"/>
    </row>
    <row r="5" spans="1:5" ht="15" x14ac:dyDescent="0.25">
      <c r="A5" s="1"/>
      <c r="B5" s="212" t="s">
        <v>130</v>
      </c>
      <c r="C5" s="212"/>
      <c r="D5" s="212"/>
      <c r="E5" s="1"/>
    </row>
    <row r="6" spans="1:5" ht="15" x14ac:dyDescent="0.25">
      <c r="A6" s="1"/>
      <c r="B6" s="35" t="s">
        <v>131</v>
      </c>
      <c r="C6" s="36">
        <f>SUM(C10:C12)</f>
        <v>0</v>
      </c>
      <c r="D6" s="1"/>
      <c r="E6" s="1"/>
    </row>
    <row r="7" spans="1:5" ht="15" x14ac:dyDescent="0.25">
      <c r="A7" s="1"/>
      <c r="B7" s="35" t="s">
        <v>132</v>
      </c>
      <c r="C7" s="36">
        <f>SUM(E10:E12)</f>
        <v>0</v>
      </c>
      <c r="D7" s="1"/>
      <c r="E7" s="1"/>
    </row>
    <row r="8" spans="1:5" ht="15" x14ac:dyDescent="0.25">
      <c r="A8" s="3"/>
      <c r="B8" s="3"/>
      <c r="C8" s="3"/>
      <c r="D8" s="3"/>
      <c r="E8" s="3"/>
    </row>
    <row r="9" spans="1:5" ht="15" x14ac:dyDescent="0.25">
      <c r="A9" s="37" t="s">
        <v>133</v>
      </c>
      <c r="B9" s="37" t="s">
        <v>134</v>
      </c>
      <c r="C9" s="37" t="s">
        <v>135</v>
      </c>
      <c r="D9" s="37" t="s">
        <v>136</v>
      </c>
      <c r="E9" s="37" t="s">
        <v>137</v>
      </c>
    </row>
    <row r="10" spans="1:5" ht="15" x14ac:dyDescent="0.25">
      <c r="A10" s="38" t="s">
        <v>142</v>
      </c>
      <c r="B10" s="38" t="s">
        <v>99</v>
      </c>
      <c r="C10" s="39">
        <f>'SO 000'!I9</f>
        <v>0</v>
      </c>
      <c r="D10" s="39">
        <f>C10*0.21</f>
        <v>0</v>
      </c>
      <c r="E10" s="39">
        <f>C10+D10</f>
        <v>0</v>
      </c>
    </row>
    <row r="11" spans="1:5" ht="15" x14ac:dyDescent="0.25">
      <c r="A11" s="38" t="s">
        <v>96</v>
      </c>
      <c r="B11" s="38" t="s">
        <v>139</v>
      </c>
      <c r="C11" s="99">
        <f>'SO 001'!I9+'SO 001'!I34</f>
        <v>0</v>
      </c>
      <c r="D11" s="39">
        <f>C11*0.21</f>
        <v>0</v>
      </c>
      <c r="E11" s="39">
        <f>C11+D11</f>
        <v>0</v>
      </c>
    </row>
    <row r="12" spans="1:5" ht="15" x14ac:dyDescent="0.25">
      <c r="A12" s="38" t="s">
        <v>138</v>
      </c>
      <c r="B12" s="38" t="s">
        <v>140</v>
      </c>
      <c r="C12" s="99">
        <f>'SO 010'!I9+'SO 010'!I46+'SO 010'!I63+'SO 010'!I76</f>
        <v>0</v>
      </c>
      <c r="D12" s="39">
        <f>C12*0.21</f>
        <v>0</v>
      </c>
      <c r="E12" s="39">
        <f>C12+D12</f>
        <v>0</v>
      </c>
    </row>
    <row r="14" spans="1:5" ht="12.75" customHeight="1" x14ac:dyDescent="0.25">
      <c r="C14" s="24"/>
      <c r="D14" s="24"/>
      <c r="E14" s="24"/>
    </row>
  </sheetData>
  <mergeCells count="4">
    <mergeCell ref="A1:A3"/>
    <mergeCell ref="B2:B3"/>
    <mergeCell ref="B4:D4"/>
    <mergeCell ref="B5:D5"/>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7"/>
  <sheetViews>
    <sheetView topLeftCell="B28" zoomScaleNormal="100" workbookViewId="0">
      <selection activeCell="H35" sqref="H35"/>
    </sheetView>
  </sheetViews>
  <sheetFormatPr defaultColWidth="9.140625" defaultRowHeight="12.75" customHeight="1" x14ac:dyDescent="0.25"/>
  <cols>
    <col min="1" max="1" width="9.140625" hidden="1" customWidth="1"/>
    <col min="2" max="2" width="11.7109375" customWidth="1"/>
    <col min="3" max="3" width="14.7109375" customWidth="1"/>
    <col min="4" max="4" width="9.7109375" customWidth="1"/>
    <col min="5" max="5" width="71.85546875" customWidth="1"/>
    <col min="6" max="6" width="11.7109375" customWidth="1"/>
    <col min="7" max="8" width="16.7109375" style="33" customWidth="1"/>
    <col min="9" max="9" width="16.7109375" customWidth="1"/>
    <col min="13" max="16" width="9.140625" hidden="1" customWidth="1"/>
  </cols>
  <sheetData>
    <row r="1" spans="1:16" ht="12.75" customHeight="1" x14ac:dyDescent="0.25">
      <c r="A1" t="s">
        <v>0</v>
      </c>
      <c r="B1" s="1"/>
      <c r="C1" s="1"/>
      <c r="D1" s="1"/>
      <c r="E1" s="1" t="s">
        <v>98</v>
      </c>
      <c r="F1" s="1"/>
      <c r="G1" s="25"/>
      <c r="H1" s="25"/>
      <c r="I1" s="1"/>
      <c r="N1" t="s">
        <v>1</v>
      </c>
    </row>
    <row r="2" spans="1:16" ht="24.95" customHeight="1" x14ac:dyDescent="0.25">
      <c r="B2" s="1"/>
      <c r="C2" s="1"/>
      <c r="D2" s="1"/>
      <c r="E2" s="2" t="s">
        <v>2</v>
      </c>
      <c r="F2" s="1"/>
      <c r="G2" s="25"/>
      <c r="H2" s="26"/>
      <c r="I2" s="3"/>
      <c r="M2" t="e">
        <f>0+M9+#REF!+#REF!</f>
        <v>#REF!</v>
      </c>
      <c r="N2" t="s">
        <v>1</v>
      </c>
    </row>
    <row r="3" spans="1:16" ht="15" customHeight="1" x14ac:dyDescent="0.25">
      <c r="A3" t="s">
        <v>3</v>
      </c>
      <c r="B3" s="4" t="s">
        <v>4</v>
      </c>
      <c r="C3" s="217" t="s">
        <v>5</v>
      </c>
      <c r="D3" s="218"/>
      <c r="E3" s="5" t="s">
        <v>97</v>
      </c>
      <c r="F3" s="1"/>
      <c r="G3" s="27"/>
      <c r="H3" s="34" t="s">
        <v>143</v>
      </c>
      <c r="I3" s="6"/>
      <c r="M3" t="s">
        <v>6</v>
      </c>
      <c r="N3" t="s">
        <v>7</v>
      </c>
    </row>
    <row r="4" spans="1:16" ht="15" customHeight="1" x14ac:dyDescent="0.25">
      <c r="A4" t="s">
        <v>8</v>
      </c>
      <c r="B4" s="4" t="s">
        <v>9</v>
      </c>
      <c r="C4" s="219" t="s">
        <v>142</v>
      </c>
      <c r="D4" s="212"/>
      <c r="E4" s="5" t="s">
        <v>99</v>
      </c>
      <c r="F4" s="1"/>
      <c r="G4" s="25"/>
      <c r="H4" s="28"/>
      <c r="I4" s="7"/>
      <c r="M4" t="s">
        <v>10</v>
      </c>
      <c r="N4" t="s">
        <v>7</v>
      </c>
    </row>
    <row r="5" spans="1:16" ht="15" x14ac:dyDescent="0.25">
      <c r="A5" t="s">
        <v>11</v>
      </c>
      <c r="B5" s="8" t="s">
        <v>12</v>
      </c>
      <c r="C5" s="220" t="s">
        <v>142</v>
      </c>
      <c r="D5" s="221"/>
      <c r="E5" s="5" t="s">
        <v>99</v>
      </c>
      <c r="F5" s="3"/>
      <c r="G5" s="26"/>
      <c r="H5" s="26"/>
      <c r="I5" s="3"/>
      <c r="M5" t="s">
        <v>13</v>
      </c>
      <c r="N5" t="s">
        <v>7</v>
      </c>
    </row>
    <row r="6" spans="1:16" ht="12.75" customHeight="1" x14ac:dyDescent="0.25">
      <c r="A6" s="215" t="s">
        <v>14</v>
      </c>
      <c r="B6" s="215" t="s">
        <v>15</v>
      </c>
      <c r="C6" s="215" t="s">
        <v>16</v>
      </c>
      <c r="D6" s="215" t="s">
        <v>17</v>
      </c>
      <c r="E6" s="215" t="s">
        <v>18</v>
      </c>
      <c r="F6" s="215" t="s">
        <v>19</v>
      </c>
      <c r="G6" s="216" t="s">
        <v>20</v>
      </c>
      <c r="H6" s="215" t="s">
        <v>21</v>
      </c>
      <c r="I6" s="215"/>
    </row>
    <row r="7" spans="1:16" ht="12.75" customHeight="1" x14ac:dyDescent="0.25">
      <c r="A7" s="215"/>
      <c r="B7" s="215"/>
      <c r="C7" s="215"/>
      <c r="D7" s="215"/>
      <c r="E7" s="215"/>
      <c r="F7" s="215"/>
      <c r="G7" s="216"/>
      <c r="H7" s="29" t="s">
        <v>22</v>
      </c>
      <c r="I7" s="10" t="s">
        <v>23</v>
      </c>
    </row>
    <row r="8" spans="1:16" ht="12.75" customHeight="1" x14ac:dyDescent="0.25">
      <c r="A8" s="10" t="s">
        <v>24</v>
      </c>
      <c r="B8" s="10" t="s">
        <v>25</v>
      </c>
      <c r="C8" s="10" t="s">
        <v>7</v>
      </c>
      <c r="D8" s="10" t="s">
        <v>1</v>
      </c>
      <c r="E8" s="10" t="s">
        <v>26</v>
      </c>
      <c r="F8" s="10" t="s">
        <v>27</v>
      </c>
      <c r="G8" s="29" t="s">
        <v>28</v>
      </c>
      <c r="H8" s="29" t="s">
        <v>29</v>
      </c>
      <c r="I8" s="10" t="s">
        <v>30</v>
      </c>
    </row>
    <row r="9" spans="1:16" ht="12.75" customHeight="1" x14ac:dyDescent="0.25">
      <c r="A9" s="11" t="s">
        <v>31</v>
      </c>
      <c r="B9" s="11"/>
      <c r="C9" s="12" t="s">
        <v>24</v>
      </c>
      <c r="D9" s="11"/>
      <c r="E9" s="13" t="s">
        <v>32</v>
      </c>
      <c r="F9" s="11"/>
      <c r="G9" s="30"/>
      <c r="H9" s="30"/>
      <c r="I9" s="14">
        <f>SUM(I10:I37)</f>
        <v>0</v>
      </c>
      <c r="M9" t="e">
        <f>0+P9</f>
        <v>#REF!</v>
      </c>
      <c r="O9" t="e">
        <f>0+#REF!+#REF!+I10+I14+I18+#REF!+#REF!+#REF!+I26+#REF!+#REF!+#REF!</f>
        <v>#REF!</v>
      </c>
      <c r="P9" t="e">
        <f>0+#REF!+#REF!+M10+M14+M18+#REF!+#REF!+#REF!+M26+#REF!+#REF!+#REF!</f>
        <v>#REF!</v>
      </c>
    </row>
    <row r="10" spans="1:16" ht="15" x14ac:dyDescent="0.25">
      <c r="A10" s="15" t="s">
        <v>33</v>
      </c>
      <c r="B10" s="16">
        <v>1</v>
      </c>
      <c r="C10" s="16" t="s">
        <v>42</v>
      </c>
      <c r="D10" s="15" t="s">
        <v>34</v>
      </c>
      <c r="E10" s="40" t="s">
        <v>43</v>
      </c>
      <c r="F10" s="17" t="s">
        <v>44</v>
      </c>
      <c r="G10" s="31">
        <v>1</v>
      </c>
      <c r="H10" s="32">
        <v>0</v>
      </c>
      <c r="I10" s="18">
        <f>ROUND(ROUND(H10,2)*ROUND(G10,3),2)</f>
        <v>0</v>
      </c>
      <c r="M10">
        <f>(I10*21)/100</f>
        <v>0</v>
      </c>
      <c r="N10" t="s">
        <v>7</v>
      </c>
    </row>
    <row r="11" spans="1:16" ht="60" x14ac:dyDescent="0.25">
      <c r="A11" s="19" t="s">
        <v>35</v>
      </c>
      <c r="E11" s="41" t="s">
        <v>221</v>
      </c>
    </row>
    <row r="12" spans="1:16" ht="15" x14ac:dyDescent="0.25">
      <c r="A12" s="20" t="s">
        <v>36</v>
      </c>
      <c r="E12" s="42" t="s">
        <v>45</v>
      </c>
    </row>
    <row r="13" spans="1:16" ht="15" x14ac:dyDescent="0.25">
      <c r="A13" t="s">
        <v>37</v>
      </c>
      <c r="E13" s="41" t="s">
        <v>46</v>
      </c>
    </row>
    <row r="14" spans="1:16" ht="15" x14ac:dyDescent="0.25">
      <c r="A14" s="15" t="s">
        <v>33</v>
      </c>
      <c r="B14" s="16">
        <v>2</v>
      </c>
      <c r="C14" s="16" t="s">
        <v>47</v>
      </c>
      <c r="D14" s="15" t="s">
        <v>34</v>
      </c>
      <c r="E14" s="40" t="s">
        <v>48</v>
      </c>
      <c r="F14" s="17" t="s">
        <v>44</v>
      </c>
      <c r="G14" s="31">
        <v>1</v>
      </c>
      <c r="H14" s="32">
        <v>0</v>
      </c>
      <c r="I14" s="18">
        <f>ROUND(ROUND(H14,2)*ROUND(G14,3),2)</f>
        <v>0</v>
      </c>
      <c r="M14">
        <f>(I14*21)/100</f>
        <v>0</v>
      </c>
      <c r="N14" t="s">
        <v>7</v>
      </c>
    </row>
    <row r="15" spans="1:16" ht="120" x14ac:dyDescent="0.25">
      <c r="A15" s="19" t="s">
        <v>35</v>
      </c>
      <c r="E15" s="41" t="s">
        <v>222</v>
      </c>
    </row>
    <row r="16" spans="1:16" ht="15" x14ac:dyDescent="0.25">
      <c r="A16" s="20" t="s">
        <v>36</v>
      </c>
      <c r="E16" s="42" t="s">
        <v>45</v>
      </c>
    </row>
    <row r="17" spans="1:15" ht="15" x14ac:dyDescent="0.25">
      <c r="A17" t="s">
        <v>37</v>
      </c>
      <c r="E17" s="41" t="s">
        <v>46</v>
      </c>
    </row>
    <row r="18" spans="1:15" ht="15" x14ac:dyDescent="0.25">
      <c r="A18" s="15" t="s">
        <v>33</v>
      </c>
      <c r="B18" s="16">
        <v>3</v>
      </c>
      <c r="C18" s="16" t="s">
        <v>49</v>
      </c>
      <c r="D18" s="15" t="s">
        <v>39</v>
      </c>
      <c r="E18" s="40" t="s">
        <v>50</v>
      </c>
      <c r="F18" s="17" t="s">
        <v>51</v>
      </c>
      <c r="G18" s="31">
        <v>1</v>
      </c>
      <c r="H18" s="32">
        <v>0</v>
      </c>
      <c r="I18" s="18">
        <f>ROUND(ROUND(H18,2)*ROUND(G18,3),2)</f>
        <v>0</v>
      </c>
      <c r="M18">
        <f>(I18*21)/100</f>
        <v>0</v>
      </c>
      <c r="N18" t="s">
        <v>7</v>
      </c>
    </row>
    <row r="19" spans="1:15" ht="75" x14ac:dyDescent="0.25">
      <c r="A19" s="19" t="s">
        <v>35</v>
      </c>
      <c r="E19" s="41" t="s">
        <v>109</v>
      </c>
    </row>
    <row r="20" spans="1:15" ht="15" x14ac:dyDescent="0.25">
      <c r="A20" s="20" t="s">
        <v>36</v>
      </c>
      <c r="E20" s="42" t="s">
        <v>52</v>
      </c>
    </row>
    <row r="21" spans="1:15" ht="15" x14ac:dyDescent="0.25">
      <c r="A21" t="s">
        <v>37</v>
      </c>
      <c r="E21" s="41" t="s">
        <v>53</v>
      </c>
    </row>
    <row r="22" spans="1:15" ht="15" x14ac:dyDescent="0.25">
      <c r="A22" s="15" t="s">
        <v>33</v>
      </c>
      <c r="B22" s="16">
        <v>4</v>
      </c>
      <c r="C22" s="16" t="s">
        <v>49</v>
      </c>
      <c r="D22" s="15" t="s">
        <v>54</v>
      </c>
      <c r="E22" s="43" t="s">
        <v>50</v>
      </c>
      <c r="F22" s="17" t="s">
        <v>51</v>
      </c>
      <c r="G22" s="31">
        <v>1</v>
      </c>
      <c r="H22" s="32">
        <v>0</v>
      </c>
      <c r="I22" s="18">
        <f>ROUND(ROUND(H22,2)*ROUND(G22,3),2)</f>
        <v>0</v>
      </c>
      <c r="N22">
        <f>(I22*21)/100</f>
        <v>0</v>
      </c>
      <c r="O22" t="s">
        <v>7</v>
      </c>
    </row>
    <row r="23" spans="1:15" ht="120" x14ac:dyDescent="0.25">
      <c r="A23" s="19" t="s">
        <v>35</v>
      </c>
      <c r="E23" s="43" t="s">
        <v>223</v>
      </c>
    </row>
    <row r="24" spans="1:15" ht="15" x14ac:dyDescent="0.25">
      <c r="A24" s="20" t="s">
        <v>36</v>
      </c>
      <c r="E24" s="42" t="s">
        <v>52</v>
      </c>
    </row>
    <row r="25" spans="1:15" ht="15" x14ac:dyDescent="0.25">
      <c r="A25" t="s">
        <v>37</v>
      </c>
      <c r="E25" s="43" t="s">
        <v>53</v>
      </c>
    </row>
    <row r="26" spans="1:15" ht="15" x14ac:dyDescent="0.25">
      <c r="A26" s="15" t="s">
        <v>33</v>
      </c>
      <c r="B26" s="16">
        <v>5</v>
      </c>
      <c r="C26" s="16" t="s">
        <v>55</v>
      </c>
      <c r="D26" s="15" t="s">
        <v>34</v>
      </c>
      <c r="E26" s="40" t="s">
        <v>224</v>
      </c>
      <c r="F26" s="17" t="s">
        <v>44</v>
      </c>
      <c r="G26" s="31">
        <v>1</v>
      </c>
      <c r="H26" s="32">
        <v>0</v>
      </c>
      <c r="I26" s="18">
        <f>ROUND(ROUND(H26,2)*ROUND(G26,3),2)</f>
        <v>0</v>
      </c>
      <c r="M26">
        <f>(I26*21)/100</f>
        <v>0</v>
      </c>
      <c r="N26" t="s">
        <v>7</v>
      </c>
    </row>
    <row r="27" spans="1:15" ht="225" x14ac:dyDescent="0.25">
      <c r="A27" s="19" t="s">
        <v>35</v>
      </c>
      <c r="E27" s="41" t="s">
        <v>225</v>
      </c>
    </row>
    <row r="28" spans="1:15" ht="15" x14ac:dyDescent="0.25">
      <c r="A28" s="20" t="s">
        <v>36</v>
      </c>
      <c r="E28" s="42" t="s">
        <v>52</v>
      </c>
    </row>
    <row r="29" spans="1:15" ht="15" x14ac:dyDescent="0.25">
      <c r="A29" t="s">
        <v>37</v>
      </c>
      <c r="E29" s="41" t="s">
        <v>53</v>
      </c>
    </row>
    <row r="30" spans="1:15" ht="15" x14ac:dyDescent="0.25">
      <c r="A30" s="15" t="s">
        <v>33</v>
      </c>
      <c r="B30" s="16">
        <v>6</v>
      </c>
      <c r="C30" s="16" t="s">
        <v>145</v>
      </c>
      <c r="D30" s="15" t="s">
        <v>34</v>
      </c>
      <c r="E30" s="40" t="s">
        <v>146</v>
      </c>
      <c r="F30" s="17" t="s">
        <v>44</v>
      </c>
      <c r="G30" s="31">
        <v>1</v>
      </c>
      <c r="H30" s="32">
        <v>0</v>
      </c>
      <c r="I30" s="18">
        <f>ROUND(ROUND(H30,2)*ROUND(G30,3),2)</f>
        <v>0</v>
      </c>
      <c r="N30">
        <f>(I30*21)/100</f>
        <v>0</v>
      </c>
      <c r="O30" t="s">
        <v>7</v>
      </c>
    </row>
    <row r="31" spans="1:15" ht="30" x14ac:dyDescent="0.25">
      <c r="A31" s="19" t="s">
        <v>35</v>
      </c>
      <c r="E31" s="41" t="s">
        <v>226</v>
      </c>
    </row>
    <row r="32" spans="1:15" ht="15" x14ac:dyDescent="0.25">
      <c r="A32" s="20" t="s">
        <v>36</v>
      </c>
      <c r="E32" s="42" t="s">
        <v>45</v>
      </c>
    </row>
    <row r="33" spans="1:14" ht="105" x14ac:dyDescent="0.25">
      <c r="A33" t="s">
        <v>37</v>
      </c>
      <c r="E33" s="41" t="s">
        <v>147</v>
      </c>
    </row>
    <row r="34" spans="1:14" ht="15" x14ac:dyDescent="0.25">
      <c r="A34" s="15" t="s">
        <v>33</v>
      </c>
      <c r="B34" s="16">
        <v>7</v>
      </c>
      <c r="C34" s="23" t="s">
        <v>106</v>
      </c>
      <c r="D34" s="15" t="s">
        <v>34</v>
      </c>
      <c r="E34" s="40" t="s">
        <v>107</v>
      </c>
      <c r="F34" s="17" t="s">
        <v>44</v>
      </c>
      <c r="G34" s="31">
        <v>1</v>
      </c>
      <c r="H34" s="32">
        <v>0</v>
      </c>
      <c r="I34" s="18">
        <f>ROUND(ROUND(H34,2)*ROUND(G34,3),2)</f>
        <v>0</v>
      </c>
      <c r="M34">
        <f>(I34*21)/100</f>
        <v>0</v>
      </c>
      <c r="N34" t="s">
        <v>7</v>
      </c>
    </row>
    <row r="35" spans="1:14" ht="150" x14ac:dyDescent="0.25">
      <c r="A35" s="19" t="s">
        <v>35</v>
      </c>
      <c r="E35" s="41" t="s">
        <v>227</v>
      </c>
    </row>
    <row r="36" spans="1:14" ht="15" x14ac:dyDescent="0.25">
      <c r="A36" s="20" t="s">
        <v>36</v>
      </c>
      <c r="E36" s="42" t="s">
        <v>45</v>
      </c>
    </row>
    <row r="37" spans="1:14" ht="30" x14ac:dyDescent="0.25">
      <c r="A37" t="s">
        <v>37</v>
      </c>
      <c r="E37" s="41" t="s">
        <v>108</v>
      </c>
    </row>
  </sheetData>
  <mergeCells count="11">
    <mergeCell ref="F6:F7"/>
    <mergeCell ref="G6:G7"/>
    <mergeCell ref="H6:I6"/>
    <mergeCell ref="C3:D3"/>
    <mergeCell ref="C4:D4"/>
    <mergeCell ref="C5:D5"/>
    <mergeCell ref="A6:A7"/>
    <mergeCell ref="B6:B7"/>
    <mergeCell ref="C6:C7"/>
    <mergeCell ref="D6:D7"/>
    <mergeCell ref="E6:E7"/>
  </mergeCells>
  <pageMargins left="0.25" right="0.25" top="0.75" bottom="0.75" header="0.3" footer="0.3"/>
  <pageSetup paperSize="9" scale="5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9"/>
  <sheetViews>
    <sheetView topLeftCell="B1" workbookViewId="0">
      <selection activeCell="H68" sqref="H68"/>
    </sheetView>
  </sheetViews>
  <sheetFormatPr defaultColWidth="9.140625" defaultRowHeight="12.75" customHeight="1" x14ac:dyDescent="0.25"/>
  <cols>
    <col min="1" max="1" width="9.140625" hidden="1" customWidth="1"/>
    <col min="2" max="2" width="11.7109375" customWidth="1"/>
    <col min="3" max="3" width="14.7109375" customWidth="1"/>
    <col min="4" max="4" width="9.7109375" customWidth="1"/>
    <col min="5" max="5" width="71.85546875" customWidth="1"/>
    <col min="6" max="6" width="11.7109375" customWidth="1"/>
    <col min="7" max="8" width="16.7109375" style="33" customWidth="1"/>
    <col min="9" max="9" width="16.7109375" customWidth="1"/>
    <col min="13" max="16" width="9.140625" hidden="1" customWidth="1"/>
  </cols>
  <sheetData>
    <row r="1" spans="1:16" ht="12.75" customHeight="1" x14ac:dyDescent="0.25">
      <c r="A1" t="s">
        <v>0</v>
      </c>
      <c r="B1" s="1"/>
      <c r="C1" s="1"/>
      <c r="D1" s="1"/>
      <c r="E1" s="1" t="s">
        <v>98</v>
      </c>
      <c r="F1" s="1"/>
      <c r="G1" s="25"/>
      <c r="H1" s="25"/>
      <c r="I1" s="1"/>
      <c r="N1" t="s">
        <v>1</v>
      </c>
    </row>
    <row r="2" spans="1:16" ht="24.95" customHeight="1" x14ac:dyDescent="0.25">
      <c r="B2" s="1"/>
      <c r="C2" s="1"/>
      <c r="D2" s="1"/>
      <c r="E2" s="2" t="s">
        <v>2</v>
      </c>
      <c r="F2" s="1"/>
      <c r="G2" s="25"/>
      <c r="H2" s="26"/>
      <c r="I2" s="3"/>
      <c r="M2" t="e">
        <f>0+M9+#REF!+#REF!</f>
        <v>#REF!</v>
      </c>
      <c r="N2" t="s">
        <v>1</v>
      </c>
    </row>
    <row r="3" spans="1:16" ht="15" customHeight="1" x14ac:dyDescent="0.25">
      <c r="A3" t="s">
        <v>3</v>
      </c>
      <c r="B3" s="4" t="s">
        <v>4</v>
      </c>
      <c r="C3" s="217" t="s">
        <v>5</v>
      </c>
      <c r="D3" s="218"/>
      <c r="E3" s="5" t="s">
        <v>97</v>
      </c>
      <c r="F3" s="1"/>
      <c r="G3" s="27"/>
      <c r="H3" s="34" t="s">
        <v>127</v>
      </c>
      <c r="I3" s="6"/>
      <c r="M3" t="s">
        <v>6</v>
      </c>
      <c r="N3" t="s">
        <v>7</v>
      </c>
    </row>
    <row r="4" spans="1:16" ht="15" customHeight="1" x14ac:dyDescent="0.25">
      <c r="A4" t="s">
        <v>8</v>
      </c>
      <c r="B4" s="4" t="s">
        <v>9</v>
      </c>
      <c r="C4" s="219" t="s">
        <v>96</v>
      </c>
      <c r="D4" s="212"/>
      <c r="E4" s="5" t="s">
        <v>99</v>
      </c>
      <c r="F4" s="1"/>
      <c r="G4" s="25"/>
      <c r="H4" s="28"/>
      <c r="I4" s="7"/>
      <c r="M4" t="s">
        <v>10</v>
      </c>
      <c r="N4" t="s">
        <v>7</v>
      </c>
    </row>
    <row r="5" spans="1:16" ht="15" x14ac:dyDescent="0.25">
      <c r="A5" t="s">
        <v>11</v>
      </c>
      <c r="B5" s="8" t="s">
        <v>12</v>
      </c>
      <c r="C5" s="220" t="s">
        <v>96</v>
      </c>
      <c r="D5" s="221"/>
      <c r="E5" s="5" t="s">
        <v>139</v>
      </c>
      <c r="F5" s="3"/>
      <c r="G5" s="26"/>
      <c r="H5" s="26"/>
      <c r="I5" s="3"/>
      <c r="M5" t="s">
        <v>13</v>
      </c>
      <c r="N5" t="s">
        <v>7</v>
      </c>
    </row>
    <row r="6" spans="1:16" ht="12.75" customHeight="1" x14ac:dyDescent="0.25">
      <c r="A6" s="215" t="s">
        <v>14</v>
      </c>
      <c r="B6" s="215" t="s">
        <v>15</v>
      </c>
      <c r="C6" s="215" t="s">
        <v>16</v>
      </c>
      <c r="D6" s="215" t="s">
        <v>17</v>
      </c>
      <c r="E6" s="215" t="s">
        <v>18</v>
      </c>
      <c r="F6" s="215" t="s">
        <v>19</v>
      </c>
      <c r="G6" s="216" t="s">
        <v>20</v>
      </c>
      <c r="H6" s="215" t="s">
        <v>21</v>
      </c>
      <c r="I6" s="215"/>
    </row>
    <row r="7" spans="1:16" ht="12.75" customHeight="1" x14ac:dyDescent="0.25">
      <c r="A7" s="215"/>
      <c r="B7" s="215"/>
      <c r="C7" s="215"/>
      <c r="D7" s="215"/>
      <c r="E7" s="215"/>
      <c r="F7" s="215"/>
      <c r="G7" s="216"/>
      <c r="H7" s="29" t="s">
        <v>22</v>
      </c>
      <c r="I7" s="10" t="s">
        <v>23</v>
      </c>
    </row>
    <row r="8" spans="1:16" ht="12.75" customHeight="1" x14ac:dyDescent="0.25">
      <c r="A8" s="10" t="s">
        <v>24</v>
      </c>
      <c r="B8" s="10" t="s">
        <v>25</v>
      </c>
      <c r="C8" s="10" t="s">
        <v>7</v>
      </c>
      <c r="D8" s="10" t="s">
        <v>1</v>
      </c>
      <c r="E8" s="10" t="s">
        <v>26</v>
      </c>
      <c r="F8" s="10" t="s">
        <v>27</v>
      </c>
      <c r="G8" s="29" t="s">
        <v>28</v>
      </c>
      <c r="H8" s="29" t="s">
        <v>29</v>
      </c>
      <c r="I8" s="10" t="s">
        <v>30</v>
      </c>
    </row>
    <row r="9" spans="1:16" ht="12.75" customHeight="1" x14ac:dyDescent="0.25">
      <c r="A9" s="11" t="s">
        <v>31</v>
      </c>
      <c r="B9" s="11"/>
      <c r="C9" s="12" t="s">
        <v>24</v>
      </c>
      <c r="D9" s="11"/>
      <c r="E9" s="13" t="s">
        <v>32</v>
      </c>
      <c r="F9" s="11"/>
      <c r="G9" s="30"/>
      <c r="H9" s="30"/>
      <c r="I9" s="14">
        <f>SUM(I10:I33)</f>
        <v>0</v>
      </c>
      <c r="M9" t="e">
        <f>0+P9</f>
        <v>#REF!</v>
      </c>
      <c r="O9" t="e">
        <f>0+#REF!+I10+#REF!+#REF!+#REF!+#REF!+#REF!+#REF!+#REF!+#REF!+#REF!+#REF!</f>
        <v>#REF!</v>
      </c>
      <c r="P9" t="e">
        <f>0+#REF!+M10+#REF!+#REF!+#REF!+#REF!+#REF!+#REF!+#REF!+#REF!+#REF!+#REF!</f>
        <v>#REF!</v>
      </c>
    </row>
    <row r="10" spans="1:16" ht="15" x14ac:dyDescent="0.25">
      <c r="A10" s="15" t="s">
        <v>33</v>
      </c>
      <c r="B10" s="16">
        <v>1</v>
      </c>
      <c r="C10" s="16" t="s">
        <v>38</v>
      </c>
      <c r="D10" s="15" t="s">
        <v>39</v>
      </c>
      <c r="E10" s="40" t="s">
        <v>40</v>
      </c>
      <c r="F10" s="100" t="s">
        <v>44</v>
      </c>
      <c r="G10" s="31">
        <v>1</v>
      </c>
      <c r="H10" s="32">
        <v>0</v>
      </c>
      <c r="I10" s="18">
        <f>ROUND(ROUND(H10,2)*ROUND(G10,3),2)</f>
        <v>0</v>
      </c>
      <c r="M10">
        <f>(I10*21)/100</f>
        <v>0</v>
      </c>
      <c r="N10" t="s">
        <v>7</v>
      </c>
    </row>
    <row r="11" spans="1:16" ht="174.75" customHeight="1" x14ac:dyDescent="0.25">
      <c r="A11" s="19" t="s">
        <v>35</v>
      </c>
      <c r="E11" s="41" t="s">
        <v>268</v>
      </c>
      <c r="F11" s="33"/>
    </row>
    <row r="12" spans="1:16" ht="15" x14ac:dyDescent="0.25">
      <c r="A12" s="20" t="s">
        <v>36</v>
      </c>
      <c r="E12" s="42" t="s">
        <v>45</v>
      </c>
      <c r="F12" s="33"/>
    </row>
    <row r="13" spans="1:16" ht="30" x14ac:dyDescent="0.25">
      <c r="A13" t="s">
        <v>37</v>
      </c>
      <c r="E13" s="41" t="s">
        <v>41</v>
      </c>
      <c r="F13" s="33"/>
    </row>
    <row r="14" spans="1:16" ht="15" x14ac:dyDescent="0.25">
      <c r="A14" s="15" t="s">
        <v>33</v>
      </c>
      <c r="B14" s="16" t="s">
        <v>7</v>
      </c>
      <c r="C14" s="16" t="s">
        <v>38</v>
      </c>
      <c r="D14" s="15" t="s">
        <v>54</v>
      </c>
      <c r="E14" s="40" t="s">
        <v>40</v>
      </c>
      <c r="F14" s="100" t="s">
        <v>44</v>
      </c>
      <c r="G14" s="31">
        <v>1</v>
      </c>
      <c r="H14" s="32">
        <v>0</v>
      </c>
      <c r="I14" s="18">
        <f>ROUND(ROUND(H14,2)*ROUND(G14,3),2)</f>
        <v>0</v>
      </c>
      <c r="M14">
        <f>(I14*21)/100</f>
        <v>0</v>
      </c>
      <c r="N14" t="s">
        <v>7</v>
      </c>
    </row>
    <row r="15" spans="1:16" ht="180" x14ac:dyDescent="0.25">
      <c r="A15" s="19" t="s">
        <v>35</v>
      </c>
      <c r="E15" s="41" t="s">
        <v>269</v>
      </c>
      <c r="F15" s="33"/>
    </row>
    <row r="16" spans="1:16" ht="15" x14ac:dyDescent="0.25">
      <c r="A16" s="20" t="s">
        <v>36</v>
      </c>
      <c r="E16" s="42" t="s">
        <v>45</v>
      </c>
      <c r="F16" s="33"/>
    </row>
    <row r="17" spans="1:14" ht="30" x14ac:dyDescent="0.25">
      <c r="A17" t="s">
        <v>37</v>
      </c>
      <c r="E17" s="41" t="s">
        <v>41</v>
      </c>
      <c r="F17" s="33"/>
    </row>
    <row r="18" spans="1:14" ht="15" x14ac:dyDescent="0.25">
      <c r="A18" s="15" t="s">
        <v>33</v>
      </c>
      <c r="B18" s="16">
        <v>3</v>
      </c>
      <c r="C18" s="16" t="s">
        <v>38</v>
      </c>
      <c r="D18" s="15" t="s">
        <v>76</v>
      </c>
      <c r="E18" s="40" t="s">
        <v>40</v>
      </c>
      <c r="F18" s="100" t="s">
        <v>44</v>
      </c>
      <c r="G18" s="31">
        <v>1</v>
      </c>
      <c r="H18" s="32">
        <v>0</v>
      </c>
      <c r="I18" s="18">
        <f>ROUND(ROUND(H18,2)*ROUND(G18,3),2)</f>
        <v>0</v>
      </c>
      <c r="M18">
        <f>(I18*21)/100</f>
        <v>0</v>
      </c>
      <c r="N18" t="s">
        <v>7</v>
      </c>
    </row>
    <row r="19" spans="1:14" ht="129" customHeight="1" x14ac:dyDescent="0.25">
      <c r="A19" s="19" t="s">
        <v>35</v>
      </c>
      <c r="E19" s="41" t="s">
        <v>270</v>
      </c>
      <c r="F19" s="33"/>
    </row>
    <row r="20" spans="1:14" ht="15" x14ac:dyDescent="0.25">
      <c r="A20" s="20" t="s">
        <v>36</v>
      </c>
      <c r="E20" s="42" t="s">
        <v>45</v>
      </c>
      <c r="F20" s="33"/>
    </row>
    <row r="21" spans="1:14" ht="30" x14ac:dyDescent="0.25">
      <c r="A21" t="s">
        <v>37</v>
      </c>
      <c r="E21" s="41" t="s">
        <v>41</v>
      </c>
      <c r="F21" s="33"/>
    </row>
    <row r="22" spans="1:14" ht="15" x14ac:dyDescent="0.25">
      <c r="A22" s="15" t="s">
        <v>33</v>
      </c>
      <c r="B22" s="16">
        <v>4</v>
      </c>
      <c r="C22" s="23" t="s">
        <v>101</v>
      </c>
      <c r="D22" s="15" t="s">
        <v>39</v>
      </c>
      <c r="E22" s="40" t="s">
        <v>100</v>
      </c>
      <c r="F22" s="100" t="s">
        <v>44</v>
      </c>
      <c r="G22" s="31">
        <v>1</v>
      </c>
      <c r="H22" s="32">
        <v>0</v>
      </c>
      <c r="I22" s="18">
        <f>ROUND(ROUND(H22,2)*ROUND(G22,3),2)</f>
        <v>0</v>
      </c>
      <c r="M22">
        <f>(I22*21)/100</f>
        <v>0</v>
      </c>
      <c r="N22" t="s">
        <v>7</v>
      </c>
    </row>
    <row r="23" spans="1:14" ht="90" x14ac:dyDescent="0.25">
      <c r="A23" s="19" t="s">
        <v>35</v>
      </c>
      <c r="E23" s="41" t="s">
        <v>211</v>
      </c>
      <c r="F23" s="33"/>
    </row>
    <row r="24" spans="1:14" ht="15" x14ac:dyDescent="0.25">
      <c r="A24" s="20" t="s">
        <v>36</v>
      </c>
      <c r="E24" s="42" t="s">
        <v>45</v>
      </c>
      <c r="F24" s="33"/>
    </row>
    <row r="25" spans="1:14" ht="15" x14ac:dyDescent="0.25">
      <c r="A25" t="s">
        <v>37</v>
      </c>
      <c r="E25" s="41" t="s">
        <v>53</v>
      </c>
      <c r="F25" s="33"/>
    </row>
    <row r="26" spans="1:14" ht="15" x14ac:dyDescent="0.25">
      <c r="A26" s="15" t="s">
        <v>33</v>
      </c>
      <c r="B26" s="16">
        <v>5</v>
      </c>
      <c r="C26" s="23" t="s">
        <v>102</v>
      </c>
      <c r="D26" s="15" t="s">
        <v>54</v>
      </c>
      <c r="E26" s="40" t="s">
        <v>100</v>
      </c>
      <c r="F26" s="100" t="s">
        <v>44</v>
      </c>
      <c r="G26" s="31">
        <v>1</v>
      </c>
      <c r="H26" s="32">
        <v>0</v>
      </c>
      <c r="I26" s="18">
        <f>ROUND(ROUND(H26,2)*ROUND(G26,3),2)</f>
        <v>0</v>
      </c>
      <c r="M26">
        <f>(I26*21)/100</f>
        <v>0</v>
      </c>
      <c r="N26" t="s">
        <v>7</v>
      </c>
    </row>
    <row r="27" spans="1:14" ht="90" x14ac:dyDescent="0.25">
      <c r="A27" s="19" t="s">
        <v>35</v>
      </c>
      <c r="E27" s="41" t="s">
        <v>212</v>
      </c>
      <c r="F27" s="33"/>
    </row>
    <row r="28" spans="1:14" ht="15" x14ac:dyDescent="0.25">
      <c r="A28" s="20" t="s">
        <v>36</v>
      </c>
      <c r="E28" s="42" t="s">
        <v>45</v>
      </c>
      <c r="F28" s="33"/>
    </row>
    <row r="29" spans="1:14" ht="15" x14ac:dyDescent="0.25">
      <c r="A29" t="s">
        <v>37</v>
      </c>
      <c r="E29" s="41" t="s">
        <v>53</v>
      </c>
      <c r="F29" s="33"/>
    </row>
    <row r="30" spans="1:14" ht="15" x14ac:dyDescent="0.25">
      <c r="A30" s="15" t="s">
        <v>33</v>
      </c>
      <c r="B30" s="16">
        <v>6</v>
      </c>
      <c r="C30" s="23" t="s">
        <v>103</v>
      </c>
      <c r="D30" s="15" t="s">
        <v>76</v>
      </c>
      <c r="E30" s="40" t="s">
        <v>100</v>
      </c>
      <c r="F30" s="100" t="s">
        <v>44</v>
      </c>
      <c r="G30" s="31">
        <v>1</v>
      </c>
      <c r="H30" s="32">
        <v>0</v>
      </c>
      <c r="I30" s="18">
        <f>ROUND(ROUND(H30,2)*ROUND(G30,3),2)</f>
        <v>0</v>
      </c>
      <c r="M30">
        <f>(I30*21)/100</f>
        <v>0</v>
      </c>
      <c r="N30" t="s">
        <v>7</v>
      </c>
    </row>
    <row r="31" spans="1:14" ht="30" x14ac:dyDescent="0.25">
      <c r="A31" s="19" t="s">
        <v>35</v>
      </c>
      <c r="E31" s="41" t="s">
        <v>213</v>
      </c>
      <c r="F31" s="33"/>
    </row>
    <row r="32" spans="1:14" ht="15" x14ac:dyDescent="0.25">
      <c r="A32" s="20" t="s">
        <v>36</v>
      </c>
      <c r="E32" s="42" t="s">
        <v>45</v>
      </c>
      <c r="F32" s="33"/>
    </row>
    <row r="33" spans="1:16" ht="15" x14ac:dyDescent="0.25">
      <c r="A33" t="s">
        <v>37</v>
      </c>
      <c r="E33" s="41" t="s">
        <v>53</v>
      </c>
      <c r="F33" s="33"/>
    </row>
    <row r="34" spans="1:16" ht="12.75" customHeight="1" x14ac:dyDescent="0.25">
      <c r="A34" s="3" t="s">
        <v>31</v>
      </c>
      <c r="B34" s="3"/>
      <c r="C34" s="21" t="s">
        <v>25</v>
      </c>
      <c r="D34" s="3"/>
      <c r="E34" s="13" t="s">
        <v>56</v>
      </c>
      <c r="F34" s="26"/>
      <c r="G34" s="26"/>
      <c r="H34" s="26"/>
      <c r="I34" s="22">
        <f>SUM(I35:I66)</f>
        <v>0</v>
      </c>
      <c r="M34" t="e">
        <f>0+P34</f>
        <v>#REF!</v>
      </c>
      <c r="O34" t="e">
        <f>0+#REF!+#REF!+#REF!+#REF!+#REF!+#REF!+#REF!+#REF!+#REF!+#REF!+#REF!+#REF!+I67+#REF!+'SO 010'!I76+#REF!+#REF!+#REF!+#REF!+#REF!+#REF!+I70+I74+I78+#REF!</f>
        <v>#REF!</v>
      </c>
      <c r="P34" t="e">
        <f>0+#REF!+#REF!+#REF!+#REF!+#REF!+#REF!+#REF!+#REF!+#REF!+#REF!+#REF!+#REF!+M67+#REF!+'SO 010'!M76+#REF!+#REF!+#REF!+#REF!+#REF!+#REF!+M70+M74+M78+#REF!</f>
        <v>#REF!</v>
      </c>
    </row>
    <row r="35" spans="1:16" ht="15" x14ac:dyDescent="0.25">
      <c r="A35" s="15" t="s">
        <v>33</v>
      </c>
      <c r="B35" s="16">
        <v>7</v>
      </c>
      <c r="C35" s="16" t="s">
        <v>71</v>
      </c>
      <c r="D35" s="15" t="s">
        <v>39</v>
      </c>
      <c r="E35" s="40" t="s">
        <v>72</v>
      </c>
      <c r="F35" s="100" t="s">
        <v>73</v>
      </c>
      <c r="G35" s="31">
        <v>3024</v>
      </c>
      <c r="H35" s="32">
        <v>0</v>
      </c>
      <c r="I35" s="18">
        <f>ROUND(ROUND(H35,2)*ROUND(G35,3),2)</f>
        <v>0</v>
      </c>
      <c r="M35">
        <f>(I35*21)/100</f>
        <v>0</v>
      </c>
      <c r="N35" t="s">
        <v>7</v>
      </c>
    </row>
    <row r="36" spans="1:16" ht="285" x14ac:dyDescent="0.25">
      <c r="A36" s="19" t="s">
        <v>35</v>
      </c>
      <c r="E36" s="41" t="s">
        <v>214</v>
      </c>
      <c r="F36" s="33"/>
    </row>
    <row r="37" spans="1:16" ht="38.25" x14ac:dyDescent="0.25">
      <c r="A37" s="20" t="s">
        <v>36</v>
      </c>
      <c r="E37" s="42" t="s">
        <v>271</v>
      </c>
      <c r="F37" s="33"/>
    </row>
    <row r="38" spans="1:16" ht="30" x14ac:dyDescent="0.25">
      <c r="A38" t="s">
        <v>37</v>
      </c>
      <c r="E38" s="41" t="s">
        <v>74</v>
      </c>
      <c r="F38" s="33"/>
    </row>
    <row r="39" spans="1:16" ht="15" x14ac:dyDescent="0.25">
      <c r="A39" s="15" t="s">
        <v>33</v>
      </c>
      <c r="B39" s="16">
        <v>8</v>
      </c>
      <c r="C39" s="16" t="s">
        <v>71</v>
      </c>
      <c r="D39" s="15" t="s">
        <v>54</v>
      </c>
      <c r="E39" s="40" t="s">
        <v>72</v>
      </c>
      <c r="F39" s="100" t="s">
        <v>73</v>
      </c>
      <c r="G39" s="31">
        <v>2640</v>
      </c>
      <c r="H39" s="32">
        <v>0</v>
      </c>
      <c r="I39" s="18">
        <f>ROUND(ROUND(H39,2)*ROUND(G39,3),2)</f>
        <v>0</v>
      </c>
      <c r="M39">
        <f>(I39*21)/100</f>
        <v>0</v>
      </c>
      <c r="N39" t="s">
        <v>7</v>
      </c>
    </row>
    <row r="40" spans="1:16" ht="255" x14ac:dyDescent="0.25">
      <c r="A40" s="19" t="s">
        <v>35</v>
      </c>
      <c r="E40" s="41" t="s">
        <v>215</v>
      </c>
      <c r="F40" s="33"/>
    </row>
    <row r="41" spans="1:16" ht="89.25" x14ac:dyDescent="0.25">
      <c r="A41" s="20" t="s">
        <v>36</v>
      </c>
      <c r="E41" s="42" t="s">
        <v>126</v>
      </c>
      <c r="F41" s="33"/>
    </row>
    <row r="42" spans="1:16" ht="45" x14ac:dyDescent="0.25">
      <c r="A42" t="s">
        <v>37</v>
      </c>
      <c r="E42" s="41" t="s">
        <v>75</v>
      </c>
      <c r="F42" s="33"/>
    </row>
    <row r="43" spans="1:16" ht="15" x14ac:dyDescent="0.25">
      <c r="A43" s="15" t="s">
        <v>33</v>
      </c>
      <c r="B43" s="16">
        <v>9</v>
      </c>
      <c r="C43" s="16" t="s">
        <v>77</v>
      </c>
      <c r="D43" s="15" t="s">
        <v>39</v>
      </c>
      <c r="E43" s="40" t="s">
        <v>78</v>
      </c>
      <c r="F43" s="100" t="s">
        <v>73</v>
      </c>
      <c r="G43" s="31">
        <v>2640</v>
      </c>
      <c r="H43" s="32">
        <v>0</v>
      </c>
      <c r="I43" s="18">
        <f>ROUND(ROUND(H43,2)*ROUND(G43,3),2)</f>
        <v>0</v>
      </c>
      <c r="M43">
        <f>(I43*21)/100</f>
        <v>0</v>
      </c>
      <c r="N43" t="s">
        <v>7</v>
      </c>
    </row>
    <row r="44" spans="1:16" ht="105" x14ac:dyDescent="0.25">
      <c r="A44" s="19" t="s">
        <v>35</v>
      </c>
      <c r="E44" s="41" t="s">
        <v>216</v>
      </c>
      <c r="F44" s="33"/>
    </row>
    <row r="45" spans="1:16" ht="15" x14ac:dyDescent="0.25">
      <c r="A45" s="20" t="s">
        <v>36</v>
      </c>
      <c r="E45" s="42" t="s">
        <v>121</v>
      </c>
      <c r="F45" s="33"/>
    </row>
    <row r="46" spans="1:16" ht="375" x14ac:dyDescent="0.25">
      <c r="A46" t="s">
        <v>37</v>
      </c>
      <c r="E46" s="41" t="s">
        <v>79</v>
      </c>
      <c r="F46" s="33"/>
    </row>
    <row r="47" spans="1:16" ht="15" x14ac:dyDescent="0.25">
      <c r="A47" s="15" t="s">
        <v>33</v>
      </c>
      <c r="B47" s="16">
        <v>10</v>
      </c>
      <c r="C47" s="16" t="s">
        <v>80</v>
      </c>
      <c r="D47" s="15" t="s">
        <v>34</v>
      </c>
      <c r="E47" s="40" t="s">
        <v>81</v>
      </c>
      <c r="F47" s="100" t="s">
        <v>73</v>
      </c>
      <c r="G47" s="31">
        <v>250</v>
      </c>
      <c r="H47" s="32">
        <v>0</v>
      </c>
      <c r="I47" s="18">
        <f>ROUND(ROUND(H47,2)*ROUND(G47,3),2)</f>
        <v>0</v>
      </c>
      <c r="M47">
        <f>(I47*21)/100</f>
        <v>0</v>
      </c>
      <c r="N47" t="s">
        <v>7</v>
      </c>
    </row>
    <row r="48" spans="1:16" ht="105" x14ac:dyDescent="0.25">
      <c r="A48" s="19" t="s">
        <v>35</v>
      </c>
      <c r="E48" s="41" t="s">
        <v>217</v>
      </c>
      <c r="F48" s="33"/>
    </row>
    <row r="49" spans="1:14" ht="15" x14ac:dyDescent="0.25">
      <c r="A49" s="20" t="s">
        <v>36</v>
      </c>
      <c r="E49" s="42" t="s">
        <v>122</v>
      </c>
      <c r="F49" s="33"/>
    </row>
    <row r="50" spans="1:14" ht="390" x14ac:dyDescent="0.25">
      <c r="A50" t="s">
        <v>37</v>
      </c>
      <c r="E50" s="41" t="s">
        <v>82</v>
      </c>
      <c r="F50" s="33"/>
    </row>
    <row r="51" spans="1:14" ht="15" x14ac:dyDescent="0.25">
      <c r="A51" s="15" t="s">
        <v>33</v>
      </c>
      <c r="B51" s="16">
        <v>11</v>
      </c>
      <c r="C51" s="16" t="s">
        <v>83</v>
      </c>
      <c r="D51" s="15"/>
      <c r="E51" s="41" t="s">
        <v>84</v>
      </c>
      <c r="F51" s="100" t="s">
        <v>73</v>
      </c>
      <c r="G51" s="31">
        <v>2890</v>
      </c>
      <c r="H51" s="32">
        <v>0</v>
      </c>
      <c r="I51" s="18">
        <f>ROUND(ROUND(H51,2)*ROUND(G51,3),2)</f>
        <v>0</v>
      </c>
      <c r="M51">
        <f>(I51*21)/100</f>
        <v>0</v>
      </c>
      <c r="N51" t="s">
        <v>7</v>
      </c>
    </row>
    <row r="52" spans="1:14" ht="45" x14ac:dyDescent="0.25">
      <c r="A52" s="19" t="s">
        <v>35</v>
      </c>
      <c r="E52" s="41" t="s">
        <v>124</v>
      </c>
      <c r="F52" s="33"/>
    </row>
    <row r="53" spans="1:14" ht="51" x14ac:dyDescent="0.25">
      <c r="A53" s="20" t="s">
        <v>36</v>
      </c>
      <c r="E53" s="42" t="s">
        <v>123</v>
      </c>
      <c r="F53" s="33"/>
    </row>
    <row r="54" spans="1:14" ht="225" x14ac:dyDescent="0.25">
      <c r="A54" t="s">
        <v>37</v>
      </c>
      <c r="E54" s="41" t="s">
        <v>85</v>
      </c>
      <c r="F54" s="33"/>
    </row>
    <row r="55" spans="1:14" ht="15" x14ac:dyDescent="0.25">
      <c r="A55" s="15" t="s">
        <v>33</v>
      </c>
      <c r="B55" s="16">
        <v>12</v>
      </c>
      <c r="C55" s="16" t="s">
        <v>86</v>
      </c>
      <c r="D55" s="15" t="s">
        <v>34</v>
      </c>
      <c r="E55" s="41" t="s">
        <v>87</v>
      </c>
      <c r="F55" s="100" t="s">
        <v>73</v>
      </c>
      <c r="G55" s="31">
        <v>250</v>
      </c>
      <c r="H55" s="32">
        <v>0</v>
      </c>
      <c r="I55" s="18">
        <f>ROUND(ROUND(H55,2)*ROUND(G55,3),2)</f>
        <v>0</v>
      </c>
      <c r="M55">
        <f>(I55*21)/100</f>
        <v>0</v>
      </c>
      <c r="N55" t="s">
        <v>7</v>
      </c>
    </row>
    <row r="56" spans="1:14" ht="60" x14ac:dyDescent="0.25">
      <c r="A56" s="19" t="s">
        <v>35</v>
      </c>
      <c r="E56" s="41" t="s">
        <v>218</v>
      </c>
      <c r="F56" s="33"/>
    </row>
    <row r="57" spans="1:14" ht="25.5" x14ac:dyDescent="0.25">
      <c r="A57" s="20" t="s">
        <v>36</v>
      </c>
      <c r="E57" s="42" t="s">
        <v>125</v>
      </c>
      <c r="F57" s="33"/>
    </row>
    <row r="58" spans="1:14" ht="285" x14ac:dyDescent="0.25">
      <c r="A58" t="s">
        <v>37</v>
      </c>
      <c r="E58" s="41" t="s">
        <v>88</v>
      </c>
      <c r="F58" s="33"/>
    </row>
    <row r="59" spans="1:14" ht="15" x14ac:dyDescent="0.25">
      <c r="A59" s="15" t="s">
        <v>33</v>
      </c>
      <c r="B59" s="16">
        <v>13</v>
      </c>
      <c r="C59" s="16" t="s">
        <v>89</v>
      </c>
      <c r="D59" s="15" t="s">
        <v>34</v>
      </c>
      <c r="E59" s="41" t="s">
        <v>90</v>
      </c>
      <c r="F59" s="100" t="s">
        <v>73</v>
      </c>
      <c r="G59" s="31">
        <v>1512</v>
      </c>
      <c r="H59" s="32">
        <v>0</v>
      </c>
      <c r="I59" s="18">
        <f>ROUND(ROUND(H59,2)*ROUND(G59,3),2)</f>
        <v>0</v>
      </c>
      <c r="M59">
        <f>(I59*21)/100</f>
        <v>0</v>
      </c>
      <c r="N59" t="s">
        <v>7</v>
      </c>
    </row>
    <row r="60" spans="1:14" ht="60" x14ac:dyDescent="0.25">
      <c r="A60" s="19" t="s">
        <v>35</v>
      </c>
      <c r="E60" s="41" t="s">
        <v>272</v>
      </c>
      <c r="F60" s="33"/>
    </row>
    <row r="61" spans="1:14" ht="15" x14ac:dyDescent="0.25">
      <c r="A61" s="20" t="s">
        <v>36</v>
      </c>
      <c r="E61" s="42" t="s">
        <v>273</v>
      </c>
      <c r="F61" s="33"/>
    </row>
    <row r="62" spans="1:14" ht="255" x14ac:dyDescent="0.25">
      <c r="A62" t="s">
        <v>37</v>
      </c>
      <c r="E62" s="41" t="s">
        <v>91</v>
      </c>
      <c r="F62" s="33"/>
    </row>
    <row r="63" spans="1:14" ht="15" x14ac:dyDescent="0.25">
      <c r="A63" s="15" t="s">
        <v>33</v>
      </c>
      <c r="B63" s="16">
        <v>14</v>
      </c>
      <c r="C63" s="16" t="s">
        <v>92</v>
      </c>
      <c r="D63" s="15" t="s">
        <v>34</v>
      </c>
      <c r="E63" s="41" t="s">
        <v>93</v>
      </c>
      <c r="F63" s="100" t="s">
        <v>73</v>
      </c>
      <c r="G63" s="31">
        <v>660</v>
      </c>
      <c r="H63" s="32">
        <v>0</v>
      </c>
      <c r="I63" s="18">
        <f>ROUND(ROUND(H63,2)*ROUND(G63,3),2)</f>
        <v>0</v>
      </c>
      <c r="M63">
        <f>(I63*21)/100</f>
        <v>0</v>
      </c>
      <c r="N63" t="s">
        <v>7</v>
      </c>
    </row>
    <row r="64" spans="1:14" ht="150" x14ac:dyDescent="0.25">
      <c r="A64" s="19" t="s">
        <v>35</v>
      </c>
      <c r="E64" s="41" t="s">
        <v>274</v>
      </c>
      <c r="F64" s="33"/>
    </row>
    <row r="65" spans="1:9" ht="15" x14ac:dyDescent="0.25">
      <c r="A65" s="20" t="s">
        <v>36</v>
      </c>
      <c r="E65" s="42" t="s">
        <v>220</v>
      </c>
      <c r="F65" s="33"/>
    </row>
    <row r="66" spans="1:9" ht="45" x14ac:dyDescent="0.25">
      <c r="A66" t="s">
        <v>37</v>
      </c>
      <c r="E66" s="41" t="s">
        <v>94</v>
      </c>
      <c r="F66" s="33"/>
    </row>
    <row r="69" spans="1:9" ht="12.75" customHeight="1" x14ac:dyDescent="0.25">
      <c r="I69" s="24"/>
    </row>
  </sheetData>
  <mergeCells count="11">
    <mergeCell ref="F6:F7"/>
    <mergeCell ref="G6:G7"/>
    <mergeCell ref="H6:I6"/>
    <mergeCell ref="C3:D3"/>
    <mergeCell ref="C4:D4"/>
    <mergeCell ref="C5:D5"/>
    <mergeCell ref="A6:A7"/>
    <mergeCell ref="B6:B7"/>
    <mergeCell ref="C6:C7"/>
    <mergeCell ref="D6:D7"/>
    <mergeCell ref="E6:E7"/>
  </mergeCells>
  <pageMargins left="0.25" right="0.25" top="0.75" bottom="0.75" header="0.3" footer="0.3"/>
  <pageSetup paperSize="9" scale="5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92"/>
  <sheetViews>
    <sheetView topLeftCell="B1" zoomScale="85" zoomScaleNormal="85" workbookViewId="0">
      <selection activeCell="H85" sqref="H85"/>
    </sheetView>
  </sheetViews>
  <sheetFormatPr defaultColWidth="9.140625" defaultRowHeight="12.75" customHeight="1" x14ac:dyDescent="0.25"/>
  <cols>
    <col min="1" max="1" width="9.140625" hidden="1" customWidth="1"/>
    <col min="2" max="2" width="11.7109375" customWidth="1"/>
    <col min="3" max="3" width="14.7109375" customWidth="1"/>
    <col min="4" max="4" width="9.7109375" customWidth="1"/>
    <col min="5" max="5" width="71.85546875" customWidth="1"/>
    <col min="6" max="6" width="11.7109375" customWidth="1"/>
    <col min="7" max="8" width="16.7109375" style="33" customWidth="1"/>
    <col min="9" max="9" width="16.7109375" customWidth="1"/>
    <col min="13" max="16" width="9.140625" hidden="1" customWidth="1"/>
  </cols>
  <sheetData>
    <row r="1" spans="1:16" ht="12.75" customHeight="1" x14ac:dyDescent="0.25">
      <c r="A1" t="s">
        <v>0</v>
      </c>
      <c r="B1" s="1"/>
      <c r="C1" s="1"/>
      <c r="D1" s="1"/>
      <c r="E1" s="1" t="s">
        <v>98</v>
      </c>
      <c r="F1" s="1"/>
      <c r="G1" s="25"/>
      <c r="H1" s="25"/>
      <c r="I1" s="1"/>
      <c r="N1" t="s">
        <v>1</v>
      </c>
    </row>
    <row r="2" spans="1:16" ht="24.95" customHeight="1" x14ac:dyDescent="0.25">
      <c r="B2" s="1"/>
      <c r="C2" s="1"/>
      <c r="D2" s="1"/>
      <c r="E2" s="2" t="s">
        <v>2</v>
      </c>
      <c r="F2" s="1"/>
      <c r="G2" s="25"/>
      <c r="H2" s="26"/>
      <c r="I2" s="3"/>
      <c r="M2" t="e">
        <f>0+#REF!+M9+#REF!</f>
        <v>#REF!</v>
      </c>
      <c r="N2" t="s">
        <v>1</v>
      </c>
    </row>
    <row r="3" spans="1:16" ht="15" customHeight="1" x14ac:dyDescent="0.25">
      <c r="A3" t="s">
        <v>3</v>
      </c>
      <c r="B3" s="4" t="s">
        <v>4</v>
      </c>
      <c r="C3" s="217" t="s">
        <v>5</v>
      </c>
      <c r="D3" s="218"/>
      <c r="E3" s="5" t="s">
        <v>97</v>
      </c>
      <c r="F3" s="1"/>
      <c r="G3" s="27"/>
      <c r="H3" s="34" t="s">
        <v>141</v>
      </c>
      <c r="I3" s="6"/>
      <c r="M3" t="s">
        <v>6</v>
      </c>
      <c r="N3" t="s">
        <v>7</v>
      </c>
    </row>
    <row r="4" spans="1:16" ht="15" customHeight="1" x14ac:dyDescent="0.25">
      <c r="A4" t="s">
        <v>8</v>
      </c>
      <c r="B4" s="4" t="s">
        <v>9</v>
      </c>
      <c r="C4" s="219" t="s">
        <v>138</v>
      </c>
      <c r="D4" s="212"/>
      <c r="E4" s="5" t="s">
        <v>140</v>
      </c>
      <c r="F4" s="1"/>
      <c r="G4" s="25"/>
      <c r="H4" s="28"/>
      <c r="I4" s="7"/>
      <c r="M4" t="s">
        <v>10</v>
      </c>
      <c r="N4" t="s">
        <v>7</v>
      </c>
    </row>
    <row r="5" spans="1:16" ht="15" x14ac:dyDescent="0.25">
      <c r="A5" t="s">
        <v>11</v>
      </c>
      <c r="B5" s="8" t="s">
        <v>12</v>
      </c>
      <c r="C5" s="220" t="s">
        <v>138</v>
      </c>
      <c r="D5" s="221"/>
      <c r="E5" s="9" t="s">
        <v>144</v>
      </c>
      <c r="F5" s="3"/>
      <c r="G5" s="26"/>
      <c r="H5" s="26"/>
      <c r="I5" s="3"/>
      <c r="M5" t="s">
        <v>13</v>
      </c>
      <c r="N5" t="s">
        <v>7</v>
      </c>
    </row>
    <row r="6" spans="1:16" ht="12.75" customHeight="1" x14ac:dyDescent="0.25">
      <c r="A6" s="215" t="s">
        <v>14</v>
      </c>
      <c r="B6" s="215" t="s">
        <v>15</v>
      </c>
      <c r="C6" s="215" t="s">
        <v>16</v>
      </c>
      <c r="D6" s="215" t="s">
        <v>17</v>
      </c>
      <c r="E6" s="215" t="s">
        <v>18</v>
      </c>
      <c r="F6" s="215" t="s">
        <v>19</v>
      </c>
      <c r="G6" s="216" t="s">
        <v>20</v>
      </c>
      <c r="H6" s="215" t="s">
        <v>21</v>
      </c>
      <c r="I6" s="215"/>
    </row>
    <row r="7" spans="1:16" ht="12.75" customHeight="1" x14ac:dyDescent="0.25">
      <c r="A7" s="215"/>
      <c r="B7" s="215"/>
      <c r="C7" s="215"/>
      <c r="D7" s="215"/>
      <c r="E7" s="215"/>
      <c r="F7" s="215"/>
      <c r="G7" s="216"/>
      <c r="H7" s="29" t="s">
        <v>22</v>
      </c>
      <c r="I7" s="10" t="s">
        <v>23</v>
      </c>
    </row>
    <row r="8" spans="1:16" ht="12.75" customHeight="1" x14ac:dyDescent="0.25">
      <c r="A8" s="10" t="s">
        <v>24</v>
      </c>
      <c r="B8" s="10" t="s">
        <v>25</v>
      </c>
      <c r="C8" s="10" t="s">
        <v>7</v>
      </c>
      <c r="D8" s="10" t="s">
        <v>1</v>
      </c>
      <c r="E8" s="10" t="s">
        <v>26</v>
      </c>
      <c r="F8" s="10" t="s">
        <v>27</v>
      </c>
      <c r="G8" s="29" t="s">
        <v>28</v>
      </c>
      <c r="H8" s="29" t="s">
        <v>29</v>
      </c>
      <c r="I8" s="10" t="s">
        <v>30</v>
      </c>
    </row>
    <row r="9" spans="1:16" ht="12.75" customHeight="1" x14ac:dyDescent="0.25">
      <c r="A9" s="3" t="s">
        <v>31</v>
      </c>
      <c r="B9" s="3"/>
      <c r="C9" s="21" t="s">
        <v>25</v>
      </c>
      <c r="D9" s="3"/>
      <c r="E9" s="13" t="s">
        <v>56</v>
      </c>
      <c r="F9" s="3"/>
      <c r="G9" s="26"/>
      <c r="H9" s="26"/>
      <c r="I9" s="22">
        <f>SUM(I10:I45)</f>
        <v>0</v>
      </c>
      <c r="M9" t="e">
        <f>0+P9</f>
        <v>#REF!</v>
      </c>
      <c r="O9" t="e">
        <f>0+#REF!+#REF!+#REF!+I14+I18+I22+#REF!+I26+I30+#REF!+#REF!+'SO 001'!I35+'SO 001'!I39+#REF!+'SO 001'!I43+#REF!+'SO 001'!I47+#REF!+#REF!+'SO 001'!I51+#REF!+'SO 001'!I55+'SO 001'!I59+'SO 001'!I63+#REF!</f>
        <v>#REF!</v>
      </c>
      <c r="P9" t="e">
        <f>0+#REF!+#REF!+#REF!+M14+M18+M22+#REF!+M26+M30+#REF!+#REF!+'SO 001'!M35+'SO 001'!M39+#REF!+'SO 001'!M43+#REF!+'SO 001'!M47+#REF!+#REF!+'SO 001'!M51+#REF!+'SO 001'!M55+'SO 001'!M59+'SO 001'!M63+#REF!</f>
        <v>#REF!</v>
      </c>
    </row>
    <row r="10" spans="1:16" ht="15" x14ac:dyDescent="0.25">
      <c r="A10" s="15" t="s">
        <v>33</v>
      </c>
      <c r="B10" s="101">
        <v>1</v>
      </c>
      <c r="C10" s="102" t="s">
        <v>210</v>
      </c>
      <c r="D10" s="103"/>
      <c r="E10" s="40" t="s">
        <v>198</v>
      </c>
      <c r="F10" s="100" t="s">
        <v>57</v>
      </c>
      <c r="G10" s="31">
        <v>20000</v>
      </c>
      <c r="H10" s="120">
        <v>0</v>
      </c>
      <c r="I10" s="104">
        <f>ROUND(ROUND(H10,2)*ROUND(G10,3),2)</f>
        <v>0</v>
      </c>
      <c r="M10">
        <f>(I10*21)/100</f>
        <v>0</v>
      </c>
      <c r="N10" t="s">
        <v>7</v>
      </c>
    </row>
    <row r="11" spans="1:16" ht="120" x14ac:dyDescent="0.25">
      <c r="A11" s="19" t="s">
        <v>35</v>
      </c>
      <c r="B11" s="33"/>
      <c r="C11" s="33"/>
      <c r="D11" s="33"/>
      <c r="E11" s="41" t="s">
        <v>209</v>
      </c>
      <c r="F11" s="33"/>
      <c r="I11" s="33"/>
    </row>
    <row r="12" spans="1:16" ht="15" x14ac:dyDescent="0.25">
      <c r="A12" s="20" t="s">
        <v>36</v>
      </c>
      <c r="B12" s="33"/>
      <c r="C12" s="33"/>
      <c r="D12" s="33"/>
      <c r="E12" s="42" t="s">
        <v>219</v>
      </c>
      <c r="F12" s="33"/>
      <c r="I12" s="33"/>
    </row>
    <row r="13" spans="1:16" ht="30" x14ac:dyDescent="0.25">
      <c r="A13" t="s">
        <v>37</v>
      </c>
      <c r="B13" s="33"/>
      <c r="C13" s="33"/>
      <c r="D13" s="33"/>
      <c r="E13" s="41" t="s">
        <v>199</v>
      </c>
      <c r="F13" s="33"/>
      <c r="I13" s="33"/>
    </row>
    <row r="14" spans="1:16" ht="15" x14ac:dyDescent="0.25">
      <c r="A14" s="15" t="s">
        <v>33</v>
      </c>
      <c r="B14" s="101">
        <v>2</v>
      </c>
      <c r="C14" s="101" t="s">
        <v>58</v>
      </c>
      <c r="D14" s="103" t="s">
        <v>34</v>
      </c>
      <c r="E14" s="40" t="s">
        <v>59</v>
      </c>
      <c r="F14" s="100" t="s">
        <v>57</v>
      </c>
      <c r="G14" s="31">
        <v>7095</v>
      </c>
      <c r="H14" s="120">
        <v>0</v>
      </c>
      <c r="I14" s="104">
        <f>ROUND(ROUND(H14,2)*ROUND(G14,3),2)</f>
        <v>0</v>
      </c>
      <c r="M14">
        <f>(I14*21)/100</f>
        <v>0</v>
      </c>
      <c r="N14" t="s">
        <v>7</v>
      </c>
    </row>
    <row r="15" spans="1:16" ht="120" x14ac:dyDescent="0.25">
      <c r="A15" s="19" t="s">
        <v>35</v>
      </c>
      <c r="B15" s="33"/>
      <c r="C15" s="33"/>
      <c r="D15" s="33"/>
      <c r="E15" s="41" t="s">
        <v>228</v>
      </c>
      <c r="F15" s="33"/>
      <c r="I15" s="33"/>
    </row>
    <row r="16" spans="1:16" ht="165.75" x14ac:dyDescent="0.25">
      <c r="A16" s="20" t="s">
        <v>36</v>
      </c>
      <c r="B16" s="33"/>
      <c r="C16" s="33"/>
      <c r="D16" s="33"/>
      <c r="E16" s="42" t="s">
        <v>111</v>
      </c>
      <c r="F16" s="33"/>
      <c r="I16" s="33"/>
    </row>
    <row r="17" spans="1:14" ht="45" x14ac:dyDescent="0.25">
      <c r="A17" t="s">
        <v>37</v>
      </c>
      <c r="B17" s="33"/>
      <c r="C17" s="33"/>
      <c r="D17" s="33"/>
      <c r="E17" s="41" t="s">
        <v>60</v>
      </c>
      <c r="F17" s="33"/>
      <c r="I17" s="33"/>
    </row>
    <row r="18" spans="1:14" ht="15" x14ac:dyDescent="0.25">
      <c r="A18" s="15" t="s">
        <v>33</v>
      </c>
      <c r="B18" s="101">
        <v>3</v>
      </c>
      <c r="C18" s="101" t="s">
        <v>61</v>
      </c>
      <c r="D18" s="103" t="s">
        <v>34</v>
      </c>
      <c r="E18" s="40" t="s">
        <v>62</v>
      </c>
      <c r="F18" s="100" t="s">
        <v>51</v>
      </c>
      <c r="G18" s="31">
        <v>49</v>
      </c>
      <c r="H18" s="120">
        <v>0</v>
      </c>
      <c r="I18" s="104">
        <f>ROUND(ROUND(H18,2)*ROUND(G18,3),2)</f>
        <v>0</v>
      </c>
      <c r="M18">
        <f>(I18*21)/100</f>
        <v>0</v>
      </c>
      <c r="N18" t="s">
        <v>7</v>
      </c>
    </row>
    <row r="19" spans="1:14" ht="120" x14ac:dyDescent="0.25">
      <c r="A19" s="19" t="s">
        <v>35</v>
      </c>
      <c r="B19" s="33"/>
      <c r="C19" s="33"/>
      <c r="D19" s="33"/>
      <c r="E19" s="41" t="s">
        <v>228</v>
      </c>
      <c r="F19" s="33"/>
      <c r="I19" s="33"/>
    </row>
    <row r="20" spans="1:14" ht="178.5" x14ac:dyDescent="0.25">
      <c r="A20" s="20" t="s">
        <v>36</v>
      </c>
      <c r="B20" s="33"/>
      <c r="C20" s="33"/>
      <c r="D20" s="33"/>
      <c r="E20" s="42" t="s">
        <v>116</v>
      </c>
      <c r="F20" s="33"/>
      <c r="I20" s="33"/>
    </row>
    <row r="21" spans="1:14" ht="195" x14ac:dyDescent="0.25">
      <c r="A21" t="s">
        <v>37</v>
      </c>
      <c r="B21" s="33"/>
      <c r="C21" s="33"/>
      <c r="D21" s="33"/>
      <c r="E21" s="41" t="s">
        <v>114</v>
      </c>
      <c r="F21" s="33"/>
      <c r="I21" s="33"/>
    </row>
    <row r="22" spans="1:14" ht="15" x14ac:dyDescent="0.25">
      <c r="A22" s="15" t="s">
        <v>33</v>
      </c>
      <c r="B22" s="101">
        <v>4</v>
      </c>
      <c r="C22" s="101" t="s">
        <v>63</v>
      </c>
      <c r="D22" s="103" t="s">
        <v>34</v>
      </c>
      <c r="E22" s="40" t="s">
        <v>64</v>
      </c>
      <c r="F22" s="100" t="s">
        <v>51</v>
      </c>
      <c r="G22" s="31">
        <v>29</v>
      </c>
      <c r="H22" s="120">
        <v>0</v>
      </c>
      <c r="I22" s="104">
        <f>ROUND(ROUND(H22,2)*ROUND(G22,3),2)</f>
        <v>0</v>
      </c>
      <c r="M22">
        <f>(I22*21)/100</f>
        <v>0</v>
      </c>
      <c r="N22" t="s">
        <v>7</v>
      </c>
    </row>
    <row r="23" spans="1:14" ht="120" x14ac:dyDescent="0.25">
      <c r="A23" s="19" t="s">
        <v>35</v>
      </c>
      <c r="B23" s="33"/>
      <c r="C23" s="33"/>
      <c r="D23" s="33"/>
      <c r="E23" s="41" t="s">
        <v>228</v>
      </c>
      <c r="F23" s="33"/>
      <c r="I23" s="33"/>
    </row>
    <row r="24" spans="1:14" ht="191.25" x14ac:dyDescent="0.25">
      <c r="A24" s="20" t="s">
        <v>36</v>
      </c>
      <c r="B24" s="33"/>
      <c r="C24" s="33"/>
      <c r="D24" s="33"/>
      <c r="E24" s="42" t="s">
        <v>275</v>
      </c>
      <c r="F24" s="33"/>
      <c r="I24" s="33"/>
    </row>
    <row r="25" spans="1:14" ht="195" x14ac:dyDescent="0.25">
      <c r="A25" t="s">
        <v>37</v>
      </c>
      <c r="B25" s="33"/>
      <c r="C25" s="33"/>
      <c r="D25" s="33"/>
      <c r="E25" s="41" t="s">
        <v>113</v>
      </c>
      <c r="F25" s="33"/>
      <c r="I25" s="33"/>
    </row>
    <row r="26" spans="1:14" ht="15" x14ac:dyDescent="0.25">
      <c r="A26" s="15" t="s">
        <v>33</v>
      </c>
      <c r="B26" s="101">
        <v>5</v>
      </c>
      <c r="C26" s="101" t="s">
        <v>65</v>
      </c>
      <c r="D26" s="103" t="s">
        <v>34</v>
      </c>
      <c r="E26" s="40" t="s">
        <v>66</v>
      </c>
      <c r="F26" s="100" t="s">
        <v>51</v>
      </c>
      <c r="G26" s="31">
        <v>275</v>
      </c>
      <c r="H26" s="120">
        <v>0</v>
      </c>
      <c r="I26" s="104">
        <f>ROUND(ROUND(H26,2)*ROUND(G26,3),2)</f>
        <v>0</v>
      </c>
      <c r="M26">
        <f>(I26*21)/100</f>
        <v>0</v>
      </c>
      <c r="N26" t="s">
        <v>7</v>
      </c>
    </row>
    <row r="27" spans="1:14" ht="120" x14ac:dyDescent="0.25">
      <c r="A27" s="19" t="s">
        <v>35</v>
      </c>
      <c r="B27" s="33"/>
      <c r="C27" s="33"/>
      <c r="D27" s="33"/>
      <c r="E27" s="41" t="s">
        <v>228</v>
      </c>
      <c r="F27" s="33"/>
      <c r="I27" s="33"/>
    </row>
    <row r="28" spans="1:14" ht="178.5" x14ac:dyDescent="0.25">
      <c r="A28" s="20" t="s">
        <v>36</v>
      </c>
      <c r="B28" s="33"/>
      <c r="C28" s="33"/>
      <c r="D28" s="33"/>
      <c r="E28" s="42" t="s">
        <v>117</v>
      </c>
      <c r="F28" s="33"/>
      <c r="I28" s="33"/>
    </row>
    <row r="29" spans="1:14" ht="195" x14ac:dyDescent="0.25">
      <c r="A29" t="s">
        <v>37</v>
      </c>
      <c r="B29" s="33"/>
      <c r="C29" s="33"/>
      <c r="D29" s="33"/>
      <c r="E29" s="41" t="s">
        <v>112</v>
      </c>
      <c r="F29" s="33"/>
      <c r="I29" s="33"/>
    </row>
    <row r="30" spans="1:14" ht="15" x14ac:dyDescent="0.25">
      <c r="A30" s="15" t="s">
        <v>33</v>
      </c>
      <c r="B30" s="101">
        <v>6</v>
      </c>
      <c r="C30" s="101" t="s">
        <v>67</v>
      </c>
      <c r="D30" s="103" t="s">
        <v>34</v>
      </c>
      <c r="E30" s="40" t="s">
        <v>68</v>
      </c>
      <c r="F30" s="100" t="s">
        <v>51</v>
      </c>
      <c r="G30" s="31">
        <v>130</v>
      </c>
      <c r="H30" s="120">
        <v>0</v>
      </c>
      <c r="I30" s="104">
        <f>ROUND(ROUND(H30,2)*ROUND(G30,3),2)</f>
        <v>0</v>
      </c>
      <c r="M30">
        <f>(I30*21)/100</f>
        <v>0</v>
      </c>
      <c r="N30" t="s">
        <v>7</v>
      </c>
    </row>
    <row r="31" spans="1:14" ht="45" x14ac:dyDescent="0.25">
      <c r="A31" s="19" t="s">
        <v>35</v>
      </c>
      <c r="B31" s="33"/>
      <c r="C31" s="33"/>
      <c r="D31" s="33"/>
      <c r="E31" s="41" t="s">
        <v>229</v>
      </c>
      <c r="F31" s="33"/>
      <c r="I31" s="33"/>
    </row>
    <row r="32" spans="1:14" ht="15" x14ac:dyDescent="0.25">
      <c r="A32" s="20" t="s">
        <v>36</v>
      </c>
      <c r="B32" s="33"/>
      <c r="C32" s="33"/>
      <c r="D32" s="33"/>
      <c r="E32" s="42" t="s">
        <v>120</v>
      </c>
      <c r="F32" s="33"/>
      <c r="I32" s="33"/>
    </row>
    <row r="33" spans="1:63" ht="135" x14ac:dyDescent="0.25">
      <c r="A33" t="s">
        <v>37</v>
      </c>
      <c r="B33" s="33"/>
      <c r="C33" s="33"/>
      <c r="D33" s="33"/>
      <c r="E33" s="41" t="s">
        <v>115</v>
      </c>
      <c r="F33" s="33"/>
      <c r="I33" s="33"/>
    </row>
    <row r="34" spans="1:63" ht="15" x14ac:dyDescent="0.25">
      <c r="A34" s="15" t="s">
        <v>33</v>
      </c>
      <c r="B34" s="101">
        <v>7</v>
      </c>
      <c r="C34" s="101" t="s">
        <v>69</v>
      </c>
      <c r="D34" s="103" t="s">
        <v>34</v>
      </c>
      <c r="E34" s="40" t="s">
        <v>70</v>
      </c>
      <c r="F34" s="100" t="s">
        <v>51</v>
      </c>
      <c r="G34" s="31">
        <v>55</v>
      </c>
      <c r="H34" s="120">
        <v>0</v>
      </c>
      <c r="I34" s="104">
        <f>ROUND(ROUND(H34,2)*ROUND(G34,3),2)</f>
        <v>0</v>
      </c>
      <c r="M34">
        <f>(I34*21)/100</f>
        <v>0</v>
      </c>
      <c r="N34" t="s">
        <v>7</v>
      </c>
    </row>
    <row r="35" spans="1:63" ht="45" x14ac:dyDescent="0.25">
      <c r="A35" s="19" t="s">
        <v>35</v>
      </c>
      <c r="B35" s="33"/>
      <c r="C35" s="33"/>
      <c r="D35" s="33"/>
      <c r="E35" s="41" t="s">
        <v>229</v>
      </c>
      <c r="F35" s="33"/>
      <c r="I35" s="33"/>
    </row>
    <row r="36" spans="1:63" ht="15" x14ac:dyDescent="0.25">
      <c r="A36" s="20" t="s">
        <v>36</v>
      </c>
      <c r="B36" s="33"/>
      <c r="C36" s="33"/>
      <c r="D36" s="33"/>
      <c r="E36" s="42" t="s">
        <v>119</v>
      </c>
      <c r="F36" s="33"/>
      <c r="I36" s="33"/>
    </row>
    <row r="37" spans="1:63" ht="135" x14ac:dyDescent="0.25">
      <c r="A37" t="s">
        <v>37</v>
      </c>
      <c r="B37" s="33"/>
      <c r="C37" s="33"/>
      <c r="D37" s="33"/>
      <c r="E37" s="41" t="s">
        <v>115</v>
      </c>
      <c r="F37" s="33"/>
      <c r="I37" s="33"/>
    </row>
    <row r="38" spans="1:63" ht="15" x14ac:dyDescent="0.25">
      <c r="A38" s="15" t="s">
        <v>33</v>
      </c>
      <c r="B38" s="101">
        <v>8</v>
      </c>
      <c r="C38" s="101">
        <v>11223</v>
      </c>
      <c r="D38" s="103" t="s">
        <v>34</v>
      </c>
      <c r="E38" s="40" t="s">
        <v>110</v>
      </c>
      <c r="F38" s="100" t="s">
        <v>51</v>
      </c>
      <c r="G38" s="31">
        <v>5</v>
      </c>
      <c r="H38" s="120">
        <v>0</v>
      </c>
      <c r="I38" s="104">
        <f>ROUND(ROUND(H38,2)*ROUND(G38,3),2)</f>
        <v>0</v>
      </c>
      <c r="M38">
        <f>(I38*21)/100</f>
        <v>0</v>
      </c>
      <c r="N38" t="s">
        <v>7</v>
      </c>
    </row>
    <row r="39" spans="1:63" ht="45" x14ac:dyDescent="0.25">
      <c r="A39" s="19" t="s">
        <v>35</v>
      </c>
      <c r="B39" s="33"/>
      <c r="C39" s="33"/>
      <c r="D39" s="33"/>
      <c r="E39" s="41" t="s">
        <v>229</v>
      </c>
      <c r="F39" s="33"/>
      <c r="I39" s="33"/>
    </row>
    <row r="40" spans="1:63" ht="15" x14ac:dyDescent="0.25">
      <c r="A40" s="20" t="s">
        <v>36</v>
      </c>
      <c r="B40" s="33"/>
      <c r="C40" s="33"/>
      <c r="D40" s="33"/>
      <c r="E40" s="42" t="s">
        <v>118</v>
      </c>
      <c r="F40" s="33"/>
      <c r="I40" s="33"/>
    </row>
    <row r="41" spans="1:63" ht="135" x14ac:dyDescent="0.25">
      <c r="A41" t="s">
        <v>37</v>
      </c>
      <c r="B41" s="33"/>
      <c r="C41" s="33"/>
      <c r="D41" s="33"/>
      <c r="E41" s="41" t="s">
        <v>115</v>
      </c>
      <c r="F41" s="33"/>
      <c r="I41" s="33"/>
    </row>
    <row r="42" spans="1:63" ht="15" x14ac:dyDescent="0.25">
      <c r="A42" s="15" t="s">
        <v>33</v>
      </c>
      <c r="B42" s="101">
        <v>9</v>
      </c>
      <c r="C42" s="101">
        <v>11525</v>
      </c>
      <c r="D42" s="103" t="s">
        <v>34</v>
      </c>
      <c r="E42" s="40" t="s">
        <v>104</v>
      </c>
      <c r="F42" s="100" t="s">
        <v>95</v>
      </c>
      <c r="G42" s="31">
        <v>9</v>
      </c>
      <c r="H42" s="120">
        <v>0</v>
      </c>
      <c r="I42" s="104">
        <f>ROUND(ROUND(H42,2)*ROUND(G42,3),2)</f>
        <v>0</v>
      </c>
      <c r="M42">
        <f>(I42*21)/100</f>
        <v>0</v>
      </c>
      <c r="N42" t="s">
        <v>7</v>
      </c>
    </row>
    <row r="43" spans="1:63" ht="60" x14ac:dyDescent="0.25">
      <c r="A43" s="19" t="s">
        <v>35</v>
      </c>
      <c r="B43" s="33"/>
      <c r="C43" s="33"/>
      <c r="D43" s="33"/>
      <c r="E43" s="41" t="s">
        <v>230</v>
      </c>
      <c r="F43" s="33"/>
      <c r="I43" s="33"/>
    </row>
    <row r="44" spans="1:63" ht="38.25" x14ac:dyDescent="0.25">
      <c r="A44" s="20" t="s">
        <v>36</v>
      </c>
      <c r="B44" s="33"/>
      <c r="C44" s="33"/>
      <c r="D44" s="33"/>
      <c r="E44" s="42" t="s">
        <v>148</v>
      </c>
      <c r="F44" s="33"/>
      <c r="I44" s="33"/>
    </row>
    <row r="45" spans="1:63" ht="45" x14ac:dyDescent="0.25">
      <c r="A45" t="s">
        <v>37</v>
      </c>
      <c r="B45" s="33"/>
      <c r="C45" s="33"/>
      <c r="D45" s="33"/>
      <c r="E45" s="41" t="s">
        <v>105</v>
      </c>
      <c r="F45" s="33"/>
      <c r="I45" s="33"/>
    </row>
    <row r="46" spans="1:63" s="91" customFormat="1" ht="12.75" customHeight="1" x14ac:dyDescent="0.25">
      <c r="A46" s="97"/>
      <c r="B46" s="105"/>
      <c r="C46" s="106">
        <v>3</v>
      </c>
      <c r="D46" s="105"/>
      <c r="E46" s="107" t="s">
        <v>242</v>
      </c>
      <c r="F46" s="105"/>
      <c r="G46" s="105"/>
      <c r="H46" s="105"/>
      <c r="I46" s="108">
        <f>SUM(I47:I62)</f>
        <v>0</v>
      </c>
    </row>
    <row r="47" spans="1:63" s="69" customFormat="1" ht="14.25" customHeight="1" x14ac:dyDescent="0.25">
      <c r="B47" s="109">
        <v>10</v>
      </c>
      <c r="C47" s="110" t="s">
        <v>238</v>
      </c>
      <c r="D47" s="109" t="s">
        <v>39</v>
      </c>
      <c r="E47" s="111" t="s">
        <v>237</v>
      </c>
      <c r="F47" s="100" t="s">
        <v>239</v>
      </c>
      <c r="G47" s="31">
        <v>2</v>
      </c>
      <c r="H47" s="120">
        <v>0</v>
      </c>
      <c r="I47" s="104">
        <f>ROUND(ROUND(H47,2)*ROUND(G47,3),2)</f>
        <v>0</v>
      </c>
      <c r="J47" s="88"/>
      <c r="K47" s="88"/>
      <c r="P47" s="224"/>
      <c r="Q47" s="224"/>
      <c r="R47" s="224"/>
      <c r="S47" s="224"/>
      <c r="T47" s="224"/>
      <c r="U47" s="224"/>
      <c r="V47" s="224"/>
      <c r="W47" s="224"/>
      <c r="X47" s="224"/>
      <c r="Y47" s="224"/>
      <c r="Z47" s="224"/>
      <c r="AA47" s="224"/>
      <c r="AB47" s="224"/>
      <c r="AC47" s="224"/>
      <c r="AD47" s="224"/>
      <c r="AE47" s="224"/>
      <c r="AF47" s="224"/>
      <c r="AG47" s="224"/>
      <c r="AH47" s="224"/>
      <c r="AI47" s="225"/>
      <c r="AJ47" s="225"/>
      <c r="AK47" s="225"/>
      <c r="AL47" s="225"/>
      <c r="AN47" s="226"/>
      <c r="AO47" s="226"/>
      <c r="AP47" s="226"/>
      <c r="AR47" s="226"/>
      <c r="AS47" s="226"/>
      <c r="AT47" s="226"/>
      <c r="AU47" s="226"/>
      <c r="AV47" s="226"/>
      <c r="AW47" s="226"/>
      <c r="AX47" s="226"/>
      <c r="AY47" s="226"/>
      <c r="AZ47" s="226"/>
      <c r="BA47" s="226"/>
      <c r="BB47" s="226"/>
      <c r="BC47" s="226"/>
      <c r="BD47" s="226"/>
      <c r="BE47" s="226"/>
      <c r="BF47" s="226"/>
      <c r="BG47" s="226"/>
      <c r="BK47" s="89"/>
    </row>
    <row r="48" spans="1:63" s="69" customFormat="1" ht="3" customHeight="1" x14ac:dyDescent="0.25">
      <c r="B48" s="112"/>
      <c r="C48" s="112"/>
      <c r="D48" s="112"/>
      <c r="E48" s="112"/>
      <c r="F48" s="112"/>
      <c r="G48" s="112"/>
      <c r="H48" s="112"/>
      <c r="I48" s="112"/>
      <c r="BK48" s="89"/>
    </row>
    <row r="49" spans="1:63" s="69" customFormat="1" ht="195" x14ac:dyDescent="0.25">
      <c r="B49" s="112"/>
      <c r="C49" s="112"/>
      <c r="D49" s="112"/>
      <c r="E49" s="113" t="s">
        <v>263</v>
      </c>
      <c r="F49" s="112"/>
      <c r="G49" s="112"/>
      <c r="H49" s="112"/>
      <c r="I49" s="112"/>
      <c r="P49" s="222"/>
      <c r="Q49" s="222"/>
      <c r="R49" s="222"/>
      <c r="S49" s="222"/>
      <c r="T49" s="222"/>
      <c r="U49" s="222"/>
      <c r="V49" s="222"/>
      <c r="W49" s="222"/>
      <c r="X49" s="222"/>
      <c r="Y49" s="222"/>
      <c r="Z49" s="222"/>
      <c r="AA49" s="222"/>
      <c r="AB49" s="222"/>
      <c r="AC49" s="222"/>
      <c r="AD49" s="222"/>
      <c r="AE49" s="222"/>
      <c r="AF49" s="222"/>
      <c r="AG49" s="222"/>
      <c r="AH49" s="222"/>
      <c r="BK49" s="89"/>
    </row>
    <row r="50" spans="1:63" s="69" customFormat="1" ht="12" customHeight="1" x14ac:dyDescent="0.25">
      <c r="B50" s="112"/>
      <c r="C50" s="112"/>
      <c r="D50" s="112"/>
      <c r="E50" s="42" t="s">
        <v>247</v>
      </c>
      <c r="F50" s="112"/>
      <c r="G50" s="112"/>
      <c r="H50" s="112"/>
      <c r="I50" s="112"/>
      <c r="P50" s="222"/>
      <c r="Q50" s="222"/>
      <c r="R50" s="222"/>
      <c r="S50" s="222"/>
      <c r="T50" s="222"/>
      <c r="U50" s="222"/>
      <c r="V50" s="222"/>
      <c r="W50" s="222"/>
      <c r="X50" s="222"/>
      <c r="Y50" s="222"/>
      <c r="Z50" s="222"/>
      <c r="AA50" s="222"/>
      <c r="AB50" s="222"/>
      <c r="AC50" s="222"/>
      <c r="AD50" s="222"/>
      <c r="AE50" s="222"/>
      <c r="AF50" s="222"/>
      <c r="AG50" s="222"/>
      <c r="AH50" s="222"/>
      <c r="BK50" s="89"/>
    </row>
    <row r="51" spans="1:63" s="69" customFormat="1" ht="60" x14ac:dyDescent="0.25">
      <c r="B51" s="114"/>
      <c r="C51" s="114"/>
      <c r="D51" s="112"/>
      <c r="E51" s="41" t="s">
        <v>262</v>
      </c>
      <c r="F51" s="114"/>
      <c r="G51" s="114"/>
      <c r="H51" s="114"/>
      <c r="I51" s="114"/>
      <c r="J51" s="90"/>
      <c r="K51" s="90"/>
      <c r="L51" s="90"/>
      <c r="M51" s="90"/>
      <c r="N51" s="90"/>
      <c r="O51" s="90"/>
      <c r="P51" s="90"/>
      <c r="Q51" s="90"/>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K51" s="89"/>
    </row>
    <row r="52" spans="1:63" s="69" customFormat="1" ht="14.25" customHeight="1" x14ac:dyDescent="0.25">
      <c r="B52" s="109">
        <v>11</v>
      </c>
      <c r="C52" s="110" t="s">
        <v>238</v>
      </c>
      <c r="D52" s="109" t="s">
        <v>54</v>
      </c>
      <c r="E52" s="111" t="s">
        <v>237</v>
      </c>
      <c r="F52" s="100" t="s">
        <v>239</v>
      </c>
      <c r="G52" s="31">
        <v>34</v>
      </c>
      <c r="H52" s="120">
        <v>0</v>
      </c>
      <c r="I52" s="104">
        <f>ROUND(ROUND(H52,2)*ROUND(G52,3),2)</f>
        <v>0</v>
      </c>
      <c r="J52" s="88"/>
      <c r="K52" s="88"/>
      <c r="P52" s="224"/>
      <c r="Q52" s="224"/>
      <c r="R52" s="224"/>
      <c r="S52" s="224"/>
      <c r="T52" s="224"/>
      <c r="U52" s="224"/>
      <c r="V52" s="224"/>
      <c r="W52" s="224"/>
      <c r="X52" s="224"/>
      <c r="Y52" s="224"/>
      <c r="Z52" s="224"/>
      <c r="AA52" s="224"/>
      <c r="AB52" s="224"/>
      <c r="AC52" s="224"/>
      <c r="AD52" s="224"/>
      <c r="AE52" s="224"/>
      <c r="AF52" s="224"/>
      <c r="AG52" s="224"/>
      <c r="AH52" s="224"/>
      <c r="AI52" s="225"/>
      <c r="AJ52" s="225"/>
      <c r="AK52" s="225"/>
      <c r="AL52" s="225"/>
      <c r="AN52" s="226"/>
      <c r="AO52" s="226"/>
      <c r="AP52" s="226"/>
      <c r="AR52" s="226"/>
      <c r="AS52" s="226"/>
      <c r="AT52" s="226"/>
      <c r="AU52" s="226"/>
      <c r="AV52" s="226"/>
      <c r="AW52" s="226"/>
      <c r="AX52" s="226"/>
      <c r="AY52" s="226"/>
      <c r="AZ52" s="226"/>
      <c r="BA52" s="226"/>
      <c r="BB52" s="226"/>
      <c r="BC52" s="226"/>
      <c r="BD52" s="226"/>
      <c r="BE52" s="226"/>
      <c r="BF52" s="226"/>
      <c r="BG52" s="226"/>
      <c r="BK52" s="89"/>
    </row>
    <row r="53" spans="1:63" s="69" customFormat="1" ht="3" customHeight="1" x14ac:dyDescent="0.25">
      <c r="B53" s="112"/>
      <c r="C53" s="112"/>
      <c r="D53" s="112"/>
      <c r="E53" s="112"/>
      <c r="F53" s="112"/>
      <c r="G53" s="112"/>
      <c r="H53" s="112"/>
      <c r="I53" s="112"/>
      <c r="BK53" s="89"/>
    </row>
    <row r="54" spans="1:63" s="69" customFormat="1" ht="135" x14ac:dyDescent="0.25">
      <c r="B54" s="112"/>
      <c r="C54" s="112"/>
      <c r="D54" s="112"/>
      <c r="E54" s="113" t="s">
        <v>259</v>
      </c>
      <c r="F54" s="112"/>
      <c r="G54" s="112"/>
      <c r="H54" s="112"/>
      <c r="I54" s="112"/>
      <c r="P54" s="222"/>
      <c r="Q54" s="222"/>
      <c r="R54" s="222"/>
      <c r="S54" s="222"/>
      <c r="T54" s="222"/>
      <c r="U54" s="222"/>
      <c r="V54" s="222"/>
      <c r="W54" s="222"/>
      <c r="X54" s="222"/>
      <c r="Y54" s="222"/>
      <c r="Z54" s="222"/>
      <c r="AA54" s="222"/>
      <c r="AB54" s="222"/>
      <c r="AC54" s="222"/>
      <c r="AD54" s="222"/>
      <c r="AE54" s="222"/>
      <c r="AF54" s="222"/>
      <c r="AG54" s="222"/>
      <c r="AH54" s="222"/>
      <c r="BK54" s="89"/>
    </row>
    <row r="55" spans="1:63" s="69" customFormat="1" ht="12" customHeight="1" x14ac:dyDescent="0.25">
      <c r="B55" s="112"/>
      <c r="C55" s="112"/>
      <c r="D55" s="112"/>
      <c r="E55" s="42" t="s">
        <v>247</v>
      </c>
      <c r="F55" s="112"/>
      <c r="G55" s="112"/>
      <c r="H55" s="112"/>
      <c r="I55" s="112"/>
      <c r="P55" s="222"/>
      <c r="Q55" s="222"/>
      <c r="R55" s="222"/>
      <c r="S55" s="222"/>
      <c r="T55" s="222"/>
      <c r="U55" s="222"/>
      <c r="V55" s="222"/>
      <c r="W55" s="222"/>
      <c r="X55" s="222"/>
      <c r="Y55" s="222"/>
      <c r="Z55" s="222"/>
      <c r="AA55" s="222"/>
      <c r="AB55" s="222"/>
      <c r="AC55" s="222"/>
      <c r="AD55" s="222"/>
      <c r="AE55" s="222"/>
      <c r="AF55" s="222"/>
      <c r="AG55" s="222"/>
      <c r="AH55" s="222"/>
      <c r="BK55" s="89"/>
    </row>
    <row r="56" spans="1:63" s="69" customFormat="1" ht="45" x14ac:dyDescent="0.25">
      <c r="B56" s="114"/>
      <c r="C56" s="114"/>
      <c r="D56" s="112"/>
      <c r="E56" s="41" t="s">
        <v>248</v>
      </c>
      <c r="F56" s="114"/>
      <c r="G56" s="114"/>
      <c r="H56" s="114"/>
      <c r="I56" s="114"/>
      <c r="J56" s="90"/>
      <c r="K56" s="90"/>
      <c r="L56" s="90"/>
      <c r="M56" s="90"/>
      <c r="N56" s="90"/>
      <c r="O56" s="90"/>
      <c r="P56" s="90"/>
      <c r="Q56" s="90"/>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K56" s="89"/>
    </row>
    <row r="57" spans="1:63" s="69" customFormat="1" ht="1.5" customHeight="1" x14ac:dyDescent="0.25">
      <c r="B57" s="112"/>
      <c r="C57" s="112"/>
      <c r="D57" s="112"/>
      <c r="E57" s="112"/>
      <c r="F57" s="112"/>
      <c r="G57" s="112"/>
      <c r="H57" s="112">
        <v>0</v>
      </c>
      <c r="I57" s="112"/>
      <c r="BK57" s="89"/>
    </row>
    <row r="58" spans="1:63" s="69" customFormat="1" ht="14.25" customHeight="1" x14ac:dyDescent="0.25">
      <c r="B58" s="109">
        <v>12</v>
      </c>
      <c r="C58" s="110" t="s">
        <v>240</v>
      </c>
      <c r="D58" s="109"/>
      <c r="E58" s="111" t="s">
        <v>241</v>
      </c>
      <c r="F58" s="100" t="s">
        <v>239</v>
      </c>
      <c r="G58" s="31">
        <v>10</v>
      </c>
      <c r="H58" s="120">
        <v>0</v>
      </c>
      <c r="I58" s="104">
        <f>ROUND(ROUND(H58,2)*ROUND(G58,3),2)</f>
        <v>0</v>
      </c>
      <c r="J58" s="88"/>
      <c r="K58" s="88"/>
      <c r="P58" s="224"/>
      <c r="Q58" s="224"/>
      <c r="R58" s="224"/>
      <c r="S58" s="224"/>
      <c r="T58" s="224"/>
      <c r="U58" s="224"/>
      <c r="V58" s="224"/>
      <c r="W58" s="224"/>
      <c r="X58" s="224"/>
      <c r="Y58" s="224"/>
      <c r="Z58" s="224"/>
      <c r="AA58" s="224"/>
      <c r="AB58" s="224"/>
      <c r="AC58" s="224"/>
      <c r="AD58" s="224"/>
      <c r="AE58" s="224"/>
      <c r="AF58" s="224"/>
      <c r="AG58" s="224"/>
      <c r="AH58" s="224"/>
      <c r="AI58" s="225"/>
      <c r="AJ58" s="225"/>
      <c r="AK58" s="225"/>
      <c r="AL58" s="225"/>
      <c r="AN58" s="226"/>
      <c r="AO58" s="226"/>
      <c r="AP58" s="226"/>
      <c r="AR58" s="226"/>
      <c r="AS58" s="226"/>
      <c r="AT58" s="226"/>
      <c r="AU58" s="226"/>
      <c r="AV58" s="226"/>
      <c r="AW58" s="226"/>
      <c r="AX58" s="226"/>
      <c r="AY58" s="226"/>
      <c r="AZ58" s="226"/>
      <c r="BA58" s="226"/>
      <c r="BB58" s="226"/>
      <c r="BC58" s="226"/>
      <c r="BD58" s="226"/>
      <c r="BE58" s="226"/>
      <c r="BF58" s="226"/>
      <c r="BG58" s="226"/>
      <c r="BK58" s="89"/>
    </row>
    <row r="59" spans="1:63" s="69" customFormat="1" ht="3" customHeight="1" x14ac:dyDescent="0.25">
      <c r="B59" s="112"/>
      <c r="C59" s="112"/>
      <c r="D59" s="112"/>
      <c r="E59" s="112"/>
      <c r="F59" s="112"/>
      <c r="G59" s="112"/>
      <c r="H59" s="112"/>
      <c r="I59" s="112"/>
      <c r="BK59" s="89"/>
    </row>
    <row r="60" spans="1:63" s="69" customFormat="1" ht="135" x14ac:dyDescent="0.25">
      <c r="B60" s="112"/>
      <c r="C60" s="112"/>
      <c r="D60" s="112"/>
      <c r="E60" s="113" t="s">
        <v>257</v>
      </c>
      <c r="F60" s="112"/>
      <c r="G60" s="112"/>
      <c r="H60" s="112"/>
      <c r="I60" s="112"/>
      <c r="P60" s="222"/>
      <c r="Q60" s="222"/>
      <c r="R60" s="222"/>
      <c r="S60" s="222"/>
      <c r="T60" s="222"/>
      <c r="U60" s="222"/>
      <c r="V60" s="222"/>
      <c r="W60" s="222"/>
      <c r="X60" s="222"/>
      <c r="Y60" s="222"/>
      <c r="Z60" s="222"/>
      <c r="AA60" s="222"/>
      <c r="AB60" s="222"/>
      <c r="AC60" s="222"/>
      <c r="AD60" s="222"/>
      <c r="AE60" s="222"/>
      <c r="AF60" s="222"/>
      <c r="AG60" s="222"/>
      <c r="AH60" s="222"/>
      <c r="BK60" s="89"/>
    </row>
    <row r="61" spans="1:63" s="69" customFormat="1" ht="15" x14ac:dyDescent="0.25">
      <c r="B61" s="112"/>
      <c r="C61" s="112"/>
      <c r="D61" s="112"/>
      <c r="E61" s="42" t="s">
        <v>251</v>
      </c>
      <c r="F61" s="112"/>
      <c r="G61" s="112"/>
      <c r="H61" s="112"/>
      <c r="I61" s="112"/>
      <c r="P61" s="222"/>
      <c r="Q61" s="222"/>
      <c r="R61" s="222"/>
      <c r="S61" s="222"/>
      <c r="T61" s="222"/>
      <c r="U61" s="222"/>
      <c r="V61" s="222"/>
      <c r="W61" s="222"/>
      <c r="X61" s="222"/>
      <c r="Y61" s="222"/>
      <c r="Z61" s="222"/>
      <c r="AA61" s="222"/>
      <c r="AB61" s="222"/>
      <c r="AC61" s="222"/>
      <c r="AD61" s="222"/>
      <c r="AE61" s="222"/>
      <c r="AF61" s="222"/>
      <c r="AG61" s="222"/>
      <c r="AH61" s="222"/>
      <c r="BK61" s="89"/>
    </row>
    <row r="62" spans="1:63" s="69" customFormat="1" ht="60" x14ac:dyDescent="0.25">
      <c r="B62" s="112"/>
      <c r="C62" s="112"/>
      <c r="D62" s="112"/>
      <c r="E62" s="115" t="s">
        <v>249</v>
      </c>
      <c r="F62" s="112"/>
      <c r="G62" s="112"/>
      <c r="H62" s="112"/>
      <c r="I62" s="112"/>
      <c r="BK62" s="89"/>
    </row>
    <row r="63" spans="1:63" s="91" customFormat="1" ht="12.75" customHeight="1" x14ac:dyDescent="0.25">
      <c r="A63" s="97"/>
      <c r="B63" s="105"/>
      <c r="C63" s="106">
        <v>7</v>
      </c>
      <c r="D63" s="105"/>
      <c r="E63" s="107" t="s">
        <v>233</v>
      </c>
      <c r="F63" s="105"/>
      <c r="G63" s="105"/>
      <c r="H63" s="105"/>
      <c r="I63" s="108">
        <f>SUM(I64:I75)</f>
        <v>0</v>
      </c>
    </row>
    <row r="64" spans="1:63" ht="12.75" customHeight="1" x14ac:dyDescent="0.25">
      <c r="B64" s="109">
        <v>13</v>
      </c>
      <c r="C64" s="110" t="s">
        <v>254</v>
      </c>
      <c r="D64" s="109" t="s">
        <v>39</v>
      </c>
      <c r="E64" s="111" t="s">
        <v>255</v>
      </c>
      <c r="F64" s="100" t="s">
        <v>256</v>
      </c>
      <c r="G64" s="31">
        <v>250</v>
      </c>
      <c r="H64" s="120">
        <v>0</v>
      </c>
      <c r="I64" s="104">
        <f>ROUND(ROUND(H64,2)*ROUND(G64,3),2)</f>
        <v>0</v>
      </c>
      <c r="J64" s="88"/>
      <c r="K64" s="88"/>
      <c r="L64" s="88"/>
      <c r="M64" s="88"/>
      <c r="N64" s="88"/>
      <c r="O64" s="88"/>
      <c r="P64" s="88"/>
      <c r="Q64" s="88"/>
      <c r="R64" s="88"/>
      <c r="S64" s="88"/>
      <c r="T64" s="88"/>
      <c r="U64" s="88"/>
      <c r="V64" s="88"/>
      <c r="W64" s="88"/>
    </row>
    <row r="65" spans="1:48" ht="30" x14ac:dyDescent="0.25">
      <c r="B65" s="33"/>
      <c r="C65" s="33"/>
      <c r="D65" s="33"/>
      <c r="E65" s="113" t="s">
        <v>260</v>
      </c>
      <c r="F65" s="33"/>
      <c r="I65" s="33"/>
    </row>
    <row r="66" spans="1:48" ht="12.75" customHeight="1" x14ac:dyDescent="0.25">
      <c r="B66" s="33"/>
      <c r="C66" s="33"/>
      <c r="D66" s="33"/>
      <c r="E66" s="42" t="s">
        <v>261</v>
      </c>
      <c r="F66" s="33"/>
      <c r="I66" s="33"/>
    </row>
    <row r="67" spans="1:48" ht="75" x14ac:dyDescent="0.25">
      <c r="B67" s="33"/>
      <c r="C67" s="33"/>
      <c r="D67" s="33"/>
      <c r="E67" s="41" t="s">
        <v>266</v>
      </c>
      <c r="F67" s="33"/>
      <c r="I67" s="33"/>
    </row>
    <row r="68" spans="1:48" ht="12.75" customHeight="1" x14ac:dyDescent="0.25">
      <c r="B68" s="109">
        <v>14</v>
      </c>
      <c r="C68" s="110" t="s">
        <v>234</v>
      </c>
      <c r="D68" s="109"/>
      <c r="E68" s="111" t="s">
        <v>235</v>
      </c>
      <c r="F68" s="100" t="s">
        <v>57</v>
      </c>
      <c r="G68" s="31">
        <v>180</v>
      </c>
      <c r="H68" s="120">
        <v>0</v>
      </c>
      <c r="I68" s="104">
        <f>ROUND(ROUND(H68,2)*ROUND(G68,3),2)</f>
        <v>0</v>
      </c>
      <c r="J68" s="88"/>
      <c r="K68" s="88"/>
      <c r="L68" s="88"/>
      <c r="M68" s="88"/>
      <c r="N68" s="88"/>
      <c r="O68" s="88"/>
      <c r="P68" s="88"/>
      <c r="Q68" s="88"/>
      <c r="R68" s="88"/>
      <c r="S68" s="88"/>
      <c r="T68" s="88"/>
      <c r="U68" s="88"/>
      <c r="V68" s="88"/>
      <c r="W68" s="88"/>
    </row>
    <row r="69" spans="1:48" ht="135" x14ac:dyDescent="0.25">
      <c r="B69" s="33"/>
      <c r="C69" s="33"/>
      <c r="D69" s="33"/>
      <c r="E69" s="113" t="s">
        <v>258</v>
      </c>
      <c r="F69" s="112"/>
      <c r="G69" s="112"/>
      <c r="H69" s="112"/>
      <c r="I69" s="112"/>
      <c r="J69" s="69"/>
      <c r="K69" s="69"/>
      <c r="L69" s="69"/>
      <c r="M69" s="69"/>
      <c r="N69" s="69"/>
      <c r="O69" s="69"/>
      <c r="P69" s="69"/>
      <c r="Q69" s="69"/>
      <c r="R69" s="69"/>
      <c r="S69" s="69"/>
      <c r="T69" s="69"/>
      <c r="U69" s="69"/>
      <c r="V69" s="69"/>
      <c r="W69" s="69"/>
    </row>
    <row r="70" spans="1:48" ht="12.75" customHeight="1" x14ac:dyDescent="0.25">
      <c r="B70" s="33"/>
      <c r="C70" s="33"/>
      <c r="D70" s="33"/>
      <c r="E70" s="42" t="s">
        <v>250</v>
      </c>
      <c r="F70" s="116"/>
      <c r="G70" s="116"/>
      <c r="H70" s="116"/>
      <c r="I70" s="116"/>
      <c r="J70" s="87"/>
      <c r="K70" s="87"/>
      <c r="L70" s="87"/>
      <c r="M70" s="87"/>
      <c r="N70" s="87"/>
      <c r="O70" s="87"/>
      <c r="P70" s="87"/>
      <c r="Q70" s="87"/>
      <c r="R70" s="87"/>
      <c r="S70" s="87"/>
      <c r="T70" s="87"/>
      <c r="U70" s="87"/>
      <c r="V70" s="87"/>
      <c r="W70" s="87"/>
    </row>
    <row r="71" spans="1:48" ht="90" x14ac:dyDescent="0.25">
      <c r="B71" s="33"/>
      <c r="C71" s="33"/>
      <c r="D71" s="33"/>
      <c r="E71" s="41" t="s">
        <v>236</v>
      </c>
      <c r="F71" s="33"/>
      <c r="I71" s="33"/>
    </row>
    <row r="72" spans="1:48" ht="12.75" customHeight="1" x14ac:dyDescent="0.25">
      <c r="B72" s="109">
        <v>15</v>
      </c>
      <c r="C72" s="110" t="s">
        <v>252</v>
      </c>
      <c r="D72" s="109"/>
      <c r="E72" s="111" t="s">
        <v>253</v>
      </c>
      <c r="F72" s="100" t="s">
        <v>57</v>
      </c>
      <c r="G72" s="31">
        <v>10</v>
      </c>
      <c r="H72" s="120">
        <v>0</v>
      </c>
      <c r="I72" s="104">
        <f>ROUND(ROUND(H72,2)*ROUND(G72,3),2)</f>
        <v>0</v>
      </c>
      <c r="J72" s="88"/>
      <c r="K72" s="88"/>
      <c r="L72" s="88"/>
      <c r="M72" s="88"/>
      <c r="N72" s="88"/>
      <c r="O72" s="88"/>
      <c r="P72" s="88"/>
      <c r="Q72" s="88"/>
      <c r="R72" s="88"/>
      <c r="S72" s="88"/>
      <c r="T72" s="88"/>
      <c r="U72" s="88"/>
      <c r="V72" s="88"/>
      <c r="W72" s="88"/>
    </row>
    <row r="73" spans="1:48" ht="12.75" customHeight="1" x14ac:dyDescent="0.25">
      <c r="B73" s="33"/>
      <c r="C73" s="33"/>
      <c r="D73" s="33"/>
      <c r="E73" s="113" t="s">
        <v>264</v>
      </c>
      <c r="F73" s="117"/>
      <c r="G73" s="117"/>
      <c r="H73" s="117"/>
      <c r="I73" s="117"/>
      <c r="J73" s="88"/>
      <c r="K73" s="88"/>
      <c r="L73" s="88"/>
      <c r="M73" s="88"/>
      <c r="N73" s="88"/>
      <c r="O73" s="88"/>
      <c r="P73" s="88"/>
      <c r="Q73" s="88"/>
      <c r="R73" s="88"/>
      <c r="S73" s="88"/>
      <c r="T73" s="88"/>
      <c r="U73" s="88"/>
      <c r="V73" s="88"/>
      <c r="W73" s="88"/>
    </row>
    <row r="74" spans="1:48" ht="12.75" customHeight="1" x14ac:dyDescent="0.25">
      <c r="B74" s="33"/>
      <c r="C74" s="33"/>
      <c r="D74" s="33"/>
      <c r="E74" s="42" t="s">
        <v>265</v>
      </c>
      <c r="F74" s="33"/>
      <c r="I74" s="33"/>
    </row>
    <row r="75" spans="1:48" ht="105" x14ac:dyDescent="0.25">
      <c r="B75" s="33"/>
      <c r="C75" s="33"/>
      <c r="D75" s="33"/>
      <c r="E75" s="41" t="s">
        <v>267</v>
      </c>
      <c r="F75" s="33"/>
      <c r="I75" s="33"/>
    </row>
    <row r="76" spans="1:48" s="91" customFormat="1" ht="12.75" customHeight="1" x14ac:dyDescent="0.25">
      <c r="A76" s="97"/>
      <c r="B76" s="105"/>
      <c r="C76" s="106">
        <v>9</v>
      </c>
      <c r="D76" s="105"/>
      <c r="E76" s="107" t="s">
        <v>205</v>
      </c>
      <c r="F76" s="105"/>
      <c r="G76" s="105"/>
      <c r="H76" s="105"/>
      <c r="I76" s="108">
        <f>SUM(I77:I84)</f>
        <v>0</v>
      </c>
    </row>
    <row r="77" spans="1:48" ht="12.75" customHeight="1" x14ac:dyDescent="0.25">
      <c r="A77" s="98">
        <v>16</v>
      </c>
      <c r="B77" s="109">
        <v>16</v>
      </c>
      <c r="C77" s="109" t="s">
        <v>200</v>
      </c>
      <c r="D77" s="110"/>
      <c r="E77" s="111" t="s">
        <v>201</v>
      </c>
      <c r="F77" s="100" t="s">
        <v>95</v>
      </c>
      <c r="G77" s="31">
        <v>40</v>
      </c>
      <c r="H77" s="120">
        <v>0</v>
      </c>
      <c r="I77" s="104">
        <f>ROUND(ROUND(H77,2)*ROUND(G77,3),2)</f>
        <v>0</v>
      </c>
      <c r="J77" s="70"/>
      <c r="K77" s="70"/>
      <c r="L77" s="70"/>
      <c r="M77" s="70"/>
      <c r="N77" s="70"/>
      <c r="O77" s="70"/>
      <c r="P77" s="70"/>
      <c r="Q77" s="70"/>
      <c r="R77" s="70"/>
      <c r="S77" s="70"/>
      <c r="T77" s="70"/>
      <c r="U77" s="70"/>
      <c r="V77" s="70"/>
      <c r="W77" s="70"/>
      <c r="X77" s="70"/>
      <c r="Y77" s="70"/>
      <c r="Z77" s="70"/>
      <c r="AA77" s="70"/>
      <c r="AB77" s="69"/>
      <c r="AC77" s="72"/>
      <c r="AD77" s="72"/>
      <c r="AE77" s="72"/>
      <c r="AF77" s="69"/>
      <c r="AG77" s="72"/>
      <c r="AH77" s="72"/>
      <c r="AI77" s="72"/>
      <c r="AJ77" s="72"/>
      <c r="AK77" s="72"/>
      <c r="AL77" s="72"/>
      <c r="AM77" s="72"/>
      <c r="AN77" s="72"/>
      <c r="AO77" s="72"/>
      <c r="AP77" s="72"/>
      <c r="AQ77" s="72"/>
      <c r="AR77" s="72"/>
      <c r="AS77" s="72"/>
      <c r="AT77" s="72"/>
      <c r="AU77" s="72"/>
      <c r="AV77" s="72"/>
    </row>
    <row r="78" spans="1:48" ht="75" x14ac:dyDescent="0.25">
      <c r="A78" s="69"/>
      <c r="B78" s="112"/>
      <c r="C78" s="112"/>
      <c r="D78" s="112"/>
      <c r="E78" s="118" t="s">
        <v>243</v>
      </c>
      <c r="F78" s="112"/>
      <c r="G78" s="112"/>
      <c r="H78" s="112"/>
      <c r="I78" s="112"/>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row>
    <row r="79" spans="1:48" ht="12.75" customHeight="1" x14ac:dyDescent="0.25">
      <c r="A79" s="69"/>
      <c r="B79" s="112"/>
      <c r="C79" s="112"/>
      <c r="D79" s="112"/>
      <c r="E79" s="42" t="s">
        <v>246</v>
      </c>
      <c r="F79" s="112"/>
      <c r="G79" s="112"/>
      <c r="H79" s="112"/>
      <c r="I79" s="3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row>
    <row r="80" spans="1:48" ht="75" x14ac:dyDescent="0.25">
      <c r="A80" s="69"/>
      <c r="B80" s="112"/>
      <c r="C80" s="112"/>
      <c r="D80" s="112"/>
      <c r="E80" s="119" t="s">
        <v>231</v>
      </c>
      <c r="F80" s="112"/>
      <c r="G80" s="112"/>
      <c r="H80" s="112"/>
      <c r="I80" s="112"/>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row>
    <row r="81" spans="1:56" ht="12.75" customHeight="1" x14ac:dyDescent="0.25">
      <c r="A81" s="86">
        <v>17</v>
      </c>
      <c r="B81" s="109">
        <v>17</v>
      </c>
      <c r="C81" s="109" t="s">
        <v>203</v>
      </c>
      <c r="D81" s="110"/>
      <c r="E81" s="111" t="s">
        <v>204</v>
      </c>
      <c r="F81" s="100" t="s">
        <v>95</v>
      </c>
      <c r="G81" s="31">
        <v>40</v>
      </c>
      <c r="H81" s="120">
        <v>0</v>
      </c>
      <c r="I81" s="104">
        <f>ROUND(ROUND(H81,2)*ROUND(G81,3),2)</f>
        <v>0</v>
      </c>
      <c r="J81" s="70"/>
      <c r="K81" s="70"/>
      <c r="L81" s="70"/>
      <c r="M81" s="70"/>
      <c r="N81" s="70"/>
      <c r="O81" s="70"/>
      <c r="P81" s="70"/>
      <c r="Q81" s="70"/>
      <c r="R81" s="70"/>
      <c r="S81" s="70"/>
      <c r="T81" s="70"/>
      <c r="U81" s="70"/>
      <c r="V81" s="70"/>
      <c r="W81" s="70"/>
      <c r="X81" s="70"/>
      <c r="Y81" s="70"/>
      <c r="Z81" s="70"/>
      <c r="AA81" s="70"/>
      <c r="AB81" s="69"/>
      <c r="AC81" s="72"/>
      <c r="AD81" s="72"/>
      <c r="AE81" s="72"/>
      <c r="AF81" s="69"/>
      <c r="AG81" s="72"/>
      <c r="AH81" s="72"/>
      <c r="AI81" s="72"/>
      <c r="AJ81" s="72"/>
      <c r="AK81" s="72"/>
      <c r="AL81" s="72"/>
      <c r="AM81" s="72"/>
      <c r="AN81" s="72"/>
      <c r="AO81" s="72"/>
      <c r="AP81" s="72"/>
      <c r="AQ81" s="72"/>
      <c r="AR81" s="72"/>
      <c r="AS81" s="72"/>
      <c r="AT81" s="72"/>
      <c r="AU81" s="72"/>
      <c r="AV81" s="72"/>
    </row>
    <row r="82" spans="1:56" ht="75" x14ac:dyDescent="0.25">
      <c r="A82" s="69"/>
      <c r="B82" s="112"/>
      <c r="C82" s="112"/>
      <c r="D82" s="112"/>
      <c r="E82" s="118" t="s">
        <v>244</v>
      </c>
      <c r="F82" s="112"/>
      <c r="G82" s="112"/>
      <c r="H82" s="112"/>
      <c r="I82" s="112"/>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row>
    <row r="83" spans="1:56" ht="12.75" customHeight="1" x14ac:dyDescent="0.25">
      <c r="A83" s="69"/>
      <c r="B83" s="112"/>
      <c r="C83" s="112"/>
      <c r="D83" s="112"/>
      <c r="E83" s="42" t="s">
        <v>245</v>
      </c>
      <c r="F83" s="112"/>
      <c r="G83" s="112"/>
      <c r="H83" s="112"/>
      <c r="I83" s="3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row>
    <row r="84" spans="1:56" ht="30" x14ac:dyDescent="0.25">
      <c r="A84" s="71" t="s">
        <v>202</v>
      </c>
      <c r="B84" s="114"/>
      <c r="C84" s="114"/>
      <c r="D84" s="114"/>
      <c r="E84" s="41" t="s">
        <v>232</v>
      </c>
      <c r="F84" s="114"/>
      <c r="G84" s="114"/>
      <c r="H84" s="114"/>
      <c r="I84" s="114"/>
      <c r="J84" s="71"/>
      <c r="K84" s="71"/>
      <c r="L84" s="71"/>
      <c r="M84" s="71"/>
      <c r="N84" s="71"/>
      <c r="O84" s="69"/>
      <c r="P84" s="69"/>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row>
    <row r="85" spans="1:56" ht="12.75" customHeight="1" x14ac:dyDescent="0.25">
      <c r="B85" s="33"/>
      <c r="C85" s="33"/>
      <c r="D85" s="33"/>
      <c r="E85" s="33"/>
      <c r="F85" s="33"/>
      <c r="I85" s="33"/>
    </row>
    <row r="86" spans="1:56" ht="12.75" customHeight="1" x14ac:dyDescent="0.25">
      <c r="B86" s="33"/>
      <c r="C86" s="33"/>
      <c r="D86" s="33"/>
      <c r="E86" s="33"/>
      <c r="F86" s="33"/>
      <c r="I86" s="33"/>
    </row>
    <row r="89" spans="1:56" ht="12.75" customHeight="1" x14ac:dyDescent="0.25">
      <c r="I89" s="24"/>
    </row>
    <row r="90" spans="1:56" ht="12.75" customHeight="1" x14ac:dyDescent="0.25">
      <c r="I90" s="24"/>
    </row>
    <row r="91" spans="1:56" ht="12.75" customHeight="1" x14ac:dyDescent="0.25">
      <c r="I91" s="24"/>
    </row>
    <row r="92" spans="1:56" ht="12.75" customHeight="1" x14ac:dyDescent="0.25">
      <c r="I92" s="24"/>
    </row>
  </sheetData>
  <mergeCells count="31">
    <mergeCell ref="C3:D3"/>
    <mergeCell ref="C4:D4"/>
    <mergeCell ref="C5:D5"/>
    <mergeCell ref="A6:A7"/>
    <mergeCell ref="B6:B7"/>
    <mergeCell ref="C6:C7"/>
    <mergeCell ref="D6:D7"/>
    <mergeCell ref="F6:F7"/>
    <mergeCell ref="G6:G7"/>
    <mergeCell ref="H6:I6"/>
    <mergeCell ref="E6:E7"/>
    <mergeCell ref="AI52:AL52"/>
    <mergeCell ref="P49:AH50"/>
    <mergeCell ref="T51:BG51"/>
    <mergeCell ref="P47:AH47"/>
    <mergeCell ref="AI47:AL47"/>
    <mergeCell ref="AN47:AP47"/>
    <mergeCell ref="AR47:AW47"/>
    <mergeCell ref="AX47:BG47"/>
    <mergeCell ref="AN52:AP52"/>
    <mergeCell ref="AR52:AW52"/>
    <mergeCell ref="AX52:BG52"/>
    <mergeCell ref="P54:AH55"/>
    <mergeCell ref="P52:AH52"/>
    <mergeCell ref="P60:AH61"/>
    <mergeCell ref="T56:BG56"/>
    <mergeCell ref="P58:AH58"/>
    <mergeCell ref="AI58:AL58"/>
    <mergeCell ref="AN58:AP58"/>
    <mergeCell ref="AR58:AW58"/>
    <mergeCell ref="AX58:BG58"/>
  </mergeCells>
  <pageMargins left="0.25" right="0.25" top="0.75" bottom="0.75" header="0.3" footer="0.3"/>
  <pageSetup paperSize="9" scale="5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3"/>
  <sheetViews>
    <sheetView zoomScale="85" zoomScaleNormal="85" workbookViewId="0">
      <selection activeCell="A52" sqref="A52:F52"/>
    </sheetView>
  </sheetViews>
  <sheetFormatPr defaultColWidth="9.140625" defaultRowHeight="15.75" x14ac:dyDescent="0.25"/>
  <cols>
    <col min="1" max="1" width="59.140625" style="44" customWidth="1"/>
    <col min="2" max="2" width="10.28515625" style="45" bestFit="1" customWidth="1"/>
    <col min="3" max="3" width="11.42578125" style="45" customWidth="1"/>
    <col min="4" max="4" width="10.42578125" style="45" bestFit="1" customWidth="1"/>
    <col min="5" max="5" width="10.7109375" style="45" customWidth="1"/>
    <col min="6" max="6" width="15.5703125" style="45" bestFit="1" customWidth="1"/>
    <col min="7" max="7" width="18.85546875" style="52" bestFit="1" customWidth="1"/>
    <col min="8" max="8" width="3" style="45" customWidth="1"/>
    <col min="9" max="12" width="1.85546875" style="45" customWidth="1"/>
    <col min="13" max="16384" width="9.140625" style="45"/>
  </cols>
  <sheetData>
    <row r="1" spans="1:11" ht="20.25" x14ac:dyDescent="0.3">
      <c r="A1" s="121" t="s">
        <v>129</v>
      </c>
      <c r="B1" s="44"/>
      <c r="C1" s="44"/>
      <c r="D1" s="44"/>
      <c r="E1" s="44"/>
      <c r="F1" s="44"/>
      <c r="G1" s="122" t="s">
        <v>196</v>
      </c>
    </row>
    <row r="2" spans="1:11" x14ac:dyDescent="0.25">
      <c r="B2" s="44"/>
      <c r="C2" s="44"/>
      <c r="D2" s="44"/>
      <c r="E2" s="44"/>
      <c r="F2" s="44"/>
      <c r="G2" s="123"/>
    </row>
    <row r="3" spans="1:11" ht="30" x14ac:dyDescent="0.4">
      <c r="A3" s="236" t="s">
        <v>149</v>
      </c>
      <c r="B3" s="236"/>
      <c r="C3" s="236"/>
      <c r="D3" s="236"/>
      <c r="E3" s="236"/>
      <c r="F3" s="236"/>
      <c r="G3" s="236"/>
    </row>
    <row r="4" spans="1:11" ht="14.25" customHeight="1" thickBot="1" x14ac:dyDescent="0.3">
      <c r="A4" s="237"/>
      <c r="B4" s="237"/>
      <c r="C4" s="237"/>
      <c r="D4" s="237"/>
      <c r="E4" s="237"/>
      <c r="F4" s="237"/>
      <c r="G4" s="237"/>
    </row>
    <row r="5" spans="1:11" s="56" customFormat="1" ht="22.5" customHeight="1" thickBot="1" x14ac:dyDescent="0.3">
      <c r="A5" s="238" t="s">
        <v>150</v>
      </c>
      <c r="B5" s="239"/>
      <c r="C5" s="239"/>
      <c r="D5" s="239"/>
      <c r="E5" s="239"/>
      <c r="F5" s="239"/>
      <c r="G5" s="240"/>
    </row>
    <row r="6" spans="1:11" s="56" customFormat="1" ht="22.5" customHeight="1" thickBot="1" x14ac:dyDescent="0.3">
      <c r="A6" s="57" t="s">
        <v>151</v>
      </c>
      <c r="B6" s="126" t="s">
        <v>152</v>
      </c>
      <c r="C6" s="126" t="s">
        <v>153</v>
      </c>
      <c r="D6" s="126" t="s">
        <v>154</v>
      </c>
      <c r="E6" s="127" t="s">
        <v>155</v>
      </c>
      <c r="F6" s="127" t="s">
        <v>156</v>
      </c>
      <c r="G6" s="128" t="s">
        <v>157</v>
      </c>
    </row>
    <row r="7" spans="1:11" s="56" customFormat="1" ht="22.5" customHeight="1" thickBot="1" x14ac:dyDescent="0.3">
      <c r="A7" s="85" t="s">
        <v>276</v>
      </c>
      <c r="B7" s="129" t="s">
        <v>159</v>
      </c>
      <c r="C7" s="129">
        <v>1</v>
      </c>
      <c r="D7" s="129">
        <v>100</v>
      </c>
      <c r="E7" s="130">
        <v>800</v>
      </c>
      <c r="F7" s="131">
        <v>0</v>
      </c>
      <c r="G7" s="132">
        <f>E7*F7</f>
        <v>0</v>
      </c>
    </row>
    <row r="8" spans="1:11" s="56" customFormat="1" ht="22.5" customHeight="1" thickBot="1" x14ac:dyDescent="0.3">
      <c r="A8" s="57" t="s">
        <v>151</v>
      </c>
      <c r="B8" s="126" t="s">
        <v>152</v>
      </c>
      <c r="C8" s="126" t="s">
        <v>153</v>
      </c>
      <c r="D8" s="126" t="s">
        <v>154</v>
      </c>
      <c r="E8" s="127" t="s">
        <v>155</v>
      </c>
      <c r="F8" s="127" t="s">
        <v>156</v>
      </c>
      <c r="G8" s="128" t="s">
        <v>157</v>
      </c>
    </row>
    <row r="9" spans="1:11" s="56" customFormat="1" ht="22.5" customHeight="1" x14ac:dyDescent="0.25">
      <c r="A9" s="81" t="s">
        <v>158</v>
      </c>
      <c r="B9" s="133" t="s">
        <v>159</v>
      </c>
      <c r="C9" s="133">
        <v>1</v>
      </c>
      <c r="D9" s="133">
        <v>100</v>
      </c>
      <c r="E9" s="134">
        <v>800</v>
      </c>
      <c r="F9" s="135">
        <v>0</v>
      </c>
      <c r="G9" s="136">
        <f t="shared" ref="G9:G19" si="0">E9*F9</f>
        <v>0</v>
      </c>
      <c r="K9" s="80"/>
    </row>
    <row r="10" spans="1:11" s="56" customFormat="1" ht="22.5" customHeight="1" x14ac:dyDescent="0.25">
      <c r="A10" s="78" t="s">
        <v>160</v>
      </c>
      <c r="B10" s="137" t="s">
        <v>159</v>
      </c>
      <c r="C10" s="137">
        <v>1</v>
      </c>
      <c r="D10" s="137">
        <v>100</v>
      </c>
      <c r="E10" s="138">
        <v>800</v>
      </c>
      <c r="F10" s="139">
        <v>0</v>
      </c>
      <c r="G10" s="140">
        <f t="shared" si="0"/>
        <v>0</v>
      </c>
      <c r="K10" s="80"/>
    </row>
    <row r="11" spans="1:11" s="56" customFormat="1" ht="22.5" customHeight="1" x14ac:dyDescent="0.25">
      <c r="A11" s="78" t="s">
        <v>161</v>
      </c>
      <c r="B11" s="137" t="s">
        <v>159</v>
      </c>
      <c r="C11" s="137">
        <v>1</v>
      </c>
      <c r="D11" s="137">
        <v>100</v>
      </c>
      <c r="E11" s="138">
        <v>800</v>
      </c>
      <c r="F11" s="139">
        <v>0</v>
      </c>
      <c r="G11" s="140">
        <f t="shared" si="0"/>
        <v>0</v>
      </c>
      <c r="K11" s="80"/>
    </row>
    <row r="12" spans="1:11" s="56" customFormat="1" ht="22.5" customHeight="1" x14ac:dyDescent="0.25">
      <c r="A12" s="78" t="s">
        <v>162</v>
      </c>
      <c r="B12" s="137" t="s">
        <v>159</v>
      </c>
      <c r="C12" s="137">
        <v>1</v>
      </c>
      <c r="D12" s="137">
        <v>20</v>
      </c>
      <c r="E12" s="138">
        <v>160</v>
      </c>
      <c r="F12" s="139">
        <v>0</v>
      </c>
      <c r="G12" s="140">
        <f t="shared" si="0"/>
        <v>0</v>
      </c>
      <c r="K12" s="80"/>
    </row>
    <row r="13" spans="1:11" s="56" customFormat="1" ht="22.5" customHeight="1" x14ac:dyDescent="0.25">
      <c r="A13" s="77" t="s">
        <v>163</v>
      </c>
      <c r="B13" s="137" t="s">
        <v>159</v>
      </c>
      <c r="C13" s="137">
        <v>1</v>
      </c>
      <c r="D13" s="141">
        <v>40</v>
      </c>
      <c r="E13" s="138">
        <v>320</v>
      </c>
      <c r="F13" s="142">
        <v>0</v>
      </c>
      <c r="G13" s="140">
        <f t="shared" si="0"/>
        <v>0</v>
      </c>
      <c r="K13" s="84"/>
    </row>
    <row r="14" spans="1:11" s="56" customFormat="1" ht="22.5" customHeight="1" x14ac:dyDescent="0.25">
      <c r="A14" s="77" t="s">
        <v>164</v>
      </c>
      <c r="B14" s="137" t="s">
        <v>159</v>
      </c>
      <c r="C14" s="137">
        <v>5</v>
      </c>
      <c r="D14" s="137">
        <v>20</v>
      </c>
      <c r="E14" s="138">
        <v>800</v>
      </c>
      <c r="F14" s="142">
        <v>0</v>
      </c>
      <c r="G14" s="140">
        <f t="shared" si="0"/>
        <v>0</v>
      </c>
    </row>
    <row r="15" spans="1:11" s="56" customFormat="1" ht="22.5" customHeight="1" x14ac:dyDescent="0.25">
      <c r="A15" s="77" t="s">
        <v>165</v>
      </c>
      <c r="B15" s="137" t="s">
        <v>159</v>
      </c>
      <c r="C15" s="137">
        <v>1</v>
      </c>
      <c r="D15" s="137">
        <v>100</v>
      </c>
      <c r="E15" s="138">
        <v>800</v>
      </c>
      <c r="F15" s="142">
        <v>0</v>
      </c>
      <c r="G15" s="140">
        <f t="shared" si="0"/>
        <v>0</v>
      </c>
    </row>
    <row r="16" spans="1:11" s="56" customFormat="1" ht="22.5" customHeight="1" x14ac:dyDescent="0.25">
      <c r="A16" s="77" t="s">
        <v>166</v>
      </c>
      <c r="B16" s="137" t="s">
        <v>159</v>
      </c>
      <c r="C16" s="137">
        <v>1</v>
      </c>
      <c r="D16" s="137">
        <v>100</v>
      </c>
      <c r="E16" s="138">
        <v>800</v>
      </c>
      <c r="F16" s="142">
        <v>0</v>
      </c>
      <c r="G16" s="140">
        <f t="shared" si="0"/>
        <v>0</v>
      </c>
    </row>
    <row r="17" spans="1:12" s="56" customFormat="1" ht="22.5" customHeight="1" x14ac:dyDescent="0.25">
      <c r="A17" s="77" t="s">
        <v>167</v>
      </c>
      <c r="B17" s="137" t="s">
        <v>159</v>
      </c>
      <c r="C17" s="137">
        <v>2</v>
      </c>
      <c r="D17" s="137">
        <v>100</v>
      </c>
      <c r="E17" s="138">
        <v>1600</v>
      </c>
      <c r="F17" s="142">
        <v>0</v>
      </c>
      <c r="G17" s="140">
        <f t="shared" si="0"/>
        <v>0</v>
      </c>
    </row>
    <row r="18" spans="1:12" s="56" customFormat="1" ht="22.5" customHeight="1" x14ac:dyDescent="0.25">
      <c r="A18" s="77" t="s">
        <v>168</v>
      </c>
      <c r="B18" s="137" t="s">
        <v>169</v>
      </c>
      <c r="C18" s="137"/>
      <c r="D18" s="137"/>
      <c r="E18" s="138">
        <v>3000</v>
      </c>
      <c r="F18" s="142">
        <v>0</v>
      </c>
      <c r="G18" s="140">
        <f t="shared" si="0"/>
        <v>0</v>
      </c>
    </row>
    <row r="19" spans="1:12" s="56" customFormat="1" ht="22.5" customHeight="1" thickBot="1" x14ac:dyDescent="0.3">
      <c r="A19" s="83" t="s">
        <v>170</v>
      </c>
      <c r="B19" s="143" t="s">
        <v>171</v>
      </c>
      <c r="C19" s="143"/>
      <c r="D19" s="143">
        <v>100</v>
      </c>
      <c r="E19" s="144">
        <v>100</v>
      </c>
      <c r="F19" s="145">
        <v>0</v>
      </c>
      <c r="G19" s="146">
        <f t="shared" si="0"/>
        <v>0</v>
      </c>
    </row>
    <row r="20" spans="1:12" s="56" customFormat="1" ht="22.5" customHeight="1" thickBot="1" x14ac:dyDescent="0.3">
      <c r="A20" s="58" t="s">
        <v>172</v>
      </c>
      <c r="B20" s="147"/>
      <c r="C20" s="147"/>
      <c r="D20" s="147"/>
      <c r="E20" s="147"/>
      <c r="F20" s="148" t="s">
        <v>208</v>
      </c>
      <c r="G20" s="149">
        <f>SUM(G9:G19)</f>
        <v>0</v>
      </c>
      <c r="H20" s="59"/>
    </row>
    <row r="21" spans="1:12" s="75" customFormat="1" ht="19.5" thickBot="1" x14ac:dyDescent="0.3">
      <c r="A21" s="76"/>
      <c r="B21" s="76"/>
      <c r="C21" s="76"/>
      <c r="D21" s="76"/>
      <c r="E21" s="150"/>
      <c r="F21" s="150"/>
      <c r="G21" s="151"/>
    </row>
    <row r="22" spans="1:12" s="56" customFormat="1" ht="22.5" customHeight="1" thickBot="1" x14ac:dyDescent="0.3">
      <c r="A22" s="238" t="s">
        <v>173</v>
      </c>
      <c r="B22" s="239"/>
      <c r="C22" s="239"/>
      <c r="D22" s="239"/>
      <c r="E22" s="239"/>
      <c r="F22" s="239"/>
      <c r="G22" s="240"/>
      <c r="J22" s="60"/>
      <c r="K22" s="60"/>
      <c r="L22" s="60"/>
    </row>
    <row r="23" spans="1:12" s="56" customFormat="1" ht="22.5" customHeight="1" thickBot="1" x14ac:dyDescent="0.3">
      <c r="A23" s="57" t="s">
        <v>151</v>
      </c>
      <c r="B23" s="126" t="s">
        <v>152</v>
      </c>
      <c r="C23" s="126" t="s">
        <v>153</v>
      </c>
      <c r="D23" s="126" t="s">
        <v>154</v>
      </c>
      <c r="E23" s="127" t="s">
        <v>155</v>
      </c>
      <c r="F23" s="127" t="s">
        <v>156</v>
      </c>
      <c r="G23" s="128" t="s">
        <v>157</v>
      </c>
    </row>
    <row r="24" spans="1:12" s="56" customFormat="1" ht="22.5" customHeight="1" x14ac:dyDescent="0.25">
      <c r="A24" s="81" t="s">
        <v>277</v>
      </c>
      <c r="B24" s="133" t="s">
        <v>159</v>
      </c>
      <c r="C24" s="133">
        <v>1</v>
      </c>
      <c r="D24" s="133">
        <v>60</v>
      </c>
      <c r="E24" s="134">
        <v>480</v>
      </c>
      <c r="F24" s="135">
        <v>0</v>
      </c>
      <c r="G24" s="136">
        <f>E24*F24</f>
        <v>0</v>
      </c>
    </row>
    <row r="25" spans="1:12" s="56" customFormat="1" ht="22.5" customHeight="1" thickBot="1" x14ac:dyDescent="0.3">
      <c r="A25" s="82" t="s">
        <v>278</v>
      </c>
      <c r="B25" s="152" t="s">
        <v>159</v>
      </c>
      <c r="C25" s="152">
        <v>1</v>
      </c>
      <c r="D25" s="152">
        <v>60</v>
      </c>
      <c r="E25" s="153">
        <v>480</v>
      </c>
      <c r="F25" s="154">
        <v>0</v>
      </c>
      <c r="G25" s="155">
        <f>E25*F25</f>
        <v>0</v>
      </c>
    </row>
    <row r="26" spans="1:12" s="56" customFormat="1" ht="22.5" customHeight="1" thickBot="1" x14ac:dyDescent="0.3">
      <c r="A26" s="57" t="s">
        <v>151</v>
      </c>
      <c r="B26" s="126" t="s">
        <v>152</v>
      </c>
      <c r="C26" s="126" t="s">
        <v>153</v>
      </c>
      <c r="D26" s="126" t="s">
        <v>154</v>
      </c>
      <c r="E26" s="127" t="s">
        <v>155</v>
      </c>
      <c r="F26" s="127" t="s">
        <v>156</v>
      </c>
      <c r="G26" s="128" t="s">
        <v>157</v>
      </c>
    </row>
    <row r="27" spans="1:12" s="56" customFormat="1" ht="22.5" customHeight="1" x14ac:dyDescent="0.25">
      <c r="A27" s="81" t="s">
        <v>158</v>
      </c>
      <c r="B27" s="133" t="s">
        <v>159</v>
      </c>
      <c r="C27" s="156">
        <v>1</v>
      </c>
      <c r="D27" s="156">
        <v>60</v>
      </c>
      <c r="E27" s="134">
        <v>480</v>
      </c>
      <c r="F27" s="135">
        <v>0</v>
      </c>
      <c r="G27" s="136">
        <f t="shared" ref="G27:G33" si="1">E27*F27</f>
        <v>0</v>
      </c>
    </row>
    <row r="28" spans="1:12" s="56" customFormat="1" ht="22.5" customHeight="1" x14ac:dyDescent="0.25">
      <c r="A28" s="78" t="s">
        <v>174</v>
      </c>
      <c r="B28" s="137" t="s">
        <v>159</v>
      </c>
      <c r="C28" s="137">
        <v>1</v>
      </c>
      <c r="D28" s="137">
        <v>60</v>
      </c>
      <c r="E28" s="138">
        <v>480</v>
      </c>
      <c r="F28" s="139">
        <v>0</v>
      </c>
      <c r="G28" s="140">
        <f t="shared" si="1"/>
        <v>0</v>
      </c>
      <c r="K28" s="80"/>
    </row>
    <row r="29" spans="1:12" s="56" customFormat="1" ht="22.5" customHeight="1" x14ac:dyDescent="0.25">
      <c r="A29" s="77" t="s">
        <v>163</v>
      </c>
      <c r="B29" s="137" t="s">
        <v>159</v>
      </c>
      <c r="C29" s="137">
        <v>1</v>
      </c>
      <c r="D29" s="141">
        <v>30</v>
      </c>
      <c r="E29" s="138">
        <v>240</v>
      </c>
      <c r="F29" s="139">
        <v>0</v>
      </c>
      <c r="G29" s="157">
        <f t="shared" si="1"/>
        <v>0</v>
      </c>
      <c r="K29" s="60"/>
      <c r="L29" s="60"/>
    </row>
    <row r="30" spans="1:12" s="56" customFormat="1" ht="22.5" customHeight="1" x14ac:dyDescent="0.25">
      <c r="A30" s="77" t="s">
        <v>166</v>
      </c>
      <c r="B30" s="137" t="s">
        <v>159</v>
      </c>
      <c r="C30" s="141">
        <v>1</v>
      </c>
      <c r="D30" s="141">
        <v>100</v>
      </c>
      <c r="E30" s="138">
        <v>800</v>
      </c>
      <c r="F30" s="142">
        <v>0</v>
      </c>
      <c r="G30" s="140">
        <f t="shared" si="1"/>
        <v>0</v>
      </c>
      <c r="K30" s="80"/>
    </row>
    <row r="31" spans="1:12" s="56" customFormat="1" ht="22.5" customHeight="1" x14ac:dyDescent="0.25">
      <c r="A31" s="77" t="s">
        <v>167</v>
      </c>
      <c r="B31" s="137" t="s">
        <v>159</v>
      </c>
      <c r="C31" s="141">
        <v>10</v>
      </c>
      <c r="D31" s="141">
        <v>60</v>
      </c>
      <c r="E31" s="138">
        <v>4800</v>
      </c>
      <c r="F31" s="142">
        <v>0</v>
      </c>
      <c r="G31" s="140">
        <f t="shared" si="1"/>
        <v>0</v>
      </c>
      <c r="K31" s="79"/>
    </row>
    <row r="32" spans="1:12" s="56" customFormat="1" ht="22.5" customHeight="1" x14ac:dyDescent="0.25">
      <c r="A32" s="77" t="s">
        <v>168</v>
      </c>
      <c r="B32" s="137" t="s">
        <v>169</v>
      </c>
      <c r="C32" s="141"/>
      <c r="D32" s="141"/>
      <c r="E32" s="138">
        <v>3000</v>
      </c>
      <c r="F32" s="142">
        <v>0</v>
      </c>
      <c r="G32" s="157">
        <f t="shared" si="1"/>
        <v>0</v>
      </c>
    </row>
    <row r="33" spans="1:12" s="56" customFormat="1" ht="22.5" customHeight="1" thickBot="1" x14ac:dyDescent="0.3">
      <c r="A33" s="77" t="s">
        <v>175</v>
      </c>
      <c r="B33" s="137" t="s">
        <v>171</v>
      </c>
      <c r="C33" s="141"/>
      <c r="D33" s="141">
        <v>100</v>
      </c>
      <c r="E33" s="138">
        <v>100</v>
      </c>
      <c r="F33" s="142">
        <v>0</v>
      </c>
      <c r="G33" s="157">
        <f t="shared" si="1"/>
        <v>0</v>
      </c>
      <c r="K33" s="60"/>
      <c r="L33" s="60"/>
    </row>
    <row r="34" spans="1:12" s="56" customFormat="1" ht="22.5" customHeight="1" thickBot="1" x14ac:dyDescent="0.3">
      <c r="A34" s="58" t="s">
        <v>176</v>
      </c>
      <c r="B34" s="147"/>
      <c r="C34" s="147"/>
      <c r="D34" s="147"/>
      <c r="E34" s="147"/>
      <c r="F34" s="148" t="s">
        <v>207</v>
      </c>
      <c r="G34" s="149">
        <f>SUM(G27:G33)</f>
        <v>0</v>
      </c>
      <c r="K34" s="60"/>
      <c r="L34" s="60"/>
    </row>
    <row r="35" spans="1:12" s="75" customFormat="1" ht="19.5" thickBot="1" x14ac:dyDescent="0.3">
      <c r="A35" s="76"/>
      <c r="B35" s="76"/>
      <c r="C35" s="76"/>
      <c r="D35" s="76"/>
      <c r="E35" s="76"/>
      <c r="F35" s="76"/>
      <c r="G35" s="151"/>
    </row>
    <row r="36" spans="1:12" s="56" customFormat="1" ht="22.5" customHeight="1" thickBot="1" x14ac:dyDescent="0.3">
      <c r="A36" s="238" t="s">
        <v>177</v>
      </c>
      <c r="B36" s="239"/>
      <c r="C36" s="239"/>
      <c r="D36" s="239"/>
      <c r="E36" s="239"/>
      <c r="F36" s="239"/>
      <c r="G36" s="240"/>
    </row>
    <row r="37" spans="1:12" s="56" customFormat="1" ht="22.5" customHeight="1" thickBot="1" x14ac:dyDescent="0.3">
      <c r="A37" s="57" t="s">
        <v>151</v>
      </c>
      <c r="B37" s="126" t="s">
        <v>152</v>
      </c>
      <c r="C37" s="126" t="s">
        <v>153</v>
      </c>
      <c r="D37" s="126" t="s">
        <v>154</v>
      </c>
      <c r="E37" s="127" t="s">
        <v>155</v>
      </c>
      <c r="F37" s="127" t="s">
        <v>156</v>
      </c>
      <c r="G37" s="128" t="s">
        <v>157</v>
      </c>
    </row>
    <row r="38" spans="1:12" s="56" customFormat="1" ht="22.5" customHeight="1" x14ac:dyDescent="0.25">
      <c r="A38" s="78" t="s">
        <v>158</v>
      </c>
      <c r="B38" s="137" t="s">
        <v>159</v>
      </c>
      <c r="C38" s="141">
        <v>1</v>
      </c>
      <c r="D38" s="141">
        <v>60</v>
      </c>
      <c r="E38" s="138">
        <v>480</v>
      </c>
      <c r="F38" s="142">
        <v>0</v>
      </c>
      <c r="G38" s="157">
        <f t="shared" ref="G38:G44" si="2">E38*F38</f>
        <v>0</v>
      </c>
    </row>
    <row r="39" spans="1:12" s="56" customFormat="1" ht="22.5" customHeight="1" x14ac:dyDescent="0.25">
      <c r="A39" s="78" t="s">
        <v>162</v>
      </c>
      <c r="B39" s="137" t="s">
        <v>159</v>
      </c>
      <c r="C39" s="141">
        <v>1</v>
      </c>
      <c r="D39" s="141">
        <v>30</v>
      </c>
      <c r="E39" s="138">
        <v>240</v>
      </c>
      <c r="F39" s="142">
        <v>0</v>
      </c>
      <c r="G39" s="157">
        <f t="shared" si="2"/>
        <v>0</v>
      </c>
    </row>
    <row r="40" spans="1:12" s="56" customFormat="1" ht="22.5" customHeight="1" x14ac:dyDescent="0.25">
      <c r="A40" s="77" t="s">
        <v>166</v>
      </c>
      <c r="B40" s="137" t="s">
        <v>159</v>
      </c>
      <c r="C40" s="141">
        <v>2</v>
      </c>
      <c r="D40" s="141">
        <v>30</v>
      </c>
      <c r="E40" s="138">
        <v>480</v>
      </c>
      <c r="F40" s="142">
        <v>0</v>
      </c>
      <c r="G40" s="157">
        <f t="shared" si="2"/>
        <v>0</v>
      </c>
    </row>
    <row r="41" spans="1:12" s="56" customFormat="1" ht="22.5" customHeight="1" x14ac:dyDescent="0.25">
      <c r="A41" s="77" t="s">
        <v>178</v>
      </c>
      <c r="B41" s="137" t="s">
        <v>159</v>
      </c>
      <c r="C41" s="141">
        <v>5</v>
      </c>
      <c r="D41" s="141">
        <v>20</v>
      </c>
      <c r="E41" s="138">
        <v>800</v>
      </c>
      <c r="F41" s="142">
        <v>0</v>
      </c>
      <c r="G41" s="157">
        <f t="shared" si="2"/>
        <v>0</v>
      </c>
    </row>
    <row r="42" spans="1:12" s="56" customFormat="1" ht="22.5" customHeight="1" x14ac:dyDescent="0.25">
      <c r="A42" s="77" t="s">
        <v>179</v>
      </c>
      <c r="B42" s="137" t="s">
        <v>159</v>
      </c>
      <c r="C42" s="141">
        <v>1</v>
      </c>
      <c r="D42" s="141">
        <v>20</v>
      </c>
      <c r="E42" s="138">
        <v>160</v>
      </c>
      <c r="F42" s="142">
        <v>0</v>
      </c>
      <c r="G42" s="157">
        <f t="shared" si="2"/>
        <v>0</v>
      </c>
    </row>
    <row r="43" spans="1:12" s="56" customFormat="1" ht="22.5" customHeight="1" x14ac:dyDescent="0.25">
      <c r="A43" s="77" t="s">
        <v>168</v>
      </c>
      <c r="B43" s="137" t="s">
        <v>169</v>
      </c>
      <c r="C43" s="141"/>
      <c r="D43" s="141"/>
      <c r="E43" s="138">
        <v>10000</v>
      </c>
      <c r="F43" s="142">
        <v>0</v>
      </c>
      <c r="G43" s="157">
        <f t="shared" si="2"/>
        <v>0</v>
      </c>
    </row>
    <row r="44" spans="1:12" s="56" customFormat="1" ht="22.5" customHeight="1" thickBot="1" x14ac:dyDescent="0.3">
      <c r="A44" s="77" t="s">
        <v>180</v>
      </c>
      <c r="B44" s="137" t="s">
        <v>171</v>
      </c>
      <c r="C44" s="141"/>
      <c r="D44" s="141">
        <v>100</v>
      </c>
      <c r="E44" s="138">
        <v>100</v>
      </c>
      <c r="F44" s="142">
        <v>0</v>
      </c>
      <c r="G44" s="157">
        <f t="shared" si="2"/>
        <v>0</v>
      </c>
    </row>
    <row r="45" spans="1:12" s="56" customFormat="1" ht="22.5" customHeight="1" thickBot="1" x14ac:dyDescent="0.3">
      <c r="A45" s="58" t="s">
        <v>181</v>
      </c>
      <c r="B45" s="147"/>
      <c r="C45" s="147"/>
      <c r="D45" s="147"/>
      <c r="E45" s="147"/>
      <c r="F45" s="148" t="s">
        <v>206</v>
      </c>
      <c r="G45" s="149">
        <f>SUM(G38:G44)</f>
        <v>0</v>
      </c>
    </row>
    <row r="46" spans="1:12" s="75" customFormat="1" ht="19.5" thickBot="1" x14ac:dyDescent="0.3">
      <c r="A46" s="76"/>
      <c r="B46" s="76"/>
      <c r="C46" s="76"/>
      <c r="D46" s="76"/>
      <c r="E46" s="76"/>
      <c r="F46" s="76"/>
      <c r="G46" s="151"/>
    </row>
    <row r="47" spans="1:12" s="56" customFormat="1" ht="22.5" customHeight="1" thickBot="1" x14ac:dyDescent="0.3">
      <c r="A47" s="241" t="s">
        <v>182</v>
      </c>
      <c r="B47" s="242"/>
      <c r="C47" s="242"/>
      <c r="D47" s="242"/>
      <c r="E47" s="242"/>
      <c r="F47" s="242"/>
      <c r="G47" s="243"/>
    </row>
    <row r="48" spans="1:12" s="56" customFormat="1" ht="22.5" customHeight="1" x14ac:dyDescent="0.25">
      <c r="A48" s="158" t="s">
        <v>150</v>
      </c>
      <c r="B48" s="159"/>
      <c r="C48" s="159"/>
      <c r="D48" s="159"/>
      <c r="E48" s="159"/>
      <c r="F48" s="160" t="s">
        <v>208</v>
      </c>
      <c r="G48" s="157">
        <f>G20</f>
        <v>0</v>
      </c>
    </row>
    <row r="49" spans="1:7" s="56" customFormat="1" ht="22.5" customHeight="1" x14ac:dyDescent="0.25">
      <c r="A49" s="158" t="s">
        <v>173</v>
      </c>
      <c r="B49" s="161"/>
      <c r="C49" s="161"/>
      <c r="D49" s="161"/>
      <c r="E49" s="161"/>
      <c r="F49" s="162" t="s">
        <v>207</v>
      </c>
      <c r="G49" s="140">
        <f>G34</f>
        <v>0</v>
      </c>
    </row>
    <row r="50" spans="1:7" s="56" customFormat="1" ht="22.5" customHeight="1" thickBot="1" x14ac:dyDescent="0.3">
      <c r="A50" s="158" t="s">
        <v>177</v>
      </c>
      <c r="B50" s="163"/>
      <c r="C50" s="163"/>
      <c r="D50" s="163"/>
      <c r="E50" s="163"/>
      <c r="F50" s="164" t="s">
        <v>206</v>
      </c>
      <c r="G50" s="155">
        <f>G45</f>
        <v>0</v>
      </c>
    </row>
    <row r="51" spans="1:7" s="56" customFormat="1" ht="22.5" customHeight="1" x14ac:dyDescent="0.25">
      <c r="A51" s="227" t="s">
        <v>183</v>
      </c>
      <c r="B51" s="228"/>
      <c r="C51" s="228"/>
      <c r="D51" s="228"/>
      <c r="E51" s="229"/>
      <c r="F51" s="229"/>
      <c r="G51" s="167">
        <f>SUM(G48:G50)</f>
        <v>0</v>
      </c>
    </row>
    <row r="52" spans="1:7" s="56" customFormat="1" ht="22.5" customHeight="1" x14ac:dyDescent="0.25">
      <c r="A52" s="230" t="s">
        <v>184</v>
      </c>
      <c r="B52" s="231"/>
      <c r="C52" s="231"/>
      <c r="D52" s="231"/>
      <c r="E52" s="232"/>
      <c r="F52" s="232"/>
      <c r="G52" s="170">
        <f>G51*0.21</f>
        <v>0</v>
      </c>
    </row>
    <row r="53" spans="1:7" s="56" customFormat="1" ht="22.5" customHeight="1" thickBot="1" x14ac:dyDescent="0.3">
      <c r="A53" s="233" t="s">
        <v>185</v>
      </c>
      <c r="B53" s="234"/>
      <c r="C53" s="234"/>
      <c r="D53" s="234"/>
      <c r="E53" s="234"/>
      <c r="F53" s="235"/>
      <c r="G53" s="173">
        <f>G51*1.21</f>
        <v>0</v>
      </c>
    </row>
  </sheetData>
  <mergeCells count="9">
    <mergeCell ref="A51:F51"/>
    <mergeCell ref="A52:F52"/>
    <mergeCell ref="A53:F53"/>
    <mergeCell ref="A3:G3"/>
    <mergeCell ref="A4:G4"/>
    <mergeCell ref="A5:G5"/>
    <mergeCell ref="A22:G22"/>
    <mergeCell ref="A36:G36"/>
    <mergeCell ref="A47:G47"/>
  </mergeCells>
  <pageMargins left="0.7" right="0.7" top="0.75" bottom="0.75" header="0.3" footer="0.3"/>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65"/>
  <sheetViews>
    <sheetView tabSelected="1" topLeftCell="A35" zoomScale="85" zoomScaleNormal="85" workbookViewId="0">
      <selection activeCell="D69" sqref="D69"/>
    </sheetView>
  </sheetViews>
  <sheetFormatPr defaultColWidth="9.140625" defaultRowHeight="15.75" x14ac:dyDescent="0.25"/>
  <cols>
    <col min="1" max="1" width="51.85546875" style="44" customWidth="1"/>
    <col min="2" max="2" width="34.7109375" style="45" customWidth="1"/>
    <col min="3" max="3" width="10.28515625" style="45" bestFit="1" customWidth="1"/>
    <col min="4" max="4" width="14.42578125" style="45" bestFit="1" customWidth="1"/>
    <col min="5" max="5" width="10.42578125" style="45" bestFit="1" customWidth="1"/>
    <col min="6" max="6" width="10.7109375" style="45" customWidth="1"/>
    <col min="7" max="37" width="3.5703125" style="45" customWidth="1"/>
    <col min="38" max="38" width="10.7109375" style="45" customWidth="1"/>
    <col min="39" max="39" width="18.85546875" style="52" bestFit="1" customWidth="1"/>
    <col min="40" max="40" width="3" style="45" customWidth="1"/>
    <col min="41" max="44" width="1.85546875" style="45" customWidth="1"/>
    <col min="45" max="16384" width="9.140625" style="45"/>
  </cols>
  <sheetData>
    <row r="1" spans="1:43" ht="20.25" x14ac:dyDescent="0.3">
      <c r="A1" s="121" t="s">
        <v>129</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122" t="s">
        <v>197</v>
      </c>
    </row>
    <row r="2" spans="1:43" x14ac:dyDescent="0.25">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123"/>
    </row>
    <row r="3" spans="1:43" ht="30" x14ac:dyDescent="0.4">
      <c r="A3" s="53" t="s">
        <v>186</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row>
    <row r="4" spans="1:43" ht="14.25" customHeight="1" thickBot="1" x14ac:dyDescent="0.3">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row>
    <row r="5" spans="1:43" s="56" customFormat="1" ht="24.95" customHeight="1" thickBot="1" x14ac:dyDescent="0.3">
      <c r="A5" s="55" t="s">
        <v>150</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5"/>
    </row>
    <row r="6" spans="1:43" s="56" customFormat="1" ht="32.25" thickBot="1" x14ac:dyDescent="0.3">
      <c r="A6" s="57" t="s">
        <v>151</v>
      </c>
      <c r="B6" s="126" t="s">
        <v>187</v>
      </c>
      <c r="C6" s="126" t="s">
        <v>152</v>
      </c>
      <c r="D6" s="174" t="s">
        <v>279</v>
      </c>
      <c r="E6" s="175" t="s">
        <v>189</v>
      </c>
      <c r="F6" s="174" t="s">
        <v>190</v>
      </c>
      <c r="G6" s="176">
        <v>1</v>
      </c>
      <c r="H6" s="176">
        <v>2</v>
      </c>
      <c r="I6" s="176">
        <v>3</v>
      </c>
      <c r="J6" s="176">
        <v>4</v>
      </c>
      <c r="K6" s="176">
        <v>5</v>
      </c>
      <c r="L6" s="176">
        <v>6</v>
      </c>
      <c r="M6" s="176">
        <v>7</v>
      </c>
      <c r="N6" s="176">
        <v>8</v>
      </c>
      <c r="O6" s="176">
        <v>9</v>
      </c>
      <c r="P6" s="176">
        <v>10</v>
      </c>
      <c r="Q6" s="176">
        <v>11</v>
      </c>
      <c r="R6" s="176">
        <v>12</v>
      </c>
      <c r="S6" s="176">
        <v>13</v>
      </c>
      <c r="T6" s="176">
        <v>14</v>
      </c>
      <c r="U6" s="176">
        <v>15</v>
      </c>
      <c r="V6" s="176">
        <v>16</v>
      </c>
      <c r="W6" s="176">
        <v>17</v>
      </c>
      <c r="X6" s="176">
        <v>18</v>
      </c>
      <c r="Y6" s="176">
        <v>19</v>
      </c>
      <c r="Z6" s="176">
        <v>20</v>
      </c>
      <c r="AA6" s="176">
        <v>21</v>
      </c>
      <c r="AB6" s="176">
        <v>22</v>
      </c>
      <c r="AC6" s="176">
        <v>23</v>
      </c>
      <c r="AD6" s="176">
        <v>24</v>
      </c>
      <c r="AE6" s="176">
        <v>25</v>
      </c>
      <c r="AF6" s="176">
        <v>26</v>
      </c>
      <c r="AG6" s="176">
        <v>27</v>
      </c>
      <c r="AH6" s="176">
        <v>28</v>
      </c>
      <c r="AI6" s="176">
        <v>29</v>
      </c>
      <c r="AJ6" s="176">
        <v>30</v>
      </c>
      <c r="AK6" s="176">
        <v>31</v>
      </c>
      <c r="AL6" s="174" t="s">
        <v>191</v>
      </c>
      <c r="AM6" s="128" t="s">
        <v>157</v>
      </c>
    </row>
    <row r="7" spans="1:43" ht="16.5" thickBot="1" x14ac:dyDescent="0.3">
      <c r="A7" s="48" t="s">
        <v>192</v>
      </c>
      <c r="B7" s="177"/>
      <c r="C7" s="92" t="s">
        <v>159</v>
      </c>
      <c r="D7" s="93">
        <v>0</v>
      </c>
      <c r="E7" s="92">
        <v>100</v>
      </c>
      <c r="F7" s="178">
        <v>800</v>
      </c>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8">
        <v>400</v>
      </c>
      <c r="AM7" s="180"/>
    </row>
    <row r="8" spans="1:43" x14ac:dyDescent="0.25">
      <c r="A8" s="181" t="s">
        <v>158</v>
      </c>
      <c r="B8" s="182"/>
      <c r="C8" s="94" t="s">
        <v>159</v>
      </c>
      <c r="D8" s="95">
        <v>0</v>
      </c>
      <c r="E8" s="94">
        <v>100</v>
      </c>
      <c r="F8" s="183">
        <v>800</v>
      </c>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3">
        <v>400</v>
      </c>
      <c r="AM8" s="185">
        <f t="shared" ref="AM8:AM23" si="0">F8*D8</f>
        <v>0</v>
      </c>
      <c r="AQ8" s="46"/>
    </row>
    <row r="9" spans="1:43" x14ac:dyDescent="0.25">
      <c r="A9" s="47" t="s">
        <v>193</v>
      </c>
      <c r="B9" s="177"/>
      <c r="C9" s="92" t="s">
        <v>159</v>
      </c>
      <c r="D9" s="96">
        <v>0</v>
      </c>
      <c r="E9" s="92">
        <v>100</v>
      </c>
      <c r="F9" s="178">
        <v>800</v>
      </c>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8">
        <v>400</v>
      </c>
      <c r="AM9" s="180">
        <f t="shared" si="0"/>
        <v>0</v>
      </c>
      <c r="AQ9" s="46"/>
    </row>
    <row r="10" spans="1:43" x14ac:dyDescent="0.25">
      <c r="A10" s="47" t="s">
        <v>161</v>
      </c>
      <c r="B10" s="177"/>
      <c r="C10" s="92" t="s">
        <v>159</v>
      </c>
      <c r="D10" s="96">
        <v>0</v>
      </c>
      <c r="E10" s="92">
        <v>100</v>
      </c>
      <c r="F10" s="178">
        <v>800</v>
      </c>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8">
        <v>400</v>
      </c>
      <c r="AM10" s="180">
        <f t="shared" si="0"/>
        <v>0</v>
      </c>
      <c r="AQ10" s="46"/>
    </row>
    <row r="11" spans="1:43" x14ac:dyDescent="0.25">
      <c r="A11" s="47" t="s">
        <v>162</v>
      </c>
      <c r="B11" s="177"/>
      <c r="C11" s="92" t="s">
        <v>159</v>
      </c>
      <c r="D11" s="96">
        <v>0</v>
      </c>
      <c r="E11" s="92">
        <v>20</v>
      </c>
      <c r="F11" s="178">
        <v>160</v>
      </c>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8">
        <v>80</v>
      </c>
      <c r="AM11" s="180">
        <f t="shared" si="0"/>
        <v>0</v>
      </c>
      <c r="AQ11" s="46"/>
    </row>
    <row r="12" spans="1:43" x14ac:dyDescent="0.25">
      <c r="A12" s="48" t="s">
        <v>163</v>
      </c>
      <c r="B12" s="177"/>
      <c r="C12" s="92" t="s">
        <v>159</v>
      </c>
      <c r="D12" s="93">
        <v>0</v>
      </c>
      <c r="E12" s="92">
        <v>40</v>
      </c>
      <c r="F12" s="178">
        <v>320</v>
      </c>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8">
        <v>80</v>
      </c>
      <c r="AM12" s="180">
        <f t="shared" si="0"/>
        <v>0</v>
      </c>
      <c r="AQ12" s="49"/>
    </row>
    <row r="13" spans="1:43" x14ac:dyDescent="0.25">
      <c r="A13" s="48" t="s">
        <v>164</v>
      </c>
      <c r="B13" s="177"/>
      <c r="C13" s="92" t="s">
        <v>159</v>
      </c>
      <c r="D13" s="93">
        <v>0</v>
      </c>
      <c r="E13" s="92">
        <v>20</v>
      </c>
      <c r="F13" s="178">
        <v>160</v>
      </c>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8">
        <v>800</v>
      </c>
      <c r="AM13" s="180">
        <f t="shared" si="0"/>
        <v>0</v>
      </c>
    </row>
    <row r="14" spans="1:43" x14ac:dyDescent="0.25">
      <c r="A14" s="48" t="s">
        <v>164</v>
      </c>
      <c r="B14" s="177"/>
      <c r="C14" s="92" t="s">
        <v>159</v>
      </c>
      <c r="D14" s="93">
        <v>0</v>
      </c>
      <c r="E14" s="92">
        <v>20</v>
      </c>
      <c r="F14" s="178">
        <v>160</v>
      </c>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8">
        <v>800</v>
      </c>
      <c r="AM14" s="180">
        <f t="shared" si="0"/>
        <v>0</v>
      </c>
    </row>
    <row r="15" spans="1:43" x14ac:dyDescent="0.25">
      <c r="A15" s="48" t="s">
        <v>164</v>
      </c>
      <c r="B15" s="177"/>
      <c r="C15" s="92" t="s">
        <v>159</v>
      </c>
      <c r="D15" s="93">
        <v>0</v>
      </c>
      <c r="E15" s="92">
        <v>20</v>
      </c>
      <c r="F15" s="178">
        <v>160</v>
      </c>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8">
        <v>800</v>
      </c>
      <c r="AM15" s="180">
        <f t="shared" si="0"/>
        <v>0</v>
      </c>
    </row>
    <row r="16" spans="1:43" x14ac:dyDescent="0.25">
      <c r="A16" s="48" t="s">
        <v>164</v>
      </c>
      <c r="B16" s="177"/>
      <c r="C16" s="92" t="s">
        <v>159</v>
      </c>
      <c r="D16" s="93">
        <v>0</v>
      </c>
      <c r="E16" s="92">
        <v>20</v>
      </c>
      <c r="F16" s="178">
        <v>160</v>
      </c>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8">
        <v>800</v>
      </c>
      <c r="AM16" s="180">
        <f t="shared" si="0"/>
        <v>0</v>
      </c>
    </row>
    <row r="17" spans="1:44" x14ac:dyDescent="0.25">
      <c r="A17" s="48" t="s">
        <v>164</v>
      </c>
      <c r="B17" s="177"/>
      <c r="C17" s="92" t="s">
        <v>159</v>
      </c>
      <c r="D17" s="93">
        <v>0</v>
      </c>
      <c r="E17" s="92">
        <v>20</v>
      </c>
      <c r="F17" s="178">
        <v>160</v>
      </c>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8">
        <v>800</v>
      </c>
      <c r="AM17" s="180">
        <f t="shared" si="0"/>
        <v>0</v>
      </c>
    </row>
    <row r="18" spans="1:44" x14ac:dyDescent="0.25">
      <c r="A18" s="48" t="s">
        <v>165</v>
      </c>
      <c r="B18" s="177"/>
      <c r="C18" s="92" t="s">
        <v>159</v>
      </c>
      <c r="D18" s="93">
        <v>0</v>
      </c>
      <c r="E18" s="92">
        <v>100</v>
      </c>
      <c r="F18" s="178">
        <v>800</v>
      </c>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8">
        <v>400</v>
      </c>
      <c r="AM18" s="180">
        <f t="shared" si="0"/>
        <v>0</v>
      </c>
    </row>
    <row r="19" spans="1:44" x14ac:dyDescent="0.25">
      <c r="A19" s="48" t="s">
        <v>166</v>
      </c>
      <c r="B19" s="177"/>
      <c r="C19" s="92" t="s">
        <v>159</v>
      </c>
      <c r="D19" s="93">
        <v>0</v>
      </c>
      <c r="E19" s="92">
        <v>100</v>
      </c>
      <c r="F19" s="178">
        <v>800</v>
      </c>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8">
        <v>400</v>
      </c>
      <c r="AM19" s="180">
        <f t="shared" si="0"/>
        <v>0</v>
      </c>
    </row>
    <row r="20" spans="1:44" s="67" customFormat="1" x14ac:dyDescent="0.25">
      <c r="A20" s="48" t="s">
        <v>167</v>
      </c>
      <c r="B20" s="177"/>
      <c r="C20" s="92" t="s">
        <v>159</v>
      </c>
      <c r="D20" s="93">
        <v>0</v>
      </c>
      <c r="E20" s="92">
        <v>100</v>
      </c>
      <c r="F20" s="178">
        <v>800</v>
      </c>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8">
        <v>400</v>
      </c>
      <c r="AM20" s="180">
        <f t="shared" si="0"/>
        <v>0</v>
      </c>
    </row>
    <row r="21" spans="1:44" s="67" customFormat="1" x14ac:dyDescent="0.25">
      <c r="A21" s="48" t="s">
        <v>167</v>
      </c>
      <c r="B21" s="177"/>
      <c r="C21" s="92" t="s">
        <v>159</v>
      </c>
      <c r="D21" s="93">
        <v>0</v>
      </c>
      <c r="E21" s="92">
        <v>100</v>
      </c>
      <c r="F21" s="178">
        <v>800</v>
      </c>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8">
        <v>400</v>
      </c>
      <c r="AM21" s="180">
        <f t="shared" si="0"/>
        <v>0</v>
      </c>
    </row>
    <row r="22" spans="1:44" x14ac:dyDescent="0.25">
      <c r="A22" s="48" t="s">
        <v>168</v>
      </c>
      <c r="B22" s="177"/>
      <c r="C22" s="92" t="s">
        <v>169</v>
      </c>
      <c r="D22" s="93">
        <v>0</v>
      </c>
      <c r="E22" s="92"/>
      <c r="F22" s="178">
        <v>3000</v>
      </c>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8">
        <v>1500</v>
      </c>
      <c r="AM22" s="180">
        <f t="shared" si="0"/>
        <v>0</v>
      </c>
    </row>
    <row r="23" spans="1:44" ht="16.5" thickBot="1" x14ac:dyDescent="0.3">
      <c r="A23" s="50" t="s">
        <v>170</v>
      </c>
      <c r="B23" s="186"/>
      <c r="C23" s="187" t="s">
        <v>171</v>
      </c>
      <c r="D23" s="188">
        <v>0</v>
      </c>
      <c r="E23" s="187">
        <v>100</v>
      </c>
      <c r="F23" s="189">
        <v>100</v>
      </c>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89">
        <v>50</v>
      </c>
      <c r="AM23" s="191">
        <f t="shared" si="0"/>
        <v>0</v>
      </c>
    </row>
    <row r="24" spans="1:44" s="56" customFormat="1" ht="24.95" customHeight="1" thickBot="1" x14ac:dyDescent="0.3">
      <c r="A24" s="58" t="s">
        <v>172</v>
      </c>
      <c r="B24" s="147"/>
      <c r="C24" s="147"/>
      <c r="D24" s="192"/>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9">
        <f>SUM(AM8:AM23)</f>
        <v>0</v>
      </c>
      <c r="AN24" s="59"/>
    </row>
    <row r="25" spans="1:44" ht="24.95" customHeight="1" thickBot="1" x14ac:dyDescent="0.3">
      <c r="B25" s="44"/>
      <c r="C25" s="44"/>
      <c r="D25" s="193"/>
      <c r="E25" s="44"/>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4"/>
    </row>
    <row r="26" spans="1:44" s="56" customFormat="1" ht="24.95" customHeight="1" thickBot="1" x14ac:dyDescent="0.3">
      <c r="A26" s="55" t="s">
        <v>173</v>
      </c>
      <c r="B26" s="124" t="s">
        <v>173</v>
      </c>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5"/>
      <c r="AP26" s="60"/>
      <c r="AQ26" s="60"/>
      <c r="AR26" s="60"/>
    </row>
    <row r="27" spans="1:44" s="56" customFormat="1" ht="32.25" thickBot="1" x14ac:dyDescent="0.3">
      <c r="A27" s="57" t="s">
        <v>151</v>
      </c>
      <c r="B27" s="126" t="s">
        <v>187</v>
      </c>
      <c r="C27" s="126" t="s">
        <v>152</v>
      </c>
      <c r="D27" s="174" t="s">
        <v>279</v>
      </c>
      <c r="E27" s="175" t="s">
        <v>189</v>
      </c>
      <c r="F27" s="174" t="s">
        <v>190</v>
      </c>
      <c r="G27" s="176">
        <v>1</v>
      </c>
      <c r="H27" s="176">
        <v>2</v>
      </c>
      <c r="I27" s="176">
        <v>3</v>
      </c>
      <c r="J27" s="176">
        <v>4</v>
      </c>
      <c r="K27" s="176">
        <v>5</v>
      </c>
      <c r="L27" s="176">
        <v>6</v>
      </c>
      <c r="M27" s="176">
        <v>7</v>
      </c>
      <c r="N27" s="176">
        <v>8</v>
      </c>
      <c r="O27" s="176">
        <v>9</v>
      </c>
      <c r="P27" s="176">
        <v>10</v>
      </c>
      <c r="Q27" s="176">
        <v>11</v>
      </c>
      <c r="R27" s="176">
        <v>12</v>
      </c>
      <c r="S27" s="176">
        <v>13</v>
      </c>
      <c r="T27" s="176">
        <v>14</v>
      </c>
      <c r="U27" s="176">
        <v>15</v>
      </c>
      <c r="V27" s="176">
        <v>16</v>
      </c>
      <c r="W27" s="176">
        <v>17</v>
      </c>
      <c r="X27" s="176">
        <v>18</v>
      </c>
      <c r="Y27" s="176">
        <v>19</v>
      </c>
      <c r="Z27" s="176">
        <v>20</v>
      </c>
      <c r="AA27" s="176">
        <v>21</v>
      </c>
      <c r="AB27" s="176">
        <v>22</v>
      </c>
      <c r="AC27" s="176">
        <v>23</v>
      </c>
      <c r="AD27" s="176">
        <v>24</v>
      </c>
      <c r="AE27" s="176">
        <v>25</v>
      </c>
      <c r="AF27" s="176">
        <v>26</v>
      </c>
      <c r="AG27" s="176">
        <v>27</v>
      </c>
      <c r="AH27" s="176">
        <v>28</v>
      </c>
      <c r="AI27" s="176">
        <v>29</v>
      </c>
      <c r="AJ27" s="176">
        <v>30</v>
      </c>
      <c r="AK27" s="176">
        <v>31</v>
      </c>
      <c r="AL27" s="174" t="s">
        <v>191</v>
      </c>
      <c r="AM27" s="128" t="s">
        <v>157</v>
      </c>
    </row>
    <row r="28" spans="1:44" x14ac:dyDescent="0.25">
      <c r="A28" s="48" t="s">
        <v>192</v>
      </c>
      <c r="B28" s="177"/>
      <c r="C28" s="92" t="s">
        <v>159</v>
      </c>
      <c r="D28" s="93">
        <v>0</v>
      </c>
      <c r="E28" s="92">
        <v>60</v>
      </c>
      <c r="F28" s="178">
        <v>480</v>
      </c>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8"/>
      <c r="AM28" s="180"/>
    </row>
    <row r="29" spans="1:44" ht="16.5" thickBot="1" x14ac:dyDescent="0.3">
      <c r="A29" s="48" t="s">
        <v>194</v>
      </c>
      <c r="B29" s="177"/>
      <c r="C29" s="92" t="s">
        <v>159</v>
      </c>
      <c r="D29" s="93">
        <v>0</v>
      </c>
      <c r="E29" s="177">
        <v>60</v>
      </c>
      <c r="F29" s="178">
        <v>480</v>
      </c>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8"/>
      <c r="AM29" s="195"/>
    </row>
    <row r="30" spans="1:44" x14ac:dyDescent="0.25">
      <c r="A30" s="181" t="s">
        <v>158</v>
      </c>
      <c r="B30" s="182"/>
      <c r="C30" s="94" t="s">
        <v>159</v>
      </c>
      <c r="D30" s="95">
        <v>0</v>
      </c>
      <c r="E30" s="182">
        <v>60</v>
      </c>
      <c r="F30" s="183">
        <v>480</v>
      </c>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3">
        <v>240</v>
      </c>
      <c r="AM30" s="185">
        <f>F30*D30</f>
        <v>0</v>
      </c>
    </row>
    <row r="31" spans="1:44" x14ac:dyDescent="0.25">
      <c r="A31" s="47" t="s">
        <v>195</v>
      </c>
      <c r="B31" s="177"/>
      <c r="C31" s="92" t="s">
        <v>159</v>
      </c>
      <c r="D31" s="96">
        <v>0</v>
      </c>
      <c r="E31" s="92">
        <v>60</v>
      </c>
      <c r="F31" s="178">
        <v>480</v>
      </c>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8">
        <v>240</v>
      </c>
      <c r="AM31" s="180">
        <f>F31*D31</f>
        <v>0</v>
      </c>
      <c r="AQ31" s="46"/>
    </row>
    <row r="32" spans="1:44" x14ac:dyDescent="0.25">
      <c r="A32" s="48" t="s">
        <v>163</v>
      </c>
      <c r="B32" s="177"/>
      <c r="C32" s="92" t="s">
        <v>159</v>
      </c>
      <c r="D32" s="93">
        <v>0</v>
      </c>
      <c r="E32" s="177">
        <v>30</v>
      </c>
      <c r="F32" s="178">
        <v>240</v>
      </c>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8">
        <v>240</v>
      </c>
      <c r="AM32" s="195">
        <f>F32*D32</f>
        <v>0</v>
      </c>
      <c r="AQ32" s="51"/>
      <c r="AR32" s="51"/>
    </row>
    <row r="33" spans="1:44" x14ac:dyDescent="0.25">
      <c r="A33" s="48" t="s">
        <v>166</v>
      </c>
      <c r="B33" s="177"/>
      <c r="C33" s="92" t="s">
        <v>159</v>
      </c>
      <c r="D33" s="93">
        <v>0</v>
      </c>
      <c r="E33" s="177">
        <v>100</v>
      </c>
      <c r="F33" s="178">
        <v>800</v>
      </c>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8">
        <v>800</v>
      </c>
      <c r="AM33" s="180">
        <f>F33*D33</f>
        <v>0</v>
      </c>
      <c r="AQ33" s="46"/>
    </row>
    <row r="34" spans="1:44" s="67" customFormat="1" x14ac:dyDescent="0.25">
      <c r="A34" s="48" t="s">
        <v>167</v>
      </c>
      <c r="B34" s="177"/>
      <c r="C34" s="92" t="s">
        <v>159</v>
      </c>
      <c r="D34" s="93">
        <v>0</v>
      </c>
      <c r="E34" s="177">
        <v>60</v>
      </c>
      <c r="F34" s="178">
        <v>480</v>
      </c>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8">
        <v>240</v>
      </c>
      <c r="AM34" s="180">
        <f>F34*D34</f>
        <v>0</v>
      </c>
      <c r="AQ34" s="68"/>
    </row>
    <row r="35" spans="1:44" s="67" customFormat="1" x14ac:dyDescent="0.25">
      <c r="A35" s="48" t="s">
        <v>167</v>
      </c>
      <c r="B35" s="177"/>
      <c r="C35" s="92" t="s">
        <v>159</v>
      </c>
      <c r="D35" s="93">
        <v>0</v>
      </c>
      <c r="E35" s="177">
        <v>60</v>
      </c>
      <c r="F35" s="178">
        <v>480</v>
      </c>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8">
        <v>240</v>
      </c>
      <c r="AM35" s="180">
        <f t="shared" ref="AM35" si="1">F35*D35</f>
        <v>0</v>
      </c>
      <c r="AQ35" s="68"/>
    </row>
    <row r="36" spans="1:44" s="67" customFormat="1" x14ac:dyDescent="0.25">
      <c r="A36" s="48" t="s">
        <v>167</v>
      </c>
      <c r="B36" s="177"/>
      <c r="C36" s="92" t="s">
        <v>159</v>
      </c>
      <c r="D36" s="93">
        <v>0</v>
      </c>
      <c r="E36" s="92">
        <v>60</v>
      </c>
      <c r="F36" s="178">
        <v>480</v>
      </c>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v>400</v>
      </c>
      <c r="AM36" s="180">
        <f t="shared" ref="AM36:AM45" si="2">F36*D36</f>
        <v>0</v>
      </c>
    </row>
    <row r="37" spans="1:44" s="67" customFormat="1" x14ac:dyDescent="0.25">
      <c r="A37" s="48" t="s">
        <v>167</v>
      </c>
      <c r="B37" s="177"/>
      <c r="C37" s="92" t="s">
        <v>159</v>
      </c>
      <c r="D37" s="93">
        <v>0</v>
      </c>
      <c r="E37" s="92">
        <v>60</v>
      </c>
      <c r="F37" s="178">
        <v>480</v>
      </c>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8">
        <v>400</v>
      </c>
      <c r="AM37" s="180">
        <f t="shared" si="2"/>
        <v>0</v>
      </c>
    </row>
    <row r="38" spans="1:44" s="67" customFormat="1" x14ac:dyDescent="0.25">
      <c r="A38" s="48" t="s">
        <v>167</v>
      </c>
      <c r="B38" s="177"/>
      <c r="C38" s="92" t="s">
        <v>159</v>
      </c>
      <c r="D38" s="93">
        <v>0</v>
      </c>
      <c r="E38" s="92">
        <v>60</v>
      </c>
      <c r="F38" s="178">
        <v>480</v>
      </c>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8">
        <v>400</v>
      </c>
      <c r="AM38" s="180">
        <f t="shared" si="2"/>
        <v>0</v>
      </c>
    </row>
    <row r="39" spans="1:44" s="67" customFormat="1" x14ac:dyDescent="0.25">
      <c r="A39" s="48" t="s">
        <v>167</v>
      </c>
      <c r="B39" s="177"/>
      <c r="C39" s="92" t="s">
        <v>159</v>
      </c>
      <c r="D39" s="93">
        <v>0</v>
      </c>
      <c r="E39" s="92">
        <v>60</v>
      </c>
      <c r="F39" s="178">
        <v>480</v>
      </c>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8">
        <v>400</v>
      </c>
      <c r="AM39" s="180">
        <f t="shared" si="2"/>
        <v>0</v>
      </c>
    </row>
    <row r="40" spans="1:44" s="67" customFormat="1" x14ac:dyDescent="0.25">
      <c r="A40" s="48" t="s">
        <v>167</v>
      </c>
      <c r="B40" s="177"/>
      <c r="C40" s="92" t="s">
        <v>159</v>
      </c>
      <c r="D40" s="93">
        <v>0</v>
      </c>
      <c r="E40" s="92">
        <v>60</v>
      </c>
      <c r="F40" s="178">
        <v>480</v>
      </c>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8">
        <v>400</v>
      </c>
      <c r="AM40" s="180">
        <f t="shared" si="2"/>
        <v>0</v>
      </c>
    </row>
    <row r="41" spans="1:44" s="67" customFormat="1" x14ac:dyDescent="0.25">
      <c r="A41" s="48" t="s">
        <v>167</v>
      </c>
      <c r="B41" s="177"/>
      <c r="C41" s="92" t="s">
        <v>159</v>
      </c>
      <c r="D41" s="93">
        <v>0</v>
      </c>
      <c r="E41" s="92">
        <v>60</v>
      </c>
      <c r="F41" s="178">
        <v>480</v>
      </c>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8">
        <v>400</v>
      </c>
      <c r="AM41" s="180">
        <f t="shared" si="2"/>
        <v>0</v>
      </c>
    </row>
    <row r="42" spans="1:44" s="67" customFormat="1" x14ac:dyDescent="0.25">
      <c r="A42" s="48" t="s">
        <v>167</v>
      </c>
      <c r="B42" s="177"/>
      <c r="C42" s="92" t="s">
        <v>159</v>
      </c>
      <c r="D42" s="93">
        <v>0</v>
      </c>
      <c r="E42" s="92">
        <v>60</v>
      </c>
      <c r="F42" s="178">
        <v>480</v>
      </c>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8">
        <v>400</v>
      </c>
      <c r="AM42" s="180">
        <f t="shared" si="2"/>
        <v>0</v>
      </c>
    </row>
    <row r="43" spans="1:44" s="67" customFormat="1" x14ac:dyDescent="0.25">
      <c r="A43" s="48" t="s">
        <v>167</v>
      </c>
      <c r="B43" s="177"/>
      <c r="C43" s="92" t="s">
        <v>159</v>
      </c>
      <c r="D43" s="93">
        <v>0</v>
      </c>
      <c r="E43" s="92">
        <v>60</v>
      </c>
      <c r="F43" s="178">
        <v>480</v>
      </c>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8">
        <v>400</v>
      </c>
      <c r="AM43" s="180">
        <f t="shared" si="2"/>
        <v>0</v>
      </c>
    </row>
    <row r="44" spans="1:44" x14ac:dyDescent="0.25">
      <c r="A44" s="48" t="s">
        <v>168</v>
      </c>
      <c r="B44" s="177"/>
      <c r="C44" s="92" t="s">
        <v>169</v>
      </c>
      <c r="D44" s="93">
        <v>0</v>
      </c>
      <c r="E44" s="177"/>
      <c r="F44" s="178">
        <v>3000</v>
      </c>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8">
        <v>2500</v>
      </c>
      <c r="AM44" s="195">
        <f t="shared" si="2"/>
        <v>0</v>
      </c>
    </row>
    <row r="45" spans="1:44" ht="16.5" thickBot="1" x14ac:dyDescent="0.3">
      <c r="A45" s="48" t="s">
        <v>175</v>
      </c>
      <c r="B45" s="177"/>
      <c r="C45" s="92" t="s">
        <v>171</v>
      </c>
      <c r="D45" s="93">
        <v>0</v>
      </c>
      <c r="E45" s="177">
        <v>100</v>
      </c>
      <c r="F45" s="178">
        <v>100</v>
      </c>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8">
        <v>100</v>
      </c>
      <c r="AM45" s="195">
        <f t="shared" si="2"/>
        <v>0</v>
      </c>
      <c r="AQ45" s="51"/>
      <c r="AR45" s="51"/>
    </row>
    <row r="46" spans="1:44" s="56" customFormat="1" ht="24.95" customHeight="1" thickBot="1" x14ac:dyDescent="0.3">
      <c r="A46" s="58" t="s">
        <v>176</v>
      </c>
      <c r="B46" s="147"/>
      <c r="C46" s="147"/>
      <c r="D46" s="192"/>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9">
        <f>SUM(AM30:AM45)</f>
        <v>0</v>
      </c>
      <c r="AQ46" s="60"/>
      <c r="AR46" s="60"/>
    </row>
    <row r="47" spans="1:44" ht="24.95" customHeight="1" thickBot="1" x14ac:dyDescent="0.3">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194"/>
    </row>
    <row r="48" spans="1:44" s="56" customFormat="1" ht="24.95" customHeight="1" thickBot="1" x14ac:dyDescent="0.3">
      <c r="A48" s="55" t="s">
        <v>177</v>
      </c>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5"/>
    </row>
    <row r="49" spans="1:39" s="56" customFormat="1" ht="32.25" thickBot="1" x14ac:dyDescent="0.3">
      <c r="A49" s="57" t="s">
        <v>151</v>
      </c>
      <c r="B49" s="126" t="s">
        <v>187</v>
      </c>
      <c r="C49" s="126" t="s">
        <v>152</v>
      </c>
      <c r="D49" s="174" t="s">
        <v>188</v>
      </c>
      <c r="E49" s="175" t="s">
        <v>189</v>
      </c>
      <c r="F49" s="174" t="s">
        <v>190</v>
      </c>
      <c r="G49" s="176">
        <v>1</v>
      </c>
      <c r="H49" s="176">
        <v>2</v>
      </c>
      <c r="I49" s="176">
        <v>3</v>
      </c>
      <c r="J49" s="176">
        <v>4</v>
      </c>
      <c r="K49" s="176">
        <v>5</v>
      </c>
      <c r="L49" s="176">
        <v>6</v>
      </c>
      <c r="M49" s="176">
        <v>7</v>
      </c>
      <c r="N49" s="176">
        <v>8</v>
      </c>
      <c r="O49" s="176">
        <v>9</v>
      </c>
      <c r="P49" s="176">
        <v>10</v>
      </c>
      <c r="Q49" s="176">
        <v>11</v>
      </c>
      <c r="R49" s="176">
        <v>12</v>
      </c>
      <c r="S49" s="176">
        <v>13</v>
      </c>
      <c r="T49" s="176">
        <v>14</v>
      </c>
      <c r="U49" s="176">
        <v>15</v>
      </c>
      <c r="V49" s="176">
        <v>16</v>
      </c>
      <c r="W49" s="176">
        <v>17</v>
      </c>
      <c r="X49" s="176">
        <v>18</v>
      </c>
      <c r="Y49" s="176">
        <v>19</v>
      </c>
      <c r="Z49" s="176">
        <v>20</v>
      </c>
      <c r="AA49" s="176">
        <v>21</v>
      </c>
      <c r="AB49" s="176">
        <v>22</v>
      </c>
      <c r="AC49" s="176">
        <v>23</v>
      </c>
      <c r="AD49" s="176">
        <v>24</v>
      </c>
      <c r="AE49" s="176">
        <v>25</v>
      </c>
      <c r="AF49" s="176">
        <v>26</v>
      </c>
      <c r="AG49" s="176">
        <v>27</v>
      </c>
      <c r="AH49" s="176">
        <v>28</v>
      </c>
      <c r="AI49" s="176">
        <v>29</v>
      </c>
      <c r="AJ49" s="176">
        <v>30</v>
      </c>
      <c r="AK49" s="176">
        <v>31</v>
      </c>
      <c r="AL49" s="174" t="s">
        <v>191</v>
      </c>
      <c r="AM49" s="128" t="s">
        <v>157</v>
      </c>
    </row>
    <row r="50" spans="1:39" x14ac:dyDescent="0.25">
      <c r="A50" s="47" t="s">
        <v>158</v>
      </c>
      <c r="B50" s="177"/>
      <c r="C50" s="92" t="s">
        <v>159</v>
      </c>
      <c r="D50" s="93">
        <v>0</v>
      </c>
      <c r="E50" s="177">
        <v>60</v>
      </c>
      <c r="F50" s="178">
        <v>480</v>
      </c>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8">
        <v>480</v>
      </c>
      <c r="AM50" s="195">
        <f t="shared" ref="AM50:AM56" si="3">F50*D50</f>
        <v>0</v>
      </c>
    </row>
    <row r="51" spans="1:39" x14ac:dyDescent="0.25">
      <c r="A51" s="47" t="s">
        <v>162</v>
      </c>
      <c r="B51" s="177"/>
      <c r="C51" s="92" t="s">
        <v>159</v>
      </c>
      <c r="D51" s="93">
        <v>0</v>
      </c>
      <c r="E51" s="177">
        <v>30</v>
      </c>
      <c r="F51" s="178">
        <v>240</v>
      </c>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8">
        <v>240</v>
      </c>
      <c r="AM51" s="195">
        <f t="shared" si="3"/>
        <v>0</v>
      </c>
    </row>
    <row r="52" spans="1:39" x14ac:dyDescent="0.25">
      <c r="A52" s="48" t="s">
        <v>166</v>
      </c>
      <c r="B52" s="177"/>
      <c r="C52" s="92" t="s">
        <v>159</v>
      </c>
      <c r="D52" s="93">
        <v>0</v>
      </c>
      <c r="E52" s="177">
        <v>30</v>
      </c>
      <c r="F52" s="178">
        <v>480</v>
      </c>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8">
        <v>480</v>
      </c>
      <c r="AM52" s="195">
        <f t="shared" si="3"/>
        <v>0</v>
      </c>
    </row>
    <row r="53" spans="1:39" x14ac:dyDescent="0.25">
      <c r="A53" s="48" t="s">
        <v>178</v>
      </c>
      <c r="B53" s="177"/>
      <c r="C53" s="92" t="s">
        <v>159</v>
      </c>
      <c r="D53" s="93">
        <v>0</v>
      </c>
      <c r="E53" s="177">
        <v>20</v>
      </c>
      <c r="F53" s="178">
        <v>800</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8">
        <v>800</v>
      </c>
      <c r="AM53" s="195">
        <f t="shared" si="3"/>
        <v>0</v>
      </c>
    </row>
    <row r="54" spans="1:39" x14ac:dyDescent="0.25">
      <c r="A54" s="48" t="s">
        <v>179</v>
      </c>
      <c r="B54" s="177"/>
      <c r="C54" s="92" t="s">
        <v>159</v>
      </c>
      <c r="D54" s="93">
        <v>0</v>
      </c>
      <c r="E54" s="177">
        <v>20</v>
      </c>
      <c r="F54" s="178">
        <v>160</v>
      </c>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8">
        <v>160</v>
      </c>
      <c r="AM54" s="195">
        <f t="shared" si="3"/>
        <v>0</v>
      </c>
    </row>
    <row r="55" spans="1:39" x14ac:dyDescent="0.25">
      <c r="A55" s="48" t="s">
        <v>168</v>
      </c>
      <c r="B55" s="177"/>
      <c r="C55" s="92" t="s">
        <v>169</v>
      </c>
      <c r="D55" s="93">
        <v>0</v>
      </c>
      <c r="E55" s="177"/>
      <c r="F55" s="178">
        <v>10000</v>
      </c>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8">
        <v>10000</v>
      </c>
      <c r="AM55" s="195">
        <f t="shared" si="3"/>
        <v>0</v>
      </c>
    </row>
    <row r="56" spans="1:39" ht="16.5" thickBot="1" x14ac:dyDescent="0.3">
      <c r="A56" s="48" t="s">
        <v>180</v>
      </c>
      <c r="B56" s="177"/>
      <c r="C56" s="92" t="s">
        <v>171</v>
      </c>
      <c r="D56" s="93">
        <v>0</v>
      </c>
      <c r="E56" s="177">
        <v>100</v>
      </c>
      <c r="F56" s="178">
        <v>100</v>
      </c>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8">
        <v>100</v>
      </c>
      <c r="AM56" s="195">
        <f t="shared" si="3"/>
        <v>0</v>
      </c>
    </row>
    <row r="57" spans="1:39" s="56" customFormat="1" ht="24.95" customHeight="1" thickBot="1" x14ac:dyDescent="0.3">
      <c r="A57" s="58" t="s">
        <v>181</v>
      </c>
      <c r="B57" s="147"/>
      <c r="C57" s="147"/>
      <c r="D57" s="192"/>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9">
        <f>SUM(AM50:AM56)</f>
        <v>0</v>
      </c>
    </row>
    <row r="58" spans="1:39" ht="24.95" customHeight="1" thickBot="1" x14ac:dyDescent="0.3">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194"/>
    </row>
    <row r="59" spans="1:39" s="56" customFormat="1" ht="24.95" customHeight="1" thickBot="1" x14ac:dyDescent="0.3">
      <c r="A59" s="55" t="s">
        <v>182</v>
      </c>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5"/>
    </row>
    <row r="60" spans="1:39" s="56" customFormat="1" ht="24.95" customHeight="1" x14ac:dyDescent="0.25">
      <c r="A60" s="61" t="s">
        <v>150</v>
      </c>
      <c r="B60" s="159"/>
      <c r="C60" s="159"/>
      <c r="D60" s="196"/>
      <c r="E60" s="197"/>
      <c r="F60" s="198"/>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8"/>
      <c r="AM60" s="157">
        <f>AM24</f>
        <v>0</v>
      </c>
    </row>
    <row r="61" spans="1:39" s="56" customFormat="1" ht="24.95" customHeight="1" x14ac:dyDescent="0.25">
      <c r="A61" s="62" t="s">
        <v>173</v>
      </c>
      <c r="B61" s="200"/>
      <c r="C61" s="200"/>
      <c r="D61" s="201"/>
      <c r="E61" s="201"/>
      <c r="F61" s="202"/>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2"/>
      <c r="AM61" s="140">
        <f>AM46</f>
        <v>0</v>
      </c>
    </row>
    <row r="62" spans="1:39" s="56" customFormat="1" ht="24.95" customHeight="1" thickBot="1" x14ac:dyDescent="0.3">
      <c r="A62" s="63" t="s">
        <v>177</v>
      </c>
      <c r="B62" s="204"/>
      <c r="C62" s="204"/>
      <c r="D62" s="205"/>
      <c r="E62" s="205"/>
      <c r="F62" s="206"/>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6"/>
      <c r="AM62" s="155">
        <f>AM57</f>
        <v>0</v>
      </c>
    </row>
    <row r="63" spans="1:39" s="56" customFormat="1" ht="24.95" customHeight="1" x14ac:dyDescent="0.25">
      <c r="A63" s="64" t="s">
        <v>183</v>
      </c>
      <c r="B63" s="208"/>
      <c r="C63" s="208"/>
      <c r="D63" s="165"/>
      <c r="E63" s="165"/>
      <c r="F63" s="166"/>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166"/>
      <c r="AM63" s="167">
        <f>SUM(AM60:AM62)</f>
        <v>0</v>
      </c>
    </row>
    <row r="64" spans="1:39" s="56" customFormat="1" ht="24.95" customHeight="1" x14ac:dyDescent="0.25">
      <c r="A64" s="65" t="s">
        <v>184</v>
      </c>
      <c r="B64" s="210"/>
      <c r="C64" s="210"/>
      <c r="D64" s="168"/>
      <c r="E64" s="168"/>
      <c r="F64" s="169"/>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169"/>
      <c r="AM64" s="170">
        <f>AM63*0.21</f>
        <v>0</v>
      </c>
    </row>
    <row r="65" spans="1:39" s="56" customFormat="1" ht="24.95" customHeight="1" thickBot="1" x14ac:dyDescent="0.3">
      <c r="A65" s="66" t="s">
        <v>185</v>
      </c>
      <c r="B65" s="171"/>
      <c r="C65" s="171"/>
      <c r="D65" s="172"/>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3">
        <f>AM63*1.21</f>
        <v>0</v>
      </c>
    </row>
  </sheetData>
  <pageMargins left="0.7" right="0.7" top="0.75" bottom="0.75" header="0.3" footer="0.3"/>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vt:i4>
      </vt:variant>
    </vt:vector>
  </HeadingPairs>
  <TitlesOfParts>
    <vt:vector size="8" baseType="lpstr">
      <vt:lpstr>Rekapitulace</vt:lpstr>
      <vt:lpstr>SO 000</vt:lpstr>
      <vt:lpstr>SO 001</vt:lpstr>
      <vt:lpstr>SO 010</vt:lpstr>
      <vt:lpstr>Př_SO 001</vt:lpstr>
      <vt:lpstr>Výkaz čerpání</vt:lpstr>
      <vt:lpstr>'Př_SO 001'!Oblast_tisku</vt:lpstr>
      <vt:lpstr>'SO 010'!Oblast_tisku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Macek</dc:creator>
  <cp:lastModifiedBy>Kateřina Morávková</cp:lastModifiedBy>
  <cp:lastPrinted>2023-05-30T10:25:30Z</cp:lastPrinted>
  <dcterms:created xsi:type="dcterms:W3CDTF">2023-01-17T13:37:42Z</dcterms:created>
  <dcterms:modified xsi:type="dcterms:W3CDTF">2023-05-30T11:22:24Z</dcterms:modified>
</cp:coreProperties>
</file>