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0" sheetId="1" r:id="rId1"/>
    <sheet name="SO 101" sheetId="2" r:id="rId2"/>
    <sheet name="SO 181" sheetId="3" r:id="rId3"/>
  </sheets>
  <definedNames/>
  <calcPr/>
  <webPublishing/>
</workbook>
</file>

<file path=xl/sharedStrings.xml><?xml version="1.0" encoding="utf-8"?>
<sst xmlns="http://schemas.openxmlformats.org/spreadsheetml/2006/main" count="2008" uniqueCount="693">
  <si>
    <t>ASPE10</t>
  </si>
  <si>
    <t>S</t>
  </si>
  <si>
    <t>Firma: ÚDRŽBA SILNIC Královéhradeckého kraje a.s.</t>
  </si>
  <si>
    <t>Soupis prací objektu</t>
  </si>
  <si>
    <t xml:space="preserve">Stavba: </t>
  </si>
  <si>
    <t>35803</t>
  </si>
  <si>
    <t>III/29840 Semechnice - Trnov_neoceněný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</si>
  <si>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</si>
  <si>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</si>
  <si>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</si>
  <si>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</si>
  <si>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</si>
  <si>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</si>
  <si>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</si>
  <si>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</si>
  <si>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</si>
  <si>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</si>
  <si>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</si>
  <si>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</si>
  <si>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</si>
  <si>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</si>
  <si>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</si>
  <si>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</si>
  <si>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</si>
  <si>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</si>
  <si>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</si>
  <si>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</si>
  <si>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</si>
  <si>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</si>
  <si>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</si>
  <si>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</si>
  <si>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</si>
  <si>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</si>
  <si>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</si>
  <si>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</si>
  <si>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</si>
  <si>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</si>
  <si>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</si>
  <si>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</si>
  <si>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</si>
  <si>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</si>
  <si>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Položka pro celou stavbu.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Pevná cena</t>
  </si>
  <si>
    <t>VV</t>
  </si>
  <si>
    <t>1=1,000 [A]</t>
  </si>
  <si>
    <t>TS</t>
  </si>
  <si>
    <t>zahrnuje veškeré náklady spojené s objednatelem požadovanými zařízeními</t>
  </si>
  <si>
    <t>02910</t>
  </si>
  <si>
    <t>OSTATNÍ POŽADAVKY - ZEMĚMĚŘIČSKÁ MĚŘENÍ</t>
  </si>
  <si>
    <t>Kompletní geodetické práce na vytyčení vytyčovaných bodů definovaného objektu v rozsahu PD a TKP.  
Celkem včetně ochrany vytyčovacích a vytyčovaných bodů  
Celkem rozsah dle SOD.  
Pevná cena</t>
  </si>
  <si>
    <t>zahrnuje veškeré náklady spojené s objednatelem požadovanými pracemi,   
- pro stanovení orientační investorské ceny určete jednotkovou cenu jako 1% odhadované ceny stavby</t>
  </si>
  <si>
    <t>02911</t>
  </si>
  <si>
    <t>OSTATNÍ POŽADAVKY - GEODETICKÉ ZAMĚŘENÍ</t>
  </si>
  <si>
    <t>Zaměření skutečného provedení stavby (3x tištěná forma+3 ks CD).  
Pevná cena</t>
  </si>
  <si>
    <t>zahrnuje veškeré náklady spojené s objednatelem požadovanými pracemi</t>
  </si>
  <si>
    <t>Zaměření vrstev pro určení kubatur sanací a pro určení kubatur konstrukčních vrstev a celkkových plošných a délkových výměr.  
Pevná cena</t>
  </si>
  <si>
    <t>02943</t>
  </si>
  <si>
    <t>OSTATNÍ POŽADAVKY - VYPRACOVÁNÍ RDS</t>
  </si>
  <si>
    <t>Cena za vypracování RDS na římsy mostu km 0,389, římsu zárubní zdi km 1,310 - 1,430 a propustek km 0,922. Dle obchodních podmínek objednatele.  
Zadavatel poskytne dokumentaci ve formátu *.pdf a *.dwg.  
Pevná cena</t>
  </si>
  <si>
    <t>02944</t>
  </si>
  <si>
    <t>OSTAT POŽADAVKY - DOKUMENTACE SKUTEČ PROVEDENÍ V DIGIT FORMĚ</t>
  </si>
  <si>
    <t>Cena za vypracování DSPS (dokumentace skutečného provedení stavby) dle všeobecných obchodních podmínek objednatele,  
Zadavatel poskytne dokumentaci ve formátu *.pdf a *.dwg.  
Pevná cena</t>
  </si>
  <si>
    <t>7</t>
  </si>
  <si>
    <t>02946</t>
  </si>
  <si>
    <t>OSTAT POŽADAVKY - FOTODOKUMENTACE</t>
  </si>
  <si>
    <t>Fotodokumentace v průběhu realizace stavby v maximálně týdenním cyklu. Vše včetně předání v el. podobě a tištěné podobě dle požadavku objednatele a SOD.  
Pevná cena</t>
  </si>
  <si>
    <t>položka zahrnuje:  
- fotodokumentaci zadavatelem požadovaného děje a konstrukcí v požadovaných časových intervalech  
- zadavatelem specifikované výstupy (fotografie v papírovém a digitálním formátu) v požadovaném počtu</t>
  </si>
  <si>
    <t>8</t>
  </si>
  <si>
    <t>02991</t>
  </si>
  <si>
    <t>OSTATNÍ POŽADAVKY - INFORMAČNÍ TABULE</t>
  </si>
  <si>
    <t>KUS</t>
  </si>
  <si>
    <t>Náklady na zřízení informační tabule s údaji o stavbě s textem dle vzoru objednatele.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</si>
  <si>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</si>
  <si>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</si>
  <si>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</si>
  <si>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Pevná cena</t>
  </si>
  <si>
    <t>zahrnuje objednatelem povolené náklady na požadovaná zařízení zhotovitele</t>
  </si>
  <si>
    <t>SO 101</t>
  </si>
  <si>
    <t>III/29840 Semechnice - Trnov</t>
  </si>
  <si>
    <t>014102</t>
  </si>
  <si>
    <t>POPLATKY ZA SKLÁDKU</t>
  </si>
  <si>
    <t>T</t>
  </si>
  <si>
    <t>Poplatky za uložení zemin a kameniva. Předpoklad 2000 kg/m3.</t>
  </si>
  <si>
    <t>položka 11332: 561,8=561,800 [A] 
položka 12373:  498,982-20=478,982 [B] 
položka 12922:  1020,25*0,1=102,025 [C] 
položka 12932: 1222*0,5=611,000 [D] 
položka 12940: 3=3,000 [E] 
položka 12980: 2*1=2,000 [F] 
položka 129946: 40*3,14*0,2*0,2=5,024 [G] 
položka 129958: 18*3,14*0,3*0,3=5,087 [H] 
Celkem: (A+B+C+D+E+F+G+H)*2=3 537,836 [I]</t>
  </si>
  <si>
    <t>zahrnuje veškeré poplatky provozovateli skládky související s uložením odpadu na skládce.</t>
  </si>
  <si>
    <t>014112</t>
  </si>
  <si>
    <t>POPLATKY ZA SKLÁDKU TYP S-IO (INERTNÍ ODPAD)</t>
  </si>
  <si>
    <t>Poplatky za uložení vybouraného betonu. Předpoklad 2500 kg/m3.  
ŽB trouby DN400 (2,5m=760kg) -&gt; 1m=304kg  
ŽB trouby DN500 (2,5m=1030kg) -&gt; 1m=412kg  
ŽB trouby DN600 (2,5m=1410kg) -&gt; 1m=564kg</t>
  </si>
  <si>
    <t>položka  11328:  106,2*0,2*2,5=53,100 [A]  (0,2m2/m) 
položka  11352:  2974,5*0,1*2,5=743,625 [B]  (0,1m2/m) 
položka 96616: 5,582*2,5=13,955 [C] 
položka  966346: 5*0,304=1,520 [D] (304 kg/m) 
položka  96687:  8*0,6*2,5=12,000 [E] (předpoklad 600 kg/1ks) 
položka 93857: 65,52*0,02*2,5=3,276 [F] 
Celkem: A+B+C+D+E+F=827,476 [G]</t>
  </si>
  <si>
    <t>014132</t>
  </si>
  <si>
    <t>POPLATKY ZA SKLÁDKU TYP S-NO (NEBEZPEČNÝ ODPAD)</t>
  </si>
  <si>
    <t>Poplatky za uložení nebezpečného odpadu. Předpoklad 1500 kg/m3</t>
  </si>
  <si>
    <t>položka 97817: 65,52*0,01*1,5=0,983 [A]</t>
  </si>
  <si>
    <t>Zemní práce</t>
  </si>
  <si>
    <t>11328</t>
  </si>
  <si>
    <t>ODSTRANĚNÍ PŘÍKOPŮ A RIGOLŮ Z PŘÍKOPOVÝCH TVÁRNIC</t>
  </si>
  <si>
    <t>M2</t>
  </si>
  <si>
    <t>Odstranění Bet. žlabů včetně lože. Položka včetně odvozu a uložení na trvalou skládku ve zhotovitelem definované vzdálenosti.</t>
  </si>
  <si>
    <t>výpočet: šířka * délka 
zárubní zeď km 1,310 - 1,430: 0,6*124=74,400 [A] 
žlab km 1,430 - 1,500: 0,6*53=31,800 [B] 
Celkem: A+B=106,200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</si>
  <si>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</si>
  <si>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</si>
  <si>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</si>
  <si>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M3</t>
  </si>
  <si>
    <t>Odkop stávajících konstrukčních vrstev komunikace. Položka včetně odvodzu a uložení na trvalou skládku ve zhotovitelem definované vzdálenosti.</t>
  </si>
  <si>
    <t>výpočet: plocha v řezu (odměřena digitálně z řezu) * délka 
U sanace kraje vozovky - 20% z celkové délky (po obou stranách) 1500*0,20*2=600 m. Položka bude čerpána dle skutečnosti: 0,90*600=540,000 [A] 
výpočet: plocha v řezu (odměřena digitálně z řezu) * tl. 
stávající kce nezpevněných sjezdů tl. 200 mm: (3+7,5+7,5+32+12,5+7,5+9+9+12+9)*0,2=21,800 [B] 
Celkem: A+B=561,800 [C]</t>
  </si>
  <si>
    <t>11352</t>
  </si>
  <si>
    <t>ODSTRANĚNÍ CHODNÍKOVÝCH A SILNIČNÍCH OBRUBNÍKŮ BETONOVÝCH</t>
  </si>
  <si>
    <t>M</t>
  </si>
  <si>
    <t>Odstranění stávajících bet. obrub včetně lože. Položka včetně odvozu a uložení na trvalou skládku ve zhotovitelem definované vzdálenosti.</t>
  </si>
  <si>
    <t>výměna stávající obruby za novou: 137+143+285+18,5+78+39+124+64=888,500 [A] 
obruby v úrovni silnice v extravilánu, případně budou ponechány, čerpáno dle skutečnosti: 1046+1040=2 086,000 [B] 
Celkem: A+B=2 974,500 [C]</t>
  </si>
  <si>
    <t>11372</t>
  </si>
  <si>
    <t>FRÉZOVÁNÍ ZPEVNĚNÝCH PLOCH ASFALTOVÝCH</t>
  </si>
  <si>
    <t>Frézování stávajících asf. vrstev. Zhotovitel v ceně zohlední možnost zpětného využití vyfrézováného materiálu na stavbě. Materiál může být použit zpět do stavby do nezpevněných krajnic a sjezdů.</t>
  </si>
  <si>
    <t>výpočet: plocha vozovky *  tl. 
konstrukce č. 1, frézování tl. 50 mm: (1104+2579)*0,05=184,150 [A] 
konstrukce č. 2, frézování tl. 100mm: 5229*0,10=522,900 [B] 
asfaltové sjezdy, frézování tl. 50mm: (17+10+26+30+8+8+30)*0,05=6,450 [C] 
Celkem: A+B+C=713,500 [D]</t>
  </si>
  <si>
    <t>11372D</t>
  </si>
  <si>
    <t>FRÉZOVÁNÍ ZPEVNĚNÝCH PLOCH ASFALT DROBNÝCH OPRAV A PLOŠ ROZPADŮ DO 2000M2</t>
  </si>
  <si>
    <t>Oprava plošného rozpadu ložné vrstvy a síťových trhlin dle TP 115. Vyfrézování potřebné plochy tl. 50 mm. Předpoklad 10% z plochy asfaltu - 6590*0,10=659m2. Položka bude čerpána dle skutečnosti. Zhotovitel v ceně zohlední možnost zpětného využití vyfrézováného materiálu na stavbě. Materiál může být použit zpět do stavby do nezpevněných krajnic a sjezdů.</t>
  </si>
  <si>
    <t>výpočet: plocha * tl. 
659*0,05=32,950 [A]</t>
  </si>
  <si>
    <t>113767</t>
  </si>
  <si>
    <t>FRÉZOVÁNÍ DRÁŽKY PRŮŘEZU DO 1000MM2 V ASFALTOVÉ VOZOVCE</t>
  </si>
  <si>
    <t>Ošetření trhliny dle TP 115. Vyfrézování drážky 20x50 mm. Předpoklad 10% z délky úseku - 1500*0,10=150 m. Položka bude čerpána dle skutečnosti. Zhotovitel v ceně zohlední možnost zpětného využití vyfrézováného materiálu na stavbě. Materiál může být použit zpět do stavby do nezpevněných krajnic a sjezdů.</t>
  </si>
  <si>
    <t>150=150,000 [A]</t>
  </si>
  <si>
    <t>Položka zahrnuje veškerou manipulaci s vybouranou sutí a s vybouranými hmotami vč. uložení na skládku.</t>
  </si>
  <si>
    <t>113769</t>
  </si>
  <si>
    <t>FRÉZOVÁNÍ DRÁŽKY PRŮŘEZU PŘES 1200MM2 V ASFALTOVÉ VOZOVCE</t>
  </si>
  <si>
    <t>Ošetření široké trhliny dle TP 115. Vyfrézování drážky 50x50 mm. Předpoklad 10% z délky úseku - 1500*0,10=150 m. Položka bude čerpána dle skutečnosti. Zhotovitel v ceně zohlední možnost zpětného využití vyfrézováného materiálu na stavbě. Materiál může být použit zpět do stavby do nezpevněných krajnic a sjezdů.</t>
  </si>
  <si>
    <t>11</t>
  </si>
  <si>
    <t>12110</t>
  </si>
  <si>
    <t>SEJMUTÍ ORNICE NEBO LESNÍ PŮDY</t>
  </si>
  <si>
    <t>Sejmutí ornice v tl. 100mm. Včetně odvozu a uložení na dočasnou skládku v prostoru stavby bez poplatku za skládku. Výměry odečteny digitálně ze situace.</t>
  </si>
  <si>
    <t>(2+54+26+15+2404+85+5+67+50+2126+78+124+26+11)*0,1=507,300 [A]</t>
  </si>
  <si>
    <t>položka zahrnuje sejmutí ornice bez ohledu na tloušťku vrstvy a její vodorovnou dopravu  
nezahrnuje uložení na trvalou skládku</t>
  </si>
  <si>
    <t>12</t>
  </si>
  <si>
    <t>12373</t>
  </si>
  <si>
    <t>ODKOP PRO SPOD STAVBU SILNIC A ŽELEZNIC TŘ. I</t>
  </si>
  <si>
    <t>Odkop tělesa komunikace. Položka bude čerpána dle skutečnosti. Položka včetně odvozu a uložení na dočasnou i trvalou skládku ve zhotovitelem definované vzdálenosti.</t>
  </si>
  <si>
    <t>výpočet: plocha v řezu (odměřena digitálně z řezu) * délka 
U sanace kraje vozovky, sanace aktivní zóny - 20% z celkové délky (po obou stranách) 1500*0,20*2=600 m. Položka bude čerpána dle skutečnosti. : 0,70*600=420,000 [A] 
odkop pro horskou vpust u propustku km 0,922: 1*8=8,000 [B] 
odkop pro dlažbu z lom. kamene u propustku km 0,922: 1*1*0,35=0,350 [C] 
odkop pro zajišťující práh u vtoku propustku km 0,922: 0,4*1*0,6=0,240 [D] 
odkop pro dlažbu šikmého čela u propustku km 0,922: 2*2*0,35=1,400 [E] 
odkop pro zajišťující práh u šikmého čela propustku km 0,922: 0,4*0,6*(2,4+2,4+2)=1,632 [F] 
odkop pro zárubní zeď km 1,310 - 1,430: 0,25*124=31,000 [G] 
odkop pro podélný propustek km 0,365: 2,05*2*2=8,200 [H] 
odkop pro podélný propustek km 0,365 pro dlažbu z lom. kamene: 1*2*0,35*2=1,400 [I] 
odklop pro podélný propustek km 0,365 pro bet. zajišť. práh: 0,6*0,4*2*2=0,960 [J] 
odklop pro podélný propustek km 0,365 výměna podloží: 0,5*(2,5+7,5)=5,000 [K] 
odkop pro dlažbu z lom. kamene u mostu km 0,389: 6*8*0,35=16,800 [L] 
Celkem: A+B+C+D+E+F+G+H+I+J+K+L=494,982 [M]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</si>
  <si>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</si>
  <si>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t>
  </si>
  <si>
    <t>12573</t>
  </si>
  <si>
    <t>VYKOPÁVKY ZE ZEMNÍKŮ A SKLÁDEK TŘ. I</t>
  </si>
  <si>
    <t>Vykopání zeminy z dočasné skládky pro vrácení zpět do stavby</t>
  </si>
  <si>
    <t>položka 18220: 507,30=507,300 [A] 
položka 17511: 20=20,000 [B] 
Celkem: A+B=527,300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</si>
  <si>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</si>
  <si>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14</t>
  </si>
  <si>
    <t>12922</t>
  </si>
  <si>
    <t>ČIŠTĚNÍ KRAJNIC OD NÁNOSU TL. DO 100MM</t>
  </si>
  <si>
    <t>Odstranění nezpevněné krajnice. Položka včetně odvozu a uložení na trvalou skládku ve zhotovitelem definované vzdálenosti.</t>
  </si>
  <si>
    <t>(17,5+16+181+360+83,5+193,5+215+31,5+144+382+19,5)*0,5=821,750 [A] 
(10,5+9,5+130+24+24,5)*1=198,500 [B] 
Celkem: A+B=1 020,250 [C]</t>
  </si>
  <si>
    <t>- vodorovná a svislá doprava, přemístění, přeložení, manipulace s výkopkem a uložení na skládku (bez poplatku)</t>
  </si>
  <si>
    <t>15</t>
  </si>
  <si>
    <t>12932</t>
  </si>
  <si>
    <t>ČIŠTĚNÍ PŘÍKOPŮ OD NÁNOSU DO 0,5M3/M</t>
  </si>
  <si>
    <t>Položka včetně odvozu a uložení na trvalou skládku ve zhotovitelem definované vzdálenosti.</t>
  </si>
  <si>
    <t>17+16+173+38+9+12+56+30+316+382+173=1 222,000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</si>
  <si>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</si>
  <si>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16</t>
  </si>
  <si>
    <t>12940</t>
  </si>
  <si>
    <t>ČIŠTĚNÍ RÁMOVÝCH A KLENBOVÝCH PROPUSTŮ OD NÁNOSŮ</t>
  </si>
  <si>
    <t>Pročištění propustku km 0,922 rozměry 0,5 x 0,5 m</t>
  </si>
  <si>
    <t>12*0,5*0,5=3,000 [A]</t>
  </si>
  <si>
    <t>17</t>
  </si>
  <si>
    <t>12980</t>
  </si>
  <si>
    <t>ČIŠTĚNÍ ULIČNÍCH VPUSTÍ</t>
  </si>
  <si>
    <t>Pročištění stávající UV</t>
  </si>
  <si>
    <t>2=2,000 [A]</t>
  </si>
  <si>
    <t>18</t>
  </si>
  <si>
    <t>129946</t>
  </si>
  <si>
    <t>ČIŠTĚNÍ POTRUBÍ DN DO 400MM</t>
  </si>
  <si>
    <t>Pročištění potrubí DN 400.</t>
  </si>
  <si>
    <t>km 0,163: 5=5,000 [A] 
km 0,365: 8=8,000 [B] 
km 0,405: 10=10,000 [C] 
km 0,450: 5=5,000 [D] 
km 0,770: 6=6,000 [E] 
km 1,162: 6=6,000 [F] 
Celkem: A+B+C+D+E+F=40,000 [G]</t>
  </si>
  <si>
    <t>19</t>
  </si>
  <si>
    <t>129958</t>
  </si>
  <si>
    <t>ČIŠTĚNÍ POTRUBÍ DN DO 600MM</t>
  </si>
  <si>
    <t>Pročištění potrubí DN 600.</t>
  </si>
  <si>
    <t>km 0,145: 10=10,000 [A] 
km 1,186: 8=8,000 [B] 
Celkem: A+B=18,000 [C]</t>
  </si>
  <si>
    <t>20</t>
  </si>
  <si>
    <t>17310</t>
  </si>
  <si>
    <t>ZEMNÍ KRAJNICE A DOSYPÁVKY SE ZHUTNĚNÍM</t>
  </si>
  <si>
    <t>Zemní krajnice - zhutněný materiál min. málo vhodný dle ČSN 73 6133. U sanace kraje vozovky - 20% z celkové délky (po obou stranách) 1500*0,20*2=600 m. Položka bude čerpána dle skutečnosti.</t>
  </si>
  <si>
    <t>výpočet: plocha řezu * délka 
0,1*600=60,000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</si>
  <si>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</si>
  <si>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</si>
  <si>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17511</t>
  </si>
  <si>
    <t>OBSYP POTRUBÍ A OBJEKTŮ SE ZHUTNĚNÍM</t>
  </si>
  <si>
    <t>Obsyp stávající zeminou z výkopu se zhutněním.</t>
  </si>
  <si>
    <t>výpočet: plocha v řezu (odměřena digitálně z řezu) * délka 
pro horskou vpust u propustku km 0,922: 1*8=8,000 [A] 
podélný propustek km 0,365: 1,2*(2,5+7,5)=12,000 [B] 
Celkem: A+B=20,000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</si>
  <si>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</si>
  <si>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22</t>
  </si>
  <si>
    <t>17581</t>
  </si>
  <si>
    <t>OBSYP POTRUBÍ A OBJEKTŮ Z NAKUPOVANÝCH MATERIÁLŮ</t>
  </si>
  <si>
    <t>Obsyp UV ze ŠD 0/32 se zhutněním</t>
  </si>
  <si>
    <t>výpočet: ks*hloubka*šířka*obvod kruhu (2*pí*R) 
8*1,5*0,5*2*3,14*0,5=18,840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</si>
  <si>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</si>
  <si>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23</t>
  </si>
  <si>
    <t>18110</t>
  </si>
  <si>
    <t>ÚPRAVA PLÁNĚ SE ZHUTNĚNÍM V HORNINĚ TŘ. I</t>
  </si>
  <si>
    <t>Zhutnění sanace aktivní zóny.U sanace kraje vozovky - 20% z celkové délky (po obou stranách) 1500*0,20*2=600 m. Položka bude čerpána dle skutečnosti.</t>
  </si>
  <si>
    <t>výpočet: délka * šířka * tl. 
600*2,23=1 338,000 [A]</t>
  </si>
  <si>
    <t>položka zahrnuje úpravu pláně včetně vyrovnání výškových rozdílů. Míru zhutnění určuje projekt.</t>
  </si>
  <si>
    <t>24</t>
  </si>
  <si>
    <t>18220</t>
  </si>
  <si>
    <t>ROZPROSTŘENÍ ORNICE VE SVAHU</t>
  </si>
  <si>
    <t>Ohumusování tl. 100 mm. Výměry odečteny digitálně ze situace.</t>
  </si>
  <si>
    <t>položka zahrnuje:  
nutné přemístění ornice z dočasných skládek vzdálených do 50m  
rozprostření ornice v předepsané tloušťce ve svahu přes 1:5</t>
  </si>
  <si>
    <t>25</t>
  </si>
  <si>
    <t>18242</t>
  </si>
  <si>
    <t>ZALOŽENÍ TRÁVNÍKU HYDROOSEVEM NA ORNICI</t>
  </si>
  <si>
    <t>Výměry odečteny digitálně ze situace.</t>
  </si>
  <si>
    <t>2+54+26+15+2404+85+5+67+50+2126+78+124+26+11=5 073,000 [A]</t>
  </si>
  <si>
    <t>Zahrnuje dodání předepsané travní směsi, hydroosev na ornici, zalévání, první pokosení, to vše bez ohledu na sklon terénu</t>
  </si>
  <si>
    <t>Základy</t>
  </si>
  <si>
    <t>26</t>
  </si>
  <si>
    <t>21450</t>
  </si>
  <si>
    <t>SANAČNÍ VRSTVY Z KAMENIVA</t>
  </si>
  <si>
    <t>Vrstva ŠDa 0/63 tl. 300 mm. Sanace aktivní zóny, vrstva hutněna na Edef.2.min=45MPa. U sanace kraje vozovky - 20% z celkové délky (po obou stranách) 1500*0,20*2=600 m. Položka bude čerpána dle skutečnosti.</t>
  </si>
  <si>
    <t>výpočet: délka * plocha v řezu (odměřena digitálně z řezu) 
600*0,7=420,000 [A]</t>
  </si>
  <si>
    <t>položka zahrnuje dodávku předepsaného kameniva, mimostaveništní a vnitrostaveništní dopravu a jeho uložení  
není-li v zadávací dokumentaci uvedeno jinak, jedná se o nakupovaný materiál</t>
  </si>
  <si>
    <t>27</t>
  </si>
  <si>
    <t>Sanace podloží z ŠD 0/125</t>
  </si>
  <si>
    <t>výpočet: plocha v řezu * délka 
pro podélný propustek km 0,365: 0,5*(2,5+7,5)=5,000 [A]</t>
  </si>
  <si>
    <t>28</t>
  </si>
  <si>
    <t>285391</t>
  </si>
  <si>
    <t>DODATEČNÉ KOTVENÍ VLEPENÍM BETONÁŘSKÉ VÝZTUŽE D DO 10MM DO VRTŮ</t>
  </si>
  <si>
    <t>zárubní zeď km 1,310 - 1,430: 124*4*2=992,000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</si>
  <si>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</si>
  <si>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29</t>
  </si>
  <si>
    <t>285392</t>
  </si>
  <si>
    <t>DODATEČNÉ KOTVENÍ VLEPENÍM BETONÁŘSKÉ VÝZTUŽE D DO 16MM DO VRTŮ</t>
  </si>
  <si>
    <t>most km 0,389: 9,1*4*2*2=145,600 [A]</t>
  </si>
  <si>
    <t>30</t>
  </si>
  <si>
    <t>289972</t>
  </si>
  <si>
    <t>OPLÁŠTĚNÍ (ZPEVNĚNÍ) Z GEOMŘÍŽOVIN</t>
  </si>
  <si>
    <t>Výztužná geomříž ze skelných vláken potažených elastomerem s netkanou textilií s pevností 100 kN/m.</t>
  </si>
  <si>
    <t>Sanace kraje vozovky - 20% z celkové délky (po obou stranách, šířka 3,0m): 1500*0,20*3*2=1 800,000 [A] 
Oprava plošného rozpadu dle TP 115. Předpoklad 10% z plochy asfaltu + přesah za spárou (dvojnásobná plocha): 6590*0,10*2=1 318,000 [B] 
Celkem: A+B=3 118,000 [C]</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</si>
  <si>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</si>
  <si>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31</t>
  </si>
  <si>
    <t>28997E</t>
  </si>
  <si>
    <t>OPLÁŠTĚNÍ (ZPEVNĚNÍ) Z GEOTEXTILIE DO 500G/M2</t>
  </si>
  <si>
    <t>Separační geotextilie 500 g/m2. Sanace aktivní zóny, vrstva hutněna na Edef.2.min=45MPa. U sanace kraje vozovky - 20% z celkové délky (po obou stranách) 1500*0,20*2=600 m. Položka bude čerpána dle skutečnosti. Tloušťka při tlaku 2 kPa=4 mm, pevnost v tahu podélně 16 kN/m, pevnost v tahu příčně   
40  kN/m, tažnost podélně 120 (+/-30) %, tažnost příčně 80 (+/-25) %, odolnost proti dynamickému protržení 10 (+ 3) mm odolnost proti statickému protržení 3800 (-500) N</t>
  </si>
  <si>
    <t>výpočet: délka * šířka 
600*2,7=1 620,000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</si>
  <si>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</si>
  <si>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</si>
  <si>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32</t>
  </si>
  <si>
    <t>317325</t>
  </si>
  <si>
    <t>ŘÍMSY ZE ŽELEZOBETONU DO C30/37</t>
  </si>
  <si>
    <t>Bet. římsa z bet C30/37 XF4, XD3</t>
  </si>
  <si>
    <t>výpočet: plocha průřezu * délka 
km 1,310 - 1,430: 0,15*124=18,600 [A] 
most km 0,389: 0,4*9,1*2=7,280 [B] 
Celkem: A+B=25,880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</si>
  <si>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</si>
  <si>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t>
  </si>
  <si>
    <t>317365</t>
  </si>
  <si>
    <t>VÝZTUŽ ŘÍMS Z OCELI 10505, B500B</t>
  </si>
  <si>
    <t>zárubní zeď km 1,310 - 1,430: 18,6*0,135=2,511 [A] (135 kg/m3) 
most km 0,389: 7,28*0,15=1,092 [B] (150 kg/m3) 
Celkem: A+B=3,603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</si>
  <si>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</si>
  <si>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</si>
  <si>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34</t>
  </si>
  <si>
    <t>451312</t>
  </si>
  <si>
    <t>PODKLADNÍ A VÝPLŇOVÉ VRSTVY Z PROSTÉHO BETONU C12/15</t>
  </si>
  <si>
    <t>Podkladní beton z bet. C12/15 -X0</t>
  </si>
  <si>
    <t>výpočet: šířka * výška * délka 
horská vpust u propustku km 0,922: 1,70*1,3*0,15=0,332 [A] 
římsa u zárubní zdi km 1,310 - 1,430: 0,4*0,1*127=5,080 [B] 
Celkem: A+B=5,412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</si>
  <si>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</si>
  <si>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35</t>
  </si>
  <si>
    <t>451314</t>
  </si>
  <si>
    <t>PODKLADNÍ A VÝPLŇOVÉ VRSTVY Z PROSTÉHO BETONU C25/30</t>
  </si>
  <si>
    <t>C 25/30-XF2, XC2, podkladní vrstvy a obetonování:</t>
  </si>
  <si>
    <t>vyýpočet: plocha řezu * délka 
podélný propustek km 0,365: 0,8*(2,5+7,5)=8,000 [A]</t>
  </si>
  <si>
    <t>36</t>
  </si>
  <si>
    <t>45131A</t>
  </si>
  <si>
    <t>PODKLADNÍ A VÝPLŇOVÉ VRSTVY Z PROSTÉHO BETONU C20/25</t>
  </si>
  <si>
    <t>Podkladní beton C20/25 - nXF3 tl. 150mm pod žulovou dlažbu, půdoryné rozměry v m2 *1,2 (součinitel pro sklon svahu 1:1,5)</t>
  </si>
  <si>
    <t>Propustek km 0,922 odláždění na vtoku: 1*1*0,15*1,2=0,180 [A] 
Propustek km 0,922 odláždění šikmém čele: (2*2-0,9*0,9)*1,2*0,15=0,574 [B] 
podélný propustek km 0,365: (7+7)*1,2*0,15=2,520 [C] 
most km 0,389: 6*8*1,2*0,15=8,640 [D] 
Celkem: A+B+C+D=11,914 [E]</t>
  </si>
  <si>
    <t>37</t>
  </si>
  <si>
    <t>461314</t>
  </si>
  <si>
    <t>PATKY Z PROSTÉHO BETONU C25/30</t>
  </si>
  <si>
    <t>Bet. zajišť práh C25/30 -XF2, XC1  
Dobetonávka čel C25/30 -XF2, XC2 + KARI síť 100 x 100 x 8 mm</t>
  </si>
  <si>
    <t>Betonový zajišťující práh na vtoku propustku km 0,922: 0,4*0,6*1=0,240 [A] 
Přibetonování čela propustku km 0,922 při špatném technickém stavu. Položka bude čerpána dle skutečného stavu: 1,5*1*1-1,5*0,5*0,5=1,125 [B] 
Přibetonování čela propustku km 0,922 na šikmém čele: 0,9*0,9*2-0,5*0,5*2=1,120 [C] 
Betonový zajišťující práh na odtoku propustku km 0,922: 0,4*0,6*(2,4+2,4+2)=1,632 [D] 
Podélný propustek km 0,365 bet. zajišťující prahy: 0,4*0,6*2*2=0,960 [E] 
Celkem: A+B+C+D+E=5,077 [F]</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</si>
  <si>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</si>
  <si>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38</t>
  </si>
  <si>
    <t>465512</t>
  </si>
  <si>
    <t>DLAŽBY Z LOMOVÉHO KAMENE NA MC</t>
  </si>
  <si>
    <t>Žulová dlažba tl. 200 mm do lože tl. 150 mm z betonu C20/25  nXF3 s vyspárováním na cementovou maltu MC 25 šířka spáry 15 mm, půdorysné rozměry v m2  *1,2 (součinitel pro sklon svahu 1:1,5). Malta odolná na CHRL.</t>
  </si>
  <si>
    <t>Propustek km 0,922 odláždění na vtoku: 1*1*0,2*1,2=0,240 [A] 
Propustek km 0,922 odláždění šikmém čele: (2*2-0,9*0,9)*1,2*0,2=0,766 [B] 
podélný propustek km 0,365: (7+7)*1,2*0,2=3,360 [C] 
most km 0,389: 6*8*1,2*0,2=11,520 [D] 
Celkem: A+B+C+D=15,886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</si>
  <si>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</si>
  <si>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</si>
  <si>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39</t>
  </si>
  <si>
    <t>56330</t>
  </si>
  <si>
    <t>VOZOVKOVÉ VRSTVY ZE ŠTĚRKODRTI</t>
  </si>
  <si>
    <t>Štěkodrť ŠD 0/63</t>
  </si>
  <si>
    <t>výpočet: plocha průřezu * délka 
zárubní zeď km 1,310 - 1,430: 0,1*124=12,400 [A]</t>
  </si>
  <si>
    <t>- dodání kameniva předepsané kvality a zrnitosti  
- rozprostření a zhutnění vrstvy v předepsané tloušťce  
- zřízení vrstvy bez rozlišení šířky, pokládání vrstvy po etapách  
- nezahrnuje postřiky, nátěry</t>
  </si>
  <si>
    <t>40</t>
  </si>
  <si>
    <t>56334</t>
  </si>
  <si>
    <t>VOZOVKOVÉ VRSTVY ZE ŠTĚRKODRTI TL. DO 200MM</t>
  </si>
  <si>
    <t>Vrstva ze štěrkodrti tl. 200 mm. U sanace kraje vozovky - 20% z celkové délky (po obou stranách) 1500*0,20*2=600 m. Položka bude čerpána dle skutečnosti.</t>
  </si>
  <si>
    <t>výpočet: délka * šířka 
ŠDa 0/32: 600*1,92=1 152,000 [A] 
ŠDa 0/63: 600*2,17=1 302,000 [B] 
Celkem: A+B=2 454,000 [C]</t>
  </si>
  <si>
    <t>41</t>
  </si>
  <si>
    <t>56364</t>
  </si>
  <si>
    <t>VOZOVKOVÉ VRSTVY Z RECYKLOVANÉHO MATERIÁLU TL DO 200MM</t>
  </si>
  <si>
    <t>Nezpevněná konstrukce sjezdu z vyfrézovaného materiálu tl. 200 mm.</t>
  </si>
  <si>
    <t>2+3+5+5+25+10+5+6+6+8+6=81,000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</si>
  <si>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</si>
  <si>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42</t>
  </si>
  <si>
    <t>56962</t>
  </si>
  <si>
    <t>ZPEVNĚNÍ KRAJNIC Z RECYKLOVANÉHO MATERIÁLU TL DO 100MM</t>
  </si>
  <si>
    <t>Zpevnění krajnic v vyfrézovaného mat. tl. 100 mm.</t>
  </si>
  <si>
    <t>43</t>
  </si>
  <si>
    <t>572113</t>
  </si>
  <si>
    <t>INFILTRAČNÍ POSTŘIK Z EMULZE DO 0,5KG/M2</t>
  </si>
  <si>
    <t>Infiltrační postřik asf. emulží PI-C</t>
  </si>
  <si>
    <t>nezpevněné jezdy 0,5 kg/m2: 2,5+2,5+7+2,5+2,5+3+3+4+3=30,000 [A]</t>
  </si>
  <si>
    <t>- dodání všech předepsaných materiálů pro postřiky v předepsaném množství  
- provedení dle předepsaného technologického předpisu  
- zřízení vrstvy bez rozlišení šířky, pokládání vrstvy po etapách  
- úpravu napojení, ukončení</t>
  </si>
  <si>
    <t>44</t>
  </si>
  <si>
    <t>572131</t>
  </si>
  <si>
    <t>INFILTRAČNÍ POSTŘIK ASFALTOVÝ DO 1,5KG/M2</t>
  </si>
  <si>
    <t>Infiltrační postřik asf. emulzí PI-C 1,5kg/m2. Položka bude čerpána dle skutečnosti.</t>
  </si>
  <si>
    <t>výpočet: délka * šířka 
sanace kraje vozovky 20% z celkové délky (po obou stranách) 1500*0,20*2=600 m: 600*1,7=1 020,000 [A] 
výpočet: plocha 
Oprava plošného rozpadu ložné vrstvy a síťových trhlin dle TP 115. Předpoklad 10% z plochy asfaltu - 6590*0,10=659m2: 659=659,000 [B] 
Celkem: A+B=1 679,000 [C]</t>
  </si>
  <si>
    <t>45</t>
  </si>
  <si>
    <t>572213</t>
  </si>
  <si>
    <t>SPOJOVACÍ POSTŘIK Z EMULZE DO 0,5KG/M2</t>
  </si>
  <si>
    <t>Spojovací postřik asf. emulzí PS-C.</t>
  </si>
  <si>
    <t>Plocha odměřena digitálně ze situace. (koef. 1,03 zahrnuje překrytí při ukončení vrstev viz detail ukončení vrstev ve vzorových příčných řezech) 
konstrukce č. 1 - 0,3 kg/m2: 1104+2579=3 683,000 [A] 
konstrukce č. 2 - 0,3 kg/m2: 5229*1,03=5 385,870 [B] 
konstrukce č. 2 - 0,4 kg/m2 (výměra bude čerpána dle skutečnosti): 5229*1,03=5 385,870 [C] 
asfaltové sjezdy, 0,3 kg/m2: 17+10+26+30+8+8+30=129,000 [D] 
Celkem: A+B+C+D=14 583,740 [E]</t>
  </si>
  <si>
    <t>46</t>
  </si>
  <si>
    <t>572223</t>
  </si>
  <si>
    <t>SPOJOVACÍ POSTŘIK Z EMULZE DO 1,0KG/M2</t>
  </si>
  <si>
    <t>plocha odměřena digitálně ze situace. (koef. 1,03 zahrnuje překrytí při ukončení vrstev viz detail ukončení vrstev ve vzorových příčných řezech) 
konstrukce č. 2 - 0,6 kg/m2 (výměra bude čerpána dle skutečnosti): 5229*1,03=5 385,870 [A] 
oprava plošného rozpadu dle TP 115 - 1,5 kg/m2 (výměra bude čerpána dle skutečnosti) (Předpoklad 10% z plochy asfaltu - 6590*0,10=659 m2): 659=659,000 [B] 
Celkem: A+B=6 044,870 [C]</t>
  </si>
  <si>
    <t>47</t>
  </si>
  <si>
    <t>574A34</t>
  </si>
  <si>
    <t>ASFALTOVÝ BETON PRO OBRUSNÉ VRSTVY ACO 11+, 11S TL. 40MM</t>
  </si>
  <si>
    <t>ACO 11+ tl. 40 mm (50/70) bude uložen na mostě km 0,389 jako ohrana hydroizolační vrstvy</t>
  </si>
  <si>
    <t>výpočet: délka * šířka 
9,1*5,5=50,050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</si>
  <si>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</si>
  <si>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48</t>
  </si>
  <si>
    <t>574A44</t>
  </si>
  <si>
    <t>ASFALTOVÝ BETON PRO OBRUSNÉ VRSTVY ACO 11+, 11S TL. 50MM</t>
  </si>
  <si>
    <t>ACO 11+ (50/70) tl. 50 mm</t>
  </si>
  <si>
    <t>plocha vozovky odměřena digitálně ze situace 
konstrukce č. 1: 1104+2579=3 683,000 [A] 
konstrukce č. 2: 5229=5 229,000 [B] 
asfaltové sjezdy: 17+10+26+2,5+2,5+7+2,5+2,5+3+3+4+3+30+8+8+30=159,000 [C] 
Celkem: A+B+C=9 071,000 [D]</t>
  </si>
  <si>
    <t>49</t>
  </si>
  <si>
    <t>574C46</t>
  </si>
  <si>
    <t>ASFALTOVÝ BETON PRO LOŽNÍ VRSTVY ACL 16+, 16S TL. 50MM</t>
  </si>
  <si>
    <t>ACL 16+ (50/70) tl. 50 mm</t>
  </si>
  <si>
    <t>plocha vozovky odměřena digitálně ze situace (koeficient 1,03 vyjařuje překrytí při ukončení vrstev viz detail ukončení vrstev ve vzorových příčných řezech) 
konstrukce č. 2: 5229*1,03=5 385,870 [A]</t>
  </si>
  <si>
    <t>50</t>
  </si>
  <si>
    <t>574E46</t>
  </si>
  <si>
    <t>ASFALTOVÝ BETON PRO PODKLADNÍ VRSTVY ACP 16+, 16S TL. 50MM</t>
  </si>
  <si>
    <t>Vyrovnávací vrstva z ACP 16+ (50/70) tl. 50 mm. Položka bude čerpána dle skutečnosti.</t>
  </si>
  <si>
    <t>plocha vozovky odměřena digitálně ze situace (koeficient 1,03 vyjařuje překrytí při ukončení vrstev viz detail ukončení vrstev ve vzorových příčných řezech) 
konstrukce č. 2: 5229*1,03=5 385,870 [A] 
oprava plošného rozpadu dle TP 115 - 1,5 kg/m2 (výměra bude čerpána dle skutečnosti) (Předpoklad 10% z plochy asfaltu - 6590*0,10=659 m2): 659=659,000 [B] 
Celkem: A+B=6 044,870 [C]</t>
  </si>
  <si>
    <t>51</t>
  </si>
  <si>
    <t>57631</t>
  </si>
  <si>
    <t>POSYP LOMOVÝMI VÝSIVKAMI 5KG/M2</t>
  </si>
  <si>
    <t>Posyp infiltračního postřiku drceným kamenivem fr.4-8, 2,0 kg/m2</t>
  </si>
  <si>
    <t>U sanace kraje vozovky - 20% z celkové délky (po obou stranách) 1500*0,20*2=600 m. Položka bude čerpána dle skutečnosti. 
výpočet: délka * šířka 
600*1,7=1 020,000 [A] 
nezpevněné jezdy 0,5 kg/m2: 2,5+2,5+7+2,5+2,5+3+3+4+3=30,000 [B] 
Oprava plošného rozpadu ložné vrstvy a síťových trhlin dle TP 115. Předpoklad 10% z plochy asfaltu - 6590*0,10=659m2: 659=659,000 [C] 
Celkem: A+B+C=1 709,000 [D]</t>
  </si>
  <si>
    <t>- dodání kameniva předepsané kvality a zrnitosti  
- posyp předepsaným množstvím</t>
  </si>
  <si>
    <t>52</t>
  </si>
  <si>
    <t>581351</t>
  </si>
  <si>
    <t>CEMENTOBETONOVÝ KRYT JEDNOVRSTVÝ VYZTUŽENÝ TŘ.L TL. DO 250MM</t>
  </si>
  <si>
    <t>Dobetonování prostoru mezi plotem a obrubou z bet. C30/37 nXF4 vyztuženy KARI sítí 100x100x8</t>
  </si>
  <si>
    <t>výpočet: šířka * délka 
km 1,270-1,305: 1,4*28=39,200 [A] 
km 1,310-1,435: 0,5*124=62,000 [B] 
Celkem: A+B=101,200 [C]</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</si>
  <si>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</si>
  <si>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53</t>
  </si>
  <si>
    <t>58222</t>
  </si>
  <si>
    <t>DLÁŽDĚNÉ KRYTY Z DROBNÝCH KOSTEK DO LOŽE Z MC</t>
  </si>
  <si>
    <t>Plocha z žul. kostek drobných 100 x 100 x 100 do lože z bet C20/25 nXF3 tl. min. 0,10 m.</t>
  </si>
  <si>
    <t>km 1,490: 2=2,000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</si>
  <si>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</si>
  <si>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54</t>
  </si>
  <si>
    <t>58261A</t>
  </si>
  <si>
    <t>KRYTY Z BETON DLAŽDIC SE ZÁMKEM BAREV RELIÉF TL 60MM DO LOŽE Z KAM</t>
  </si>
  <si>
    <t>Varovný pás z bet. zámkové dlažby včetně lože z kam fr. 4-8</t>
  </si>
  <si>
    <t>km 1,308: 8*0,4=3,200 [A] 
km 1,385: 10,5*0,4=4,200 [B] 
Celkem: A+B=7,400 [C]</t>
  </si>
  <si>
    <t>55</t>
  </si>
  <si>
    <t>587205</t>
  </si>
  <si>
    <t>PŘEDLÁŽDĚNÍ KRYTU Z BETONOVÝCH DLAŽDIC</t>
  </si>
  <si>
    <t>Předláždění chodníku z bet. dlaždic</t>
  </si>
  <si>
    <t>km 1,290 - 1,310: 39*1,2=46,800 [A] 
km 1,310 - 1,380: 70*2=140,000 [B] 
km 1,390 - 1,470: 82*2=164,000 [C] 
Celkem: A+B+C=350,800 [D]</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</si>
  <si>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</si>
  <si>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56</t>
  </si>
  <si>
    <t>Předládění kamenných kvádrů pod mostem km 0,389 do bet. lože C20/25 nXF3 tl. 0,1m.</t>
  </si>
  <si>
    <t>6*10=60,000 [A]</t>
  </si>
  <si>
    <t>57</t>
  </si>
  <si>
    <t>587206</t>
  </si>
  <si>
    <t>PŘEDLÁŽDĚNÍ KRYTU Z BETONOVÝCH DLAŽDIC SE ZÁMKEM</t>
  </si>
  <si>
    <t>Předláždění stávajících sjezdů ze zámkové dlažby.</t>
  </si>
  <si>
    <t>21+7=28,000 [A]</t>
  </si>
  <si>
    <t>Úpravy povrchů, podlahy, výplně otvorů</t>
  </si>
  <si>
    <t>58</t>
  </si>
  <si>
    <t>626112</t>
  </si>
  <si>
    <t>REPROFILACE PODHLEDŮ, SVISLÝCH PLOCH SANAČNÍ MALTOU JEDNOVRST TL 20MM</t>
  </si>
  <si>
    <t>Položka bude čerpána dle skutečnosti.</t>
  </si>
  <si>
    <t>zárubní zeď km 1,310 - 1,430: 1,5*124=186,000 [A] 
most km 0,389: (7*2)*2+(3*2/2)*4+5*7=75,000 [B] 
Celkem: A+B=261,000 [C]</t>
  </si>
  <si>
    <t>položka zahrnuje:  
dodávku veškerého materiálu potřebného pro předepsanou úpravu v předepsané kvalitě  
nutné vyspravení podkladu, případně zatření spar zdiva  
položení vrstvy v předepsané tloušťce  
potřebná lešení a podpěrné konstrukce</t>
  </si>
  <si>
    <t>59</t>
  </si>
  <si>
    <t>62631</t>
  </si>
  <si>
    <t>SPOJOVACÍ MŮSTEK MEZI STARÝM A NOVÝM BETONEM</t>
  </si>
  <si>
    <t>60</t>
  </si>
  <si>
    <t>62641</t>
  </si>
  <si>
    <t>SJEDNOCUJÍCÍ STĚRKA JEMNOU MALTOU TL CCA 2MM</t>
  </si>
  <si>
    <t>Sanace líce zdi. Položka bude čerpána dle skutečnosti.</t>
  </si>
  <si>
    <t>Přidružená stavební výroba</t>
  </si>
  <si>
    <t>62</t>
  </si>
  <si>
    <t>711442</t>
  </si>
  <si>
    <t>IZOLACE MOSTOVEK CELOPLOŠNÁ ASFALTOVÝMI PÁSY S PEČETÍCÍ VRSTVOU</t>
  </si>
  <si>
    <t>Izolace mostu km 0,389</t>
  </si>
  <si>
    <t>9,1*7,2=65,520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</si>
  <si>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</si>
  <si>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63</t>
  </si>
  <si>
    <t>711502</t>
  </si>
  <si>
    <t>OCHRANA IZOLACE NA POVRCHU ASFALTOVÝMI PÁSY</t>
  </si>
  <si>
    <t>Ochrana izolace na mostu km 0,389.</t>
  </si>
  <si>
    <t>položka zahrnuje:  
- dodání  předepsaného ochranného materiálu  
- zřízení ochrany izolace</t>
  </si>
  <si>
    <t>64</t>
  </si>
  <si>
    <t>78382</t>
  </si>
  <si>
    <t>NÁTĚRY BETON KONSTR TYP S2 (OS-B)</t>
  </si>
  <si>
    <t>Nátěr okraje nosné konstrukce mostu km 0,389.</t>
  </si>
  <si>
    <t>0,8*9,1*2=14,560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</si>
  <si>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</si>
  <si>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65</t>
  </si>
  <si>
    <t>78383</t>
  </si>
  <si>
    <t>NÁTĚRY BETON KONSTR TYP S4 (OS-C)</t>
  </si>
  <si>
    <t>Nátěr odrazné hrany u mostu km 0,389.</t>
  </si>
  <si>
    <t>0,4*9,1*2=7,280 [A]</t>
  </si>
  <si>
    <t>Potrubí</t>
  </si>
  <si>
    <t>66</t>
  </si>
  <si>
    <t>82446</t>
  </si>
  <si>
    <t>POTRUBÍ Z TRUB ŽELEZOBETONOVÝCH DN DO 400MM</t>
  </si>
  <si>
    <t>Bet. hrdlová trouba DN 400</t>
  </si>
  <si>
    <t>podélný propustek km 0,365: 2,5+7,5=10,000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</si>
  <si>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</si>
  <si>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67</t>
  </si>
  <si>
    <t>87433</t>
  </si>
  <si>
    <t>POTRUBÍ Z TRUB PLASTOVÝCH ODPADNÍCH DN DO 150MM</t>
  </si>
  <si>
    <t>Pro napojení nových UV na přípojky. Odhad 3 m na každou UV</t>
  </si>
  <si>
    <t>8*3=24,000 [A]</t>
  </si>
  <si>
    <t>68</t>
  </si>
  <si>
    <t>89712</t>
  </si>
  <si>
    <t>VPUSŤ KANALIZAČNÍ ULIČNÍ KOMPLETNÍ Z BETONOVÝCH DÍLCŮ</t>
  </si>
  <si>
    <t>Nové uliční vpusti s plastovou mříří s rámem 500x500 únosnost D400 včetně kalového koše.</t>
  </si>
  <si>
    <t>8=8,000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</si>
  <si>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</si>
  <si>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69</t>
  </si>
  <si>
    <t>89721</t>
  </si>
  <si>
    <t>VPUSŤ KANALIZAČNÍ HORSKÁ KOMPLETNÍ MONOLITICKÁ BETONOVÁ</t>
  </si>
  <si>
    <t>Horská vpust na propustku km 0,922. Z monolit. betonu C25/30 -XF2, XC2. Vnější rozměry 1,40 x 1,00 x 0,95 m vyztužená KARI sítí 100x100x8, včetně ocelové mříže + PKO.</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</si>
  <si>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</si>
  <si>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70</t>
  </si>
  <si>
    <t>89911G</t>
  </si>
  <si>
    <t>LITINOVÝ POKLOP D400</t>
  </si>
  <si>
    <t>Výměna šachtových poklopů z stávající přeasfaltované.</t>
  </si>
  <si>
    <t>7=7,000 [A]</t>
  </si>
  <si>
    <t>Položka zahrnuje dodávku a osazení předepsané mříže včetně rámu</t>
  </si>
  <si>
    <t>71</t>
  </si>
  <si>
    <t>89921</t>
  </si>
  <si>
    <t>VÝŠKOVÁ ÚPRAVA POKLOPŮ</t>
  </si>
  <si>
    <t>- položka výškové úpravy zahrnuje všechny nutné práce a materiály pro zvýšení nebo snížení zařízení (včetně nutné úpravy stávajícího povrchu vozovky nebo chodníku).</t>
  </si>
  <si>
    <t>72</t>
  </si>
  <si>
    <t>89922</t>
  </si>
  <si>
    <t>VÝŠKOVÁ ÚPRAVA MŘÍŽÍ</t>
  </si>
  <si>
    <t>Výšková úprava mříží UV.</t>
  </si>
  <si>
    <t>73</t>
  </si>
  <si>
    <t>89923</t>
  </si>
  <si>
    <t>VÝŠKOVÁ ÚPRAVA KRYCÍCH HRNCŮ</t>
  </si>
  <si>
    <t>6=6,000 [A]</t>
  </si>
  <si>
    <t>Ostatní konstrukce a práce</t>
  </si>
  <si>
    <t>61</t>
  </si>
  <si>
    <t>711112</t>
  </si>
  <si>
    <t>IZOLACE BĚŽNÝCH KONSTRUKCÍ PROTI ZEMNÍ VLHKOSTI ASFALTOVÝMI PÁSY</t>
  </si>
  <si>
    <t>Hydroizolační pás</t>
  </si>
  <si>
    <t>zárubní zeď km 1,310 - 1,430: 0,25*124=31,000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</si>
  <si>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</si>
  <si>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74</t>
  </si>
  <si>
    <t>9113A1</t>
  </si>
  <si>
    <t>SVODIDLO OCEL SILNIČ JEDNOSTR, ÚROVEŇ ZADRŽ N1, N2 - DODÁVKA A MONTÁŽ</t>
  </si>
  <si>
    <t>Svodidlo JSNH4/N2</t>
  </si>
  <si>
    <t>most km 0,388: 12+12+8+6=38,000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</si>
  <si>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</si>
  <si>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75</t>
  </si>
  <si>
    <t>9113A2</t>
  </si>
  <si>
    <t>SVODIDLO OCEL SILNIČ JEDNOSTR, ÚROVEŇ ZADRŽ N1, N2 - MONTÁŽ S PŘESUNEM (BEZ DODÁVKY)</t>
  </si>
  <si>
    <t>Zpětná montáž svodidla (demontáž v pol. č. 9113A3)</t>
  </si>
  <si>
    <t>km 0,861 - 0,981: 120=120,000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</si>
  <si>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</si>
  <si>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76</t>
  </si>
  <si>
    <t>9113A3</t>
  </si>
  <si>
    <t>SVODIDLO OCEL SILNIČ JEDNOSTR, ÚROVEŇ ZADRŽ N1, N2 - DEMONTÁŽ S PŘESUNEM</t>
  </si>
  <si>
    <t>Demontáž stávajícího svodidla. (Zpětná montáž v pol. č. 9113A2)</t>
  </si>
  <si>
    <t>položka zahrnuje:  
- demontáž a odstranění zařízení  
- jeho odvoz na předepsané místo</t>
  </si>
  <si>
    <t>77</t>
  </si>
  <si>
    <t>9117C1</t>
  </si>
  <si>
    <t>SVOD OCEL ZÁBRADEL ÚROVEŇ ZADRŽ H2 - DODÁVKA A MONTÁŽ</t>
  </si>
  <si>
    <t>Zábradelní svodidlo.</t>
  </si>
  <si>
    <t>most km 0,388: 9+9=18,000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</si>
  <si>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</si>
  <si>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78</t>
  </si>
  <si>
    <t>9117C3</t>
  </si>
  <si>
    <t>SVOD OCEL ZÁBRADEL ÚROVEŇ ZADRŽ H2 - DEMONTÁŽ S PŘESUNEM</t>
  </si>
  <si>
    <t>Odstranění stávajících zábradelních svodidel.</t>
  </si>
  <si>
    <t>most km 0,388: 25+25=50,000 [A]</t>
  </si>
  <si>
    <t>79</t>
  </si>
  <si>
    <t>91228</t>
  </si>
  <si>
    <t>SMĚROVÉ SLOUPKY Z PLAST HMOT VČETNĚ ODRAZNÉHO PÁSKU</t>
  </si>
  <si>
    <t>37=37,000 [A]</t>
  </si>
  <si>
    <t>položka zahrnuje:  
- dodání a osazení sloupku včetně nutných zemních prací  
- vnitrostaveništní a mimostaveništní doprava  
- odrazky plastové nebo z retroreflexní fólie</t>
  </si>
  <si>
    <t>80</t>
  </si>
  <si>
    <t>91238</t>
  </si>
  <si>
    <t>SMĚROVÉ SLOUPKY Z PLAST HMOT - NÁSTAVCE NA SVODIDLA VČETNĚ ODRAZNÉHO PÁSKU</t>
  </si>
  <si>
    <t>3=3,000 [A]</t>
  </si>
  <si>
    <t>81</t>
  </si>
  <si>
    <t>91355</t>
  </si>
  <si>
    <t>EVIDENČNÍ ČÍSLO MOSTU</t>
  </si>
  <si>
    <t>č. 298 40-4</t>
  </si>
  <si>
    <t>položka zahrnuje štítek s evidenčním číslem mostu, sloupek dopravní značky včetně osazení a nutných zemních prací a zabetonování</t>
  </si>
  <si>
    <t>82</t>
  </si>
  <si>
    <t>914113</t>
  </si>
  <si>
    <t>DOPRAVNÍ ZNAČKY ZÁKLADNÍ VELIKOSTI OCELOVÉ NEREFLEXNÍ - DEMONTÁŽ</t>
  </si>
  <si>
    <t>Stávající svislé dopravní značení demontovat.   
E2b – 1ks; E13 – 1ks; IS3a – 1ks; IS3b – 1ks; IS3c – 2ks; IS3d – 1ks; P2 – 3ks ; P6 – 1ks; IZ4a – 2ks; IZ4b – 2ks; č. mostu – 2ks</t>
  </si>
  <si>
    <t>17=17,000 [A]</t>
  </si>
  <si>
    <t>Položka zahrnuje odstranění, demontáž a odklizení materiálu s odvozem na předepsané místo</t>
  </si>
  <si>
    <t>83</t>
  </si>
  <si>
    <t>914131</t>
  </si>
  <si>
    <t>DOPRAVNÍ ZNAČKY ZÁKLADNÍ VELIKOSTI OCELOVÉ FÓLIE TŘ 2 - DODÁVKA A MONTÁŽ</t>
  </si>
  <si>
    <t>Nové svislé dopravní značení.  
E2b – 1ks; E13 – 1ks; IS3a – 1ks; IS3b – 1ks; IS3c – 2ks; IS3d – 1ks; P2 – 3ks ; P1 - 1ks; P6 – 1ks; IZ4a – 2ks; IZ4b – 2ks;</t>
  </si>
  <si>
    <t>výměna stávajících: 15=15,000 [A] 
nové: 1=1,000 [B] 
Celkem: A+B=16,000 [C]</t>
  </si>
  <si>
    <t>položka zahrnuje:  
- dodávku a montáž značek v požadovaném provedení</t>
  </si>
  <si>
    <t>84</t>
  </si>
  <si>
    <t>914921</t>
  </si>
  <si>
    <t>SLOUPKY A STOJKY DOPRAVNÍCH ZNAČEK Z OCEL TRUBEK DO PATKY - DODÁVKA A MONTÁŽ</t>
  </si>
  <si>
    <t>výměna stávajících:13=13,000 [A] 
nové: 1=1,000 [B] 
Celkem: A+B=14,000 [C]</t>
  </si>
  <si>
    <t>položka zahrnuje:  
- sloupky a upevňovací zařízení včetně jejich osazení (betonová patka, zemní práce)</t>
  </si>
  <si>
    <t>85</t>
  </si>
  <si>
    <t>914923</t>
  </si>
  <si>
    <t>SLOUPKY A STOJKY DZ Z OCEL TRUBEK DO PATKY DEMONTÁŽ</t>
  </si>
  <si>
    <t>Stávající sloupky svislého dopravního značení demontovat.</t>
  </si>
  <si>
    <t>13=13,000 [A]</t>
  </si>
  <si>
    <t>86</t>
  </si>
  <si>
    <t>915111</t>
  </si>
  <si>
    <t>VODOROVNÉ DOPRAVNÍ ZNAČENÍ BARVOU HLADKÉ - DODÁVKA A POKLÁDKA</t>
  </si>
  <si>
    <t>V2b (1,5/1,5/0,25): (14+7+21+8)*0,5*0,25=6,250 [A] 
V4 (0,125): (1481+1256+211)*0,125=368,500 [B] 
Celkem: A+B=374,750 [C]</t>
  </si>
  <si>
    <t>položka zahrnuje:  
- dodání a pokládku nátěrového materiálu (měří se pouze natíraná plocha)  
- předznačení a reflexní úpravu</t>
  </si>
  <si>
    <t>87</t>
  </si>
  <si>
    <t>915211</t>
  </si>
  <si>
    <t>VODOROVNÉ DOPRAVNÍ ZNAČENÍ PLASTEM HLADKÉ - DODÁVKA A POKLÁDKA</t>
  </si>
  <si>
    <t>88</t>
  </si>
  <si>
    <t>917224</t>
  </si>
  <si>
    <t>SILNIČNÍ A CHODNÍKOVÉ OBRUBY Z BETONOVÝCH OBRUBNÍKŮ ŠÍŘ 150MM</t>
  </si>
  <si>
    <t>Silniční bet. obrubník 250/150/1000 (ve vjezdech snížený 150/150/1000) do bet. lože C20/25 nXF3 tl. 100 mm.</t>
  </si>
  <si>
    <t>137+143+78+39+285+18,5+124+64=888,500 [A]</t>
  </si>
  <si>
    <t>Položka zahrnuje:  
dodání a pokládku betonových obrubníků o rozměrech předepsaných zadávací dokumentací  
betonové lože i boční betonovou opěrku.</t>
  </si>
  <si>
    <t>89</t>
  </si>
  <si>
    <t>91785</t>
  </si>
  <si>
    <t>VÝŠKOVÁ ÚPRAVA OBRUB Z DLAŽEB KOSTEK DROBNÝCH</t>
  </si>
  <si>
    <t>Předláždění linky z žul. kostek včetně spárování cem. maltou M25 odolnou na CHRL.</t>
  </si>
  <si>
    <t>78+39+285+18,5+124+64=608,500 [A]</t>
  </si>
  <si>
    <t>Položka výšková úprava obrub zahrnuje jejich vytrhání, očištění, manipulaci, nové betonové lože a osazení. Případné nutné doplnění novými obrubami se uvede v položkách 9172 až 9177.</t>
  </si>
  <si>
    <t>90</t>
  </si>
  <si>
    <t>919111</t>
  </si>
  <si>
    <t>ŘEZÁNÍ ASFALTOVÉHO KRYTU VOZOVEK TL DO 50MM</t>
  </si>
  <si>
    <t>Proříznutí spár v asfaltu v tl. 50 mm.</t>
  </si>
  <si>
    <t>oprava plošného rozpadu dle TP 115 - 1,5 kg/m2 (výměra bude čerpána dle skutečnosti) (Odhad 1500m): 1500=1 500,000 [A] 
napojení na stávající asf. povrch: 5,7+7,2+10+13+6,5+6,5+12+7+10,5+10,7+14,5=103,600 [B] 
řezání podélné středové spáry: 1500=1 500,000 [C] 
Celkem: A+B+C=3 103,600 [D]</t>
  </si>
  <si>
    <t>položka zahrnuje řezání vozovkové vrstvy v předepsané tloušťce, včetně spotřeby vody</t>
  </si>
  <si>
    <t>91</t>
  </si>
  <si>
    <t>919142</t>
  </si>
  <si>
    <t>ŘEZÁNÍ ŽELEZOBETONOVÝCH KONSTRUKCÍ TL DO 100MM</t>
  </si>
  <si>
    <t>Navrtání a utěsnění kanalizačních odboček DN150mm</t>
  </si>
  <si>
    <t>napojení drenáží DN 150 do vpustí, šachet: 10=10,000 [A]</t>
  </si>
  <si>
    <t>položka zahrnuje řezání železobetonových konstrukcí v předepsané tloušťce, včetně spotřeby vody</t>
  </si>
  <si>
    <t>92</t>
  </si>
  <si>
    <t>931325</t>
  </si>
  <si>
    <t>TĚSNĚNÍ DILATAČ SPAR ASF ZÁLIVKOU MODIFIK PRŮŘ DO 600MM2</t>
  </si>
  <si>
    <t>Zalití spáry v asfaltu asf. modifikovanou zálivkou.</t>
  </si>
  <si>
    <t>oprava plošného rozpadu dle TP 115 - 1,5 kg/m2 (výměra bude čerpána dle skutečnosti) (Odhad 1300m): 1500=1 500,000 [A] 
napojení na stávající asf. povrch: 5,7+7,2+10+13+6,5+6,5+12+7+10,5+10,7+14,5=103,600 [B] 
řezání podélné středové spáry: 1500=1 500,000 [C] 
Celkem: A+B+C=3 103,600 [D]</t>
  </si>
  <si>
    <t>položka zahrnuje dodávku a osazení předepsaného materiálu, očištění ploch spáry před úpravou, očištění okolí spáry po úpravě  
nezahrnuje těsnící profil</t>
  </si>
  <si>
    <t>93</t>
  </si>
  <si>
    <t>931327</t>
  </si>
  <si>
    <t>TĚSNĚNÍ DILATAČ SPAR ASF ZÁLIVKOU MODIFIK PRŮŘ DO 1000MM2</t>
  </si>
  <si>
    <t>Ošetření trhliny dle TP 115. Vyplnění drážky 20x50 mm.asf. modifik. zálivkou včetně ošetření stěn penetračně adhezním nátěrem. Předpoklad 10% z délky úseku - 1500*0,10=150 m. Položka bude čerpána dle skutečnosti.</t>
  </si>
  <si>
    <t>94</t>
  </si>
  <si>
    <t>931328</t>
  </si>
  <si>
    <t>TĚSNĚNÍ DILATAČ SPAR ASF ZÁLIVKOU MODIFIK PRŮŘ DO 1200MM2</t>
  </si>
  <si>
    <t>Ošetření široké trhliny dle TP 115. Vyplnění drážky 50x50 mm.asf. modifik. zálivkou včetně výplňového kameniva fr. 4/8 a ošetření stěn penetračně adhezním nátěrem. Předpoklad 10% z délky úseku - 1500*0,10=150 m. Položka bude čerpána dle skutečnosti.</t>
  </si>
  <si>
    <t>95</t>
  </si>
  <si>
    <t>935212</t>
  </si>
  <si>
    <t>PŘÍKOPOVÉ ŽLABY Z BETON TVÁRNIC ŠÍŘ DO 600MM DO BETONU TL 100MM</t>
  </si>
  <si>
    <t>Příkopový bet. žlab š. 0,60 m do bet. lože C20/25 nXF3 tl. 0,10m</t>
  </si>
  <si>
    <t>km 1,430 - 1,500: 53=53,000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</si>
  <si>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</si>
  <si>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t>
  </si>
  <si>
    <t>9352A2</t>
  </si>
  <si>
    <t>PŘÍKOPOVÉ ŽLABY Z BETON TVÁRNIC ŠÍŘ DO 300MM DO BETONU TL 100MM</t>
  </si>
  <si>
    <t>Příkopový bet. žlab š. 0,30m do bet. lože C20/25 nXF3 tl. 0,10m</t>
  </si>
  <si>
    <t>zárubní zeď km 1,310 - 1,430: 130=130,000 [A]</t>
  </si>
  <si>
    <t>97</t>
  </si>
  <si>
    <t>938542</t>
  </si>
  <si>
    <t>OČIŠTĚNÍ BETON KONSTR OTRYSKÁNÍM TLAK VODOU DO 500 BARŮ</t>
  </si>
  <si>
    <t>bet. žlab km 1,175: 19,5*0,6=11,700 [A] 
zárubní zeď km 1,310 - 1,430: 1,5*124=186,000 [B] 
most km 0,389: 75=75,000 [C] 
Celkem: A+B+C=272,700 [D]</t>
  </si>
  <si>
    <t>položka zahrnuje očištění předepsaným způsobem včetně odklizení vzniklého odpadu</t>
  </si>
  <si>
    <t>98</t>
  </si>
  <si>
    <t>93857</t>
  </si>
  <si>
    <t>BROUŠENÍ BETON KONSTR</t>
  </si>
  <si>
    <t>Broušení nosné kce mostu km 0,389. Položka včetně odvozu a uložení na trvalou skládku ve zhotovitelem definované vzdálenosti.</t>
  </si>
  <si>
    <t>99</t>
  </si>
  <si>
    <t>96616</t>
  </si>
  <si>
    <t>BOURÁNÍ KONSTRUKCÍ ZE ŽELEZOBETONU</t>
  </si>
  <si>
    <t>Vybourání stávající horské vpusti u propustku km 0,922. Položka včetně odvozu a uložení na trvalou skládku ve zhotovitelem definované vzdálenosti.</t>
  </si>
  <si>
    <t>horské vpusti u propustku km 0,922: 1,2*1*1-0,6*0,4*0,7=1,032 [A] 
římsy na mostě km 0,389:  0,25*9,1*2=4,550 [B] 
Celkem: A+B=5,582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</si>
  <si>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</si>
  <si>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t>
  </si>
  <si>
    <t>966346</t>
  </si>
  <si>
    <t>BOURÁNÍ PROPUSTŮ Z TRUB DN DO 400MM</t>
  </si>
  <si>
    <t>Bourání stávající bet. trub v případě jejich poškození, Položka bude čerpána dle skutečnosti. Položka bude čerpána dle skutečnosti. Položka včetně odvozu a uložení na trvalou skládku ve zhotovitelem definované vzdálenosti.</t>
  </si>
  <si>
    <t>podélný propustek km 0,365: 2,5*2=5,000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</si>
  <si>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</si>
  <si>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101</t>
  </si>
  <si>
    <t>96687</t>
  </si>
  <si>
    <t>VYBOURÁNÍ ULIČNÍCH VPUSTÍ KOMPLETNÍCH</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</si>
  <si>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</si>
  <si>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102</t>
  </si>
  <si>
    <t>97817</t>
  </si>
  <si>
    <t>ODSTRANĚNÍ MOSTNÍ IZOLACE</t>
  </si>
  <si>
    <t>Odstranění stávající hydroizolace na mostě km 0,389. Položka včetně odvozu a uložení na trvalou skládku ve zhotovitelem definované vzdálenosti.</t>
  </si>
  <si>
    <t>SO 181</t>
  </si>
  <si>
    <t>Dočasné dopravní opatření</t>
  </si>
  <si>
    <t>Oprava objízdných tras. Poplatky za uložení zemin a kameniva. Předpoklad 2000 kg/m3.</t>
  </si>
  <si>
    <t>položka 12922:: 750*0,1=75,000 [A] 
položka 12932: 1000*0,5=500,000 [B] 
Celkem: (A+B)*2=1 150,000 [C]</t>
  </si>
  <si>
    <t>03710</t>
  </si>
  <si>
    <t>POMOC PRÁCE ZAJIŠŤ NEBO ZŘÍZ OBJÍŽĎKY A PŘÍSTUP CESTY</t>
  </si>
  <si>
    <t>Projednání uzavírky s patřičnými orgány.</t>
  </si>
  <si>
    <t>Oprava objízdných tras. Frézování stávajících asf. vrstev. Zhotovitel v ceně zohlední možnost zpětného využití vyfrézováného materiálu na stavbě. Materiál může být použit zpět do stavby do nezpevněných krajnic a sjezdů.</t>
  </si>
  <si>
    <t>500*5,5*0,11=302,500 [A]</t>
  </si>
  <si>
    <t>Oprava objízdných tras. Odstranění nezpevněné krajnice. Položka včetně odvozu a uložení na trvalou skládku ve zhotovitelem definované vzdálenosti.</t>
  </si>
  <si>
    <t>500*0,75*2=750,000 [A]</t>
  </si>
  <si>
    <t>Oprava objízdných tras. Položka včetně odvozu a uložení na trvalou skládku ve zhotovitelem definované vzdálenosti.</t>
  </si>
  <si>
    <t>500*2=1 000,000 [A]</t>
  </si>
  <si>
    <t>Oprava objízdných tras. Zpevnění krajnic v vyfrézovaného mat. tl. 100 mm.</t>
  </si>
  <si>
    <t>572121</t>
  </si>
  <si>
    <t>INFILTRAČNÍ POSTŘIK ASFALTOVÝ DO 1,0KG/M2</t>
  </si>
  <si>
    <t>Oprava objízdných tras. Infiltrační postřik asf. emulzí PI-C 1,0 kg/m2.</t>
  </si>
  <si>
    <t>výpočet: délka * šířka * 1,03 (koef. překrytí vrstev) 
500*5,5*1,03=2 832,500 [A]</t>
  </si>
  <si>
    <t>Oprava objízdných tras. Spojovací postřik asf. emulzí PS-C 0,4 kg/m2.</t>
  </si>
  <si>
    <t>výpočet: délka * šířka 
500*5,5=2 750,000 [A]</t>
  </si>
  <si>
    <t>Oprava objízdných tras. ACO 11+ tl. 40 mm (50/70)</t>
  </si>
  <si>
    <t>574C66</t>
  </si>
  <si>
    <t>ASFALTOVÝ BETON PRO LOŽNÍ VRSTVY ACL 16+, 16S TL. 70MM</t>
  </si>
  <si>
    <t>Oprava objízdných tras. ACL 16+ (50/70) tl. 70 mm</t>
  </si>
  <si>
    <t>Oprava objízdných tras. Posyp infiltračního postřiku drceným kamenivem fr.4-8, 2,0 kg/m2</t>
  </si>
  <si>
    <t>914132</t>
  </si>
  <si>
    <t>DOPRAVNÍ ZNAČKY ZÁKLADNÍ VELIKOSTI OCELOVÉ FÓLIE TŘ 2 - MONTÁŽ S PŘEMÍSTĚNÍM</t>
  </si>
  <si>
    <t>Včetně dodání, montáže a přemístění</t>
  </si>
  <si>
    <t>objízdná trasa: 11=11,000 [A]</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</si>
  <si>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</si>
  <si>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</si>
  <si>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</si>
  <si>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914139</t>
  </si>
  <si>
    <t>R</t>
  </si>
  <si>
    <t>DOPRAV ZNAČKY ZÁKLAD VEL OCEL FÓLIE TŘ 2 - NÁJEMNÉ</t>
  </si>
  <si>
    <t>položka zahrnuje sazbu za pronájem dopravních značek a zařízení, počet jednotek je určen jako součin počtu značek a počtu dní použití</t>
  </si>
  <si>
    <t>914432</t>
  </si>
  <si>
    <t>DOPRAVNÍ ZNAČKY 100X150CM OCELOVÉ FÓLIE TŘ 2 - MONTÁŽ S PŘEMÍSTĚNÍM</t>
  </si>
  <si>
    <t>objízdná trasa:  3=3,000 [A] ks</t>
  </si>
  <si>
    <t>914433</t>
  </si>
  <si>
    <t>DOPRAVNÍ ZNAČKY 100X150CM OCELOVÉ FÓLIE TŘ 2 - DEMONTÁŽ</t>
  </si>
  <si>
    <t>914439</t>
  </si>
  <si>
    <t>DOPRAV ZNAČKY 100X150CM OCEL FÓLIE TŘ 2 - NÁJEMNÉ</t>
  </si>
  <si>
    <t>Oprava objízdných tras.</t>
  </si>
  <si>
    <t>V4 (0,125): 500*2*0,125=125,000 [A]</t>
  </si>
  <si>
    <t>916122</t>
  </si>
  <si>
    <t>DOPRAV SVĚTLO VÝSTRAŽ SOUPRAVA 3KS - MONTÁŽ S PŘESUNEM</t>
  </si>
  <si>
    <t>objízdná trasa: 2=2,000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</si>
  <si>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</si>
  <si>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</si>
  <si>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</si>
  <si>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</si>
  <si>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</si>
  <si>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</si>
  <si>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</si>
  <si>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</si>
  <si>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</si>
  <si>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</si>
  <si>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</si>
  <si>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</si>
  <si>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</si>
  <si>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</si>
  <si>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</si>
  <si>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</si>
  <si>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na stavbě: 20=20,000 [A] ks</t>
  </si>
  <si>
    <t>916363</t>
  </si>
  <si>
    <t>SMĚROVACÍ DESKY Z4 OBOUSTR S FÓLIÍ TŘ 2 - DEMONTÁŽ</t>
  </si>
  <si>
    <t>916369</t>
  </si>
  <si>
    <t>SMĚROVACÍ DESKY Z4 OBOUSTR S FÓLIÍ TŘ 2 - NÁJEMNÉ</t>
  </si>
  <si>
    <t>916712</t>
  </si>
  <si>
    <t>UPEVŇOVACÍ KONSTR - PODKLADNÍ DESKA POD 28KG - MONTÁŽ S PŘESUNEM</t>
  </si>
  <si>
    <t>objízdná trasa značka: 11=11,000 [A] 
objízdná trasa značka 100x150: 3*2=6,000 [B] 
objízdná trasa zábrany Z2: 2*2=4,000 [C] 
na stavbě směrovací desky Z4: 20=20,000 [D] 
Celkem: A+B+C+D=41,000 [E]</t>
  </si>
  <si>
    <t>916713</t>
  </si>
  <si>
    <t>UPEVŇOVACÍ KONSTR - PODKLADNÍ DESKA POD 28KG - DEMONTÁŽ</t>
  </si>
  <si>
    <t>916719</t>
  </si>
  <si>
    <t>UPEVŇOVACÍ KONSTR - PODKLAD DESKA POD 28KG - NÁJEMNÉ</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</si>
</sst>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sharedStrings" Target="sharedStrings.xml" /><Relationship Id="rId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pageSetUpPr fitToPage="1"/>
  </sheetPr>
  <dimension ref="A1:R4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f>
      </c>
      <c>
        <f>0+O9+O13+O17+O21+O25+O29+O33+O37+O41</f>
      </c>
    </row>
    <row r="9" spans="1:16" ht="12.75">
      <c r="A9" s="19" t="s">
        <v>35</v>
      </c>
      <c s="23" t="s">
        <v>19</v>
      </c>
      <c s="23" t="s">
        <v>36</v>
      </c>
      <c s="19" t="s">
        <v>37</v>
      </c>
      <c s="24" t="s">
        <v>38</v>
      </c>
      <c s="25" t="s">
        <v>39</v>
      </c>
      <c s="26">
        <v>1</v>
      </c>
      <c s="27">
        <v>0</v>
      </c>
      <c s="27">
        <f>ROUND(ROUND(H9,2)*ROUND(G9,3),2)</f>
      </c>
      <c r="O9">
        <f>(I9*21)/100</f>
      </c>
      <c t="s">
        <v>13</v>
      </c>
    </row>
    <row r="10" spans="1:5" ht="102">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39</v>
      </c>
      <c s="26">
        <v>1</v>
      </c>
      <c s="27">
        <v>0</v>
      </c>
      <c s="27">
        <f>ROUND(ROUND(H13,2)*ROUND(G13,3),2)</f>
      </c>
      <c r="O13">
        <f>(I13*21)/100</f>
      </c>
      <c t="s">
        <v>13</v>
      </c>
    </row>
    <row r="14" spans="1:5" ht="63.75">
      <c r="A14" s="28" t="s">
        <v>40</v>
      </c>
      <c r="E14" s="29" t="s">
        <v>48</v>
      </c>
    </row>
    <row r="15" spans="1:5" ht="12.75">
      <c r="A15" s="30" t="s">
        <v>42</v>
      </c>
      <c r="E15" s="31" t="s">
        <v>43</v>
      </c>
    </row>
    <row r="16" spans="1:5" ht="38.25">
      <c r="A16" t="s">
        <v>44</v>
      </c>
      <c r="E16" s="29" t="s">
        <v>49</v>
      </c>
    </row>
    <row r="17" spans="1:16" ht="12.75">
      <c r="A17" s="19" t="s">
        <v>35</v>
      </c>
      <c s="23" t="s">
        <v>12</v>
      </c>
      <c s="23" t="s">
        <v>50</v>
      </c>
      <c s="19" t="s">
        <v>19</v>
      </c>
      <c s="24" t="s">
        <v>51</v>
      </c>
      <c s="25" t="s">
        <v>39</v>
      </c>
      <c s="26">
        <v>1</v>
      </c>
      <c s="27">
        <v>0</v>
      </c>
      <c s="27">
        <f>ROUND(ROUND(H17,2)*ROUND(G17,3),2)</f>
      </c>
      <c r="O17">
        <f>(I17*21)/100</f>
      </c>
      <c t="s">
        <v>13</v>
      </c>
    </row>
    <row r="18" spans="1:5" ht="25.5">
      <c r="A18" s="28" t="s">
        <v>40</v>
      </c>
      <c r="E18" s="29" t="s">
        <v>52</v>
      </c>
    </row>
    <row r="19" spans="1:5" ht="12.75">
      <c r="A19" s="30" t="s">
        <v>42</v>
      </c>
      <c r="E19" s="31" t="s">
        <v>43</v>
      </c>
    </row>
    <row r="20" spans="1:5" ht="12.75">
      <c r="A20" t="s">
        <v>44</v>
      </c>
      <c r="E20" s="29" t="s">
        <v>53</v>
      </c>
    </row>
    <row r="21" spans="1:16" ht="12.75">
      <c r="A21" s="19" t="s">
        <v>35</v>
      </c>
      <c s="23" t="s">
        <v>23</v>
      </c>
      <c s="23" t="s">
        <v>50</v>
      </c>
      <c s="19" t="s">
        <v>13</v>
      </c>
      <c s="24" t="s">
        <v>51</v>
      </c>
      <c s="25" t="s">
        <v>39</v>
      </c>
      <c s="26">
        <v>1</v>
      </c>
      <c s="27">
        <v>0</v>
      </c>
      <c s="27">
        <f>ROUND(ROUND(H21,2)*ROUND(G21,3),2)</f>
      </c>
      <c r="O21">
        <f>(I21*21)/100</f>
      </c>
      <c t="s">
        <v>13</v>
      </c>
    </row>
    <row r="22" spans="1:5" ht="38.25">
      <c r="A22" s="28" t="s">
        <v>40</v>
      </c>
      <c r="E22" s="29" t="s">
        <v>54</v>
      </c>
    </row>
    <row r="23" spans="1:5" ht="12.75">
      <c r="A23" s="30" t="s">
        <v>42</v>
      </c>
      <c r="E23" s="31" t="s">
        <v>43</v>
      </c>
    </row>
    <row r="24" spans="1:5" ht="12.75">
      <c r="A24" t="s">
        <v>44</v>
      </c>
      <c r="E24" s="29" t="s">
        <v>53</v>
      </c>
    </row>
    <row r="25" spans="1:16" ht="12.75">
      <c r="A25" s="19" t="s">
        <v>35</v>
      </c>
      <c s="23" t="s">
        <v>25</v>
      </c>
      <c s="23" t="s">
        <v>55</v>
      </c>
      <c s="19" t="s">
        <v>37</v>
      </c>
      <c s="24" t="s">
        <v>56</v>
      </c>
      <c s="25" t="s">
        <v>39</v>
      </c>
      <c s="26">
        <v>1</v>
      </c>
      <c s="27">
        <v>0</v>
      </c>
      <c s="27">
        <f>ROUND(ROUND(H25,2)*ROUND(G25,3),2)</f>
      </c>
      <c r="O25">
        <f>(I25*21)/100</f>
      </c>
      <c t="s">
        <v>13</v>
      </c>
    </row>
    <row r="26" spans="1:5" ht="51">
      <c r="A26" s="28" t="s">
        <v>40</v>
      </c>
      <c r="E26" s="29" t="s">
        <v>57</v>
      </c>
    </row>
    <row r="27" spans="1:5" ht="12.75">
      <c r="A27" s="30" t="s">
        <v>42</v>
      </c>
      <c r="E27" s="31" t="s">
        <v>43</v>
      </c>
    </row>
    <row r="28" spans="1:5" ht="12.75">
      <c r="A28" t="s">
        <v>44</v>
      </c>
      <c r="E28" s="29" t="s">
        <v>53</v>
      </c>
    </row>
    <row r="29" spans="1:16" ht="12.75">
      <c r="A29" s="19" t="s">
        <v>35</v>
      </c>
      <c s="23" t="s">
        <v>27</v>
      </c>
      <c s="23" t="s">
        <v>58</v>
      </c>
      <c s="19" t="s">
        <v>37</v>
      </c>
      <c s="24" t="s">
        <v>59</v>
      </c>
      <c s="25" t="s">
        <v>39</v>
      </c>
      <c s="26">
        <v>1</v>
      </c>
      <c s="27">
        <v>0</v>
      </c>
      <c s="27">
        <f>ROUND(ROUND(H29,2)*ROUND(G29,3),2)</f>
      </c>
      <c r="O29">
        <f>(I29*21)/100</f>
      </c>
      <c t="s">
        <v>13</v>
      </c>
    </row>
    <row r="30" spans="1:5" ht="51">
      <c r="A30" s="28" t="s">
        <v>40</v>
      </c>
      <c r="E30" s="29" t="s">
        <v>60</v>
      </c>
    </row>
    <row r="31" spans="1:5" ht="12.75">
      <c r="A31" s="30" t="s">
        <v>42</v>
      </c>
      <c r="E31" s="31" t="s">
        <v>43</v>
      </c>
    </row>
    <row r="32" spans="1:5" ht="12.75">
      <c r="A32" t="s">
        <v>44</v>
      </c>
      <c r="E32" s="29" t="s">
        <v>53</v>
      </c>
    </row>
    <row r="33" spans="1:16" ht="12.75">
      <c r="A33" s="19" t="s">
        <v>35</v>
      </c>
      <c s="23" t="s">
        <v>61</v>
      </c>
      <c s="23" t="s">
        <v>62</v>
      </c>
      <c s="19" t="s">
        <v>37</v>
      </c>
      <c s="24" t="s">
        <v>63</v>
      </c>
      <c s="25" t="s">
        <v>39</v>
      </c>
      <c s="26">
        <v>1</v>
      </c>
      <c s="27">
        <v>0</v>
      </c>
      <c s="27">
        <f>ROUND(ROUND(H33,2)*ROUND(G33,3),2)</f>
      </c>
      <c r="O33">
        <f>(I33*21)/100</f>
      </c>
      <c t="s">
        <v>13</v>
      </c>
    </row>
    <row r="34" spans="1:5" ht="38.25">
      <c r="A34" s="28" t="s">
        <v>40</v>
      </c>
      <c r="E34" s="29" t="s">
        <v>64</v>
      </c>
    </row>
    <row r="35" spans="1:5" ht="12.75">
      <c r="A35" s="30" t="s">
        <v>42</v>
      </c>
      <c r="E35" s="31" t="s">
        <v>43</v>
      </c>
    </row>
    <row r="36" spans="1:5" ht="63.75">
      <c r="A36" t="s">
        <v>44</v>
      </c>
      <c r="E36" s="29" t="s">
        <v>65</v>
      </c>
    </row>
    <row r="37" spans="1:16" ht="12.75">
      <c r="A37" s="19" t="s">
        <v>35</v>
      </c>
      <c s="23" t="s">
        <v>66</v>
      </c>
      <c s="23" t="s">
        <v>67</v>
      </c>
      <c s="19" t="s">
        <v>37</v>
      </c>
      <c s="24" t="s">
        <v>68</v>
      </c>
      <c s="25" t="s">
        <v>69</v>
      </c>
      <c s="26">
        <v>1</v>
      </c>
      <c s="27">
        <v>0</v>
      </c>
      <c s="27">
        <f>ROUND(ROUND(H37,2)*ROUND(G37,3),2)</f>
      </c>
      <c r="O37">
        <f>(I37*21)/100</f>
      </c>
      <c t="s">
        <v>13</v>
      </c>
    </row>
    <row r="38" spans="1:5" ht="38.25">
      <c r="A38" s="28" t="s">
        <v>40</v>
      </c>
      <c r="E38" s="29" t="s">
        <v>70</v>
      </c>
    </row>
    <row r="39" spans="1:5" ht="12.75">
      <c r="A39" s="30" t="s">
        <v>42</v>
      </c>
      <c r="E39" s="31" t="s">
        <v>37</v>
      </c>
    </row>
    <row r="40" spans="1:5" ht="89.25">
      <c r="A40" t="s">
        <v>44</v>
      </c>
      <c r="E40" s="29" t="s">
        <v>71</v>
      </c>
    </row>
    <row r="41" spans="1:16" ht="12.75">
      <c r="A41" s="19" t="s">
        <v>35</v>
      </c>
      <c s="23" t="s">
        <v>30</v>
      </c>
      <c s="23" t="s">
        <v>72</v>
      </c>
      <c s="19" t="s">
        <v>37</v>
      </c>
      <c s="24" t="s">
        <v>73</v>
      </c>
      <c s="25" t="s">
        <v>39</v>
      </c>
      <c s="26">
        <v>1</v>
      </c>
      <c s="27">
        <v>0</v>
      </c>
      <c s="27">
        <f>ROUND(ROUND(H41,2)*ROUND(G41,3),2)</f>
      </c>
      <c r="O41">
        <f>(I41*21)/100</f>
      </c>
      <c t="s">
        <v>13</v>
      </c>
    </row>
    <row r="42" spans="1:5" ht="102">
      <c r="A42" s="28" t="s">
        <v>40</v>
      </c>
      <c r="E42" s="29" t="s">
        <v>74</v>
      </c>
    </row>
    <row r="43" spans="1:5" ht="12.75">
      <c r="A43" s="30" t="s">
        <v>42</v>
      </c>
      <c r="E43" s="31" t="s">
        <v>43</v>
      </c>
    </row>
    <row r="44" spans="1:5" ht="12.75">
      <c r="A44" t="s">
        <v>44</v>
      </c>
      <c r="E44" s="29" t="s">
        <v>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0+O8+O21+O110+O135+O144+O165+O242+O255+O272+O305</f>
      </c>
      <c t="s">
        <v>12</v>
      </c>
    </row>
    <row r="3" spans="1:16" ht="15" customHeight="1">
      <c r="A3" t="s">
        <v>1</v>
      </c>
      <c s="8" t="s">
        <v>4</v>
      </c>
      <c s="9" t="s">
        <v>5</v>
      </c>
      <c s="1"/>
      <c s="10" t="s">
        <v>6</v>
      </c>
      <c s="1"/>
      <c s="4"/>
      <c s="3" t="s">
        <v>76</v>
      </c>
      <c s="32">
        <f>0+I8+I21+I110+I135+I144+I165+I242+I255+I272+I305</f>
      </c>
      <c r="O3" t="s">
        <v>9</v>
      </c>
      <c t="s">
        <v>13</v>
      </c>
    </row>
    <row r="4" spans="1:16" ht="15" customHeight="1">
      <c r="A4" t="s">
        <v>7</v>
      </c>
      <c s="12" t="s">
        <v>8</v>
      </c>
      <c s="13" t="s">
        <v>76</v>
      </c>
      <c s="5"/>
      <c s="14" t="s">
        <v>77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78</v>
      </c>
      <c s="19" t="s">
        <v>37</v>
      </c>
      <c s="24" t="s">
        <v>79</v>
      </c>
      <c s="25" t="s">
        <v>80</v>
      </c>
      <c s="26">
        <v>3537.836</v>
      </c>
      <c s="27">
        <v>0</v>
      </c>
      <c s="27">
        <f>ROUND(ROUND(H9,2)*ROUND(G9,3),2)</f>
      </c>
      <c r="O9">
        <f>(I9*21)/100</f>
      </c>
      <c t="s">
        <v>13</v>
      </c>
    </row>
    <row r="10" spans="1:5" ht="12.75">
      <c r="A10" s="28" t="s">
        <v>40</v>
      </c>
      <c r="E10" s="29" t="s">
        <v>81</v>
      </c>
    </row>
    <row r="11" spans="1:5" ht="114.75">
      <c r="A11" s="30" t="s">
        <v>42</v>
      </c>
      <c r="E11" s="31" t="s">
        <v>82</v>
      </c>
    </row>
    <row r="12" spans="1:5" ht="25.5">
      <c r="A12" t="s">
        <v>44</v>
      </c>
      <c r="E12" s="29" t="s">
        <v>83</v>
      </c>
    </row>
    <row r="13" spans="1:16" ht="12.75">
      <c r="A13" s="19" t="s">
        <v>35</v>
      </c>
      <c s="23" t="s">
        <v>13</v>
      </c>
      <c s="23" t="s">
        <v>84</v>
      </c>
      <c s="19" t="s">
        <v>37</v>
      </c>
      <c s="24" t="s">
        <v>85</v>
      </c>
      <c s="25" t="s">
        <v>80</v>
      </c>
      <c s="26">
        <v>827.476</v>
      </c>
      <c s="27">
        <v>0</v>
      </c>
      <c s="27">
        <f>ROUND(ROUND(H13,2)*ROUND(G13,3),2)</f>
      </c>
      <c r="O13">
        <f>(I13*21)/100</f>
      </c>
      <c t="s">
        <v>13</v>
      </c>
    </row>
    <row r="14" spans="1:5" ht="51">
      <c r="A14" s="28" t="s">
        <v>40</v>
      </c>
      <c r="E14" s="29" t="s">
        <v>86</v>
      </c>
    </row>
    <row r="15" spans="1:5" ht="89.25">
      <c r="A15" s="30" t="s">
        <v>42</v>
      </c>
      <c r="E15" s="31" t="s">
        <v>87</v>
      </c>
    </row>
    <row r="16" spans="1:5" ht="25.5">
      <c r="A16" t="s">
        <v>44</v>
      </c>
      <c r="E16" s="29" t="s">
        <v>83</v>
      </c>
    </row>
    <row r="17" spans="1:16" ht="12.75">
      <c r="A17" s="19" t="s">
        <v>35</v>
      </c>
      <c s="23" t="s">
        <v>12</v>
      </c>
      <c s="23" t="s">
        <v>88</v>
      </c>
      <c s="19" t="s">
        <v>37</v>
      </c>
      <c s="24" t="s">
        <v>89</v>
      </c>
      <c s="25" t="s">
        <v>80</v>
      </c>
      <c s="26">
        <v>0.983</v>
      </c>
      <c s="27">
        <v>0</v>
      </c>
      <c s="27">
        <f>ROUND(ROUND(H17,2)*ROUND(G17,3),2)</f>
      </c>
      <c r="O17">
        <f>(I17*21)/100</f>
      </c>
      <c t="s">
        <v>13</v>
      </c>
    </row>
    <row r="18" spans="1:5" ht="12.75">
      <c r="A18" s="28" t="s">
        <v>40</v>
      </c>
      <c r="E18" s="29" t="s">
        <v>90</v>
      </c>
    </row>
    <row r="19" spans="1:5" ht="12.75">
      <c r="A19" s="30" t="s">
        <v>42</v>
      </c>
      <c r="E19" s="31" t="s">
        <v>91</v>
      </c>
    </row>
    <row r="20" spans="1:5" ht="25.5">
      <c r="A20" t="s">
        <v>44</v>
      </c>
      <c r="E20" s="29" t="s">
        <v>83</v>
      </c>
    </row>
    <row r="21" spans="1:18" ht="12.75" customHeight="1">
      <c r="A21" s="5" t="s">
        <v>33</v>
      </c>
      <c s="5"/>
      <c s="35" t="s">
        <v>19</v>
      </c>
      <c s="5"/>
      <c s="21" t="s">
        <v>92</v>
      </c>
      <c s="5"/>
      <c s="5"/>
      <c s="5"/>
      <c s="36">
        <f>0+Q21</f>
      </c>
      <c r="O21">
        <f>0+R21</f>
      </c>
      <c r="Q21">
        <f>0+I22+I26+I30+I34+I38+I42+I46+I50+I54+I58+I62+I66+I70+I74+I78+I82+I86+I90+I94+I98+I102+I106</f>
      </c>
      <c>
        <f>0+O22+O26+O30+O34+O38+O42+O46+O50+O54+O58+O62+O66+O70+O74+O78+O82+O86+O90+O94+O98+O102+O106</f>
      </c>
    </row>
    <row r="22" spans="1:16" ht="12.75">
      <c r="A22" s="19" t="s">
        <v>35</v>
      </c>
      <c s="23" t="s">
        <v>23</v>
      </c>
      <c s="23" t="s">
        <v>93</v>
      </c>
      <c s="19" t="s">
        <v>37</v>
      </c>
      <c s="24" t="s">
        <v>94</v>
      </c>
      <c s="25" t="s">
        <v>95</v>
      </c>
      <c s="26">
        <v>106.2</v>
      </c>
      <c s="27">
        <v>0</v>
      </c>
      <c s="27">
        <f>ROUND(ROUND(H22,2)*ROUND(G22,3),2)</f>
      </c>
      <c r="O22">
        <f>(I22*21)/100</f>
      </c>
      <c t="s">
        <v>13</v>
      </c>
    </row>
    <row r="23" spans="1:5" ht="25.5">
      <c r="A23" s="28" t="s">
        <v>40</v>
      </c>
      <c r="E23" s="29" t="s">
        <v>96</v>
      </c>
    </row>
    <row r="24" spans="1:5" ht="51">
      <c r="A24" s="30" t="s">
        <v>42</v>
      </c>
      <c r="E24" s="31" t="s">
        <v>97</v>
      </c>
    </row>
    <row r="25" spans="1:5" ht="63.75">
      <c r="A25" t="s">
        <v>44</v>
      </c>
      <c r="E25" s="29" t="s">
        <v>98</v>
      </c>
    </row>
    <row r="26" spans="1:16" ht="25.5">
      <c r="A26" s="19" t="s">
        <v>35</v>
      </c>
      <c s="23" t="s">
        <v>25</v>
      </c>
      <c s="23" t="s">
        <v>99</v>
      </c>
      <c s="19" t="s">
        <v>37</v>
      </c>
      <c s="24" t="s">
        <v>100</v>
      </c>
      <c s="25" t="s">
        <v>101</v>
      </c>
      <c s="26">
        <v>561.8</v>
      </c>
      <c s="27">
        <v>0</v>
      </c>
      <c s="27">
        <f>ROUND(ROUND(H26,2)*ROUND(G26,3),2)</f>
      </c>
      <c r="O26">
        <f>(I26*21)/100</f>
      </c>
      <c t="s">
        <v>13</v>
      </c>
    </row>
    <row r="27" spans="1:5" ht="25.5">
      <c r="A27" s="28" t="s">
        <v>40</v>
      </c>
      <c r="E27" s="29" t="s">
        <v>102</v>
      </c>
    </row>
    <row r="28" spans="1:5" ht="89.25">
      <c r="A28" s="30" t="s">
        <v>42</v>
      </c>
      <c r="E28" s="31" t="s">
        <v>103</v>
      </c>
    </row>
    <row r="29" spans="1:5" ht="63.75">
      <c r="A29" t="s">
        <v>44</v>
      </c>
      <c r="E29" s="29" t="s">
        <v>98</v>
      </c>
    </row>
    <row r="30" spans="1:16" ht="12.75">
      <c r="A30" s="19" t="s">
        <v>35</v>
      </c>
      <c s="23" t="s">
        <v>27</v>
      </c>
      <c s="23" t="s">
        <v>104</v>
      </c>
      <c s="19" t="s">
        <v>37</v>
      </c>
      <c s="24" t="s">
        <v>105</v>
      </c>
      <c s="25" t="s">
        <v>106</v>
      </c>
      <c s="26">
        <v>2974.5</v>
      </c>
      <c s="27">
        <v>0</v>
      </c>
      <c s="27">
        <f>ROUND(ROUND(H30,2)*ROUND(G30,3),2)</f>
      </c>
      <c r="O30">
        <f>(I30*21)/100</f>
      </c>
      <c t="s">
        <v>13</v>
      </c>
    </row>
    <row r="31" spans="1:5" ht="25.5">
      <c r="A31" s="28" t="s">
        <v>40</v>
      </c>
      <c r="E31" s="29" t="s">
        <v>107</v>
      </c>
    </row>
    <row r="32" spans="1:5" ht="51">
      <c r="A32" s="30" t="s">
        <v>42</v>
      </c>
      <c r="E32" s="31" t="s">
        <v>108</v>
      </c>
    </row>
    <row r="33" spans="1:5" ht="63.75">
      <c r="A33" t="s">
        <v>44</v>
      </c>
      <c r="E33" s="29" t="s">
        <v>98</v>
      </c>
    </row>
    <row r="34" spans="1:16" ht="12.75">
      <c r="A34" s="19" t="s">
        <v>35</v>
      </c>
      <c s="23" t="s">
        <v>61</v>
      </c>
      <c s="23" t="s">
        <v>109</v>
      </c>
      <c s="19" t="s">
        <v>37</v>
      </c>
      <c s="24" t="s">
        <v>110</v>
      </c>
      <c s="25" t="s">
        <v>101</v>
      </c>
      <c s="26">
        <v>713.5</v>
      </c>
      <c s="27">
        <v>0</v>
      </c>
      <c s="27">
        <f>ROUND(ROUND(H34,2)*ROUND(G34,3),2)</f>
      </c>
      <c r="O34">
        <f>(I34*21)/100</f>
      </c>
      <c t="s">
        <v>13</v>
      </c>
    </row>
    <row r="35" spans="1:5" ht="38.25">
      <c r="A35" s="28" t="s">
        <v>40</v>
      </c>
      <c r="E35" s="29" t="s">
        <v>111</v>
      </c>
    </row>
    <row r="36" spans="1:5" ht="63.75">
      <c r="A36" s="30" t="s">
        <v>42</v>
      </c>
      <c r="E36" s="31" t="s">
        <v>112</v>
      </c>
    </row>
    <row r="37" spans="1:5" ht="63.75">
      <c r="A37" t="s">
        <v>44</v>
      </c>
      <c r="E37" s="29" t="s">
        <v>98</v>
      </c>
    </row>
    <row r="38" spans="1:16" ht="25.5">
      <c r="A38" s="19" t="s">
        <v>35</v>
      </c>
      <c s="23" t="s">
        <v>66</v>
      </c>
      <c s="23" t="s">
        <v>113</v>
      </c>
      <c s="19" t="s">
        <v>37</v>
      </c>
      <c s="24" t="s">
        <v>114</v>
      </c>
      <c s="25" t="s">
        <v>101</v>
      </c>
      <c s="26">
        <v>32.95</v>
      </c>
      <c s="27">
        <v>0</v>
      </c>
      <c s="27">
        <f>ROUND(ROUND(H38,2)*ROUND(G38,3),2)</f>
      </c>
      <c r="O38">
        <f>(I38*21)/100</f>
      </c>
      <c t="s">
        <v>13</v>
      </c>
    </row>
    <row r="39" spans="1:5" ht="63.75">
      <c r="A39" s="28" t="s">
        <v>40</v>
      </c>
      <c r="E39" s="29" t="s">
        <v>115</v>
      </c>
    </row>
    <row r="40" spans="1:5" ht="25.5">
      <c r="A40" s="30" t="s">
        <v>42</v>
      </c>
      <c r="E40" s="31" t="s">
        <v>116</v>
      </c>
    </row>
    <row r="41" spans="1:5" ht="63.75">
      <c r="A41" t="s">
        <v>44</v>
      </c>
      <c r="E41" s="29" t="s">
        <v>98</v>
      </c>
    </row>
    <row r="42" spans="1:16" ht="12.75">
      <c r="A42" s="19" t="s">
        <v>35</v>
      </c>
      <c s="23" t="s">
        <v>30</v>
      </c>
      <c s="23" t="s">
        <v>117</v>
      </c>
      <c s="19" t="s">
        <v>37</v>
      </c>
      <c s="24" t="s">
        <v>118</v>
      </c>
      <c s="25" t="s">
        <v>106</v>
      </c>
      <c s="26">
        <v>150</v>
      </c>
      <c s="27">
        <v>0</v>
      </c>
      <c s="27">
        <f>ROUND(ROUND(H42,2)*ROUND(G42,3),2)</f>
      </c>
      <c r="O42">
        <f>(I42*21)/100</f>
      </c>
      <c t="s">
        <v>13</v>
      </c>
    </row>
    <row r="43" spans="1:5" ht="51">
      <c r="A43" s="28" t="s">
        <v>40</v>
      </c>
      <c r="E43" s="29" t="s">
        <v>119</v>
      </c>
    </row>
    <row r="44" spans="1:5" ht="12.75">
      <c r="A44" s="30" t="s">
        <v>42</v>
      </c>
      <c r="E44" s="31" t="s">
        <v>120</v>
      </c>
    </row>
    <row r="45" spans="1:5" ht="25.5">
      <c r="A45" t="s">
        <v>44</v>
      </c>
      <c r="E45" s="29" t="s">
        <v>121</v>
      </c>
    </row>
    <row r="46" spans="1:16" ht="12.75">
      <c r="A46" s="19" t="s">
        <v>35</v>
      </c>
      <c s="23" t="s">
        <v>32</v>
      </c>
      <c s="23" t="s">
        <v>122</v>
      </c>
      <c s="19" t="s">
        <v>37</v>
      </c>
      <c s="24" t="s">
        <v>123</v>
      </c>
      <c s="25" t="s">
        <v>106</v>
      </c>
      <c s="26">
        <v>150</v>
      </c>
      <c s="27">
        <v>0</v>
      </c>
      <c s="27">
        <f>ROUND(ROUND(H46,2)*ROUND(G46,3),2)</f>
      </c>
      <c r="O46">
        <f>(I46*21)/100</f>
      </c>
      <c t="s">
        <v>13</v>
      </c>
    </row>
    <row r="47" spans="1:5" ht="51">
      <c r="A47" s="28" t="s">
        <v>40</v>
      </c>
      <c r="E47" s="29" t="s">
        <v>124</v>
      </c>
    </row>
    <row r="48" spans="1:5" ht="12.75">
      <c r="A48" s="30" t="s">
        <v>42</v>
      </c>
      <c r="E48" s="31" t="s">
        <v>120</v>
      </c>
    </row>
    <row r="49" spans="1:5" ht="25.5">
      <c r="A49" t="s">
        <v>44</v>
      </c>
      <c r="E49" s="29" t="s">
        <v>121</v>
      </c>
    </row>
    <row r="50" spans="1:16" ht="12.75">
      <c r="A50" s="19" t="s">
        <v>35</v>
      </c>
      <c s="23" t="s">
        <v>125</v>
      </c>
      <c s="23" t="s">
        <v>126</v>
      </c>
      <c s="19" t="s">
        <v>37</v>
      </c>
      <c s="24" t="s">
        <v>127</v>
      </c>
      <c s="25" t="s">
        <v>101</v>
      </c>
      <c s="26">
        <v>507.3</v>
      </c>
      <c s="27">
        <v>0</v>
      </c>
      <c s="27">
        <f>ROUND(ROUND(H50,2)*ROUND(G50,3),2)</f>
      </c>
      <c r="O50">
        <f>(I50*21)/100</f>
      </c>
      <c t="s">
        <v>13</v>
      </c>
    </row>
    <row r="51" spans="1:5" ht="25.5">
      <c r="A51" s="28" t="s">
        <v>40</v>
      </c>
      <c r="E51" s="29" t="s">
        <v>128</v>
      </c>
    </row>
    <row r="52" spans="1:5" ht="12.75">
      <c r="A52" s="30" t="s">
        <v>42</v>
      </c>
      <c r="E52" s="31" t="s">
        <v>129</v>
      </c>
    </row>
    <row r="53" spans="1:5" ht="38.25">
      <c r="A53" t="s">
        <v>44</v>
      </c>
      <c r="E53" s="29" t="s">
        <v>130</v>
      </c>
    </row>
    <row r="54" spans="1:16" ht="12.75">
      <c r="A54" s="19" t="s">
        <v>35</v>
      </c>
      <c s="23" t="s">
        <v>131</v>
      </c>
      <c s="23" t="s">
        <v>132</v>
      </c>
      <c s="19" t="s">
        <v>37</v>
      </c>
      <c s="24" t="s">
        <v>133</v>
      </c>
      <c s="25" t="s">
        <v>101</v>
      </c>
      <c s="26">
        <v>494.982</v>
      </c>
      <c s="27">
        <v>0</v>
      </c>
      <c s="27">
        <f>ROUND(ROUND(H54,2)*ROUND(G54,3),2)</f>
      </c>
      <c r="O54">
        <f>(I54*21)/100</f>
      </c>
      <c t="s">
        <v>13</v>
      </c>
    </row>
    <row r="55" spans="1:5" ht="38.25">
      <c r="A55" s="28" t="s">
        <v>40</v>
      </c>
      <c r="E55" s="29" t="s">
        <v>134</v>
      </c>
    </row>
    <row r="56" spans="1:5" ht="229.5">
      <c r="A56" s="30" t="s">
        <v>42</v>
      </c>
      <c r="E56" s="31" t="s">
        <v>135</v>
      </c>
    </row>
    <row r="57" spans="1:5" ht="369.75">
      <c r="A57" t="s">
        <v>44</v>
      </c>
      <c r="E57" s="29" t="s">
        <v>136</v>
      </c>
    </row>
    <row r="58" spans="1:16" ht="12.75">
      <c r="A58" s="19" t="s">
        <v>35</v>
      </c>
      <c s="23" t="s">
        <v>137</v>
      </c>
      <c s="23" t="s">
        <v>138</v>
      </c>
      <c s="19" t="s">
        <v>37</v>
      </c>
      <c s="24" t="s">
        <v>139</v>
      </c>
      <c s="25" t="s">
        <v>101</v>
      </c>
      <c s="26">
        <v>527.3</v>
      </c>
      <c s="27">
        <v>0</v>
      </c>
      <c s="27">
        <f>ROUND(ROUND(H58,2)*ROUND(G58,3),2)</f>
      </c>
      <c r="O58">
        <f>(I58*21)/100</f>
      </c>
      <c t="s">
        <v>13</v>
      </c>
    </row>
    <row r="59" spans="1:5" ht="12.75">
      <c r="A59" s="28" t="s">
        <v>40</v>
      </c>
      <c r="E59" s="29" t="s">
        <v>140</v>
      </c>
    </row>
    <row r="60" spans="1:5" ht="38.25">
      <c r="A60" s="30" t="s">
        <v>42</v>
      </c>
      <c r="E60" s="31" t="s">
        <v>141</v>
      </c>
    </row>
    <row r="61" spans="1:5" ht="306">
      <c r="A61" t="s">
        <v>44</v>
      </c>
      <c r="E61" s="29" t="s">
        <v>142</v>
      </c>
    </row>
    <row r="62" spans="1:16" ht="12.75">
      <c r="A62" s="19" t="s">
        <v>35</v>
      </c>
      <c s="23" t="s">
        <v>143</v>
      </c>
      <c s="23" t="s">
        <v>144</v>
      </c>
      <c s="19" t="s">
        <v>37</v>
      </c>
      <c s="24" t="s">
        <v>145</v>
      </c>
      <c s="25" t="s">
        <v>95</v>
      </c>
      <c s="26">
        <v>1020.25</v>
      </c>
      <c s="27">
        <v>0</v>
      </c>
      <c s="27">
        <f>ROUND(ROUND(H62,2)*ROUND(G62,3),2)</f>
      </c>
      <c r="O62">
        <f>(I62*21)/100</f>
      </c>
      <c t="s">
        <v>13</v>
      </c>
    </row>
    <row r="63" spans="1:5" ht="25.5">
      <c r="A63" s="28" t="s">
        <v>40</v>
      </c>
      <c r="E63" s="29" t="s">
        <v>146</v>
      </c>
    </row>
    <row r="64" spans="1:5" ht="38.25">
      <c r="A64" s="30" t="s">
        <v>42</v>
      </c>
      <c r="E64" s="31" t="s">
        <v>147</v>
      </c>
    </row>
    <row r="65" spans="1:5" ht="25.5">
      <c r="A65" t="s">
        <v>44</v>
      </c>
      <c r="E65" s="29" t="s">
        <v>148</v>
      </c>
    </row>
    <row r="66" spans="1:16" ht="12.75">
      <c r="A66" s="19" t="s">
        <v>35</v>
      </c>
      <c s="23" t="s">
        <v>149</v>
      </c>
      <c s="23" t="s">
        <v>150</v>
      </c>
      <c s="19" t="s">
        <v>37</v>
      </c>
      <c s="24" t="s">
        <v>151</v>
      </c>
      <c s="25" t="s">
        <v>106</v>
      </c>
      <c s="26">
        <v>1222</v>
      </c>
      <c s="27">
        <v>0</v>
      </c>
      <c s="27">
        <f>ROUND(ROUND(H66,2)*ROUND(G66,3),2)</f>
      </c>
      <c r="O66">
        <f>(I66*21)/100</f>
      </c>
      <c t="s">
        <v>13</v>
      </c>
    </row>
    <row r="67" spans="1:5" ht="25.5">
      <c r="A67" s="28" t="s">
        <v>40</v>
      </c>
      <c r="E67" s="29" t="s">
        <v>152</v>
      </c>
    </row>
    <row r="68" spans="1:5" ht="12.75">
      <c r="A68" s="30" t="s">
        <v>42</v>
      </c>
      <c r="E68" s="31" t="s">
        <v>153</v>
      </c>
    </row>
    <row r="69" spans="1:5" ht="63.75">
      <c r="A69" t="s">
        <v>44</v>
      </c>
      <c r="E69" s="29" t="s">
        <v>154</v>
      </c>
    </row>
    <row r="70" spans="1:16" ht="12.75">
      <c r="A70" s="19" t="s">
        <v>35</v>
      </c>
      <c s="23" t="s">
        <v>155</v>
      </c>
      <c s="23" t="s">
        <v>156</v>
      </c>
      <c s="19" t="s">
        <v>37</v>
      </c>
      <c s="24" t="s">
        <v>157</v>
      </c>
      <c s="25" t="s">
        <v>101</v>
      </c>
      <c s="26">
        <v>3</v>
      </c>
      <c s="27">
        <v>0</v>
      </c>
      <c s="27">
        <f>ROUND(ROUND(H70,2)*ROUND(G70,3),2)</f>
      </c>
      <c r="O70">
        <f>(I70*21)/100</f>
      </c>
      <c t="s">
        <v>13</v>
      </c>
    </row>
    <row r="71" spans="1:5" ht="12.75">
      <c r="A71" s="28" t="s">
        <v>40</v>
      </c>
      <c r="E71" s="29" t="s">
        <v>158</v>
      </c>
    </row>
    <row r="72" spans="1:5" ht="12.75">
      <c r="A72" s="30" t="s">
        <v>42</v>
      </c>
      <c r="E72" s="31" t="s">
        <v>159</v>
      </c>
    </row>
    <row r="73" spans="1:5" ht="63.75">
      <c r="A73" t="s">
        <v>44</v>
      </c>
      <c r="E73" s="29" t="s">
        <v>154</v>
      </c>
    </row>
    <row r="74" spans="1:16" ht="12.75">
      <c r="A74" s="19" t="s">
        <v>35</v>
      </c>
      <c s="23" t="s">
        <v>160</v>
      </c>
      <c s="23" t="s">
        <v>161</v>
      </c>
      <c s="19" t="s">
        <v>37</v>
      </c>
      <c s="24" t="s">
        <v>162</v>
      </c>
      <c s="25" t="s">
        <v>69</v>
      </c>
      <c s="26">
        <v>2</v>
      </c>
      <c s="27">
        <v>0</v>
      </c>
      <c s="27">
        <f>ROUND(ROUND(H74,2)*ROUND(G74,3),2)</f>
      </c>
      <c r="O74">
        <f>(I74*21)/100</f>
      </c>
      <c t="s">
        <v>13</v>
      </c>
    </row>
    <row r="75" spans="1:5" ht="12.75">
      <c r="A75" s="28" t="s">
        <v>40</v>
      </c>
      <c r="E75" s="29" t="s">
        <v>163</v>
      </c>
    </row>
    <row r="76" spans="1:5" ht="12.75">
      <c r="A76" s="30" t="s">
        <v>42</v>
      </c>
      <c r="E76" s="31" t="s">
        <v>164</v>
      </c>
    </row>
    <row r="77" spans="1:5" ht="63.75">
      <c r="A77" t="s">
        <v>44</v>
      </c>
      <c r="E77" s="29" t="s">
        <v>154</v>
      </c>
    </row>
    <row r="78" spans="1:16" ht="12.75">
      <c r="A78" s="19" t="s">
        <v>35</v>
      </c>
      <c s="23" t="s">
        <v>165</v>
      </c>
      <c s="23" t="s">
        <v>166</v>
      </c>
      <c s="19" t="s">
        <v>37</v>
      </c>
      <c s="24" t="s">
        <v>167</v>
      </c>
      <c s="25" t="s">
        <v>106</v>
      </c>
      <c s="26">
        <v>40</v>
      </c>
      <c s="27">
        <v>0</v>
      </c>
      <c s="27">
        <f>ROUND(ROUND(H78,2)*ROUND(G78,3),2)</f>
      </c>
      <c r="O78">
        <f>(I78*21)/100</f>
      </c>
      <c t="s">
        <v>13</v>
      </c>
    </row>
    <row r="79" spans="1:5" ht="12.75">
      <c r="A79" s="28" t="s">
        <v>40</v>
      </c>
      <c r="E79" s="29" t="s">
        <v>168</v>
      </c>
    </row>
    <row r="80" spans="1:5" ht="89.25">
      <c r="A80" s="30" t="s">
        <v>42</v>
      </c>
      <c r="E80" s="31" t="s">
        <v>169</v>
      </c>
    </row>
    <row r="81" spans="1:5" ht="63.75">
      <c r="A81" t="s">
        <v>44</v>
      </c>
      <c r="E81" s="29" t="s">
        <v>154</v>
      </c>
    </row>
    <row r="82" spans="1:16" ht="12.75">
      <c r="A82" s="19" t="s">
        <v>35</v>
      </c>
      <c s="23" t="s">
        <v>170</v>
      </c>
      <c s="23" t="s">
        <v>171</v>
      </c>
      <c s="19" t="s">
        <v>37</v>
      </c>
      <c s="24" t="s">
        <v>172</v>
      </c>
      <c s="25" t="s">
        <v>106</v>
      </c>
      <c s="26">
        <v>18</v>
      </c>
      <c s="27">
        <v>0</v>
      </c>
      <c s="27">
        <f>ROUND(ROUND(H82,2)*ROUND(G82,3),2)</f>
      </c>
      <c r="O82">
        <f>(I82*21)/100</f>
      </c>
      <c t="s">
        <v>13</v>
      </c>
    </row>
    <row r="83" spans="1:5" ht="12.75">
      <c r="A83" s="28" t="s">
        <v>40</v>
      </c>
      <c r="E83" s="29" t="s">
        <v>173</v>
      </c>
    </row>
    <row r="84" spans="1:5" ht="38.25">
      <c r="A84" s="30" t="s">
        <v>42</v>
      </c>
      <c r="E84" s="31" t="s">
        <v>174</v>
      </c>
    </row>
    <row r="85" spans="1:5" ht="63.75">
      <c r="A85" t="s">
        <v>44</v>
      </c>
      <c r="E85" s="29" t="s">
        <v>154</v>
      </c>
    </row>
    <row r="86" spans="1:16" ht="12.75">
      <c r="A86" s="19" t="s">
        <v>35</v>
      </c>
      <c s="23" t="s">
        <v>175</v>
      </c>
      <c s="23" t="s">
        <v>176</v>
      </c>
      <c s="19" t="s">
        <v>37</v>
      </c>
      <c s="24" t="s">
        <v>177</v>
      </c>
      <c s="25" t="s">
        <v>101</v>
      </c>
      <c s="26">
        <v>60</v>
      </c>
      <c s="27">
        <v>0</v>
      </c>
      <c s="27">
        <f>ROUND(ROUND(H86,2)*ROUND(G86,3),2)</f>
      </c>
      <c r="O86">
        <f>(I86*21)/100</f>
      </c>
      <c t="s">
        <v>13</v>
      </c>
    </row>
    <row r="87" spans="1:5" ht="38.25">
      <c r="A87" s="28" t="s">
        <v>40</v>
      </c>
      <c r="E87" s="29" t="s">
        <v>178</v>
      </c>
    </row>
    <row r="88" spans="1:5" ht="25.5">
      <c r="A88" s="30" t="s">
        <v>42</v>
      </c>
      <c r="E88" s="31" t="s">
        <v>179</v>
      </c>
    </row>
    <row r="89" spans="1:5" ht="242.25">
      <c r="A89" t="s">
        <v>44</v>
      </c>
      <c r="E89" s="29" t="s">
        <v>180</v>
      </c>
    </row>
    <row r="90" spans="1:16" ht="12.75">
      <c r="A90" s="19" t="s">
        <v>35</v>
      </c>
      <c s="23" t="s">
        <v>181</v>
      </c>
      <c s="23" t="s">
        <v>182</v>
      </c>
      <c s="19" t="s">
        <v>37</v>
      </c>
      <c s="24" t="s">
        <v>183</v>
      </c>
      <c s="25" t="s">
        <v>101</v>
      </c>
      <c s="26">
        <v>20</v>
      </c>
      <c s="27">
        <v>0</v>
      </c>
      <c s="27">
        <f>ROUND(ROUND(H90,2)*ROUND(G90,3),2)</f>
      </c>
      <c r="O90">
        <f>(I90*21)/100</f>
      </c>
      <c t="s">
        <v>13</v>
      </c>
    </row>
    <row r="91" spans="1:5" ht="12.75">
      <c r="A91" s="28" t="s">
        <v>40</v>
      </c>
      <c r="E91" s="29" t="s">
        <v>184</v>
      </c>
    </row>
    <row r="92" spans="1:5" ht="51">
      <c r="A92" s="30" t="s">
        <v>42</v>
      </c>
      <c r="E92" s="31" t="s">
        <v>185</v>
      </c>
    </row>
    <row r="93" spans="1:5" ht="280.5">
      <c r="A93" t="s">
        <v>44</v>
      </c>
      <c r="E93" s="29" t="s">
        <v>186</v>
      </c>
    </row>
    <row r="94" spans="1:16" ht="12.75">
      <c r="A94" s="19" t="s">
        <v>35</v>
      </c>
      <c s="23" t="s">
        <v>187</v>
      </c>
      <c s="23" t="s">
        <v>188</v>
      </c>
      <c s="19" t="s">
        <v>37</v>
      </c>
      <c s="24" t="s">
        <v>189</v>
      </c>
      <c s="25" t="s">
        <v>101</v>
      </c>
      <c s="26">
        <v>18.84</v>
      </c>
      <c s="27">
        <v>0</v>
      </c>
      <c s="27">
        <f>ROUND(ROUND(H94,2)*ROUND(G94,3),2)</f>
      </c>
      <c r="O94">
        <f>(I94*21)/100</f>
      </c>
      <c t="s">
        <v>13</v>
      </c>
    </row>
    <row r="95" spans="1:5" ht="12.75">
      <c r="A95" s="28" t="s">
        <v>40</v>
      </c>
      <c r="E95" s="29" t="s">
        <v>190</v>
      </c>
    </row>
    <row r="96" spans="1:5" ht="25.5">
      <c r="A96" s="30" t="s">
        <v>42</v>
      </c>
      <c r="E96" s="31" t="s">
        <v>191</v>
      </c>
    </row>
    <row r="97" spans="1:5" ht="293.25">
      <c r="A97" t="s">
        <v>44</v>
      </c>
      <c r="E97" s="29" t="s">
        <v>192</v>
      </c>
    </row>
    <row r="98" spans="1:16" ht="12.75">
      <c r="A98" s="19" t="s">
        <v>35</v>
      </c>
      <c s="23" t="s">
        <v>193</v>
      </c>
      <c s="23" t="s">
        <v>194</v>
      </c>
      <c s="19" t="s">
        <v>37</v>
      </c>
      <c s="24" t="s">
        <v>195</v>
      </c>
      <c s="25" t="s">
        <v>95</v>
      </c>
      <c s="26">
        <v>1338</v>
      </c>
      <c s="27">
        <v>0</v>
      </c>
      <c s="27">
        <f>ROUND(ROUND(H98,2)*ROUND(G98,3),2)</f>
      </c>
      <c r="O98">
        <f>(I98*21)/100</f>
      </c>
      <c t="s">
        <v>13</v>
      </c>
    </row>
    <row r="99" spans="1:5" ht="25.5">
      <c r="A99" s="28" t="s">
        <v>40</v>
      </c>
      <c r="E99" s="29" t="s">
        <v>196</v>
      </c>
    </row>
    <row r="100" spans="1:5" ht="25.5">
      <c r="A100" s="30" t="s">
        <v>42</v>
      </c>
      <c r="E100" s="31" t="s">
        <v>197</v>
      </c>
    </row>
    <row r="101" spans="1:5" ht="25.5">
      <c r="A101" t="s">
        <v>44</v>
      </c>
      <c r="E101" s="29" t="s">
        <v>198</v>
      </c>
    </row>
    <row r="102" spans="1:16" ht="12.75">
      <c r="A102" s="19" t="s">
        <v>35</v>
      </c>
      <c s="23" t="s">
        <v>199</v>
      </c>
      <c s="23" t="s">
        <v>200</v>
      </c>
      <c s="19" t="s">
        <v>37</v>
      </c>
      <c s="24" t="s">
        <v>201</v>
      </c>
      <c s="25" t="s">
        <v>101</v>
      </c>
      <c s="26">
        <v>507.3</v>
      </c>
      <c s="27">
        <v>0</v>
      </c>
      <c s="27">
        <f>ROUND(ROUND(H102,2)*ROUND(G102,3),2)</f>
      </c>
      <c r="O102">
        <f>(I102*21)/100</f>
      </c>
      <c t="s">
        <v>13</v>
      </c>
    </row>
    <row r="103" spans="1:5" ht="12.75">
      <c r="A103" s="28" t="s">
        <v>40</v>
      </c>
      <c r="E103" s="29" t="s">
        <v>202</v>
      </c>
    </row>
    <row r="104" spans="1:5" ht="12.75">
      <c r="A104" s="30" t="s">
        <v>42</v>
      </c>
      <c r="E104" s="31" t="s">
        <v>129</v>
      </c>
    </row>
    <row r="105" spans="1:5" ht="38.25">
      <c r="A105" t="s">
        <v>44</v>
      </c>
      <c r="E105" s="29" t="s">
        <v>203</v>
      </c>
    </row>
    <row r="106" spans="1:16" ht="12.75">
      <c r="A106" s="19" t="s">
        <v>35</v>
      </c>
      <c s="23" t="s">
        <v>204</v>
      </c>
      <c s="23" t="s">
        <v>205</v>
      </c>
      <c s="19" t="s">
        <v>37</v>
      </c>
      <c s="24" t="s">
        <v>206</v>
      </c>
      <c s="25" t="s">
        <v>95</v>
      </c>
      <c s="26">
        <v>5073</v>
      </c>
      <c s="27">
        <v>0</v>
      </c>
      <c s="27">
        <f>ROUND(ROUND(H106,2)*ROUND(G106,3),2)</f>
      </c>
      <c r="O106">
        <f>(I106*21)/100</f>
      </c>
      <c t="s">
        <v>13</v>
      </c>
    </row>
    <row r="107" spans="1:5" ht="12.75">
      <c r="A107" s="28" t="s">
        <v>40</v>
      </c>
      <c r="E107" s="29" t="s">
        <v>207</v>
      </c>
    </row>
    <row r="108" spans="1:5" ht="12.75">
      <c r="A108" s="30" t="s">
        <v>42</v>
      </c>
      <c r="E108" s="31" t="s">
        <v>208</v>
      </c>
    </row>
    <row r="109" spans="1:5" ht="25.5">
      <c r="A109" t="s">
        <v>44</v>
      </c>
      <c r="E109" s="29" t="s">
        <v>209</v>
      </c>
    </row>
    <row r="110" spans="1:18" ht="12.75" customHeight="1">
      <c r="A110" s="5" t="s">
        <v>33</v>
      </c>
      <c s="5"/>
      <c s="35" t="s">
        <v>13</v>
      </c>
      <c s="5"/>
      <c s="21" t="s">
        <v>210</v>
      </c>
      <c s="5"/>
      <c s="5"/>
      <c s="5"/>
      <c s="36">
        <f>0+Q110</f>
      </c>
      <c r="O110">
        <f>0+R110</f>
      </c>
      <c r="Q110">
        <f>0+I111+I115+I119+I123+I127+I131</f>
      </c>
      <c>
        <f>0+O111+O115+O119+O123+O127+O131</f>
      </c>
    </row>
    <row r="111" spans="1:16" ht="12.75">
      <c r="A111" s="19" t="s">
        <v>35</v>
      </c>
      <c s="23" t="s">
        <v>211</v>
      </c>
      <c s="23" t="s">
        <v>212</v>
      </c>
      <c s="19" t="s">
        <v>19</v>
      </c>
      <c s="24" t="s">
        <v>213</v>
      </c>
      <c s="25" t="s">
        <v>101</v>
      </c>
      <c s="26">
        <v>420</v>
      </c>
      <c s="27">
        <v>0</v>
      </c>
      <c s="27">
        <f>ROUND(ROUND(H111,2)*ROUND(G111,3),2)</f>
      </c>
      <c r="O111">
        <f>(I111*21)/100</f>
      </c>
      <c t="s">
        <v>13</v>
      </c>
    </row>
    <row r="112" spans="1:5" ht="38.25">
      <c r="A112" s="28" t="s">
        <v>40</v>
      </c>
      <c r="E112" s="29" t="s">
        <v>214</v>
      </c>
    </row>
    <row r="113" spans="1:5" ht="25.5">
      <c r="A113" s="30" t="s">
        <v>42</v>
      </c>
      <c r="E113" s="31" t="s">
        <v>215</v>
      </c>
    </row>
    <row r="114" spans="1:5" ht="38.25">
      <c r="A114" t="s">
        <v>44</v>
      </c>
      <c r="E114" s="29" t="s">
        <v>216</v>
      </c>
    </row>
    <row r="115" spans="1:16" ht="12.75">
      <c r="A115" s="19" t="s">
        <v>35</v>
      </c>
      <c s="23" t="s">
        <v>217</v>
      </c>
      <c s="23" t="s">
        <v>212</v>
      </c>
      <c s="19" t="s">
        <v>13</v>
      </c>
      <c s="24" t="s">
        <v>213</v>
      </c>
      <c s="25" t="s">
        <v>101</v>
      </c>
      <c s="26">
        <v>5</v>
      </c>
      <c s="27">
        <v>0</v>
      </c>
      <c s="27">
        <f>ROUND(ROUND(H115,2)*ROUND(G115,3),2)</f>
      </c>
      <c r="O115">
        <f>(I115*21)/100</f>
      </c>
      <c t="s">
        <v>13</v>
      </c>
    </row>
    <row r="116" spans="1:5" ht="12.75">
      <c r="A116" s="28" t="s">
        <v>40</v>
      </c>
      <c r="E116" s="29" t="s">
        <v>218</v>
      </c>
    </row>
    <row r="117" spans="1:5" ht="25.5">
      <c r="A117" s="30" t="s">
        <v>42</v>
      </c>
      <c r="E117" s="31" t="s">
        <v>219</v>
      </c>
    </row>
    <row r="118" spans="1:5" ht="38.25">
      <c r="A118" t="s">
        <v>44</v>
      </c>
      <c r="E118" s="29" t="s">
        <v>216</v>
      </c>
    </row>
    <row r="119" spans="1:16" ht="25.5">
      <c r="A119" s="19" t="s">
        <v>35</v>
      </c>
      <c s="23" t="s">
        <v>220</v>
      </c>
      <c s="23" t="s">
        <v>221</v>
      </c>
      <c s="19" t="s">
        <v>37</v>
      </c>
      <c s="24" t="s">
        <v>222</v>
      </c>
      <c s="25" t="s">
        <v>69</v>
      </c>
      <c s="26">
        <v>992</v>
      </c>
      <c s="27">
        <v>0</v>
      </c>
      <c s="27">
        <f>ROUND(ROUND(H119,2)*ROUND(G119,3),2)</f>
      </c>
      <c r="O119">
        <f>(I119*21)/100</f>
      </c>
      <c t="s">
        <v>13</v>
      </c>
    </row>
    <row r="120" spans="1:5" ht="12.75">
      <c r="A120" s="28" t="s">
        <v>40</v>
      </c>
      <c r="E120" s="29" t="s">
        <v>37</v>
      </c>
    </row>
    <row r="121" spans="1:5" ht="12.75">
      <c r="A121" s="30" t="s">
        <v>42</v>
      </c>
      <c r="E121" s="31" t="s">
        <v>223</v>
      </c>
    </row>
    <row r="122" spans="1:5" ht="63.75">
      <c r="A122" t="s">
        <v>44</v>
      </c>
      <c r="E122" s="29" t="s">
        <v>224</v>
      </c>
    </row>
    <row r="123" spans="1:16" ht="25.5">
      <c r="A123" s="19" t="s">
        <v>35</v>
      </c>
      <c s="23" t="s">
        <v>225</v>
      </c>
      <c s="23" t="s">
        <v>226</v>
      </c>
      <c s="19" t="s">
        <v>37</v>
      </c>
      <c s="24" t="s">
        <v>227</v>
      </c>
      <c s="25" t="s">
        <v>69</v>
      </c>
      <c s="26">
        <v>145.6</v>
      </c>
      <c s="27">
        <v>0</v>
      </c>
      <c s="27">
        <f>ROUND(ROUND(H123,2)*ROUND(G123,3),2)</f>
      </c>
      <c r="O123">
        <f>(I123*21)/100</f>
      </c>
      <c t="s">
        <v>13</v>
      </c>
    </row>
    <row r="124" spans="1:5" ht="12.75">
      <c r="A124" s="28" t="s">
        <v>40</v>
      </c>
      <c r="E124" s="29" t="s">
        <v>37</v>
      </c>
    </row>
    <row r="125" spans="1:5" ht="12.75">
      <c r="A125" s="30" t="s">
        <v>42</v>
      </c>
      <c r="E125" s="31" t="s">
        <v>228</v>
      </c>
    </row>
    <row r="126" spans="1:5" ht="63.75">
      <c r="A126" t="s">
        <v>44</v>
      </c>
      <c r="E126" s="29" t="s">
        <v>224</v>
      </c>
    </row>
    <row r="127" spans="1:16" ht="12.75">
      <c r="A127" s="19" t="s">
        <v>35</v>
      </c>
      <c s="23" t="s">
        <v>229</v>
      </c>
      <c s="23" t="s">
        <v>230</v>
      </c>
      <c s="19" t="s">
        <v>37</v>
      </c>
      <c s="24" t="s">
        <v>231</v>
      </c>
      <c s="25" t="s">
        <v>95</v>
      </c>
      <c s="26">
        <v>3118</v>
      </c>
      <c s="27">
        <v>0</v>
      </c>
      <c s="27">
        <f>ROUND(ROUND(H127,2)*ROUND(G127,3),2)</f>
      </c>
      <c r="O127">
        <f>(I127*21)/100</f>
      </c>
      <c t="s">
        <v>13</v>
      </c>
    </row>
    <row r="128" spans="1:5" ht="25.5">
      <c r="A128" s="28" t="s">
        <v>40</v>
      </c>
      <c r="E128" s="29" t="s">
        <v>232</v>
      </c>
    </row>
    <row r="129" spans="1:5" ht="63.75">
      <c r="A129" s="30" t="s">
        <v>42</v>
      </c>
      <c r="E129" s="31" t="s">
        <v>233</v>
      </c>
    </row>
    <row r="130" spans="1:5" ht="102">
      <c r="A130" t="s">
        <v>44</v>
      </c>
      <c r="E130" s="29" t="s">
        <v>234</v>
      </c>
    </row>
    <row r="131" spans="1:16" ht="12.75">
      <c r="A131" s="19" t="s">
        <v>35</v>
      </c>
      <c s="23" t="s">
        <v>235</v>
      </c>
      <c s="23" t="s">
        <v>236</v>
      </c>
      <c s="19" t="s">
        <v>37</v>
      </c>
      <c s="24" t="s">
        <v>237</v>
      </c>
      <c s="25" t="s">
        <v>95</v>
      </c>
      <c s="26">
        <v>1620</v>
      </c>
      <c s="27">
        <v>0</v>
      </c>
      <c s="27">
        <f>ROUND(ROUND(H131,2)*ROUND(G131,3),2)</f>
      </c>
      <c r="O131">
        <f>(I131*21)/100</f>
      </c>
      <c t="s">
        <v>13</v>
      </c>
    </row>
    <row r="132" spans="1:5" ht="89.25">
      <c r="A132" s="28" t="s">
        <v>40</v>
      </c>
      <c r="E132" s="29" t="s">
        <v>238</v>
      </c>
    </row>
    <row r="133" spans="1:5" ht="25.5">
      <c r="A133" s="30" t="s">
        <v>42</v>
      </c>
      <c r="E133" s="31" t="s">
        <v>239</v>
      </c>
    </row>
    <row r="134" spans="1:5" ht="102">
      <c r="A134" t="s">
        <v>44</v>
      </c>
      <c r="E134" s="29" t="s">
        <v>240</v>
      </c>
    </row>
    <row r="135" spans="1:18" ht="12.75" customHeight="1">
      <c r="A135" s="5" t="s">
        <v>33</v>
      </c>
      <c s="5"/>
      <c s="35" t="s">
        <v>12</v>
      </c>
      <c s="5"/>
      <c s="21" t="s">
        <v>241</v>
      </c>
      <c s="5"/>
      <c s="5"/>
      <c s="5"/>
      <c s="36">
        <f>0+Q135</f>
      </c>
      <c r="O135">
        <f>0+R135</f>
      </c>
      <c r="Q135">
        <f>0+I136+I140</f>
      </c>
      <c>
        <f>0+O136+O140</f>
      </c>
    </row>
    <row r="136" spans="1:16" ht="12.75">
      <c r="A136" s="19" t="s">
        <v>35</v>
      </c>
      <c s="23" t="s">
        <v>242</v>
      </c>
      <c s="23" t="s">
        <v>243</v>
      </c>
      <c s="19" t="s">
        <v>37</v>
      </c>
      <c s="24" t="s">
        <v>244</v>
      </c>
      <c s="25" t="s">
        <v>101</v>
      </c>
      <c s="26">
        <v>25.88</v>
      </c>
      <c s="27">
        <v>0</v>
      </c>
      <c s="27">
        <f>ROUND(ROUND(H136,2)*ROUND(G136,3),2)</f>
      </c>
      <c r="O136">
        <f>(I136*21)/100</f>
      </c>
      <c t="s">
        <v>13</v>
      </c>
    </row>
    <row r="137" spans="1:5" ht="12.75">
      <c r="A137" s="28" t="s">
        <v>40</v>
      </c>
      <c r="E137" s="29" t="s">
        <v>245</v>
      </c>
    </row>
    <row r="138" spans="1:5" ht="51">
      <c r="A138" s="30" t="s">
        <v>42</v>
      </c>
      <c r="E138" s="31" t="s">
        <v>246</v>
      </c>
    </row>
    <row r="139" spans="1:5" ht="382.5">
      <c r="A139" t="s">
        <v>44</v>
      </c>
      <c r="E139" s="29" t="s">
        <v>247</v>
      </c>
    </row>
    <row r="140" spans="1:16" ht="12.75">
      <c r="A140" s="19" t="s">
        <v>35</v>
      </c>
      <c s="23" t="s">
        <v>248</v>
      </c>
      <c s="23" t="s">
        <v>249</v>
      </c>
      <c s="19" t="s">
        <v>37</v>
      </c>
      <c s="24" t="s">
        <v>250</v>
      </c>
      <c s="25" t="s">
        <v>80</v>
      </c>
      <c s="26">
        <v>3.603</v>
      </c>
      <c s="27">
        <v>0</v>
      </c>
      <c s="27">
        <f>ROUND(ROUND(H140,2)*ROUND(G140,3),2)</f>
      </c>
      <c r="O140">
        <f>(I140*21)/100</f>
      </c>
      <c t="s">
        <v>13</v>
      </c>
    </row>
    <row r="141" spans="1:5" ht="12.75">
      <c r="A141" s="28" t="s">
        <v>40</v>
      </c>
      <c r="E141" s="29" t="s">
        <v>37</v>
      </c>
    </row>
    <row r="142" spans="1:5" ht="38.25">
      <c r="A142" s="30" t="s">
        <v>42</v>
      </c>
      <c r="E142" s="31" t="s">
        <v>251</v>
      </c>
    </row>
    <row r="143" spans="1:5" ht="242.25">
      <c r="A143" t="s">
        <v>44</v>
      </c>
      <c r="E143" s="29" t="s">
        <v>252</v>
      </c>
    </row>
    <row r="144" spans="1:18" ht="12.75" customHeight="1">
      <c r="A144" s="5" t="s">
        <v>33</v>
      </c>
      <c s="5"/>
      <c s="35" t="s">
        <v>23</v>
      </c>
      <c s="5"/>
      <c s="21" t="s">
        <v>253</v>
      </c>
      <c s="5"/>
      <c s="5"/>
      <c s="5"/>
      <c s="36">
        <f>0+Q144</f>
      </c>
      <c r="O144">
        <f>0+R144</f>
      </c>
      <c r="Q144">
        <f>0+I145+I149+I153+I157+I161</f>
      </c>
      <c>
        <f>0+O145+O149+O153+O157+O161</f>
      </c>
    </row>
    <row r="145" spans="1:16" ht="12.75">
      <c r="A145" s="19" t="s">
        <v>35</v>
      </c>
      <c s="23" t="s">
        <v>254</v>
      </c>
      <c s="23" t="s">
        <v>255</v>
      </c>
      <c s="19" t="s">
        <v>37</v>
      </c>
      <c s="24" t="s">
        <v>256</v>
      </c>
      <c s="25" t="s">
        <v>101</v>
      </c>
      <c s="26">
        <v>5.412</v>
      </c>
      <c s="27">
        <v>0</v>
      </c>
      <c s="27">
        <f>ROUND(ROUND(H145,2)*ROUND(G145,3),2)</f>
      </c>
      <c r="O145">
        <f>(I145*21)/100</f>
      </c>
      <c t="s">
        <v>13</v>
      </c>
    </row>
    <row r="146" spans="1:5" ht="12.75">
      <c r="A146" s="28" t="s">
        <v>40</v>
      </c>
      <c r="E146" s="29" t="s">
        <v>257</v>
      </c>
    </row>
    <row r="147" spans="1:5" ht="51">
      <c r="A147" s="30" t="s">
        <v>42</v>
      </c>
      <c r="E147" s="31" t="s">
        <v>258</v>
      </c>
    </row>
    <row r="148" spans="1:5" ht="369.75">
      <c r="A148" t="s">
        <v>44</v>
      </c>
      <c r="E148" s="29" t="s">
        <v>259</v>
      </c>
    </row>
    <row r="149" spans="1:16" ht="12.75">
      <c r="A149" s="19" t="s">
        <v>35</v>
      </c>
      <c s="23" t="s">
        <v>260</v>
      </c>
      <c s="23" t="s">
        <v>261</v>
      </c>
      <c s="19" t="s">
        <v>37</v>
      </c>
      <c s="24" t="s">
        <v>262</v>
      </c>
      <c s="25" t="s">
        <v>101</v>
      </c>
      <c s="26">
        <v>8</v>
      </c>
      <c s="27">
        <v>0</v>
      </c>
      <c s="27">
        <f>ROUND(ROUND(H149,2)*ROUND(G149,3),2)</f>
      </c>
      <c r="O149">
        <f>(I149*21)/100</f>
      </c>
      <c t="s">
        <v>13</v>
      </c>
    </row>
    <row r="150" spans="1:5" ht="12.75">
      <c r="A150" s="28" t="s">
        <v>40</v>
      </c>
      <c r="E150" s="29" t="s">
        <v>263</v>
      </c>
    </row>
    <row r="151" spans="1:5" ht="25.5">
      <c r="A151" s="30" t="s">
        <v>42</v>
      </c>
      <c r="E151" s="31" t="s">
        <v>264</v>
      </c>
    </row>
    <row r="152" spans="1:5" ht="369.75">
      <c r="A152" t="s">
        <v>44</v>
      </c>
      <c r="E152" s="29" t="s">
        <v>259</v>
      </c>
    </row>
    <row r="153" spans="1:16" ht="12.75">
      <c r="A153" s="19" t="s">
        <v>35</v>
      </c>
      <c s="23" t="s">
        <v>265</v>
      </c>
      <c s="23" t="s">
        <v>266</v>
      </c>
      <c s="19" t="s">
        <v>37</v>
      </c>
      <c s="24" t="s">
        <v>267</v>
      </c>
      <c s="25" t="s">
        <v>101</v>
      </c>
      <c s="26">
        <v>11.914</v>
      </c>
      <c s="27">
        <v>0</v>
      </c>
      <c s="27">
        <f>ROUND(ROUND(H153,2)*ROUND(G153,3),2)</f>
      </c>
      <c r="O153">
        <f>(I153*21)/100</f>
      </c>
      <c t="s">
        <v>13</v>
      </c>
    </row>
    <row r="154" spans="1:5" ht="25.5">
      <c r="A154" s="28" t="s">
        <v>40</v>
      </c>
      <c r="E154" s="29" t="s">
        <v>268</v>
      </c>
    </row>
    <row r="155" spans="1:5" ht="63.75">
      <c r="A155" s="30" t="s">
        <v>42</v>
      </c>
      <c r="E155" s="31" t="s">
        <v>269</v>
      </c>
    </row>
    <row r="156" spans="1:5" ht="369.75">
      <c r="A156" t="s">
        <v>44</v>
      </c>
      <c r="E156" s="29" t="s">
        <v>259</v>
      </c>
    </row>
    <row r="157" spans="1:16" ht="12.75">
      <c r="A157" s="19" t="s">
        <v>35</v>
      </c>
      <c s="23" t="s">
        <v>270</v>
      </c>
      <c s="23" t="s">
        <v>271</v>
      </c>
      <c s="19" t="s">
        <v>37</v>
      </c>
      <c s="24" t="s">
        <v>272</v>
      </c>
      <c s="25" t="s">
        <v>101</v>
      </c>
      <c s="26">
        <v>5.077</v>
      </c>
      <c s="27">
        <v>0</v>
      </c>
      <c s="27">
        <f>ROUND(ROUND(H157,2)*ROUND(G157,3),2)</f>
      </c>
      <c r="O157">
        <f>(I157*21)/100</f>
      </c>
      <c t="s">
        <v>13</v>
      </c>
    </row>
    <row r="158" spans="1:5" ht="25.5">
      <c r="A158" s="28" t="s">
        <v>40</v>
      </c>
      <c r="E158" s="29" t="s">
        <v>273</v>
      </c>
    </row>
    <row r="159" spans="1:5" ht="114.75">
      <c r="A159" s="30" t="s">
        <v>42</v>
      </c>
      <c r="E159" s="31" t="s">
        <v>274</v>
      </c>
    </row>
    <row r="160" spans="1:5" ht="293.25">
      <c r="A160" t="s">
        <v>44</v>
      </c>
      <c r="E160" s="29" t="s">
        <v>275</v>
      </c>
    </row>
    <row r="161" spans="1:16" ht="12.75">
      <c r="A161" s="19" t="s">
        <v>35</v>
      </c>
      <c s="23" t="s">
        <v>276</v>
      </c>
      <c s="23" t="s">
        <v>277</v>
      </c>
      <c s="19" t="s">
        <v>37</v>
      </c>
      <c s="24" t="s">
        <v>278</v>
      </c>
      <c s="25" t="s">
        <v>101</v>
      </c>
      <c s="26">
        <v>15.886</v>
      </c>
      <c s="27">
        <v>0</v>
      </c>
      <c s="27">
        <f>ROUND(ROUND(H161,2)*ROUND(G161,3),2)</f>
      </c>
      <c r="O161">
        <f>(I161*21)/100</f>
      </c>
      <c t="s">
        <v>13</v>
      </c>
    </row>
    <row r="162" spans="1:5" ht="38.25">
      <c r="A162" s="28" t="s">
        <v>40</v>
      </c>
      <c r="E162" s="29" t="s">
        <v>279</v>
      </c>
    </row>
    <row r="163" spans="1:5" ht="63.75">
      <c r="A163" s="30" t="s">
        <v>42</v>
      </c>
      <c r="E163" s="31" t="s">
        <v>280</v>
      </c>
    </row>
    <row r="164" spans="1:5" ht="102">
      <c r="A164" t="s">
        <v>44</v>
      </c>
      <c r="E164" s="29" t="s">
        <v>281</v>
      </c>
    </row>
    <row r="165" spans="1:18" ht="12.75" customHeight="1">
      <c r="A165" s="5" t="s">
        <v>33</v>
      </c>
      <c s="5"/>
      <c s="35" t="s">
        <v>25</v>
      </c>
      <c s="5"/>
      <c s="21" t="s">
        <v>282</v>
      </c>
      <c s="5"/>
      <c s="5"/>
      <c s="5"/>
      <c s="36">
        <f>0+Q165</f>
      </c>
      <c r="O165">
        <f>0+R165</f>
      </c>
      <c r="Q165">
        <f>0+I166+I170+I174+I178+I182+I186+I190+I194+I198+I202+I206+I210+I214+I218+I222+I226+I230+I234+I238</f>
      </c>
      <c>
        <f>0+O166+O170+O174+O178+O182+O186+O190+O194+O198+O202+O206+O210+O214+O218+O222+O226+O230+O234+O238</f>
      </c>
    </row>
    <row r="166" spans="1:16" ht="12.75">
      <c r="A166" s="19" t="s">
        <v>35</v>
      </c>
      <c s="23" t="s">
        <v>283</v>
      </c>
      <c s="23" t="s">
        <v>284</v>
      </c>
      <c s="19" t="s">
        <v>13</v>
      </c>
      <c s="24" t="s">
        <v>285</v>
      </c>
      <c s="25" t="s">
        <v>101</v>
      </c>
      <c s="26">
        <v>12.4</v>
      </c>
      <c s="27">
        <v>0</v>
      </c>
      <c s="27">
        <f>ROUND(ROUND(H166,2)*ROUND(G166,3),2)</f>
      </c>
      <c r="O166">
        <f>(I166*21)/100</f>
      </c>
      <c t="s">
        <v>13</v>
      </c>
    </row>
    <row r="167" spans="1:5" ht="12.75">
      <c r="A167" s="28" t="s">
        <v>40</v>
      </c>
      <c r="E167" s="29" t="s">
        <v>286</v>
      </c>
    </row>
    <row r="168" spans="1:5" ht="25.5">
      <c r="A168" s="30" t="s">
        <v>42</v>
      </c>
      <c r="E168" s="31" t="s">
        <v>287</v>
      </c>
    </row>
    <row r="169" spans="1:5" ht="51">
      <c r="A169" t="s">
        <v>44</v>
      </c>
      <c r="E169" s="29" t="s">
        <v>288</v>
      </c>
    </row>
    <row r="170" spans="1:16" ht="12.75">
      <c r="A170" s="19" t="s">
        <v>35</v>
      </c>
      <c s="23" t="s">
        <v>289</v>
      </c>
      <c s="23" t="s">
        <v>290</v>
      </c>
      <c s="19" t="s">
        <v>37</v>
      </c>
      <c s="24" t="s">
        <v>291</v>
      </c>
      <c s="25" t="s">
        <v>95</v>
      </c>
      <c s="26">
        <v>2454</v>
      </c>
      <c s="27">
        <v>0</v>
      </c>
      <c s="27">
        <f>ROUND(ROUND(H170,2)*ROUND(G170,3),2)</f>
      </c>
      <c r="O170">
        <f>(I170*21)/100</f>
      </c>
      <c t="s">
        <v>13</v>
      </c>
    </row>
    <row r="171" spans="1:5" ht="25.5">
      <c r="A171" s="28" t="s">
        <v>40</v>
      </c>
      <c r="E171" s="29" t="s">
        <v>292</v>
      </c>
    </row>
    <row r="172" spans="1:5" ht="51">
      <c r="A172" s="30" t="s">
        <v>42</v>
      </c>
      <c r="E172" s="31" t="s">
        <v>293</v>
      </c>
    </row>
    <row r="173" spans="1:5" ht="51">
      <c r="A173" t="s">
        <v>44</v>
      </c>
      <c r="E173" s="29" t="s">
        <v>288</v>
      </c>
    </row>
    <row r="174" spans="1:16" ht="12.75">
      <c r="A174" s="19" t="s">
        <v>35</v>
      </c>
      <c s="23" t="s">
        <v>294</v>
      </c>
      <c s="23" t="s">
        <v>295</v>
      </c>
      <c s="19" t="s">
        <v>37</v>
      </c>
      <c s="24" t="s">
        <v>296</v>
      </c>
      <c s="25" t="s">
        <v>95</v>
      </c>
      <c s="26">
        <v>81</v>
      </c>
      <c s="27">
        <v>0</v>
      </c>
      <c s="27">
        <f>ROUND(ROUND(H174,2)*ROUND(G174,3),2)</f>
      </c>
      <c r="O174">
        <f>(I174*21)/100</f>
      </c>
      <c t="s">
        <v>13</v>
      </c>
    </row>
    <row r="175" spans="1:5" ht="12.75">
      <c r="A175" s="28" t="s">
        <v>40</v>
      </c>
      <c r="E175" s="29" t="s">
        <v>297</v>
      </c>
    </row>
    <row r="176" spans="1:5" ht="12.75">
      <c r="A176" s="30" t="s">
        <v>42</v>
      </c>
      <c r="E176" s="31" t="s">
        <v>298</v>
      </c>
    </row>
    <row r="177" spans="1:5" ht="102">
      <c r="A177" t="s">
        <v>44</v>
      </c>
      <c r="E177" s="29" t="s">
        <v>299</v>
      </c>
    </row>
    <row r="178" spans="1:16" ht="12.75">
      <c r="A178" s="19" t="s">
        <v>35</v>
      </c>
      <c s="23" t="s">
        <v>300</v>
      </c>
      <c s="23" t="s">
        <v>301</v>
      </c>
      <c s="19" t="s">
        <v>37</v>
      </c>
      <c s="24" t="s">
        <v>302</v>
      </c>
      <c s="25" t="s">
        <v>95</v>
      </c>
      <c s="26">
        <v>1020.25</v>
      </c>
      <c s="27">
        <v>0</v>
      </c>
      <c s="27">
        <f>ROUND(ROUND(H178,2)*ROUND(G178,3),2)</f>
      </c>
      <c r="O178">
        <f>(I178*21)/100</f>
      </c>
      <c t="s">
        <v>13</v>
      </c>
    </row>
    <row r="179" spans="1:5" ht="12.75">
      <c r="A179" s="28" t="s">
        <v>40</v>
      </c>
      <c r="E179" s="29" t="s">
        <v>303</v>
      </c>
    </row>
    <row r="180" spans="1:5" ht="38.25">
      <c r="A180" s="30" t="s">
        <v>42</v>
      </c>
      <c r="E180" s="31" t="s">
        <v>147</v>
      </c>
    </row>
    <row r="181" spans="1:5" ht="102">
      <c r="A181" t="s">
        <v>44</v>
      </c>
      <c r="E181" s="29" t="s">
        <v>299</v>
      </c>
    </row>
    <row r="182" spans="1:16" ht="12.75">
      <c r="A182" s="19" t="s">
        <v>35</v>
      </c>
      <c s="23" t="s">
        <v>304</v>
      </c>
      <c s="23" t="s">
        <v>305</v>
      </c>
      <c s="19" t="s">
        <v>37</v>
      </c>
      <c s="24" t="s">
        <v>306</v>
      </c>
      <c s="25" t="s">
        <v>95</v>
      </c>
      <c s="26">
        <v>30</v>
      </c>
      <c s="27">
        <v>0</v>
      </c>
      <c s="27">
        <f>ROUND(ROUND(H182,2)*ROUND(G182,3),2)</f>
      </c>
      <c r="O182">
        <f>(I182*21)/100</f>
      </c>
      <c t="s">
        <v>13</v>
      </c>
    </row>
    <row r="183" spans="1:5" ht="12.75">
      <c r="A183" s="28" t="s">
        <v>40</v>
      </c>
      <c r="E183" s="29" t="s">
        <v>307</v>
      </c>
    </row>
    <row r="184" spans="1:5" ht="12.75">
      <c r="A184" s="30" t="s">
        <v>42</v>
      </c>
      <c r="E184" s="31" t="s">
        <v>308</v>
      </c>
    </row>
    <row r="185" spans="1:5" ht="51">
      <c r="A185" t="s">
        <v>44</v>
      </c>
      <c r="E185" s="29" t="s">
        <v>309</v>
      </c>
    </row>
    <row r="186" spans="1:16" ht="12.75">
      <c r="A186" s="19" t="s">
        <v>35</v>
      </c>
      <c s="23" t="s">
        <v>310</v>
      </c>
      <c s="23" t="s">
        <v>311</v>
      </c>
      <c s="19" t="s">
        <v>37</v>
      </c>
      <c s="24" t="s">
        <v>312</v>
      </c>
      <c s="25" t="s">
        <v>95</v>
      </c>
      <c s="26">
        <v>1679</v>
      </c>
      <c s="27">
        <v>0</v>
      </c>
      <c s="27">
        <f>ROUND(ROUND(H186,2)*ROUND(G186,3),2)</f>
      </c>
      <c r="O186">
        <f>(I186*21)/100</f>
      </c>
      <c t="s">
        <v>13</v>
      </c>
    </row>
    <row r="187" spans="1:5" ht="12.75">
      <c r="A187" s="28" t="s">
        <v>40</v>
      </c>
      <c r="E187" s="29" t="s">
        <v>313</v>
      </c>
    </row>
    <row r="188" spans="1:5" ht="89.25">
      <c r="A188" s="30" t="s">
        <v>42</v>
      </c>
      <c r="E188" s="31" t="s">
        <v>314</v>
      </c>
    </row>
    <row r="189" spans="1:5" ht="51">
      <c r="A189" t="s">
        <v>44</v>
      </c>
      <c r="E189" s="29" t="s">
        <v>309</v>
      </c>
    </row>
    <row r="190" spans="1:16" ht="12.75">
      <c r="A190" s="19" t="s">
        <v>35</v>
      </c>
      <c s="23" t="s">
        <v>315</v>
      </c>
      <c s="23" t="s">
        <v>316</v>
      </c>
      <c s="19" t="s">
        <v>37</v>
      </c>
      <c s="24" t="s">
        <v>317</v>
      </c>
      <c s="25" t="s">
        <v>95</v>
      </c>
      <c s="26">
        <v>14583.74</v>
      </c>
      <c s="27">
        <v>0</v>
      </c>
      <c s="27">
        <f>ROUND(ROUND(H190,2)*ROUND(G190,3),2)</f>
      </c>
      <c r="O190">
        <f>(I190*21)/100</f>
      </c>
      <c t="s">
        <v>13</v>
      </c>
    </row>
    <row r="191" spans="1:5" ht="12.75">
      <c r="A191" s="28" t="s">
        <v>40</v>
      </c>
      <c r="E191" s="29" t="s">
        <v>318</v>
      </c>
    </row>
    <row r="192" spans="1:5" ht="102">
      <c r="A192" s="30" t="s">
        <v>42</v>
      </c>
      <c r="E192" s="31" t="s">
        <v>319</v>
      </c>
    </row>
    <row r="193" spans="1:5" ht="51">
      <c r="A193" t="s">
        <v>44</v>
      </c>
      <c r="E193" s="29" t="s">
        <v>309</v>
      </c>
    </row>
    <row r="194" spans="1:16" ht="12.75">
      <c r="A194" s="19" t="s">
        <v>35</v>
      </c>
      <c s="23" t="s">
        <v>320</v>
      </c>
      <c s="23" t="s">
        <v>321</v>
      </c>
      <c s="19" t="s">
        <v>37</v>
      </c>
      <c s="24" t="s">
        <v>322</v>
      </c>
      <c s="25" t="s">
        <v>95</v>
      </c>
      <c s="26">
        <v>6044.87</v>
      </c>
      <c s="27">
        <v>0</v>
      </c>
      <c s="27">
        <f>ROUND(ROUND(H194,2)*ROUND(G194,3),2)</f>
      </c>
      <c r="O194">
        <f>(I194*21)/100</f>
      </c>
      <c t="s">
        <v>13</v>
      </c>
    </row>
    <row r="195" spans="1:5" ht="12.75">
      <c r="A195" s="28" t="s">
        <v>40</v>
      </c>
      <c r="E195" s="29" t="s">
        <v>318</v>
      </c>
    </row>
    <row r="196" spans="1:5" ht="102">
      <c r="A196" s="30" t="s">
        <v>42</v>
      </c>
      <c r="E196" s="31" t="s">
        <v>323</v>
      </c>
    </row>
    <row r="197" spans="1:5" ht="51">
      <c r="A197" t="s">
        <v>44</v>
      </c>
      <c r="E197" s="29" t="s">
        <v>309</v>
      </c>
    </row>
    <row r="198" spans="1:16" ht="12.75">
      <c r="A198" s="19" t="s">
        <v>35</v>
      </c>
      <c s="23" t="s">
        <v>324</v>
      </c>
      <c s="23" t="s">
        <v>325</v>
      </c>
      <c s="19" t="s">
        <v>37</v>
      </c>
      <c s="24" t="s">
        <v>326</v>
      </c>
      <c s="25" t="s">
        <v>95</v>
      </c>
      <c s="26">
        <v>50.05</v>
      </c>
      <c s="27">
        <v>0</v>
      </c>
      <c s="27">
        <f>ROUND(ROUND(H198,2)*ROUND(G198,3),2)</f>
      </c>
      <c r="O198">
        <f>(I198*21)/100</f>
      </c>
      <c t="s">
        <v>13</v>
      </c>
    </row>
    <row r="199" spans="1:5" ht="25.5">
      <c r="A199" s="28" t="s">
        <v>40</v>
      </c>
      <c r="E199" s="29" t="s">
        <v>327</v>
      </c>
    </row>
    <row r="200" spans="1:5" ht="25.5">
      <c r="A200" s="30" t="s">
        <v>42</v>
      </c>
      <c r="E200" s="31" t="s">
        <v>328</v>
      </c>
    </row>
    <row r="201" spans="1:5" ht="140.25">
      <c r="A201" t="s">
        <v>44</v>
      </c>
      <c r="E201" s="29" t="s">
        <v>329</v>
      </c>
    </row>
    <row r="202" spans="1:16" ht="12.75">
      <c r="A202" s="19" t="s">
        <v>35</v>
      </c>
      <c s="23" t="s">
        <v>330</v>
      </c>
      <c s="23" t="s">
        <v>331</v>
      </c>
      <c s="19" t="s">
        <v>37</v>
      </c>
      <c s="24" t="s">
        <v>332</v>
      </c>
      <c s="25" t="s">
        <v>95</v>
      </c>
      <c s="26">
        <v>9071</v>
      </c>
      <c s="27">
        <v>0</v>
      </c>
      <c s="27">
        <f>ROUND(ROUND(H202,2)*ROUND(G202,3),2)</f>
      </c>
      <c r="O202">
        <f>(I202*21)/100</f>
      </c>
      <c t="s">
        <v>13</v>
      </c>
    </row>
    <row r="203" spans="1:5" ht="12.75">
      <c r="A203" s="28" t="s">
        <v>40</v>
      </c>
      <c r="E203" s="29" t="s">
        <v>333</v>
      </c>
    </row>
    <row r="204" spans="1:5" ht="76.5">
      <c r="A204" s="30" t="s">
        <v>42</v>
      </c>
      <c r="E204" s="31" t="s">
        <v>334</v>
      </c>
    </row>
    <row r="205" spans="1:5" ht="140.25">
      <c r="A205" t="s">
        <v>44</v>
      </c>
      <c r="E205" s="29" t="s">
        <v>329</v>
      </c>
    </row>
    <row r="206" spans="1:16" ht="12.75">
      <c r="A206" s="19" t="s">
        <v>35</v>
      </c>
      <c s="23" t="s">
        <v>335</v>
      </c>
      <c s="23" t="s">
        <v>336</v>
      </c>
      <c s="19" t="s">
        <v>37</v>
      </c>
      <c s="24" t="s">
        <v>337</v>
      </c>
      <c s="25" t="s">
        <v>95</v>
      </c>
      <c s="26">
        <v>5385.87</v>
      </c>
      <c s="27">
        <v>0</v>
      </c>
      <c s="27">
        <f>ROUND(ROUND(H206,2)*ROUND(G206,3),2)</f>
      </c>
      <c r="O206">
        <f>(I206*21)/100</f>
      </c>
      <c t="s">
        <v>13</v>
      </c>
    </row>
    <row r="207" spans="1:5" ht="12.75">
      <c r="A207" s="28" t="s">
        <v>40</v>
      </c>
      <c r="E207" s="29" t="s">
        <v>338</v>
      </c>
    </row>
    <row r="208" spans="1:5" ht="38.25">
      <c r="A208" s="30" t="s">
        <v>42</v>
      </c>
      <c r="E208" s="31" t="s">
        <v>339</v>
      </c>
    </row>
    <row r="209" spans="1:5" ht="140.25">
      <c r="A209" t="s">
        <v>44</v>
      </c>
      <c r="E209" s="29" t="s">
        <v>329</v>
      </c>
    </row>
    <row r="210" spans="1:16" ht="12.75">
      <c r="A210" s="19" t="s">
        <v>35</v>
      </c>
      <c s="23" t="s">
        <v>340</v>
      </c>
      <c s="23" t="s">
        <v>341</v>
      </c>
      <c s="19" t="s">
        <v>37</v>
      </c>
      <c s="24" t="s">
        <v>342</v>
      </c>
      <c s="25" t="s">
        <v>95</v>
      </c>
      <c s="26">
        <v>6044.87</v>
      </c>
      <c s="27">
        <v>0</v>
      </c>
      <c s="27">
        <f>ROUND(ROUND(H210,2)*ROUND(G210,3),2)</f>
      </c>
      <c r="O210">
        <f>(I210*21)/100</f>
      </c>
      <c t="s">
        <v>13</v>
      </c>
    </row>
    <row r="211" spans="1:5" ht="25.5">
      <c r="A211" s="28" t="s">
        <v>40</v>
      </c>
      <c r="E211" s="29" t="s">
        <v>343</v>
      </c>
    </row>
    <row r="212" spans="1:5" ht="89.25">
      <c r="A212" s="30" t="s">
        <v>42</v>
      </c>
      <c r="E212" s="31" t="s">
        <v>344</v>
      </c>
    </row>
    <row r="213" spans="1:5" ht="140.25">
      <c r="A213" t="s">
        <v>44</v>
      </c>
      <c r="E213" s="29" t="s">
        <v>329</v>
      </c>
    </row>
    <row r="214" spans="1:16" ht="12.75">
      <c r="A214" s="19" t="s">
        <v>35</v>
      </c>
      <c s="23" t="s">
        <v>345</v>
      </c>
      <c s="23" t="s">
        <v>346</v>
      </c>
      <c s="19" t="s">
        <v>37</v>
      </c>
      <c s="24" t="s">
        <v>347</v>
      </c>
      <c s="25" t="s">
        <v>95</v>
      </c>
      <c s="26">
        <v>1709</v>
      </c>
      <c s="27">
        <v>0</v>
      </c>
      <c s="27">
        <f>ROUND(ROUND(H214,2)*ROUND(G214,3),2)</f>
      </c>
      <c r="O214">
        <f>(I214*21)/100</f>
      </c>
      <c t="s">
        <v>13</v>
      </c>
    </row>
    <row r="215" spans="1:5" ht="12.75">
      <c r="A215" s="28" t="s">
        <v>40</v>
      </c>
      <c r="E215" s="29" t="s">
        <v>348</v>
      </c>
    </row>
    <row r="216" spans="1:5" ht="102">
      <c r="A216" s="30" t="s">
        <v>42</v>
      </c>
      <c r="E216" s="31" t="s">
        <v>349</v>
      </c>
    </row>
    <row r="217" spans="1:5" ht="25.5">
      <c r="A217" t="s">
        <v>44</v>
      </c>
      <c r="E217" s="29" t="s">
        <v>350</v>
      </c>
    </row>
    <row r="218" spans="1:16" ht="12.75">
      <c r="A218" s="19" t="s">
        <v>35</v>
      </c>
      <c s="23" t="s">
        <v>351</v>
      </c>
      <c s="23" t="s">
        <v>352</v>
      </c>
      <c s="19" t="s">
        <v>37</v>
      </c>
      <c s="24" t="s">
        <v>353</v>
      </c>
      <c s="25" t="s">
        <v>95</v>
      </c>
      <c s="26">
        <v>101.2</v>
      </c>
      <c s="27">
        <v>0</v>
      </c>
      <c s="27">
        <f>ROUND(ROUND(H218,2)*ROUND(G218,3),2)</f>
      </c>
      <c r="O218">
        <f>(I218*21)/100</f>
      </c>
      <c t="s">
        <v>13</v>
      </c>
    </row>
    <row r="219" spans="1:5" ht="25.5">
      <c r="A219" s="28" t="s">
        <v>40</v>
      </c>
      <c r="E219" s="29" t="s">
        <v>354</v>
      </c>
    </row>
    <row r="220" spans="1:5" ht="51">
      <c r="A220" s="30" t="s">
        <v>42</v>
      </c>
      <c r="E220" s="31" t="s">
        <v>355</v>
      </c>
    </row>
    <row r="221" spans="1:5" ht="140.25">
      <c r="A221" t="s">
        <v>44</v>
      </c>
      <c r="E221" s="29" t="s">
        <v>356</v>
      </c>
    </row>
    <row r="222" spans="1:16" ht="12.75">
      <c r="A222" s="19" t="s">
        <v>35</v>
      </c>
      <c s="23" t="s">
        <v>357</v>
      </c>
      <c s="23" t="s">
        <v>358</v>
      </c>
      <c s="19" t="s">
        <v>37</v>
      </c>
      <c s="24" t="s">
        <v>359</v>
      </c>
      <c s="25" t="s">
        <v>95</v>
      </c>
      <c s="26">
        <v>2</v>
      </c>
      <c s="27">
        <v>0</v>
      </c>
      <c s="27">
        <f>ROUND(ROUND(H222,2)*ROUND(G222,3),2)</f>
      </c>
      <c r="O222">
        <f>(I222*21)/100</f>
      </c>
      <c t="s">
        <v>13</v>
      </c>
    </row>
    <row r="223" spans="1:5" ht="25.5">
      <c r="A223" s="28" t="s">
        <v>40</v>
      </c>
      <c r="E223" s="29" t="s">
        <v>360</v>
      </c>
    </row>
    <row r="224" spans="1:5" ht="12.75">
      <c r="A224" s="30" t="s">
        <v>42</v>
      </c>
      <c r="E224" s="31" t="s">
        <v>361</v>
      </c>
    </row>
    <row r="225" spans="1:5" ht="153">
      <c r="A225" t="s">
        <v>44</v>
      </c>
      <c r="E225" s="29" t="s">
        <v>362</v>
      </c>
    </row>
    <row r="226" spans="1:16" ht="25.5">
      <c r="A226" s="19" t="s">
        <v>35</v>
      </c>
      <c s="23" t="s">
        <v>363</v>
      </c>
      <c s="23" t="s">
        <v>364</v>
      </c>
      <c s="19" t="s">
        <v>37</v>
      </c>
      <c s="24" t="s">
        <v>365</v>
      </c>
      <c s="25" t="s">
        <v>95</v>
      </c>
      <c s="26">
        <v>7.4</v>
      </c>
      <c s="27">
        <v>0</v>
      </c>
      <c s="27">
        <f>ROUND(ROUND(H226,2)*ROUND(G226,3),2)</f>
      </c>
      <c r="O226">
        <f>(I226*21)/100</f>
      </c>
      <c t="s">
        <v>13</v>
      </c>
    </row>
    <row r="227" spans="1:5" ht="12.75">
      <c r="A227" s="28" t="s">
        <v>40</v>
      </c>
      <c r="E227" s="29" t="s">
        <v>366</v>
      </c>
    </row>
    <row r="228" spans="1:5" ht="38.25">
      <c r="A228" s="30" t="s">
        <v>42</v>
      </c>
      <c r="E228" s="31" t="s">
        <v>367</v>
      </c>
    </row>
    <row r="229" spans="1:5" ht="153">
      <c r="A229" t="s">
        <v>44</v>
      </c>
      <c r="E229" s="29" t="s">
        <v>362</v>
      </c>
    </row>
    <row r="230" spans="1:16" ht="12.75">
      <c r="A230" s="19" t="s">
        <v>35</v>
      </c>
      <c s="23" t="s">
        <v>368</v>
      </c>
      <c s="23" t="s">
        <v>369</v>
      </c>
      <c s="19" t="s">
        <v>19</v>
      </c>
      <c s="24" t="s">
        <v>370</v>
      </c>
      <c s="25" t="s">
        <v>95</v>
      </c>
      <c s="26">
        <v>350.8</v>
      </c>
      <c s="27">
        <v>0</v>
      </c>
      <c s="27">
        <f>ROUND(ROUND(H230,2)*ROUND(G230,3),2)</f>
      </c>
      <c r="O230">
        <f>(I230*21)/100</f>
      </c>
      <c t="s">
        <v>13</v>
      </c>
    </row>
    <row r="231" spans="1:5" ht="12.75">
      <c r="A231" s="28" t="s">
        <v>40</v>
      </c>
      <c r="E231" s="29" t="s">
        <v>371</v>
      </c>
    </row>
    <row r="232" spans="1:5" ht="51">
      <c r="A232" s="30" t="s">
        <v>42</v>
      </c>
      <c r="E232" s="31" t="s">
        <v>372</v>
      </c>
    </row>
    <row r="233" spans="1:5" ht="89.25">
      <c r="A233" t="s">
        <v>44</v>
      </c>
      <c r="E233" s="29" t="s">
        <v>373</v>
      </c>
    </row>
    <row r="234" spans="1:16" ht="12.75">
      <c r="A234" s="19" t="s">
        <v>35</v>
      </c>
      <c s="23" t="s">
        <v>374</v>
      </c>
      <c s="23" t="s">
        <v>369</v>
      </c>
      <c s="19" t="s">
        <v>13</v>
      </c>
      <c s="24" t="s">
        <v>370</v>
      </c>
      <c s="25" t="s">
        <v>95</v>
      </c>
      <c s="26">
        <v>60</v>
      </c>
      <c s="27">
        <v>0</v>
      </c>
      <c s="27">
        <f>ROUND(ROUND(H234,2)*ROUND(G234,3),2)</f>
      </c>
      <c r="O234">
        <f>(I234*21)/100</f>
      </c>
      <c t="s">
        <v>13</v>
      </c>
    </row>
    <row r="235" spans="1:5" ht="25.5">
      <c r="A235" s="28" t="s">
        <v>40</v>
      </c>
      <c r="E235" s="29" t="s">
        <v>375</v>
      </c>
    </row>
    <row r="236" spans="1:5" ht="12.75">
      <c r="A236" s="30" t="s">
        <v>42</v>
      </c>
      <c r="E236" s="31" t="s">
        <v>376</v>
      </c>
    </row>
    <row r="237" spans="1:5" ht="89.25">
      <c r="A237" t="s">
        <v>44</v>
      </c>
      <c r="E237" s="29" t="s">
        <v>373</v>
      </c>
    </row>
    <row r="238" spans="1:16" ht="12.75">
      <c r="A238" s="19" t="s">
        <v>35</v>
      </c>
      <c s="23" t="s">
        <v>377</v>
      </c>
      <c s="23" t="s">
        <v>378</v>
      </c>
      <c s="19" t="s">
        <v>37</v>
      </c>
      <c s="24" t="s">
        <v>379</v>
      </c>
      <c s="25" t="s">
        <v>95</v>
      </c>
      <c s="26">
        <v>28</v>
      </c>
      <c s="27">
        <v>0</v>
      </c>
      <c s="27">
        <f>ROUND(ROUND(H238,2)*ROUND(G238,3),2)</f>
      </c>
      <c r="O238">
        <f>(I238*21)/100</f>
      </c>
      <c t="s">
        <v>13</v>
      </c>
    </row>
    <row r="239" spans="1:5" ht="12.75">
      <c r="A239" s="28" t="s">
        <v>40</v>
      </c>
      <c r="E239" s="29" t="s">
        <v>380</v>
      </c>
    </row>
    <row r="240" spans="1:5" ht="12.75">
      <c r="A240" s="30" t="s">
        <v>42</v>
      </c>
      <c r="E240" s="31" t="s">
        <v>381</v>
      </c>
    </row>
    <row r="241" spans="1:5" ht="89.25">
      <c r="A241" t="s">
        <v>44</v>
      </c>
      <c r="E241" s="29" t="s">
        <v>373</v>
      </c>
    </row>
    <row r="242" spans="1:18" ht="12.75" customHeight="1">
      <c r="A242" s="5" t="s">
        <v>33</v>
      </c>
      <c s="5"/>
      <c s="35" t="s">
        <v>27</v>
      </c>
      <c s="5"/>
      <c s="21" t="s">
        <v>382</v>
      </c>
      <c s="5"/>
      <c s="5"/>
      <c s="5"/>
      <c s="36">
        <f>0+Q242</f>
      </c>
      <c r="O242">
        <f>0+R242</f>
      </c>
      <c r="Q242">
        <f>0+I243+I247+I251</f>
      </c>
      <c>
        <f>0+O243+O247+O251</f>
      </c>
    </row>
    <row r="243" spans="1:16" ht="25.5">
      <c r="A243" s="19" t="s">
        <v>35</v>
      </c>
      <c s="23" t="s">
        <v>383</v>
      </c>
      <c s="23" t="s">
        <v>384</v>
      </c>
      <c s="19" t="s">
        <v>37</v>
      </c>
      <c s="24" t="s">
        <v>385</v>
      </c>
      <c s="25" t="s">
        <v>95</v>
      </c>
      <c s="26">
        <v>261</v>
      </c>
      <c s="27">
        <v>0</v>
      </c>
      <c s="27">
        <f>ROUND(ROUND(H243,2)*ROUND(G243,3),2)</f>
      </c>
      <c r="O243">
        <f>(I243*21)/100</f>
      </c>
      <c t="s">
        <v>13</v>
      </c>
    </row>
    <row r="244" spans="1:5" ht="12.75">
      <c r="A244" s="28" t="s">
        <v>40</v>
      </c>
      <c r="E244" s="29" t="s">
        <v>386</v>
      </c>
    </row>
    <row r="245" spans="1:5" ht="38.25">
      <c r="A245" s="30" t="s">
        <v>42</v>
      </c>
      <c r="E245" s="31" t="s">
        <v>387</v>
      </c>
    </row>
    <row r="246" spans="1:5" ht="76.5">
      <c r="A246" t="s">
        <v>44</v>
      </c>
      <c r="E246" s="29" t="s">
        <v>388</v>
      </c>
    </row>
    <row r="247" spans="1:16" ht="12.75">
      <c r="A247" s="19" t="s">
        <v>35</v>
      </c>
      <c s="23" t="s">
        <v>389</v>
      </c>
      <c s="23" t="s">
        <v>390</v>
      </c>
      <c s="19" t="s">
        <v>37</v>
      </c>
      <c s="24" t="s">
        <v>391</v>
      </c>
      <c s="25" t="s">
        <v>95</v>
      </c>
      <c s="26">
        <v>261</v>
      </c>
      <c s="27">
        <v>0</v>
      </c>
      <c s="27">
        <f>ROUND(ROUND(H247,2)*ROUND(G247,3),2)</f>
      </c>
      <c r="O247">
        <f>(I247*21)/100</f>
      </c>
      <c t="s">
        <v>13</v>
      </c>
    </row>
    <row r="248" spans="1:5" ht="12.75">
      <c r="A248" s="28" t="s">
        <v>40</v>
      </c>
      <c r="E248" s="29" t="s">
        <v>386</v>
      </c>
    </row>
    <row r="249" spans="1:5" ht="38.25">
      <c r="A249" s="30" t="s">
        <v>42</v>
      </c>
      <c r="E249" s="31" t="s">
        <v>387</v>
      </c>
    </row>
    <row r="250" spans="1:5" ht="76.5">
      <c r="A250" t="s">
        <v>44</v>
      </c>
      <c r="E250" s="29" t="s">
        <v>388</v>
      </c>
    </row>
    <row r="251" spans="1:16" ht="12.75">
      <c r="A251" s="19" t="s">
        <v>35</v>
      </c>
      <c s="23" t="s">
        <v>392</v>
      </c>
      <c s="23" t="s">
        <v>393</v>
      </c>
      <c s="19" t="s">
        <v>37</v>
      </c>
      <c s="24" t="s">
        <v>394</v>
      </c>
      <c s="25" t="s">
        <v>95</v>
      </c>
      <c s="26">
        <v>261</v>
      </c>
      <c s="27">
        <v>0</v>
      </c>
      <c s="27">
        <f>ROUND(ROUND(H251,2)*ROUND(G251,3),2)</f>
      </c>
      <c r="O251">
        <f>(I251*21)/100</f>
      </c>
      <c t="s">
        <v>13</v>
      </c>
    </row>
    <row r="252" spans="1:5" ht="12.75">
      <c r="A252" s="28" t="s">
        <v>40</v>
      </c>
      <c r="E252" s="29" t="s">
        <v>395</v>
      </c>
    </row>
    <row r="253" spans="1:5" ht="38.25">
      <c r="A253" s="30" t="s">
        <v>42</v>
      </c>
      <c r="E253" s="31" t="s">
        <v>387</v>
      </c>
    </row>
    <row r="254" spans="1:5" ht="76.5">
      <c r="A254" t="s">
        <v>44</v>
      </c>
      <c r="E254" s="29" t="s">
        <v>388</v>
      </c>
    </row>
    <row r="255" spans="1:18" ht="12.75" customHeight="1">
      <c r="A255" s="5" t="s">
        <v>33</v>
      </c>
      <c s="5"/>
      <c s="35" t="s">
        <v>61</v>
      </c>
      <c s="5"/>
      <c s="21" t="s">
        <v>396</v>
      </c>
      <c s="5"/>
      <c s="5"/>
      <c s="5"/>
      <c s="36">
        <f>0+Q255</f>
      </c>
      <c r="O255">
        <f>0+R255</f>
      </c>
      <c r="Q255">
        <f>0+I256+I260+I264+I268</f>
      </c>
      <c>
        <f>0+O256+O260+O264+O268</f>
      </c>
    </row>
    <row r="256" spans="1:16" ht="25.5">
      <c r="A256" s="19" t="s">
        <v>35</v>
      </c>
      <c s="23" t="s">
        <v>397</v>
      </c>
      <c s="23" t="s">
        <v>398</v>
      </c>
      <c s="19" t="s">
        <v>37</v>
      </c>
      <c s="24" t="s">
        <v>399</v>
      </c>
      <c s="25" t="s">
        <v>95</v>
      </c>
      <c s="26">
        <v>65.52</v>
      </c>
      <c s="27">
        <v>0</v>
      </c>
      <c s="27">
        <f>ROUND(ROUND(H256,2)*ROUND(G256,3),2)</f>
      </c>
      <c r="O256">
        <f>(I256*21)/100</f>
      </c>
      <c t="s">
        <v>13</v>
      </c>
    </row>
    <row r="257" spans="1:5" ht="12.75">
      <c r="A257" s="28" t="s">
        <v>40</v>
      </c>
      <c r="E257" s="29" t="s">
        <v>400</v>
      </c>
    </row>
    <row r="258" spans="1:5" ht="12.75">
      <c r="A258" s="30" t="s">
        <v>42</v>
      </c>
      <c r="E258" s="31" t="s">
        <v>401</v>
      </c>
    </row>
    <row r="259" spans="1:5" ht="204">
      <c r="A259" t="s">
        <v>44</v>
      </c>
      <c r="E259" s="29" t="s">
        <v>402</v>
      </c>
    </row>
    <row r="260" spans="1:16" ht="12.75">
      <c r="A260" s="19" t="s">
        <v>35</v>
      </c>
      <c s="23" t="s">
        <v>403</v>
      </c>
      <c s="23" t="s">
        <v>404</v>
      </c>
      <c s="19" t="s">
        <v>37</v>
      </c>
      <c s="24" t="s">
        <v>405</v>
      </c>
      <c s="25" t="s">
        <v>95</v>
      </c>
      <c s="26">
        <v>65.52</v>
      </c>
      <c s="27">
        <v>0</v>
      </c>
      <c s="27">
        <f>ROUND(ROUND(H260,2)*ROUND(G260,3),2)</f>
      </c>
      <c r="O260">
        <f>(I260*21)/100</f>
      </c>
      <c t="s">
        <v>13</v>
      </c>
    </row>
    <row r="261" spans="1:5" ht="12.75">
      <c r="A261" s="28" t="s">
        <v>40</v>
      </c>
      <c r="E261" s="29" t="s">
        <v>406</v>
      </c>
    </row>
    <row r="262" spans="1:5" ht="12.75">
      <c r="A262" s="30" t="s">
        <v>42</v>
      </c>
      <c r="E262" s="31" t="s">
        <v>401</v>
      </c>
    </row>
    <row r="263" spans="1:5" ht="38.25">
      <c r="A263" t="s">
        <v>44</v>
      </c>
      <c r="E263" s="29" t="s">
        <v>407</v>
      </c>
    </row>
    <row r="264" spans="1:16" ht="12.75">
      <c r="A264" s="19" t="s">
        <v>35</v>
      </c>
      <c s="23" t="s">
        <v>408</v>
      </c>
      <c s="23" t="s">
        <v>409</v>
      </c>
      <c s="19" t="s">
        <v>37</v>
      </c>
      <c s="24" t="s">
        <v>410</v>
      </c>
      <c s="25" t="s">
        <v>95</v>
      </c>
      <c s="26">
        <v>14.56</v>
      </c>
      <c s="27">
        <v>0</v>
      </c>
      <c s="27">
        <f>ROUND(ROUND(H264,2)*ROUND(G264,3),2)</f>
      </c>
      <c r="O264">
        <f>(I264*21)/100</f>
      </c>
      <c t="s">
        <v>13</v>
      </c>
    </row>
    <row r="265" spans="1:5" ht="12.75">
      <c r="A265" s="28" t="s">
        <v>40</v>
      </c>
      <c r="E265" s="29" t="s">
        <v>411</v>
      </c>
    </row>
    <row r="266" spans="1:5" ht="12.75">
      <c r="A266" s="30" t="s">
        <v>42</v>
      </c>
      <c r="E266" s="31" t="s">
        <v>412</v>
      </c>
    </row>
    <row r="267" spans="1:5" ht="51">
      <c r="A267" t="s">
        <v>44</v>
      </c>
      <c r="E267" s="29" t="s">
        <v>413</v>
      </c>
    </row>
    <row r="268" spans="1:16" ht="12.75">
      <c r="A268" s="19" t="s">
        <v>35</v>
      </c>
      <c s="23" t="s">
        <v>414</v>
      </c>
      <c s="23" t="s">
        <v>415</v>
      </c>
      <c s="19" t="s">
        <v>37</v>
      </c>
      <c s="24" t="s">
        <v>416</v>
      </c>
      <c s="25" t="s">
        <v>95</v>
      </c>
      <c s="26">
        <v>7.28</v>
      </c>
      <c s="27">
        <v>0</v>
      </c>
      <c s="27">
        <f>ROUND(ROUND(H268,2)*ROUND(G268,3),2)</f>
      </c>
      <c r="O268">
        <f>(I268*21)/100</f>
      </c>
      <c t="s">
        <v>13</v>
      </c>
    </row>
    <row r="269" spans="1:5" ht="12.75">
      <c r="A269" s="28" t="s">
        <v>40</v>
      </c>
      <c r="E269" s="29" t="s">
        <v>417</v>
      </c>
    </row>
    <row r="270" spans="1:5" ht="12.75">
      <c r="A270" s="30" t="s">
        <v>42</v>
      </c>
      <c r="E270" s="31" t="s">
        <v>418</v>
      </c>
    </row>
    <row r="271" spans="1:5" ht="51">
      <c r="A271" t="s">
        <v>44</v>
      </c>
      <c r="E271" s="29" t="s">
        <v>413</v>
      </c>
    </row>
    <row r="272" spans="1:18" ht="12.75" customHeight="1">
      <c r="A272" s="5" t="s">
        <v>33</v>
      </c>
      <c s="5"/>
      <c s="35" t="s">
        <v>66</v>
      </c>
      <c s="5"/>
      <c s="21" t="s">
        <v>419</v>
      </c>
      <c s="5"/>
      <c s="5"/>
      <c s="5"/>
      <c s="36">
        <f>0+Q272</f>
      </c>
      <c r="O272">
        <f>0+R272</f>
      </c>
      <c r="Q272">
        <f>0+I273+I277+I281+I285+I289+I293+I297+I301</f>
      </c>
      <c>
        <f>0+O273+O277+O281+O285+O289+O293+O297+O301</f>
      </c>
    </row>
    <row r="273" spans="1:16" ht="12.75">
      <c r="A273" s="19" t="s">
        <v>35</v>
      </c>
      <c s="23" t="s">
        <v>420</v>
      </c>
      <c s="23" t="s">
        <v>421</v>
      </c>
      <c s="19" t="s">
        <v>37</v>
      </c>
      <c s="24" t="s">
        <v>422</v>
      </c>
      <c s="25" t="s">
        <v>106</v>
      </c>
      <c s="26">
        <v>10</v>
      </c>
      <c s="27">
        <v>0</v>
      </c>
      <c s="27">
        <f>ROUND(ROUND(H273,2)*ROUND(G273,3),2)</f>
      </c>
      <c r="O273">
        <f>(I273*21)/100</f>
      </c>
      <c t="s">
        <v>13</v>
      </c>
    </row>
    <row r="274" spans="1:5" ht="12.75">
      <c r="A274" s="28" t="s">
        <v>40</v>
      </c>
      <c r="E274" s="29" t="s">
        <v>423</v>
      </c>
    </row>
    <row r="275" spans="1:5" ht="12.75">
      <c r="A275" s="30" t="s">
        <v>42</v>
      </c>
      <c r="E275" s="31" t="s">
        <v>424</v>
      </c>
    </row>
    <row r="276" spans="1:5" ht="255">
      <c r="A276" t="s">
        <v>44</v>
      </c>
      <c r="E276" s="29" t="s">
        <v>425</v>
      </c>
    </row>
    <row r="277" spans="1:16" ht="12.75">
      <c r="A277" s="19" t="s">
        <v>35</v>
      </c>
      <c s="23" t="s">
        <v>426</v>
      </c>
      <c s="23" t="s">
        <v>427</v>
      </c>
      <c s="19" t="s">
        <v>37</v>
      </c>
      <c s="24" t="s">
        <v>428</v>
      </c>
      <c s="25" t="s">
        <v>106</v>
      </c>
      <c s="26">
        <v>24</v>
      </c>
      <c s="27">
        <v>0</v>
      </c>
      <c s="27">
        <f>ROUND(ROUND(H277,2)*ROUND(G277,3),2)</f>
      </c>
      <c r="O277">
        <f>(I277*21)/100</f>
      </c>
      <c t="s">
        <v>13</v>
      </c>
    </row>
    <row r="278" spans="1:5" ht="12.75">
      <c r="A278" s="28" t="s">
        <v>40</v>
      </c>
      <c r="E278" s="29" t="s">
        <v>429</v>
      </c>
    </row>
    <row r="279" spans="1:5" ht="12.75">
      <c r="A279" s="30" t="s">
        <v>42</v>
      </c>
      <c r="E279" s="31" t="s">
        <v>430</v>
      </c>
    </row>
    <row r="280" spans="1:5" ht="255">
      <c r="A280" t="s">
        <v>44</v>
      </c>
      <c r="E280" s="29" t="s">
        <v>425</v>
      </c>
    </row>
    <row r="281" spans="1:16" ht="12.75">
      <c r="A281" s="19" t="s">
        <v>35</v>
      </c>
      <c s="23" t="s">
        <v>431</v>
      </c>
      <c s="23" t="s">
        <v>432</v>
      </c>
      <c s="19" t="s">
        <v>37</v>
      </c>
      <c s="24" t="s">
        <v>433</v>
      </c>
      <c s="25" t="s">
        <v>69</v>
      </c>
      <c s="26">
        <v>8</v>
      </c>
      <c s="27">
        <v>0</v>
      </c>
      <c s="27">
        <f>ROUND(ROUND(H281,2)*ROUND(G281,3),2)</f>
      </c>
      <c r="O281">
        <f>(I281*21)/100</f>
      </c>
      <c t="s">
        <v>13</v>
      </c>
    </row>
    <row r="282" spans="1:5" ht="25.5">
      <c r="A282" s="28" t="s">
        <v>40</v>
      </c>
      <c r="E282" s="29" t="s">
        <v>434</v>
      </c>
    </row>
    <row r="283" spans="1:5" ht="12.75">
      <c r="A283" s="30" t="s">
        <v>42</v>
      </c>
      <c r="E283" s="31" t="s">
        <v>435</v>
      </c>
    </row>
    <row r="284" spans="1:5" ht="76.5">
      <c r="A284" t="s">
        <v>44</v>
      </c>
      <c r="E284" s="29" t="s">
        <v>436</v>
      </c>
    </row>
    <row r="285" spans="1:16" ht="12.75">
      <c r="A285" s="19" t="s">
        <v>35</v>
      </c>
      <c s="23" t="s">
        <v>437</v>
      </c>
      <c s="23" t="s">
        <v>438</v>
      </c>
      <c s="19" t="s">
        <v>37</v>
      </c>
      <c s="24" t="s">
        <v>439</v>
      </c>
      <c s="25" t="s">
        <v>69</v>
      </c>
      <c s="26">
        <v>1</v>
      </c>
      <c s="27">
        <v>0</v>
      </c>
      <c s="27">
        <f>ROUND(ROUND(H285,2)*ROUND(G285,3),2)</f>
      </c>
      <c r="O285">
        <f>(I285*21)/100</f>
      </c>
      <c t="s">
        <v>13</v>
      </c>
    </row>
    <row r="286" spans="1:5" ht="38.25">
      <c r="A286" s="28" t="s">
        <v>40</v>
      </c>
      <c r="E286" s="29" t="s">
        <v>440</v>
      </c>
    </row>
    <row r="287" spans="1:5" ht="12.75">
      <c r="A287" s="30" t="s">
        <v>42</v>
      </c>
      <c r="E287" s="31" t="s">
        <v>43</v>
      </c>
    </row>
    <row r="288" spans="1:5" ht="242.25">
      <c r="A288" t="s">
        <v>44</v>
      </c>
      <c r="E288" s="29" t="s">
        <v>441</v>
      </c>
    </row>
    <row r="289" spans="1:16" ht="12.75">
      <c r="A289" s="19" t="s">
        <v>35</v>
      </c>
      <c s="23" t="s">
        <v>442</v>
      </c>
      <c s="23" t="s">
        <v>443</v>
      </c>
      <c s="19" t="s">
        <v>37</v>
      </c>
      <c s="24" t="s">
        <v>444</v>
      </c>
      <c s="25" t="s">
        <v>69</v>
      </c>
      <c s="26">
        <v>7</v>
      </c>
      <c s="27">
        <v>0</v>
      </c>
      <c s="27">
        <f>ROUND(ROUND(H289,2)*ROUND(G289,3),2)</f>
      </c>
      <c r="O289">
        <f>(I289*21)/100</f>
      </c>
      <c t="s">
        <v>13</v>
      </c>
    </row>
    <row r="290" spans="1:5" ht="12.75">
      <c r="A290" s="28" t="s">
        <v>40</v>
      </c>
      <c r="E290" s="29" t="s">
        <v>445</v>
      </c>
    </row>
    <row r="291" spans="1:5" ht="12.75">
      <c r="A291" s="30" t="s">
        <v>42</v>
      </c>
      <c r="E291" s="31" t="s">
        <v>446</v>
      </c>
    </row>
    <row r="292" spans="1:5" ht="12.75">
      <c r="A292" t="s">
        <v>44</v>
      </c>
      <c r="E292" s="29" t="s">
        <v>447</v>
      </c>
    </row>
    <row r="293" spans="1:16" ht="12.75">
      <c r="A293" s="19" t="s">
        <v>35</v>
      </c>
      <c s="23" t="s">
        <v>448</v>
      </c>
      <c s="23" t="s">
        <v>449</v>
      </c>
      <c s="19" t="s">
        <v>37</v>
      </c>
      <c s="24" t="s">
        <v>450</v>
      </c>
      <c s="25" t="s">
        <v>69</v>
      </c>
      <c s="26">
        <v>7</v>
      </c>
      <c s="27">
        <v>0</v>
      </c>
      <c s="27">
        <f>ROUND(ROUND(H293,2)*ROUND(G293,3),2)</f>
      </c>
      <c r="O293">
        <f>(I293*21)/100</f>
      </c>
      <c t="s">
        <v>13</v>
      </c>
    </row>
    <row r="294" spans="1:5" ht="12.75">
      <c r="A294" s="28" t="s">
        <v>40</v>
      </c>
      <c r="E294" s="29" t="s">
        <v>37</v>
      </c>
    </row>
    <row r="295" spans="1:5" ht="12.75">
      <c r="A295" s="30" t="s">
        <v>42</v>
      </c>
      <c r="E295" s="31" t="s">
        <v>446</v>
      </c>
    </row>
    <row r="296" spans="1:5" ht="25.5">
      <c r="A296" t="s">
        <v>44</v>
      </c>
      <c r="E296" s="29" t="s">
        <v>451</v>
      </c>
    </row>
    <row r="297" spans="1:16" ht="12.75">
      <c r="A297" s="19" t="s">
        <v>35</v>
      </c>
      <c s="23" t="s">
        <v>452</v>
      </c>
      <c s="23" t="s">
        <v>453</v>
      </c>
      <c s="19" t="s">
        <v>37</v>
      </c>
      <c s="24" t="s">
        <v>454</v>
      </c>
      <c s="25" t="s">
        <v>69</v>
      </c>
      <c s="26">
        <v>2</v>
      </c>
      <c s="27">
        <v>0</v>
      </c>
      <c s="27">
        <f>ROUND(ROUND(H297,2)*ROUND(G297,3),2)</f>
      </c>
      <c r="O297">
        <f>(I297*21)/100</f>
      </c>
      <c t="s">
        <v>13</v>
      </c>
    </row>
    <row r="298" spans="1:5" ht="12.75">
      <c r="A298" s="28" t="s">
        <v>40</v>
      </c>
      <c r="E298" s="29" t="s">
        <v>455</v>
      </c>
    </row>
    <row r="299" spans="1:5" ht="12.75">
      <c r="A299" s="30" t="s">
        <v>42</v>
      </c>
      <c r="E299" s="31" t="s">
        <v>164</v>
      </c>
    </row>
    <row r="300" spans="1:5" ht="25.5">
      <c r="A300" t="s">
        <v>44</v>
      </c>
      <c r="E300" s="29" t="s">
        <v>451</v>
      </c>
    </row>
    <row r="301" spans="1:16" ht="12.75">
      <c r="A301" s="19" t="s">
        <v>35</v>
      </c>
      <c s="23" t="s">
        <v>456</v>
      </c>
      <c s="23" t="s">
        <v>457</v>
      </c>
      <c s="19" t="s">
        <v>37</v>
      </c>
      <c s="24" t="s">
        <v>458</v>
      </c>
      <c s="25" t="s">
        <v>69</v>
      </c>
      <c s="26">
        <v>6</v>
      </c>
      <c s="27">
        <v>0</v>
      </c>
      <c s="27">
        <f>ROUND(ROUND(H301,2)*ROUND(G301,3),2)</f>
      </c>
      <c r="O301">
        <f>(I301*21)/100</f>
      </c>
      <c t="s">
        <v>13</v>
      </c>
    </row>
    <row r="302" spans="1:5" ht="12.75">
      <c r="A302" s="28" t="s">
        <v>40</v>
      </c>
      <c r="E302" s="29" t="s">
        <v>37</v>
      </c>
    </row>
    <row r="303" spans="1:5" ht="12.75">
      <c r="A303" s="30" t="s">
        <v>42</v>
      </c>
      <c r="E303" s="31" t="s">
        <v>459</v>
      </c>
    </row>
    <row r="304" spans="1:5" ht="25.5">
      <c r="A304" t="s">
        <v>44</v>
      </c>
      <c r="E304" s="29" t="s">
        <v>451</v>
      </c>
    </row>
    <row r="305" spans="1:18" ht="12.75" customHeight="1">
      <c r="A305" s="5" t="s">
        <v>33</v>
      </c>
      <c s="5"/>
      <c s="35" t="s">
        <v>30</v>
      </c>
      <c s="5"/>
      <c s="21" t="s">
        <v>460</v>
      </c>
      <c s="5"/>
      <c s="5"/>
      <c s="5"/>
      <c s="36">
        <f>0+Q305</f>
      </c>
      <c r="O305">
        <f>0+R305</f>
      </c>
      <c r="Q305">
        <f>0+I306+I310+I314+I318+I322+I326+I330+I334+I338+I342+I346+I350+I354+I358+I362+I366+I370+I374+I378+I382+I386+I390+I394+I398+I402+I406+I410+I414+I418+I422</f>
      </c>
      <c>
        <f>0+O306+O310+O314+O318+O322+O326+O330+O334+O338+O342+O346+O350+O354+O358+O362+O366+O370+O374+O378+O382+O386+O390+O394+O398+O402+O406+O410+O414+O418+O422</f>
      </c>
    </row>
    <row r="306" spans="1:16" ht="25.5">
      <c r="A306" s="19" t="s">
        <v>35</v>
      </c>
      <c s="23" t="s">
        <v>461</v>
      </c>
      <c s="23" t="s">
        <v>462</v>
      </c>
      <c s="19" t="s">
        <v>37</v>
      </c>
      <c s="24" t="s">
        <v>463</v>
      </c>
      <c s="25" t="s">
        <v>95</v>
      </c>
      <c s="26">
        <v>31</v>
      </c>
      <c s="27">
        <v>0</v>
      </c>
      <c s="27">
        <f>ROUND(ROUND(H306,2)*ROUND(G306,3),2)</f>
      </c>
      <c r="O306">
        <f>(I306*21)/100</f>
      </c>
      <c t="s">
        <v>13</v>
      </c>
    </row>
    <row r="307" spans="1:5" ht="12.75">
      <c r="A307" s="28" t="s">
        <v>40</v>
      </c>
      <c r="E307" s="29" t="s">
        <v>464</v>
      </c>
    </row>
    <row r="308" spans="1:5" ht="12.75">
      <c r="A308" s="30" t="s">
        <v>42</v>
      </c>
      <c r="E308" s="31" t="s">
        <v>465</v>
      </c>
    </row>
    <row r="309" spans="1:5" ht="191.25">
      <c r="A309" t="s">
        <v>44</v>
      </c>
      <c r="E309" s="29" t="s">
        <v>466</v>
      </c>
    </row>
    <row r="310" spans="1:16" ht="25.5">
      <c r="A310" s="19" t="s">
        <v>35</v>
      </c>
      <c s="23" t="s">
        <v>467</v>
      </c>
      <c s="23" t="s">
        <v>468</v>
      </c>
      <c s="19" t="s">
        <v>37</v>
      </c>
      <c s="24" t="s">
        <v>469</v>
      </c>
      <c s="25" t="s">
        <v>106</v>
      </c>
      <c s="26">
        <v>38</v>
      </c>
      <c s="27">
        <v>0</v>
      </c>
      <c s="27">
        <f>ROUND(ROUND(H310,2)*ROUND(G310,3),2)</f>
      </c>
      <c r="O310">
        <f>(I310*21)/100</f>
      </c>
      <c t="s">
        <v>13</v>
      </c>
    </row>
    <row r="311" spans="1:5" ht="12.75">
      <c r="A311" s="28" t="s">
        <v>40</v>
      </c>
      <c r="E311" s="29" t="s">
        <v>470</v>
      </c>
    </row>
    <row r="312" spans="1:5" ht="12.75">
      <c r="A312" s="30" t="s">
        <v>42</v>
      </c>
      <c r="E312" s="31" t="s">
        <v>471</v>
      </c>
    </row>
    <row r="313" spans="1:5" ht="127.5">
      <c r="A313" t="s">
        <v>44</v>
      </c>
      <c r="E313" s="29" t="s">
        <v>472</v>
      </c>
    </row>
    <row r="314" spans="1:16" ht="25.5">
      <c r="A314" s="19" t="s">
        <v>35</v>
      </c>
      <c s="23" t="s">
        <v>473</v>
      </c>
      <c s="23" t="s">
        <v>474</v>
      </c>
      <c s="19" t="s">
        <v>37</v>
      </c>
      <c s="24" t="s">
        <v>475</v>
      </c>
      <c s="25" t="s">
        <v>106</v>
      </c>
      <c s="26">
        <v>120</v>
      </c>
      <c s="27">
        <v>0</v>
      </c>
      <c s="27">
        <f>ROUND(ROUND(H314,2)*ROUND(G314,3),2)</f>
      </c>
      <c r="O314">
        <f>(I314*21)/100</f>
      </c>
      <c t="s">
        <v>13</v>
      </c>
    </row>
    <row r="315" spans="1:5" ht="12.75">
      <c r="A315" s="28" t="s">
        <v>40</v>
      </c>
      <c r="E315" s="29" t="s">
        <v>476</v>
      </c>
    </row>
    <row r="316" spans="1:5" ht="12.75">
      <c r="A316" s="30" t="s">
        <v>42</v>
      </c>
      <c r="E316" s="31" t="s">
        <v>477</v>
      </c>
    </row>
    <row r="317" spans="1:5" ht="76.5">
      <c r="A317" t="s">
        <v>44</v>
      </c>
      <c r="E317" s="29" t="s">
        <v>478</v>
      </c>
    </row>
    <row r="318" spans="1:16" ht="25.5">
      <c r="A318" s="19" t="s">
        <v>35</v>
      </c>
      <c s="23" t="s">
        <v>479</v>
      </c>
      <c s="23" t="s">
        <v>480</v>
      </c>
      <c s="19" t="s">
        <v>37</v>
      </c>
      <c s="24" t="s">
        <v>481</v>
      </c>
      <c s="25" t="s">
        <v>106</v>
      </c>
      <c s="26">
        <v>120</v>
      </c>
      <c s="27">
        <v>0</v>
      </c>
      <c s="27">
        <f>ROUND(ROUND(H318,2)*ROUND(G318,3),2)</f>
      </c>
      <c r="O318">
        <f>(I318*21)/100</f>
      </c>
      <c t="s">
        <v>13</v>
      </c>
    </row>
    <row r="319" spans="1:5" ht="12.75">
      <c r="A319" s="28" t="s">
        <v>40</v>
      </c>
      <c r="E319" s="29" t="s">
        <v>482</v>
      </c>
    </row>
    <row r="320" spans="1:5" ht="12.75">
      <c r="A320" s="30" t="s">
        <v>42</v>
      </c>
      <c r="E320" s="31" t="s">
        <v>477</v>
      </c>
    </row>
    <row r="321" spans="1:5" ht="38.25">
      <c r="A321" t="s">
        <v>44</v>
      </c>
      <c r="E321" s="29" t="s">
        <v>483</v>
      </c>
    </row>
    <row r="322" spans="1:16" ht="12.75">
      <c r="A322" s="19" t="s">
        <v>35</v>
      </c>
      <c s="23" t="s">
        <v>484</v>
      </c>
      <c s="23" t="s">
        <v>485</v>
      </c>
      <c s="19" t="s">
        <v>37</v>
      </c>
      <c s="24" t="s">
        <v>486</v>
      </c>
      <c s="25" t="s">
        <v>106</v>
      </c>
      <c s="26">
        <v>18</v>
      </c>
      <c s="27">
        <v>0</v>
      </c>
      <c s="27">
        <f>ROUND(ROUND(H322,2)*ROUND(G322,3),2)</f>
      </c>
      <c r="O322">
        <f>(I322*21)/100</f>
      </c>
      <c t="s">
        <v>13</v>
      </c>
    </row>
    <row r="323" spans="1:5" ht="12.75">
      <c r="A323" s="28" t="s">
        <v>40</v>
      </c>
      <c r="E323" s="29" t="s">
        <v>487</v>
      </c>
    </row>
    <row r="324" spans="1:5" ht="12.75">
      <c r="A324" s="30" t="s">
        <v>42</v>
      </c>
      <c r="E324" s="31" t="s">
        <v>488</v>
      </c>
    </row>
    <row r="325" spans="1:5" ht="114.75">
      <c r="A325" t="s">
        <v>44</v>
      </c>
      <c r="E325" s="29" t="s">
        <v>489</v>
      </c>
    </row>
    <row r="326" spans="1:16" ht="12.75">
      <c r="A326" s="19" t="s">
        <v>35</v>
      </c>
      <c s="23" t="s">
        <v>490</v>
      </c>
      <c s="23" t="s">
        <v>491</v>
      </c>
      <c s="19" t="s">
        <v>37</v>
      </c>
      <c s="24" t="s">
        <v>492</v>
      </c>
      <c s="25" t="s">
        <v>106</v>
      </c>
      <c s="26">
        <v>50</v>
      </c>
      <c s="27">
        <v>0</v>
      </c>
      <c s="27">
        <f>ROUND(ROUND(H326,2)*ROUND(G326,3),2)</f>
      </c>
      <c r="O326">
        <f>(I326*21)/100</f>
      </c>
      <c t="s">
        <v>13</v>
      </c>
    </row>
    <row r="327" spans="1:5" ht="12.75">
      <c r="A327" s="28" t="s">
        <v>40</v>
      </c>
      <c r="E327" s="29" t="s">
        <v>493</v>
      </c>
    </row>
    <row r="328" spans="1:5" ht="12.75">
      <c r="A328" s="30" t="s">
        <v>42</v>
      </c>
      <c r="E328" s="31" t="s">
        <v>494</v>
      </c>
    </row>
    <row r="329" spans="1:5" ht="38.25">
      <c r="A329" t="s">
        <v>44</v>
      </c>
      <c r="E329" s="29" t="s">
        <v>483</v>
      </c>
    </row>
    <row r="330" spans="1:16" ht="12.75">
      <c r="A330" s="19" t="s">
        <v>35</v>
      </c>
      <c s="23" t="s">
        <v>495</v>
      </c>
      <c s="23" t="s">
        <v>496</v>
      </c>
      <c s="19" t="s">
        <v>37</v>
      </c>
      <c s="24" t="s">
        <v>497</v>
      </c>
      <c s="25" t="s">
        <v>69</v>
      </c>
      <c s="26">
        <v>37</v>
      </c>
      <c s="27">
        <v>0</v>
      </c>
      <c s="27">
        <f>ROUND(ROUND(H330,2)*ROUND(G330,3),2)</f>
      </c>
      <c r="O330">
        <f>(I330*21)/100</f>
      </c>
      <c t="s">
        <v>13</v>
      </c>
    </row>
    <row r="331" spans="1:5" ht="12.75">
      <c r="A331" s="28" t="s">
        <v>40</v>
      </c>
      <c r="E331" s="29" t="s">
        <v>37</v>
      </c>
    </row>
    <row r="332" spans="1:5" ht="12.75">
      <c r="A332" s="30" t="s">
        <v>42</v>
      </c>
      <c r="E332" s="31" t="s">
        <v>498</v>
      </c>
    </row>
    <row r="333" spans="1:5" ht="51">
      <c r="A333" t="s">
        <v>44</v>
      </c>
      <c r="E333" s="29" t="s">
        <v>499</v>
      </c>
    </row>
    <row r="334" spans="1:16" ht="25.5">
      <c r="A334" s="19" t="s">
        <v>35</v>
      </c>
      <c s="23" t="s">
        <v>500</v>
      </c>
      <c s="23" t="s">
        <v>501</v>
      </c>
      <c s="19" t="s">
        <v>37</v>
      </c>
      <c s="24" t="s">
        <v>502</v>
      </c>
      <c s="25" t="s">
        <v>69</v>
      </c>
      <c s="26">
        <v>3</v>
      </c>
      <c s="27">
        <v>0</v>
      </c>
      <c s="27">
        <f>ROUND(ROUND(H334,2)*ROUND(G334,3),2)</f>
      </c>
      <c r="O334">
        <f>(I334*21)/100</f>
      </c>
      <c t="s">
        <v>13</v>
      </c>
    </row>
    <row r="335" spans="1:5" ht="12.75">
      <c r="A335" s="28" t="s">
        <v>40</v>
      </c>
      <c r="E335" s="29" t="s">
        <v>37</v>
      </c>
    </row>
    <row r="336" spans="1:5" ht="12.75">
      <c r="A336" s="30" t="s">
        <v>42</v>
      </c>
      <c r="E336" s="31" t="s">
        <v>503</v>
      </c>
    </row>
    <row r="337" spans="1:5" ht="51">
      <c r="A337" t="s">
        <v>44</v>
      </c>
      <c r="E337" s="29" t="s">
        <v>499</v>
      </c>
    </row>
    <row r="338" spans="1:16" ht="12.75">
      <c r="A338" s="19" t="s">
        <v>35</v>
      </c>
      <c s="23" t="s">
        <v>504</v>
      </c>
      <c s="23" t="s">
        <v>505</v>
      </c>
      <c s="19" t="s">
        <v>37</v>
      </c>
      <c s="24" t="s">
        <v>506</v>
      </c>
      <c s="25" t="s">
        <v>69</v>
      </c>
      <c s="26">
        <v>2</v>
      </c>
      <c s="27">
        <v>0</v>
      </c>
      <c s="27">
        <f>ROUND(ROUND(H338,2)*ROUND(G338,3),2)</f>
      </c>
      <c r="O338">
        <f>(I338*21)/100</f>
      </c>
      <c t="s">
        <v>13</v>
      </c>
    </row>
    <row r="339" spans="1:5" ht="12.75">
      <c r="A339" s="28" t="s">
        <v>40</v>
      </c>
      <c r="E339" s="29" t="s">
        <v>507</v>
      </c>
    </row>
    <row r="340" spans="1:5" ht="12.75">
      <c r="A340" s="30" t="s">
        <v>42</v>
      </c>
      <c r="E340" s="31" t="s">
        <v>164</v>
      </c>
    </row>
    <row r="341" spans="1:5" ht="25.5">
      <c r="A341" t="s">
        <v>44</v>
      </c>
      <c r="E341" s="29" t="s">
        <v>508</v>
      </c>
    </row>
    <row r="342" spans="1:16" ht="25.5">
      <c r="A342" s="19" t="s">
        <v>35</v>
      </c>
      <c s="23" t="s">
        <v>509</v>
      </c>
      <c s="23" t="s">
        <v>510</v>
      </c>
      <c s="19" t="s">
        <v>37</v>
      </c>
      <c s="24" t="s">
        <v>511</v>
      </c>
      <c s="25" t="s">
        <v>69</v>
      </c>
      <c s="26">
        <v>17</v>
      </c>
      <c s="27">
        <v>0</v>
      </c>
      <c s="27">
        <f>ROUND(ROUND(H342,2)*ROUND(G342,3),2)</f>
      </c>
      <c r="O342">
        <f>(I342*21)/100</f>
      </c>
      <c t="s">
        <v>13</v>
      </c>
    </row>
    <row r="343" spans="1:5" ht="38.25">
      <c r="A343" s="28" t="s">
        <v>40</v>
      </c>
      <c r="E343" s="29" t="s">
        <v>512</v>
      </c>
    </row>
    <row r="344" spans="1:5" ht="12.75">
      <c r="A344" s="30" t="s">
        <v>42</v>
      </c>
      <c r="E344" s="31" t="s">
        <v>513</v>
      </c>
    </row>
    <row r="345" spans="1:5" ht="25.5">
      <c r="A345" t="s">
        <v>44</v>
      </c>
      <c r="E345" s="29" t="s">
        <v>514</v>
      </c>
    </row>
    <row r="346" spans="1:16" ht="25.5">
      <c r="A346" s="19" t="s">
        <v>35</v>
      </c>
      <c s="23" t="s">
        <v>515</v>
      </c>
      <c s="23" t="s">
        <v>516</v>
      </c>
      <c s="19" t="s">
        <v>37</v>
      </c>
      <c s="24" t="s">
        <v>517</v>
      </c>
      <c s="25" t="s">
        <v>69</v>
      </c>
      <c s="26">
        <v>16</v>
      </c>
      <c s="27">
        <v>0</v>
      </c>
      <c s="27">
        <f>ROUND(ROUND(H346,2)*ROUND(G346,3),2)</f>
      </c>
      <c r="O346">
        <f>(I346*21)/100</f>
      </c>
      <c t="s">
        <v>13</v>
      </c>
    </row>
    <row r="347" spans="1:5" ht="38.25">
      <c r="A347" s="28" t="s">
        <v>40</v>
      </c>
      <c r="E347" s="29" t="s">
        <v>518</v>
      </c>
    </row>
    <row r="348" spans="1:5" ht="38.25">
      <c r="A348" s="30" t="s">
        <v>42</v>
      </c>
      <c r="E348" s="31" t="s">
        <v>519</v>
      </c>
    </row>
    <row r="349" spans="1:5" ht="25.5">
      <c r="A349" t="s">
        <v>44</v>
      </c>
      <c r="E349" s="29" t="s">
        <v>520</v>
      </c>
    </row>
    <row r="350" spans="1:16" ht="25.5">
      <c r="A350" s="19" t="s">
        <v>35</v>
      </c>
      <c s="23" t="s">
        <v>521</v>
      </c>
      <c s="23" t="s">
        <v>522</v>
      </c>
      <c s="19" t="s">
        <v>37</v>
      </c>
      <c s="24" t="s">
        <v>523</v>
      </c>
      <c s="25" t="s">
        <v>69</v>
      </c>
      <c s="26">
        <v>14</v>
      </c>
      <c s="27">
        <v>0</v>
      </c>
      <c s="27">
        <f>ROUND(ROUND(H350,2)*ROUND(G350,3),2)</f>
      </c>
      <c r="O350">
        <f>(I350*21)/100</f>
      </c>
      <c t="s">
        <v>13</v>
      </c>
    </row>
    <row r="351" spans="1:5" ht="12.75">
      <c r="A351" s="28" t="s">
        <v>40</v>
      </c>
      <c r="E351" s="29" t="s">
        <v>37</v>
      </c>
    </row>
    <row r="352" spans="1:5" ht="38.25">
      <c r="A352" s="30" t="s">
        <v>42</v>
      </c>
      <c r="E352" s="31" t="s">
        <v>524</v>
      </c>
    </row>
    <row r="353" spans="1:5" ht="25.5">
      <c r="A353" t="s">
        <v>44</v>
      </c>
      <c r="E353" s="29" t="s">
        <v>525</v>
      </c>
    </row>
    <row r="354" spans="1:16" ht="12.75">
      <c r="A354" s="19" t="s">
        <v>35</v>
      </c>
      <c s="23" t="s">
        <v>526</v>
      </c>
      <c s="23" t="s">
        <v>527</v>
      </c>
      <c s="19" t="s">
        <v>37</v>
      </c>
      <c s="24" t="s">
        <v>528</v>
      </c>
      <c s="25" t="s">
        <v>69</v>
      </c>
      <c s="26">
        <v>13</v>
      </c>
      <c s="27">
        <v>0</v>
      </c>
      <c s="27">
        <f>ROUND(ROUND(H354,2)*ROUND(G354,3),2)</f>
      </c>
      <c r="O354">
        <f>(I354*21)/100</f>
      </c>
      <c t="s">
        <v>13</v>
      </c>
    </row>
    <row r="355" spans="1:5" ht="12.75">
      <c r="A355" s="28" t="s">
        <v>40</v>
      </c>
      <c r="E355" s="29" t="s">
        <v>529</v>
      </c>
    </row>
    <row r="356" spans="1:5" ht="12.75">
      <c r="A356" s="30" t="s">
        <v>42</v>
      </c>
      <c r="E356" s="31" t="s">
        <v>530</v>
      </c>
    </row>
    <row r="357" spans="1:5" ht="25.5">
      <c r="A357" t="s">
        <v>44</v>
      </c>
      <c r="E357" s="29" t="s">
        <v>514</v>
      </c>
    </row>
    <row r="358" spans="1:16" ht="25.5">
      <c r="A358" s="19" t="s">
        <v>35</v>
      </c>
      <c s="23" t="s">
        <v>531</v>
      </c>
      <c s="23" t="s">
        <v>532</v>
      </c>
      <c s="19" t="s">
        <v>37</v>
      </c>
      <c s="24" t="s">
        <v>533</v>
      </c>
      <c s="25" t="s">
        <v>95</v>
      </c>
      <c s="26">
        <v>374.75</v>
      </c>
      <c s="27">
        <v>0</v>
      </c>
      <c s="27">
        <f>ROUND(ROUND(H358,2)*ROUND(G358,3),2)</f>
      </c>
      <c r="O358">
        <f>(I358*21)/100</f>
      </c>
      <c t="s">
        <v>13</v>
      </c>
    </row>
    <row r="359" spans="1:5" ht="12.75">
      <c r="A359" s="28" t="s">
        <v>40</v>
      </c>
      <c r="E359" s="29" t="s">
        <v>37</v>
      </c>
    </row>
    <row r="360" spans="1:5" ht="38.25">
      <c r="A360" s="30" t="s">
        <v>42</v>
      </c>
      <c r="E360" s="31" t="s">
        <v>534</v>
      </c>
    </row>
    <row r="361" spans="1:5" ht="38.25">
      <c r="A361" t="s">
        <v>44</v>
      </c>
      <c r="E361" s="29" t="s">
        <v>535</v>
      </c>
    </row>
    <row r="362" spans="1:16" ht="25.5">
      <c r="A362" s="19" t="s">
        <v>35</v>
      </c>
      <c s="23" t="s">
        <v>536</v>
      </c>
      <c s="23" t="s">
        <v>537</v>
      </c>
      <c s="19" t="s">
        <v>37</v>
      </c>
      <c s="24" t="s">
        <v>538</v>
      </c>
      <c s="25" t="s">
        <v>95</v>
      </c>
      <c s="26">
        <v>374.75</v>
      </c>
      <c s="27">
        <v>0</v>
      </c>
      <c s="27">
        <f>ROUND(ROUND(H362,2)*ROUND(G362,3),2)</f>
      </c>
      <c r="O362">
        <f>(I362*21)/100</f>
      </c>
      <c t="s">
        <v>13</v>
      </c>
    </row>
    <row r="363" spans="1:5" ht="12.75">
      <c r="A363" s="28" t="s">
        <v>40</v>
      </c>
      <c r="E363" s="29" t="s">
        <v>37</v>
      </c>
    </row>
    <row r="364" spans="1:5" ht="38.25">
      <c r="A364" s="30" t="s">
        <v>42</v>
      </c>
      <c r="E364" s="31" t="s">
        <v>534</v>
      </c>
    </row>
    <row r="365" spans="1:5" ht="38.25">
      <c r="A365" t="s">
        <v>44</v>
      </c>
      <c r="E365" s="29" t="s">
        <v>535</v>
      </c>
    </row>
    <row r="366" spans="1:16" ht="12.75">
      <c r="A366" s="19" t="s">
        <v>35</v>
      </c>
      <c s="23" t="s">
        <v>539</v>
      </c>
      <c s="23" t="s">
        <v>540</v>
      </c>
      <c s="19" t="s">
        <v>37</v>
      </c>
      <c s="24" t="s">
        <v>541</v>
      </c>
      <c s="25" t="s">
        <v>106</v>
      </c>
      <c s="26">
        <v>888.5</v>
      </c>
      <c s="27">
        <v>0</v>
      </c>
      <c s="27">
        <f>ROUND(ROUND(H366,2)*ROUND(G366,3),2)</f>
      </c>
      <c r="O366">
        <f>(I366*21)/100</f>
      </c>
      <c t="s">
        <v>13</v>
      </c>
    </row>
    <row r="367" spans="1:5" ht="25.5">
      <c r="A367" s="28" t="s">
        <v>40</v>
      </c>
      <c r="E367" s="29" t="s">
        <v>542</v>
      </c>
    </row>
    <row r="368" spans="1:5" ht="12.75">
      <c r="A368" s="30" t="s">
        <v>42</v>
      </c>
      <c r="E368" s="31" t="s">
        <v>543</v>
      </c>
    </row>
    <row r="369" spans="1:5" ht="51">
      <c r="A369" t="s">
        <v>44</v>
      </c>
      <c r="E369" s="29" t="s">
        <v>544</v>
      </c>
    </row>
    <row r="370" spans="1:16" ht="12.75">
      <c r="A370" s="19" t="s">
        <v>35</v>
      </c>
      <c s="23" t="s">
        <v>545</v>
      </c>
      <c s="23" t="s">
        <v>546</v>
      </c>
      <c s="19" t="s">
        <v>37</v>
      </c>
      <c s="24" t="s">
        <v>547</v>
      </c>
      <c s="25" t="s">
        <v>106</v>
      </c>
      <c s="26">
        <v>608.5</v>
      </c>
      <c s="27">
        <v>0</v>
      </c>
      <c s="27">
        <f>ROUND(ROUND(H370,2)*ROUND(G370,3),2)</f>
      </c>
      <c r="O370">
        <f>(I370*21)/100</f>
      </c>
      <c t="s">
        <v>13</v>
      </c>
    </row>
    <row r="371" spans="1:5" ht="25.5">
      <c r="A371" s="28" t="s">
        <v>40</v>
      </c>
      <c r="E371" s="29" t="s">
        <v>548</v>
      </c>
    </row>
    <row r="372" spans="1:5" ht="12.75">
      <c r="A372" s="30" t="s">
        <v>42</v>
      </c>
      <c r="E372" s="31" t="s">
        <v>549</v>
      </c>
    </row>
    <row r="373" spans="1:5" ht="38.25">
      <c r="A373" t="s">
        <v>44</v>
      </c>
      <c r="E373" s="29" t="s">
        <v>550</v>
      </c>
    </row>
    <row r="374" spans="1:16" ht="12.75">
      <c r="A374" s="19" t="s">
        <v>35</v>
      </c>
      <c s="23" t="s">
        <v>551</v>
      </c>
      <c s="23" t="s">
        <v>552</v>
      </c>
      <c s="19" t="s">
        <v>37</v>
      </c>
      <c s="24" t="s">
        <v>553</v>
      </c>
      <c s="25" t="s">
        <v>106</v>
      </c>
      <c s="26">
        <v>3103.6</v>
      </c>
      <c s="27">
        <v>0</v>
      </c>
      <c s="27">
        <f>ROUND(ROUND(H374,2)*ROUND(G374,3),2)</f>
      </c>
      <c r="O374">
        <f>(I374*21)/100</f>
      </c>
      <c t="s">
        <v>13</v>
      </c>
    </row>
    <row r="375" spans="1:5" ht="12.75">
      <c r="A375" s="28" t="s">
        <v>40</v>
      </c>
      <c r="E375" s="29" t="s">
        <v>554</v>
      </c>
    </row>
    <row r="376" spans="1:5" ht="76.5">
      <c r="A376" s="30" t="s">
        <v>42</v>
      </c>
      <c r="E376" s="31" t="s">
        <v>555</v>
      </c>
    </row>
    <row r="377" spans="1:5" ht="25.5">
      <c r="A377" t="s">
        <v>44</v>
      </c>
      <c r="E377" s="29" t="s">
        <v>556</v>
      </c>
    </row>
    <row r="378" spans="1:16" ht="12.75">
      <c r="A378" s="19" t="s">
        <v>35</v>
      </c>
      <c s="23" t="s">
        <v>557</v>
      </c>
      <c s="23" t="s">
        <v>558</v>
      </c>
      <c s="19" t="s">
        <v>37</v>
      </c>
      <c s="24" t="s">
        <v>559</v>
      </c>
      <c s="25" t="s">
        <v>106</v>
      </c>
      <c s="26">
        <v>10</v>
      </c>
      <c s="27">
        <v>0</v>
      </c>
      <c s="27">
        <f>ROUND(ROUND(H378,2)*ROUND(G378,3),2)</f>
      </c>
      <c r="O378">
        <f>(I378*21)/100</f>
      </c>
      <c t="s">
        <v>13</v>
      </c>
    </row>
    <row r="379" spans="1:5" ht="12.75">
      <c r="A379" s="28" t="s">
        <v>40</v>
      </c>
      <c r="E379" s="29" t="s">
        <v>560</v>
      </c>
    </row>
    <row r="380" spans="1:5" ht="12.75">
      <c r="A380" s="30" t="s">
        <v>42</v>
      </c>
      <c r="E380" s="31" t="s">
        <v>561</v>
      </c>
    </row>
    <row r="381" spans="1:5" ht="25.5">
      <c r="A381" t="s">
        <v>44</v>
      </c>
      <c r="E381" s="29" t="s">
        <v>562</v>
      </c>
    </row>
    <row r="382" spans="1:16" ht="12.75">
      <c r="A382" s="19" t="s">
        <v>35</v>
      </c>
      <c s="23" t="s">
        <v>563</v>
      </c>
      <c s="23" t="s">
        <v>564</v>
      </c>
      <c s="19" t="s">
        <v>37</v>
      </c>
      <c s="24" t="s">
        <v>565</v>
      </c>
      <c s="25" t="s">
        <v>106</v>
      </c>
      <c s="26">
        <v>3103.6</v>
      </c>
      <c s="27">
        <v>0</v>
      </c>
      <c s="27">
        <f>ROUND(ROUND(H382,2)*ROUND(G382,3),2)</f>
      </c>
      <c r="O382">
        <f>(I382*21)/100</f>
      </c>
      <c t="s">
        <v>13</v>
      </c>
    </row>
    <row r="383" spans="1:5" ht="12.75">
      <c r="A383" s="28" t="s">
        <v>40</v>
      </c>
      <c r="E383" s="29" t="s">
        <v>566</v>
      </c>
    </row>
    <row r="384" spans="1:5" ht="76.5">
      <c r="A384" s="30" t="s">
        <v>42</v>
      </c>
      <c r="E384" s="31" t="s">
        <v>567</v>
      </c>
    </row>
    <row r="385" spans="1:5" ht="38.25">
      <c r="A385" t="s">
        <v>44</v>
      </c>
      <c r="E385" s="29" t="s">
        <v>568</v>
      </c>
    </row>
    <row r="386" spans="1:16" ht="12.75">
      <c r="A386" s="19" t="s">
        <v>35</v>
      </c>
      <c s="23" t="s">
        <v>569</v>
      </c>
      <c s="23" t="s">
        <v>570</v>
      </c>
      <c s="19" t="s">
        <v>37</v>
      </c>
      <c s="24" t="s">
        <v>571</v>
      </c>
      <c s="25" t="s">
        <v>106</v>
      </c>
      <c s="26">
        <v>150</v>
      </c>
      <c s="27">
        <v>0</v>
      </c>
      <c s="27">
        <f>ROUND(ROUND(H386,2)*ROUND(G386,3),2)</f>
      </c>
      <c r="O386">
        <f>(I386*21)/100</f>
      </c>
      <c t="s">
        <v>13</v>
      </c>
    </row>
    <row r="387" spans="1:5" ht="38.25">
      <c r="A387" s="28" t="s">
        <v>40</v>
      </c>
      <c r="E387" s="29" t="s">
        <v>572</v>
      </c>
    </row>
    <row r="388" spans="1:5" ht="12.75">
      <c r="A388" s="30" t="s">
        <v>42</v>
      </c>
      <c r="E388" s="31" t="s">
        <v>120</v>
      </c>
    </row>
    <row r="389" spans="1:5" ht="38.25">
      <c r="A389" t="s">
        <v>44</v>
      </c>
      <c r="E389" s="29" t="s">
        <v>568</v>
      </c>
    </row>
    <row r="390" spans="1:16" ht="12.75">
      <c r="A390" s="19" t="s">
        <v>35</v>
      </c>
      <c s="23" t="s">
        <v>573</v>
      </c>
      <c s="23" t="s">
        <v>574</v>
      </c>
      <c s="19" t="s">
        <v>37</v>
      </c>
      <c s="24" t="s">
        <v>575</v>
      </c>
      <c s="25" t="s">
        <v>106</v>
      </c>
      <c s="26">
        <v>150</v>
      </c>
      <c s="27">
        <v>0</v>
      </c>
      <c s="27">
        <f>ROUND(ROUND(H390,2)*ROUND(G390,3),2)</f>
      </c>
      <c r="O390">
        <f>(I390*21)/100</f>
      </c>
      <c t="s">
        <v>13</v>
      </c>
    </row>
    <row r="391" spans="1:5" ht="51">
      <c r="A391" s="28" t="s">
        <v>40</v>
      </c>
      <c r="E391" s="29" t="s">
        <v>576</v>
      </c>
    </row>
    <row r="392" spans="1:5" ht="12.75">
      <c r="A392" s="30" t="s">
        <v>42</v>
      </c>
      <c r="E392" s="31" t="s">
        <v>120</v>
      </c>
    </row>
    <row r="393" spans="1:5" ht="38.25">
      <c r="A393" t="s">
        <v>44</v>
      </c>
      <c r="E393" s="29" t="s">
        <v>568</v>
      </c>
    </row>
    <row r="394" spans="1:16" ht="12.75">
      <c r="A394" s="19" t="s">
        <v>35</v>
      </c>
      <c s="23" t="s">
        <v>577</v>
      </c>
      <c s="23" t="s">
        <v>578</v>
      </c>
      <c s="19" t="s">
        <v>37</v>
      </c>
      <c s="24" t="s">
        <v>579</v>
      </c>
      <c s="25" t="s">
        <v>106</v>
      </c>
      <c s="26">
        <v>53</v>
      </c>
      <c s="27">
        <v>0</v>
      </c>
      <c s="27">
        <f>ROUND(ROUND(H394,2)*ROUND(G394,3),2)</f>
      </c>
      <c r="O394">
        <f>(I394*21)/100</f>
      </c>
      <c t="s">
        <v>13</v>
      </c>
    </row>
    <row r="395" spans="1:5" ht="12.75">
      <c r="A395" s="28" t="s">
        <v>40</v>
      </c>
      <c r="E395" s="29" t="s">
        <v>580</v>
      </c>
    </row>
    <row r="396" spans="1:5" ht="12.75">
      <c r="A396" s="30" t="s">
        <v>42</v>
      </c>
      <c r="E396" s="31" t="s">
        <v>581</v>
      </c>
    </row>
    <row r="397" spans="1:5" ht="89.25">
      <c r="A397" t="s">
        <v>44</v>
      </c>
      <c r="E397" s="29" t="s">
        <v>582</v>
      </c>
    </row>
    <row r="398" spans="1:16" ht="12.75">
      <c r="A398" s="19" t="s">
        <v>35</v>
      </c>
      <c s="23" t="s">
        <v>583</v>
      </c>
      <c s="23" t="s">
        <v>584</v>
      </c>
      <c s="19" t="s">
        <v>37</v>
      </c>
      <c s="24" t="s">
        <v>585</v>
      </c>
      <c s="25" t="s">
        <v>106</v>
      </c>
      <c s="26">
        <v>130</v>
      </c>
      <c s="27">
        <v>0</v>
      </c>
      <c s="27">
        <f>ROUND(ROUND(H398,2)*ROUND(G398,3),2)</f>
      </c>
      <c r="O398">
        <f>(I398*21)/100</f>
      </c>
      <c t="s">
        <v>13</v>
      </c>
    </row>
    <row r="399" spans="1:5" ht="12.75">
      <c r="A399" s="28" t="s">
        <v>40</v>
      </c>
      <c r="E399" s="29" t="s">
        <v>586</v>
      </c>
    </row>
    <row r="400" spans="1:5" ht="12.75">
      <c r="A400" s="30" t="s">
        <v>42</v>
      </c>
      <c r="E400" s="31" t="s">
        <v>587</v>
      </c>
    </row>
    <row r="401" spans="1:5" ht="89.25">
      <c r="A401" t="s">
        <v>44</v>
      </c>
      <c r="E401" s="29" t="s">
        <v>582</v>
      </c>
    </row>
    <row r="402" spans="1:16" ht="12.75">
      <c r="A402" s="19" t="s">
        <v>35</v>
      </c>
      <c s="23" t="s">
        <v>588</v>
      </c>
      <c s="23" t="s">
        <v>589</v>
      </c>
      <c s="19" t="s">
        <v>37</v>
      </c>
      <c s="24" t="s">
        <v>590</v>
      </c>
      <c s="25" t="s">
        <v>95</v>
      </c>
      <c s="26">
        <v>272.7</v>
      </c>
      <c s="27">
        <v>0</v>
      </c>
      <c s="27">
        <f>ROUND(ROUND(H402,2)*ROUND(G402,3),2)</f>
      </c>
      <c r="O402">
        <f>(I402*21)/100</f>
      </c>
      <c t="s">
        <v>13</v>
      </c>
    </row>
    <row r="403" spans="1:5" ht="12.75">
      <c r="A403" s="28" t="s">
        <v>40</v>
      </c>
      <c r="E403" s="29" t="s">
        <v>37</v>
      </c>
    </row>
    <row r="404" spans="1:5" ht="51">
      <c r="A404" s="30" t="s">
        <v>42</v>
      </c>
      <c r="E404" s="31" t="s">
        <v>591</v>
      </c>
    </row>
    <row r="405" spans="1:5" ht="25.5">
      <c r="A405" t="s">
        <v>44</v>
      </c>
      <c r="E405" s="29" t="s">
        <v>592</v>
      </c>
    </row>
    <row r="406" spans="1:16" ht="12.75">
      <c r="A406" s="19" t="s">
        <v>35</v>
      </c>
      <c s="23" t="s">
        <v>593</v>
      </c>
      <c s="23" t="s">
        <v>594</v>
      </c>
      <c s="19" t="s">
        <v>37</v>
      </c>
      <c s="24" t="s">
        <v>595</v>
      </c>
      <c s="25" t="s">
        <v>95</v>
      </c>
      <c s="26">
        <v>65.52</v>
      </c>
      <c s="27">
        <v>0</v>
      </c>
      <c s="27">
        <f>ROUND(ROUND(H406,2)*ROUND(G406,3),2)</f>
      </c>
      <c r="O406">
        <f>(I406*21)/100</f>
      </c>
      <c t="s">
        <v>13</v>
      </c>
    </row>
    <row r="407" spans="1:5" ht="25.5">
      <c r="A407" s="28" t="s">
        <v>40</v>
      </c>
      <c r="E407" s="29" t="s">
        <v>596</v>
      </c>
    </row>
    <row r="408" spans="1:5" ht="12.75">
      <c r="A408" s="30" t="s">
        <v>42</v>
      </c>
      <c r="E408" s="31" t="s">
        <v>401</v>
      </c>
    </row>
    <row r="409" spans="1:5" ht="25.5">
      <c r="A409" t="s">
        <v>44</v>
      </c>
      <c r="E409" s="29" t="s">
        <v>592</v>
      </c>
    </row>
    <row r="410" spans="1:16" ht="12.75">
      <c r="A410" s="19" t="s">
        <v>35</v>
      </c>
      <c s="23" t="s">
        <v>597</v>
      </c>
      <c s="23" t="s">
        <v>598</v>
      </c>
      <c s="19" t="s">
        <v>37</v>
      </c>
      <c s="24" t="s">
        <v>599</v>
      </c>
      <c s="25" t="s">
        <v>101</v>
      </c>
      <c s="26">
        <v>5.582</v>
      </c>
      <c s="27">
        <v>0</v>
      </c>
      <c s="27">
        <f>ROUND(ROUND(H410,2)*ROUND(G410,3),2)</f>
      </c>
      <c r="O410">
        <f>(I410*21)/100</f>
      </c>
      <c t="s">
        <v>13</v>
      </c>
    </row>
    <row r="411" spans="1:5" ht="25.5">
      <c r="A411" s="28" t="s">
        <v>40</v>
      </c>
      <c r="E411" s="29" t="s">
        <v>600</v>
      </c>
    </row>
    <row r="412" spans="1:5" ht="38.25">
      <c r="A412" s="30" t="s">
        <v>42</v>
      </c>
      <c r="E412" s="31" t="s">
        <v>601</v>
      </c>
    </row>
    <row r="413" spans="1:5" ht="102">
      <c r="A413" t="s">
        <v>44</v>
      </c>
      <c r="E413" s="29" t="s">
        <v>602</v>
      </c>
    </row>
    <row r="414" spans="1:16" ht="12.75">
      <c r="A414" s="19" t="s">
        <v>35</v>
      </c>
      <c s="23" t="s">
        <v>603</v>
      </c>
      <c s="23" t="s">
        <v>604</v>
      </c>
      <c s="19" t="s">
        <v>37</v>
      </c>
      <c s="24" t="s">
        <v>605</v>
      </c>
      <c s="25" t="s">
        <v>106</v>
      </c>
      <c s="26">
        <v>5</v>
      </c>
      <c s="27">
        <v>0</v>
      </c>
      <c s="27">
        <f>ROUND(ROUND(H414,2)*ROUND(G414,3),2)</f>
      </c>
      <c r="O414">
        <f>(I414*21)/100</f>
      </c>
      <c t="s">
        <v>13</v>
      </c>
    </row>
    <row r="415" spans="1:5" ht="38.25">
      <c r="A415" s="28" t="s">
        <v>40</v>
      </c>
      <c r="E415" s="29" t="s">
        <v>606</v>
      </c>
    </row>
    <row r="416" spans="1:5" ht="12.75">
      <c r="A416" s="30" t="s">
        <v>42</v>
      </c>
      <c r="E416" s="31" t="s">
        <v>607</v>
      </c>
    </row>
    <row r="417" spans="1:5" ht="114.75">
      <c r="A417" t="s">
        <v>44</v>
      </c>
      <c r="E417" s="29" t="s">
        <v>608</v>
      </c>
    </row>
    <row r="418" spans="1:16" ht="12.75">
      <c r="A418" s="19" t="s">
        <v>35</v>
      </c>
      <c s="23" t="s">
        <v>609</v>
      </c>
      <c s="23" t="s">
        <v>610</v>
      </c>
      <c s="19" t="s">
        <v>37</v>
      </c>
      <c s="24" t="s">
        <v>611</v>
      </c>
      <c s="25" t="s">
        <v>69</v>
      </c>
      <c s="26">
        <v>8</v>
      </c>
      <c s="27">
        <v>0</v>
      </c>
      <c s="27">
        <f>ROUND(ROUND(H418,2)*ROUND(G418,3),2)</f>
      </c>
      <c r="O418">
        <f>(I418*21)/100</f>
      </c>
      <c t="s">
        <v>13</v>
      </c>
    </row>
    <row r="419" spans="1:5" ht="25.5">
      <c r="A419" s="28" t="s">
        <v>40</v>
      </c>
      <c r="E419" s="29" t="s">
        <v>152</v>
      </c>
    </row>
    <row r="420" spans="1:5" ht="12.75">
      <c r="A420" s="30" t="s">
        <v>42</v>
      </c>
      <c r="E420" s="31" t="s">
        <v>435</v>
      </c>
    </row>
    <row r="421" spans="1:5" ht="76.5">
      <c r="A421" t="s">
        <v>44</v>
      </c>
      <c r="E421" s="29" t="s">
        <v>612</v>
      </c>
    </row>
    <row r="422" spans="1:16" ht="12.75">
      <c r="A422" s="19" t="s">
        <v>35</v>
      </c>
      <c s="23" t="s">
        <v>613</v>
      </c>
      <c s="23" t="s">
        <v>614</v>
      </c>
      <c s="19" t="s">
        <v>37</v>
      </c>
      <c s="24" t="s">
        <v>615</v>
      </c>
      <c s="25" t="s">
        <v>95</v>
      </c>
      <c s="26">
        <v>65.52</v>
      </c>
      <c s="27">
        <v>0</v>
      </c>
      <c s="27">
        <f>ROUND(ROUND(H422,2)*ROUND(G422,3),2)</f>
      </c>
      <c r="O422">
        <f>(I422*21)/100</f>
      </c>
      <c t="s">
        <v>13</v>
      </c>
    </row>
    <row r="423" spans="1:5" ht="25.5">
      <c r="A423" s="28" t="s">
        <v>40</v>
      </c>
      <c r="E423" s="29" t="s">
        <v>616</v>
      </c>
    </row>
    <row r="424" spans="1:5" ht="12.75">
      <c r="A424" s="30" t="s">
        <v>42</v>
      </c>
      <c r="E424" s="31" t="s">
        <v>401</v>
      </c>
    </row>
    <row r="425" spans="1:5" ht="76.5">
      <c r="A425" t="s">
        <v>44</v>
      </c>
      <c r="E425" s="29" t="s">
        <v>612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0+O8+O17+O30+O55</f>
      </c>
      <c t="s">
        <v>12</v>
      </c>
    </row>
    <row r="3" spans="1:16" ht="15" customHeight="1">
      <c r="A3" t="s">
        <v>1</v>
      </c>
      <c s="8" t="s">
        <v>4</v>
      </c>
      <c s="9" t="s">
        <v>5</v>
      </c>
      <c s="1"/>
      <c s="10" t="s">
        <v>6</v>
      </c>
      <c s="1"/>
      <c s="4"/>
      <c s="3" t="s">
        <v>617</v>
      </c>
      <c s="32">
        <f>0+I8+I17+I30+I55</f>
      </c>
      <c r="O3" t="s">
        <v>9</v>
      </c>
      <c t="s">
        <v>13</v>
      </c>
    </row>
    <row r="4" spans="1:16" ht="15" customHeight="1">
      <c r="A4" t="s">
        <v>7</v>
      </c>
      <c s="12" t="s">
        <v>8</v>
      </c>
      <c s="13" t="s">
        <v>617</v>
      </c>
      <c s="5"/>
      <c s="14" t="s">
        <v>618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78</v>
      </c>
      <c s="19" t="s">
        <v>37</v>
      </c>
      <c s="24" t="s">
        <v>79</v>
      </c>
      <c s="25" t="s">
        <v>80</v>
      </c>
      <c s="26">
        <v>1150</v>
      </c>
      <c s="27">
        <v>0</v>
      </c>
      <c s="27">
        <f>ROUND(ROUND(H9,2)*ROUND(G9,3),2)</f>
      </c>
      <c r="O9">
        <f>(I9*21)/100</f>
      </c>
      <c t="s">
        <v>13</v>
      </c>
    </row>
    <row r="10" spans="1:5" ht="25.5">
      <c r="A10" s="28" t="s">
        <v>40</v>
      </c>
      <c r="E10" s="29" t="s">
        <v>619</v>
      </c>
    </row>
    <row r="11" spans="1:5" ht="38.25">
      <c r="A11" s="30" t="s">
        <v>42</v>
      </c>
      <c r="E11" s="31" t="s">
        <v>620</v>
      </c>
    </row>
    <row r="12" spans="1:5" ht="25.5">
      <c r="A12" t="s">
        <v>44</v>
      </c>
      <c r="E12" s="29" t="s">
        <v>83</v>
      </c>
    </row>
    <row r="13" spans="1:16" ht="12.75">
      <c r="A13" s="19" t="s">
        <v>35</v>
      </c>
      <c s="23" t="s">
        <v>13</v>
      </c>
      <c s="23" t="s">
        <v>621</v>
      </c>
      <c s="19" t="s">
        <v>37</v>
      </c>
      <c s="24" t="s">
        <v>622</v>
      </c>
      <c s="25" t="s">
        <v>39</v>
      </c>
      <c s="26">
        <v>1</v>
      </c>
      <c s="27">
        <v>0</v>
      </c>
      <c s="27">
        <f>ROUND(ROUND(H13,2)*ROUND(G13,3),2)</f>
      </c>
      <c r="O13">
        <f>(I13*21)/100</f>
      </c>
      <c t="s">
        <v>13</v>
      </c>
    </row>
    <row r="14" spans="1:5" ht="12.75">
      <c r="A14" s="28" t="s">
        <v>40</v>
      </c>
      <c r="E14" s="29" t="s">
        <v>623</v>
      </c>
    </row>
    <row r="15" spans="1:5" ht="12.75">
      <c r="A15" s="30" t="s">
        <v>42</v>
      </c>
      <c r="E15" s="31" t="s">
        <v>43</v>
      </c>
    </row>
    <row r="16" spans="1:5" ht="12.75">
      <c r="A16" t="s">
        <v>44</v>
      </c>
      <c r="E16" s="29" t="s">
        <v>75</v>
      </c>
    </row>
    <row r="17" spans="1:18" ht="12.75" customHeight="1">
      <c r="A17" s="5" t="s">
        <v>33</v>
      </c>
      <c s="5"/>
      <c s="35" t="s">
        <v>19</v>
      </c>
      <c s="5"/>
      <c s="21" t="s">
        <v>92</v>
      </c>
      <c s="5"/>
      <c s="5"/>
      <c s="5"/>
      <c s="36">
        <f>0+Q17</f>
      </c>
      <c r="O17">
        <f>0+R17</f>
      </c>
      <c r="Q17">
        <f>0+I18+I22+I26</f>
      </c>
      <c>
        <f>0+O18+O22+O26</f>
      </c>
    </row>
    <row r="18" spans="1:16" ht="12.75">
      <c r="A18" s="19" t="s">
        <v>35</v>
      </c>
      <c s="23" t="s">
        <v>12</v>
      </c>
      <c s="23" t="s">
        <v>109</v>
      </c>
      <c s="19" t="s">
        <v>37</v>
      </c>
      <c s="24" t="s">
        <v>110</v>
      </c>
      <c s="25" t="s">
        <v>101</v>
      </c>
      <c s="26">
        <v>302.5</v>
      </c>
      <c s="27">
        <v>0</v>
      </c>
      <c s="27">
        <f>ROUND(ROUND(H18,2)*ROUND(G18,3),2)</f>
      </c>
      <c r="O18">
        <f>(I18*21)/100</f>
      </c>
      <c t="s">
        <v>13</v>
      </c>
    </row>
    <row r="19" spans="1:5" ht="38.25">
      <c r="A19" s="28" t="s">
        <v>40</v>
      </c>
      <c r="E19" s="29" t="s">
        <v>624</v>
      </c>
    </row>
    <row r="20" spans="1:5" ht="12.75">
      <c r="A20" s="30" t="s">
        <v>42</v>
      </c>
      <c r="E20" s="31" t="s">
        <v>625</v>
      </c>
    </row>
    <row r="21" spans="1:5" ht="63.75">
      <c r="A21" t="s">
        <v>44</v>
      </c>
      <c r="E21" s="29" t="s">
        <v>98</v>
      </c>
    </row>
    <row r="22" spans="1:16" ht="12.75">
      <c r="A22" s="19" t="s">
        <v>35</v>
      </c>
      <c s="23" t="s">
        <v>23</v>
      </c>
      <c s="23" t="s">
        <v>144</v>
      </c>
      <c s="19" t="s">
        <v>37</v>
      </c>
      <c s="24" t="s">
        <v>145</v>
      </c>
      <c s="25" t="s">
        <v>95</v>
      </c>
      <c s="26">
        <v>750</v>
      </c>
      <c s="27">
        <v>0</v>
      </c>
      <c s="27">
        <f>ROUND(ROUND(H22,2)*ROUND(G22,3),2)</f>
      </c>
      <c r="O22">
        <f>(I22*21)/100</f>
      </c>
      <c t="s">
        <v>13</v>
      </c>
    </row>
    <row r="23" spans="1:5" ht="25.5">
      <c r="A23" s="28" t="s">
        <v>40</v>
      </c>
      <c r="E23" s="29" t="s">
        <v>626</v>
      </c>
    </row>
    <row r="24" spans="1:5" ht="12.75">
      <c r="A24" s="30" t="s">
        <v>42</v>
      </c>
      <c r="E24" s="31" t="s">
        <v>627</v>
      </c>
    </row>
    <row r="25" spans="1:5" ht="25.5">
      <c r="A25" t="s">
        <v>44</v>
      </c>
      <c r="E25" s="29" t="s">
        <v>148</v>
      </c>
    </row>
    <row r="26" spans="1:16" ht="12.75">
      <c r="A26" s="19" t="s">
        <v>35</v>
      </c>
      <c s="23" t="s">
        <v>25</v>
      </c>
      <c s="23" t="s">
        <v>150</v>
      </c>
      <c s="19" t="s">
        <v>37</v>
      </c>
      <c s="24" t="s">
        <v>151</v>
      </c>
      <c s="25" t="s">
        <v>106</v>
      </c>
      <c s="26">
        <v>1000</v>
      </c>
      <c s="27">
        <v>0</v>
      </c>
      <c s="27">
        <f>ROUND(ROUND(H26,2)*ROUND(G26,3),2)</f>
      </c>
      <c r="O26">
        <f>(I26*21)/100</f>
      </c>
      <c t="s">
        <v>13</v>
      </c>
    </row>
    <row r="27" spans="1:5" ht="25.5">
      <c r="A27" s="28" t="s">
        <v>40</v>
      </c>
      <c r="E27" s="29" t="s">
        <v>628</v>
      </c>
    </row>
    <row r="28" spans="1:5" ht="12.75">
      <c r="A28" s="30" t="s">
        <v>42</v>
      </c>
      <c r="E28" s="31" t="s">
        <v>629</v>
      </c>
    </row>
    <row r="29" spans="1:5" ht="63.75">
      <c r="A29" t="s">
        <v>44</v>
      </c>
      <c r="E29" s="29" t="s">
        <v>154</v>
      </c>
    </row>
    <row r="30" spans="1:18" ht="12.75" customHeight="1">
      <c r="A30" s="5" t="s">
        <v>33</v>
      </c>
      <c s="5"/>
      <c s="35" t="s">
        <v>25</v>
      </c>
      <c s="5"/>
      <c s="21" t="s">
        <v>282</v>
      </c>
      <c s="5"/>
      <c s="5"/>
      <c s="5"/>
      <c s="36">
        <f>0+Q30</f>
      </c>
      <c r="O30">
        <f>0+R30</f>
      </c>
      <c r="Q30">
        <f>0+I31+I35+I39+I43+I47+I51</f>
      </c>
      <c>
        <f>0+O31+O35+O39+O43+O47+O51</f>
      </c>
    </row>
    <row r="31" spans="1:16" ht="12.75">
      <c r="A31" s="19" t="s">
        <v>35</v>
      </c>
      <c s="23" t="s">
        <v>27</v>
      </c>
      <c s="23" t="s">
        <v>301</v>
      </c>
      <c s="19" t="s">
        <v>37</v>
      </c>
      <c s="24" t="s">
        <v>302</v>
      </c>
      <c s="25" t="s">
        <v>95</v>
      </c>
      <c s="26">
        <v>750</v>
      </c>
      <c s="27">
        <v>0</v>
      </c>
      <c s="27">
        <f>ROUND(ROUND(H31,2)*ROUND(G31,3),2)</f>
      </c>
      <c r="O31">
        <f>(I31*21)/100</f>
      </c>
      <c t="s">
        <v>13</v>
      </c>
    </row>
    <row r="32" spans="1:5" ht="12.75">
      <c r="A32" s="28" t="s">
        <v>40</v>
      </c>
      <c r="E32" s="29" t="s">
        <v>630</v>
      </c>
    </row>
    <row r="33" spans="1:5" ht="12.75">
      <c r="A33" s="30" t="s">
        <v>42</v>
      </c>
      <c r="E33" s="31" t="s">
        <v>627</v>
      </c>
    </row>
    <row r="34" spans="1:5" ht="102">
      <c r="A34" t="s">
        <v>44</v>
      </c>
      <c r="E34" s="29" t="s">
        <v>299</v>
      </c>
    </row>
    <row r="35" spans="1:16" ht="12.75">
      <c r="A35" s="19" t="s">
        <v>35</v>
      </c>
      <c s="23" t="s">
        <v>61</v>
      </c>
      <c s="23" t="s">
        <v>631</v>
      </c>
      <c s="19" t="s">
        <v>37</v>
      </c>
      <c s="24" t="s">
        <v>632</v>
      </c>
      <c s="25" t="s">
        <v>95</v>
      </c>
      <c s="26">
        <v>2832.5</v>
      </c>
      <c s="27">
        <v>0</v>
      </c>
      <c s="27">
        <f>ROUND(ROUND(H35,2)*ROUND(G35,3),2)</f>
      </c>
      <c r="O35">
        <f>(I35*21)/100</f>
      </c>
      <c t="s">
        <v>13</v>
      </c>
    </row>
    <row r="36" spans="1:5" ht="12.75">
      <c r="A36" s="28" t="s">
        <v>40</v>
      </c>
      <c r="E36" s="29" t="s">
        <v>633</v>
      </c>
    </row>
    <row r="37" spans="1:5" ht="25.5">
      <c r="A37" s="30" t="s">
        <v>42</v>
      </c>
      <c r="E37" s="31" t="s">
        <v>634</v>
      </c>
    </row>
    <row r="38" spans="1:5" ht="51">
      <c r="A38" t="s">
        <v>44</v>
      </c>
      <c r="E38" s="29" t="s">
        <v>309</v>
      </c>
    </row>
    <row r="39" spans="1:16" ht="12.75">
      <c r="A39" s="19" t="s">
        <v>35</v>
      </c>
      <c s="23" t="s">
        <v>66</v>
      </c>
      <c s="23" t="s">
        <v>316</v>
      </c>
      <c s="19" t="s">
        <v>37</v>
      </c>
      <c s="24" t="s">
        <v>317</v>
      </c>
      <c s="25" t="s">
        <v>95</v>
      </c>
      <c s="26">
        <v>2750</v>
      </c>
      <c s="27">
        <v>0</v>
      </c>
      <c s="27">
        <f>ROUND(ROUND(H39,2)*ROUND(G39,3),2)</f>
      </c>
      <c r="O39">
        <f>(I39*21)/100</f>
      </c>
      <c t="s">
        <v>13</v>
      </c>
    </row>
    <row r="40" spans="1:5" ht="12.75">
      <c r="A40" s="28" t="s">
        <v>40</v>
      </c>
      <c r="E40" s="29" t="s">
        <v>635</v>
      </c>
    </row>
    <row r="41" spans="1:5" ht="25.5">
      <c r="A41" s="30" t="s">
        <v>42</v>
      </c>
      <c r="E41" s="31" t="s">
        <v>636</v>
      </c>
    </row>
    <row r="42" spans="1:5" ht="51">
      <c r="A42" t="s">
        <v>44</v>
      </c>
      <c r="E42" s="29" t="s">
        <v>309</v>
      </c>
    </row>
    <row r="43" spans="1:16" ht="12.75">
      <c r="A43" s="19" t="s">
        <v>35</v>
      </c>
      <c s="23" t="s">
        <v>30</v>
      </c>
      <c s="23" t="s">
        <v>325</v>
      </c>
      <c s="19" t="s">
        <v>37</v>
      </c>
      <c s="24" t="s">
        <v>326</v>
      </c>
      <c s="25" t="s">
        <v>95</v>
      </c>
      <c s="26">
        <v>2750</v>
      </c>
      <c s="27">
        <v>0</v>
      </c>
      <c s="27">
        <f>ROUND(ROUND(H43,2)*ROUND(G43,3),2)</f>
      </c>
      <c r="O43">
        <f>(I43*21)/100</f>
      </c>
      <c t="s">
        <v>13</v>
      </c>
    </row>
    <row r="44" spans="1:5" ht="12.75">
      <c r="A44" s="28" t="s">
        <v>40</v>
      </c>
      <c r="E44" s="29" t="s">
        <v>637</v>
      </c>
    </row>
    <row r="45" spans="1:5" ht="25.5">
      <c r="A45" s="30" t="s">
        <v>42</v>
      </c>
      <c r="E45" s="31" t="s">
        <v>636</v>
      </c>
    </row>
    <row r="46" spans="1:5" ht="140.25">
      <c r="A46" t="s">
        <v>44</v>
      </c>
      <c r="E46" s="29" t="s">
        <v>329</v>
      </c>
    </row>
    <row r="47" spans="1:16" ht="12.75">
      <c r="A47" s="19" t="s">
        <v>35</v>
      </c>
      <c s="23" t="s">
        <v>32</v>
      </c>
      <c s="23" t="s">
        <v>638</v>
      </c>
      <c s="19" t="s">
        <v>37</v>
      </c>
      <c s="24" t="s">
        <v>639</v>
      </c>
      <c s="25" t="s">
        <v>95</v>
      </c>
      <c s="26">
        <v>2832.5</v>
      </c>
      <c s="27">
        <v>0</v>
      </c>
      <c s="27">
        <f>ROUND(ROUND(H47,2)*ROUND(G47,3),2)</f>
      </c>
      <c r="O47">
        <f>(I47*21)/100</f>
      </c>
      <c t="s">
        <v>13</v>
      </c>
    </row>
    <row r="48" spans="1:5" ht="12.75">
      <c r="A48" s="28" t="s">
        <v>40</v>
      </c>
      <c r="E48" s="29" t="s">
        <v>640</v>
      </c>
    </row>
    <row r="49" spans="1:5" ht="25.5">
      <c r="A49" s="30" t="s">
        <v>42</v>
      </c>
      <c r="E49" s="31" t="s">
        <v>634</v>
      </c>
    </row>
    <row r="50" spans="1:5" ht="140.25">
      <c r="A50" t="s">
        <v>44</v>
      </c>
      <c r="E50" s="29" t="s">
        <v>329</v>
      </c>
    </row>
    <row r="51" spans="1:16" ht="12.75">
      <c r="A51" s="19" t="s">
        <v>35</v>
      </c>
      <c s="23" t="s">
        <v>125</v>
      </c>
      <c s="23" t="s">
        <v>346</v>
      </c>
      <c s="19" t="s">
        <v>37</v>
      </c>
      <c s="24" t="s">
        <v>347</v>
      </c>
      <c s="25" t="s">
        <v>95</v>
      </c>
      <c s="26">
        <v>2832.5</v>
      </c>
      <c s="27">
        <v>0</v>
      </c>
      <c s="27">
        <f>ROUND(ROUND(H51,2)*ROUND(G51,3),2)</f>
      </c>
      <c r="O51">
        <f>(I51*21)/100</f>
      </c>
      <c t="s">
        <v>13</v>
      </c>
    </row>
    <row r="52" spans="1:5" ht="25.5">
      <c r="A52" s="28" t="s">
        <v>40</v>
      </c>
      <c r="E52" s="29" t="s">
        <v>641</v>
      </c>
    </row>
    <row r="53" spans="1:5" ht="25.5">
      <c r="A53" s="30" t="s">
        <v>42</v>
      </c>
      <c r="E53" s="31" t="s">
        <v>634</v>
      </c>
    </row>
    <row r="54" spans="1:5" ht="25.5">
      <c r="A54" t="s">
        <v>44</v>
      </c>
      <c r="E54" s="29" t="s">
        <v>350</v>
      </c>
    </row>
    <row r="55" spans="1:18" ht="12.75" customHeight="1">
      <c r="A55" s="5" t="s">
        <v>33</v>
      </c>
      <c s="5"/>
      <c s="35" t="s">
        <v>30</v>
      </c>
      <c s="5"/>
      <c s="21" t="s">
        <v>460</v>
      </c>
      <c s="5"/>
      <c s="5"/>
      <c s="5"/>
      <c s="36">
        <f>0+Q55</f>
      </c>
      <c r="O55">
        <f>0+R55</f>
      </c>
      <c r="Q55">
        <f>0+I56+I60+I64+I68+I72+I76+I80+I84+I88+I92+I96+I100+I104+I108+I112+I116+I120+I124+I128+I132</f>
      </c>
      <c>
        <f>0+O56+O60+O64+O68+O72+O76+O80+O84+O88+O92+O96+O100+O104+O108+O112+O116+O120+O124+O128+O132</f>
      </c>
    </row>
    <row r="56" spans="1:16" ht="25.5">
      <c r="A56" s="19" t="s">
        <v>35</v>
      </c>
      <c s="23" t="s">
        <v>131</v>
      </c>
      <c s="23" t="s">
        <v>642</v>
      </c>
      <c s="19" t="s">
        <v>37</v>
      </c>
      <c s="24" t="s">
        <v>643</v>
      </c>
      <c s="25" t="s">
        <v>69</v>
      </c>
      <c s="26">
        <v>11</v>
      </c>
      <c s="27">
        <v>0</v>
      </c>
      <c s="27">
        <f>ROUND(ROUND(H56,2)*ROUND(G56,3),2)</f>
      </c>
      <c r="O56">
        <f>(I56*21)/100</f>
      </c>
      <c t="s">
        <v>13</v>
      </c>
    </row>
    <row r="57" spans="1:5" ht="12.75">
      <c r="A57" s="28" t="s">
        <v>40</v>
      </c>
      <c r="E57" s="29" t="s">
        <v>644</v>
      </c>
    </row>
    <row r="58" spans="1:5" ht="12.75">
      <c r="A58" s="30" t="s">
        <v>42</v>
      </c>
      <c r="E58" s="31" t="s">
        <v>645</v>
      </c>
    </row>
    <row r="59" spans="1:5" ht="63.75">
      <c r="A59" t="s">
        <v>44</v>
      </c>
      <c r="E59" s="29" t="s">
        <v>646</v>
      </c>
    </row>
    <row r="60" spans="1:16" ht="12.75">
      <c r="A60" s="19" t="s">
        <v>35</v>
      </c>
      <c s="23" t="s">
        <v>137</v>
      </c>
      <c s="23" t="s">
        <v>647</v>
      </c>
      <c s="19" t="s">
        <v>37</v>
      </c>
      <c s="24" t="s">
        <v>648</v>
      </c>
      <c s="25" t="s">
        <v>69</v>
      </c>
      <c s="26">
        <v>11</v>
      </c>
      <c s="27">
        <v>0</v>
      </c>
      <c s="27">
        <f>ROUND(ROUND(H60,2)*ROUND(G60,3),2)</f>
      </c>
      <c r="O60">
        <f>(I60*21)/100</f>
      </c>
      <c t="s">
        <v>13</v>
      </c>
    </row>
    <row r="61" spans="1:5" ht="12.75">
      <c r="A61" s="28" t="s">
        <v>40</v>
      </c>
      <c r="E61" s="29" t="s">
        <v>37</v>
      </c>
    </row>
    <row r="62" spans="1:5" ht="12.75">
      <c r="A62" s="30" t="s">
        <v>42</v>
      </c>
      <c r="E62" s="31" t="s">
        <v>645</v>
      </c>
    </row>
    <row r="63" spans="1:5" ht="25.5">
      <c r="A63" t="s">
        <v>44</v>
      </c>
      <c r="E63" s="29" t="s">
        <v>514</v>
      </c>
    </row>
    <row r="64" spans="1:16" ht="12.75">
      <c r="A64" s="19" t="s">
        <v>35</v>
      </c>
      <c s="23" t="s">
        <v>204</v>
      </c>
      <c s="23" t="s">
        <v>649</v>
      </c>
      <c s="19" t="s">
        <v>650</v>
      </c>
      <c s="24" t="s">
        <v>651</v>
      </c>
      <c s="25" t="s">
        <v>39</v>
      </c>
      <c s="26">
        <v>1</v>
      </c>
      <c s="27">
        <v>0</v>
      </c>
      <c s="27">
        <f>ROUND(ROUND(H64,2)*ROUND(G64,3),2)</f>
      </c>
      <c r="O64">
        <f>(I64*21)/100</f>
      </c>
      <c t="s">
        <v>13</v>
      </c>
    </row>
    <row r="65" spans="1:5" ht="12.75">
      <c r="A65" s="28" t="s">
        <v>40</v>
      </c>
      <c r="E65" s="29" t="s">
        <v>37</v>
      </c>
    </row>
    <row r="66" spans="1:5" ht="12.75">
      <c r="A66" s="30" t="s">
        <v>42</v>
      </c>
      <c r="E66" s="31" t="s">
        <v>43</v>
      </c>
    </row>
    <row r="67" spans="1:5" ht="25.5">
      <c r="A67" t="s">
        <v>44</v>
      </c>
      <c r="E67" s="29" t="s">
        <v>652</v>
      </c>
    </row>
    <row r="68" spans="1:16" ht="25.5">
      <c r="A68" s="19" t="s">
        <v>35</v>
      </c>
      <c s="23" t="s">
        <v>143</v>
      </c>
      <c s="23" t="s">
        <v>653</v>
      </c>
      <c s="19" t="s">
        <v>37</v>
      </c>
      <c s="24" t="s">
        <v>654</v>
      </c>
      <c s="25" t="s">
        <v>69</v>
      </c>
      <c s="26">
        <v>3</v>
      </c>
      <c s="27">
        <v>0</v>
      </c>
      <c s="27">
        <f>ROUND(ROUND(H68,2)*ROUND(G68,3),2)</f>
      </c>
      <c r="O68">
        <f>(I68*21)/100</f>
      </c>
      <c t="s">
        <v>13</v>
      </c>
    </row>
    <row r="69" spans="1:5" ht="12.75">
      <c r="A69" s="28" t="s">
        <v>40</v>
      </c>
      <c r="E69" s="29" t="s">
        <v>644</v>
      </c>
    </row>
    <row r="70" spans="1:5" ht="12.75">
      <c r="A70" s="30" t="s">
        <v>42</v>
      </c>
      <c r="E70" s="31" t="s">
        <v>655</v>
      </c>
    </row>
    <row r="71" spans="1:5" ht="63.75">
      <c r="A71" t="s">
        <v>44</v>
      </c>
      <c r="E71" s="29" t="s">
        <v>646</v>
      </c>
    </row>
    <row r="72" spans="1:16" ht="12.75">
      <c r="A72" s="19" t="s">
        <v>35</v>
      </c>
      <c s="23" t="s">
        <v>149</v>
      </c>
      <c s="23" t="s">
        <v>656</v>
      </c>
      <c s="19" t="s">
        <v>37</v>
      </c>
      <c s="24" t="s">
        <v>657</v>
      </c>
      <c s="25" t="s">
        <v>69</v>
      </c>
      <c s="26">
        <v>3</v>
      </c>
      <c s="27">
        <v>0</v>
      </c>
      <c s="27">
        <f>ROUND(ROUND(H72,2)*ROUND(G72,3),2)</f>
      </c>
      <c r="O72">
        <f>(I72*21)/100</f>
      </c>
      <c t="s">
        <v>13</v>
      </c>
    </row>
    <row r="73" spans="1:5" ht="12.75">
      <c r="A73" s="28" t="s">
        <v>40</v>
      </c>
      <c r="E73" s="29" t="s">
        <v>37</v>
      </c>
    </row>
    <row r="74" spans="1:5" ht="12.75">
      <c r="A74" s="30" t="s">
        <v>42</v>
      </c>
      <c r="E74" s="31" t="s">
        <v>655</v>
      </c>
    </row>
    <row r="75" spans="1:5" ht="25.5">
      <c r="A75" t="s">
        <v>44</v>
      </c>
      <c r="E75" s="29" t="s">
        <v>514</v>
      </c>
    </row>
    <row r="76" spans="1:16" ht="12.75">
      <c r="A76" s="19" t="s">
        <v>35</v>
      </c>
      <c s="23" t="s">
        <v>211</v>
      </c>
      <c s="23" t="s">
        <v>658</v>
      </c>
      <c s="19" t="s">
        <v>650</v>
      </c>
      <c s="24" t="s">
        <v>659</v>
      </c>
      <c s="25" t="s">
        <v>39</v>
      </c>
      <c s="26">
        <v>1</v>
      </c>
      <c s="27">
        <v>0</v>
      </c>
      <c s="27">
        <f>ROUND(ROUND(H76,2)*ROUND(G76,3),2)</f>
      </c>
      <c r="O76">
        <f>(I76*21)/100</f>
      </c>
      <c t="s">
        <v>13</v>
      </c>
    </row>
    <row r="77" spans="1:5" ht="12.75">
      <c r="A77" s="28" t="s">
        <v>40</v>
      </c>
      <c r="E77" s="29" t="s">
        <v>37</v>
      </c>
    </row>
    <row r="78" spans="1:5" ht="12.75">
      <c r="A78" s="30" t="s">
        <v>42</v>
      </c>
      <c r="E78" s="31" t="s">
        <v>43</v>
      </c>
    </row>
    <row r="79" spans="1:5" ht="25.5">
      <c r="A79" t="s">
        <v>44</v>
      </c>
      <c r="E79" s="29" t="s">
        <v>652</v>
      </c>
    </row>
    <row r="80" spans="1:16" ht="25.5">
      <c r="A80" s="19" t="s">
        <v>35</v>
      </c>
      <c s="23" t="s">
        <v>155</v>
      </c>
      <c s="23" t="s">
        <v>532</v>
      </c>
      <c s="19" t="s">
        <v>37</v>
      </c>
      <c s="24" t="s">
        <v>533</v>
      </c>
      <c s="25" t="s">
        <v>95</v>
      </c>
      <c s="26">
        <v>125</v>
      </c>
      <c s="27">
        <v>0</v>
      </c>
      <c s="27">
        <f>ROUND(ROUND(H80,2)*ROUND(G80,3),2)</f>
      </c>
      <c r="O80">
        <f>(I80*21)/100</f>
      </c>
      <c t="s">
        <v>13</v>
      </c>
    </row>
    <row r="81" spans="1:5" ht="12.75">
      <c r="A81" s="28" t="s">
        <v>40</v>
      </c>
      <c r="E81" s="29" t="s">
        <v>660</v>
      </c>
    </row>
    <row r="82" spans="1:5" ht="12.75">
      <c r="A82" s="30" t="s">
        <v>42</v>
      </c>
      <c r="E82" s="31" t="s">
        <v>661</v>
      </c>
    </row>
    <row r="83" spans="1:5" ht="38.25">
      <c r="A83" t="s">
        <v>44</v>
      </c>
      <c r="E83" s="29" t="s">
        <v>535</v>
      </c>
    </row>
    <row r="84" spans="1:16" ht="25.5">
      <c r="A84" s="19" t="s">
        <v>35</v>
      </c>
      <c s="23" t="s">
        <v>160</v>
      </c>
      <c s="23" t="s">
        <v>537</v>
      </c>
      <c s="19" t="s">
        <v>37</v>
      </c>
      <c s="24" t="s">
        <v>538</v>
      </c>
      <c s="25" t="s">
        <v>95</v>
      </c>
      <c s="26">
        <v>125</v>
      </c>
      <c s="27">
        <v>0</v>
      </c>
      <c s="27">
        <f>ROUND(ROUND(H84,2)*ROUND(G84,3),2)</f>
      </c>
      <c r="O84">
        <f>(I84*21)/100</f>
      </c>
      <c t="s">
        <v>13</v>
      </c>
    </row>
    <row r="85" spans="1:5" ht="12.75">
      <c r="A85" s="28" t="s">
        <v>40</v>
      </c>
      <c r="E85" s="29" t="s">
        <v>660</v>
      </c>
    </row>
    <row r="86" spans="1:5" ht="12.75">
      <c r="A86" s="30" t="s">
        <v>42</v>
      </c>
      <c r="E86" s="31" t="s">
        <v>661</v>
      </c>
    </row>
    <row r="87" spans="1:5" ht="38.25">
      <c r="A87" t="s">
        <v>44</v>
      </c>
      <c r="E87" s="29" t="s">
        <v>535</v>
      </c>
    </row>
    <row r="88" spans="1:16" ht="12.75">
      <c r="A88" s="19" t="s">
        <v>35</v>
      </c>
      <c s="23" t="s">
        <v>229</v>
      </c>
      <c s="23" t="s">
        <v>662</v>
      </c>
      <c s="19" t="s">
        <v>37</v>
      </c>
      <c s="24" t="s">
        <v>663</v>
      </c>
      <c s="25" t="s">
        <v>69</v>
      </c>
      <c s="26">
        <v>2</v>
      </c>
      <c s="27">
        <v>0</v>
      </c>
      <c s="27">
        <f>ROUND(ROUND(H88,2)*ROUND(G88,3),2)</f>
      </c>
      <c r="O88">
        <f>(I88*21)/100</f>
      </c>
      <c t="s">
        <v>13</v>
      </c>
    </row>
    <row r="89" spans="1:5" ht="12.75">
      <c r="A89" s="28" t="s">
        <v>40</v>
      </c>
      <c r="E89" s="29" t="s">
        <v>644</v>
      </c>
    </row>
    <row r="90" spans="1:5" ht="12.75">
      <c r="A90" s="30" t="s">
        <v>42</v>
      </c>
      <c r="E90" s="31" t="s">
        <v>664</v>
      </c>
    </row>
    <row r="91" spans="1:5" ht="76.5">
      <c r="A91" t="s">
        <v>44</v>
      </c>
      <c r="E91" s="29" t="s">
        <v>665</v>
      </c>
    </row>
    <row r="92" spans="1:16" ht="12.75">
      <c r="A92" s="19" t="s">
        <v>35</v>
      </c>
      <c s="23" t="s">
        <v>235</v>
      </c>
      <c s="23" t="s">
        <v>666</v>
      </c>
      <c s="19" t="s">
        <v>37</v>
      </c>
      <c s="24" t="s">
        <v>667</v>
      </c>
      <c s="25" t="s">
        <v>69</v>
      </c>
      <c s="26">
        <v>2</v>
      </c>
      <c s="27">
        <v>0</v>
      </c>
      <c s="27">
        <f>ROUND(ROUND(H92,2)*ROUND(G92,3),2)</f>
      </c>
      <c r="O92">
        <f>(I92*21)/100</f>
      </c>
      <c t="s">
        <v>13</v>
      </c>
    </row>
    <row r="93" spans="1:5" ht="12.75">
      <c r="A93" s="28" t="s">
        <v>40</v>
      </c>
      <c r="E93" s="29" t="s">
        <v>37</v>
      </c>
    </row>
    <row r="94" spans="1:5" ht="12.75">
      <c r="A94" s="30" t="s">
        <v>42</v>
      </c>
      <c r="E94" s="31" t="s">
        <v>664</v>
      </c>
    </row>
    <row r="95" spans="1:5" ht="25.5">
      <c r="A95" t="s">
        <v>44</v>
      </c>
      <c r="E95" s="29" t="s">
        <v>668</v>
      </c>
    </row>
    <row r="96" spans="1:16" ht="12.75">
      <c r="A96" s="19" t="s">
        <v>35</v>
      </c>
      <c s="23" t="s">
        <v>242</v>
      </c>
      <c s="23" t="s">
        <v>669</v>
      </c>
      <c s="19" t="s">
        <v>37</v>
      </c>
      <c s="24" t="s">
        <v>670</v>
      </c>
      <c s="25" t="s">
        <v>39</v>
      </c>
      <c s="26">
        <v>1</v>
      </c>
      <c s="27">
        <v>0</v>
      </c>
      <c s="27">
        <f>ROUND(ROUND(H96,2)*ROUND(G96,3),2)</f>
      </c>
      <c r="O96">
        <f>(I96*21)/100</f>
      </c>
      <c t="s">
        <v>13</v>
      </c>
    </row>
    <row r="97" spans="1:5" ht="12.75">
      <c r="A97" s="28" t="s">
        <v>40</v>
      </c>
      <c r="E97" s="29" t="s">
        <v>37</v>
      </c>
    </row>
    <row r="98" spans="1:5" ht="12.75">
      <c r="A98" s="30" t="s">
        <v>42</v>
      </c>
      <c r="E98" s="31" t="s">
        <v>43</v>
      </c>
    </row>
    <row r="99" spans="1:5" ht="25.5">
      <c r="A99" t="s">
        <v>44</v>
      </c>
      <c r="E99" s="29" t="s">
        <v>671</v>
      </c>
    </row>
    <row r="100" spans="1:16" ht="12.75">
      <c r="A100" s="19" t="s">
        <v>35</v>
      </c>
      <c s="23" t="s">
        <v>165</v>
      </c>
      <c s="23" t="s">
        <v>672</v>
      </c>
      <c s="19" t="s">
        <v>37</v>
      </c>
      <c s="24" t="s">
        <v>673</v>
      </c>
      <c s="25" t="s">
        <v>69</v>
      </c>
      <c s="26">
        <v>2</v>
      </c>
      <c s="27">
        <v>0</v>
      </c>
      <c s="27">
        <f>ROUND(ROUND(H100,2)*ROUND(G100,3),2)</f>
      </c>
      <c r="O100">
        <f>(I100*21)/100</f>
      </c>
      <c t="s">
        <v>13</v>
      </c>
    </row>
    <row r="101" spans="1:5" ht="12.75">
      <c r="A101" s="28" t="s">
        <v>40</v>
      </c>
      <c r="E101" s="29" t="s">
        <v>644</v>
      </c>
    </row>
    <row r="102" spans="1:5" ht="12.75">
      <c r="A102" s="30" t="s">
        <v>42</v>
      </c>
      <c r="E102" s="31" t="s">
        <v>664</v>
      </c>
    </row>
    <row r="103" spans="1:5" ht="63.75">
      <c r="A103" t="s">
        <v>44</v>
      </c>
      <c r="E103" s="29" t="s">
        <v>674</v>
      </c>
    </row>
    <row r="104" spans="1:16" ht="12.75">
      <c r="A104" s="19" t="s">
        <v>35</v>
      </c>
      <c s="23" t="s">
        <v>170</v>
      </c>
      <c s="23" t="s">
        <v>675</v>
      </c>
      <c s="19" t="s">
        <v>37</v>
      </c>
      <c s="24" t="s">
        <v>676</v>
      </c>
      <c s="25" t="s">
        <v>69</v>
      </c>
      <c s="26">
        <v>2</v>
      </c>
      <c s="27">
        <v>0</v>
      </c>
      <c s="27">
        <f>ROUND(ROUND(H104,2)*ROUND(G104,3),2)</f>
      </c>
      <c r="O104">
        <f>(I104*21)/100</f>
      </c>
      <c t="s">
        <v>13</v>
      </c>
    </row>
    <row r="105" spans="1:5" ht="12.75">
      <c r="A105" s="28" t="s">
        <v>40</v>
      </c>
      <c r="E105" s="29" t="s">
        <v>37</v>
      </c>
    </row>
    <row r="106" spans="1:5" ht="12.75">
      <c r="A106" s="30" t="s">
        <v>42</v>
      </c>
      <c r="E106" s="31" t="s">
        <v>664</v>
      </c>
    </row>
    <row r="107" spans="1:5" ht="25.5">
      <c r="A107" t="s">
        <v>44</v>
      </c>
      <c r="E107" s="29" t="s">
        <v>668</v>
      </c>
    </row>
    <row r="108" spans="1:16" ht="12.75">
      <c r="A108" s="19" t="s">
        <v>35</v>
      </c>
      <c s="23" t="s">
        <v>217</v>
      </c>
      <c s="23" t="s">
        <v>677</v>
      </c>
      <c s="19" t="s">
        <v>650</v>
      </c>
      <c s="24" t="s">
        <v>678</v>
      </c>
      <c s="25" t="s">
        <v>39</v>
      </c>
      <c s="26">
        <v>1</v>
      </c>
      <c s="27">
        <v>0</v>
      </c>
      <c s="27">
        <f>ROUND(ROUND(H108,2)*ROUND(G108,3),2)</f>
      </c>
      <c r="O108">
        <f>(I108*21)/100</f>
      </c>
      <c t="s">
        <v>13</v>
      </c>
    </row>
    <row r="109" spans="1:5" ht="12.75">
      <c r="A109" s="28" t="s">
        <v>40</v>
      </c>
      <c r="E109" s="29" t="s">
        <v>37</v>
      </c>
    </row>
    <row r="110" spans="1:5" ht="12.75">
      <c r="A110" s="30" t="s">
        <v>42</v>
      </c>
      <c r="E110" s="31" t="s">
        <v>43</v>
      </c>
    </row>
    <row r="111" spans="1:5" ht="25.5">
      <c r="A111" t="s">
        <v>44</v>
      </c>
      <c r="E111" s="29" t="s">
        <v>671</v>
      </c>
    </row>
    <row r="112" spans="1:16" ht="12.75">
      <c r="A112" s="19" t="s">
        <v>35</v>
      </c>
      <c s="23" t="s">
        <v>175</v>
      </c>
      <c s="23" t="s">
        <v>679</v>
      </c>
      <c s="19" t="s">
        <v>37</v>
      </c>
      <c s="24" t="s">
        <v>680</v>
      </c>
      <c s="25" t="s">
        <v>69</v>
      </c>
      <c s="26">
        <v>20</v>
      </c>
      <c s="27">
        <v>0</v>
      </c>
      <c s="27">
        <f>ROUND(ROUND(H112,2)*ROUND(G112,3),2)</f>
      </c>
      <c r="O112">
        <f>(I112*21)/100</f>
      </c>
      <c t="s">
        <v>13</v>
      </c>
    </row>
    <row r="113" spans="1:5" ht="12.75">
      <c r="A113" s="28" t="s">
        <v>40</v>
      </c>
      <c r="E113" s="29" t="s">
        <v>644</v>
      </c>
    </row>
    <row r="114" spans="1:5" ht="12.75">
      <c r="A114" s="30" t="s">
        <v>42</v>
      </c>
      <c r="E114" s="31" t="s">
        <v>681</v>
      </c>
    </row>
    <row r="115" spans="1:5" ht="63.75">
      <c r="A115" t="s">
        <v>44</v>
      </c>
      <c r="E115" s="29" t="s">
        <v>674</v>
      </c>
    </row>
    <row r="116" spans="1:16" ht="12.75">
      <c r="A116" s="19" t="s">
        <v>35</v>
      </c>
      <c s="23" t="s">
        <v>181</v>
      </c>
      <c s="23" t="s">
        <v>682</v>
      </c>
      <c s="19" t="s">
        <v>37</v>
      </c>
      <c s="24" t="s">
        <v>683</v>
      </c>
      <c s="25" t="s">
        <v>69</v>
      </c>
      <c s="26">
        <v>20</v>
      </c>
      <c s="27">
        <v>0</v>
      </c>
      <c s="27">
        <f>ROUND(ROUND(H116,2)*ROUND(G116,3),2)</f>
      </c>
      <c r="O116">
        <f>(I116*21)/100</f>
      </c>
      <c t="s">
        <v>13</v>
      </c>
    </row>
    <row r="117" spans="1:5" ht="12.75">
      <c r="A117" s="28" t="s">
        <v>40</v>
      </c>
      <c r="E117" s="29" t="s">
        <v>37</v>
      </c>
    </row>
    <row r="118" spans="1:5" ht="12.75">
      <c r="A118" s="30" t="s">
        <v>42</v>
      </c>
      <c r="E118" s="31" t="s">
        <v>681</v>
      </c>
    </row>
    <row r="119" spans="1:5" ht="25.5">
      <c r="A119" t="s">
        <v>44</v>
      </c>
      <c r="E119" s="29" t="s">
        <v>668</v>
      </c>
    </row>
    <row r="120" spans="1:16" ht="12.75">
      <c r="A120" s="19" t="s">
        <v>35</v>
      </c>
      <c s="23" t="s">
        <v>220</v>
      </c>
      <c s="23" t="s">
        <v>684</v>
      </c>
      <c s="19" t="s">
        <v>650</v>
      </c>
      <c s="24" t="s">
        <v>685</v>
      </c>
      <c s="25" t="s">
        <v>39</v>
      </c>
      <c s="26">
        <v>1</v>
      </c>
      <c s="27">
        <v>0</v>
      </c>
      <c s="27">
        <f>ROUND(ROUND(H120,2)*ROUND(G120,3),2)</f>
      </c>
      <c r="O120">
        <f>(I120*21)/100</f>
      </c>
      <c t="s">
        <v>13</v>
      </c>
    </row>
    <row r="121" spans="1:5" ht="12.75">
      <c r="A121" s="28" t="s">
        <v>40</v>
      </c>
      <c r="E121" s="29" t="s">
        <v>37</v>
      </c>
    </row>
    <row r="122" spans="1:5" ht="12.75">
      <c r="A122" s="30" t="s">
        <v>42</v>
      </c>
      <c r="E122" s="31" t="s">
        <v>43</v>
      </c>
    </row>
    <row r="123" spans="1:5" ht="25.5">
      <c r="A123" t="s">
        <v>44</v>
      </c>
      <c r="E123" s="29" t="s">
        <v>671</v>
      </c>
    </row>
    <row r="124" spans="1:16" ht="25.5">
      <c r="A124" s="19" t="s">
        <v>35</v>
      </c>
      <c s="23" t="s">
        <v>187</v>
      </c>
      <c s="23" t="s">
        <v>686</v>
      </c>
      <c s="19" t="s">
        <v>37</v>
      </c>
      <c s="24" t="s">
        <v>687</v>
      </c>
      <c s="25" t="s">
        <v>69</v>
      </c>
      <c s="26">
        <v>41</v>
      </c>
      <c s="27">
        <v>0</v>
      </c>
      <c s="27">
        <f>ROUND(ROUND(H124,2)*ROUND(G124,3),2)</f>
      </c>
      <c r="O124">
        <f>(I124*21)/100</f>
      </c>
      <c t="s">
        <v>13</v>
      </c>
    </row>
    <row r="125" spans="1:5" ht="12.75">
      <c r="A125" s="28" t="s">
        <v>40</v>
      </c>
      <c r="E125" s="29" t="s">
        <v>644</v>
      </c>
    </row>
    <row r="126" spans="1:5" ht="63.75">
      <c r="A126" s="30" t="s">
        <v>42</v>
      </c>
      <c r="E126" s="31" t="s">
        <v>688</v>
      </c>
    </row>
    <row r="127" spans="1:5" ht="63.75">
      <c r="A127" t="s">
        <v>44</v>
      </c>
      <c r="E127" s="29" t="s">
        <v>674</v>
      </c>
    </row>
    <row r="128" spans="1:16" ht="12.75">
      <c r="A128" s="19" t="s">
        <v>35</v>
      </c>
      <c s="23" t="s">
        <v>193</v>
      </c>
      <c s="23" t="s">
        <v>689</v>
      </c>
      <c s="19" t="s">
        <v>37</v>
      </c>
      <c s="24" t="s">
        <v>690</v>
      </c>
      <c s="25" t="s">
        <v>69</v>
      </c>
      <c s="26">
        <v>41</v>
      </c>
      <c s="27">
        <v>0</v>
      </c>
      <c s="27">
        <f>ROUND(ROUND(H128,2)*ROUND(G128,3),2)</f>
      </c>
      <c r="O128">
        <f>(I128*21)/100</f>
      </c>
      <c t="s">
        <v>13</v>
      </c>
    </row>
    <row r="129" spans="1:5" ht="12.75">
      <c r="A129" s="28" t="s">
        <v>40</v>
      </c>
      <c r="E129" s="29" t="s">
        <v>37</v>
      </c>
    </row>
    <row r="130" spans="1:5" ht="63.75">
      <c r="A130" s="30" t="s">
        <v>42</v>
      </c>
      <c r="E130" s="31" t="s">
        <v>688</v>
      </c>
    </row>
    <row r="131" spans="1:5" ht="25.5">
      <c r="A131" t="s">
        <v>44</v>
      </c>
      <c r="E131" s="29" t="s">
        <v>668</v>
      </c>
    </row>
    <row r="132" spans="1:16" ht="12.75">
      <c r="A132" s="19" t="s">
        <v>35</v>
      </c>
      <c s="23" t="s">
        <v>225</v>
      </c>
      <c s="23" t="s">
        <v>691</v>
      </c>
      <c s="19" t="s">
        <v>650</v>
      </c>
      <c s="24" t="s">
        <v>692</v>
      </c>
      <c s="25" t="s">
        <v>39</v>
      </c>
      <c s="26">
        <v>1</v>
      </c>
      <c s="27">
        <v>0</v>
      </c>
      <c s="27">
        <f>ROUND(ROUND(H132,2)*ROUND(G132,3),2)</f>
      </c>
      <c r="O132">
        <f>(I132*21)/100</f>
      </c>
      <c t="s">
        <v>13</v>
      </c>
    </row>
    <row r="133" spans="1:5" ht="12.75">
      <c r="A133" s="28" t="s">
        <v>40</v>
      </c>
      <c r="E133" s="29" t="s">
        <v>37</v>
      </c>
    </row>
    <row r="134" spans="1:5" ht="12.75">
      <c r="A134" s="30" t="s">
        <v>42</v>
      </c>
      <c r="E134" s="31" t="s">
        <v>43</v>
      </c>
    </row>
    <row r="135" spans="1:5" ht="25.5">
      <c r="A135" t="s">
        <v>44</v>
      </c>
      <c r="E135" s="29" t="s">
        <v>671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