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editel\VOŠ a SPŠ, Jičín\SPŠ Jičín - vedení - Dokumenty\Veřejné zakázky\2023\Úprava dílen\Výzva_1\"/>
    </mc:Choice>
  </mc:AlternateContent>
  <xr:revisionPtr revIDLastSave="2" documentId="8_{F1C65AEA-7C18-4828-BE25-8C78128FD350}" xr6:coauthVersionLast="36" xr6:coauthVersionMax="36" xr10:uidLastSave="{6976885D-36A4-4E8C-9F70-50622A03D678}"/>
  <bookViews>
    <workbookView xWindow="0" yWindow="0" windowWidth="23040" windowHeight="8805" xr2:uid="{00000000-000D-0000-FFFF-FFFF00000000}"/>
  </bookViews>
  <sheets>
    <sheet name="Rekapitulace stavby" sheetId="1" r:id="rId1"/>
    <sheet name="01 - Stavební část" sheetId="2" r:id="rId2"/>
    <sheet name="03 - Stlačený vzduch" sheetId="3" r:id="rId3"/>
    <sheet name="02 - Silnoproudá elektrot..." sheetId="4" r:id="rId4"/>
  </sheets>
  <definedNames>
    <definedName name="_xlnm._FilterDatabase" localSheetId="1" hidden="1">'01 - Stavební část'!$C$142:$K$390</definedName>
    <definedName name="_xlnm._FilterDatabase" localSheetId="3" hidden="1">'02 - Silnoproudá elektrot...'!$C$133:$K$192</definedName>
    <definedName name="_xlnm._FilterDatabase" localSheetId="2" hidden="1">'03 - Stlačený vzduch'!$C$129:$K$162</definedName>
    <definedName name="_xlnm.Print_Titles" localSheetId="1">'01 - Stavební část'!$142:$142</definedName>
    <definedName name="_xlnm.Print_Titles" localSheetId="3">'02 - Silnoproudá elektrot...'!$133:$133</definedName>
    <definedName name="_xlnm.Print_Titles" localSheetId="2">'03 - Stlačený vzduch'!$129:$129</definedName>
    <definedName name="_xlnm.Print_Titles" localSheetId="0">'Rekapitulace stavby'!$92:$92</definedName>
    <definedName name="_xlnm.Print_Area" localSheetId="1">'01 - Stavební část'!$C$4:$J$76,'01 - Stavební část'!$C$82:$J$124,'01 - Stavební část'!$C$130:$J$390</definedName>
    <definedName name="_xlnm.Print_Area" localSheetId="3">'02 - Silnoproudá elektrot...'!$C$4:$J$76,'02 - Silnoproudá elektrot...'!$C$82:$J$115,'02 - Silnoproudá elektrot...'!$C$121:$J$192</definedName>
    <definedName name="_xlnm.Print_Area" localSheetId="2">'03 - Stlačený vzduch'!$C$4:$J$76,'03 - Stlačený vzduch'!$C$82:$J$111,'03 - Stlačený vzduch'!$C$117:$J$162</definedName>
    <definedName name="_xlnm.Print_Area" localSheetId="0">'Rekapitulace stavby'!$D$4:$AO$76,'Rekapitulace stavby'!$C$82:$AQ$105</definedName>
  </definedNames>
  <calcPr calcId="191029"/>
</workbook>
</file>

<file path=xl/calcChain.xml><?xml version="1.0" encoding="utf-8"?>
<calcChain xmlns="http://schemas.openxmlformats.org/spreadsheetml/2006/main">
  <c r="J39" i="4" l="1"/>
  <c r="J38" i="4"/>
  <c r="AY97" i="1" s="1"/>
  <c r="J37" i="4"/>
  <c r="AX97" i="1" s="1"/>
  <c r="BI192" i="4"/>
  <c r="BH192" i="4"/>
  <c r="BG192" i="4"/>
  <c r="BF192" i="4"/>
  <c r="BK192" i="4"/>
  <c r="J192" i="4" s="1"/>
  <c r="BE192" i="4" s="1"/>
  <c r="BI191" i="4"/>
  <c r="BH191" i="4"/>
  <c r="BG191" i="4"/>
  <c r="BF191" i="4"/>
  <c r="BK191" i="4"/>
  <c r="J191" i="4" s="1"/>
  <c r="BE191" i="4" s="1"/>
  <c r="BI190" i="4"/>
  <c r="BH190" i="4"/>
  <c r="BG190" i="4"/>
  <c r="BF190" i="4"/>
  <c r="BK190" i="4"/>
  <c r="J190" i="4" s="1"/>
  <c r="BE190" i="4" s="1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6" i="4"/>
  <c r="BH176" i="4"/>
  <c r="BG176" i="4"/>
  <c r="BF176" i="4"/>
  <c r="T176" i="4"/>
  <c r="R176" i="4"/>
  <c r="P176" i="4"/>
  <c r="BI175" i="4"/>
  <c r="BH175" i="4"/>
  <c r="BG175" i="4"/>
  <c r="BF175" i="4"/>
  <c r="T175" i="4"/>
  <c r="R175" i="4"/>
  <c r="P175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F128" i="4"/>
  <c r="E126" i="4"/>
  <c r="BI113" i="4"/>
  <c r="BH113" i="4"/>
  <c r="BG113" i="4"/>
  <c r="BF113" i="4"/>
  <c r="BI112" i="4"/>
  <c r="BH112" i="4"/>
  <c r="BG112" i="4"/>
  <c r="BF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F89" i="4"/>
  <c r="E87" i="4"/>
  <c r="J24" i="4"/>
  <c r="J92" i="4"/>
  <c r="J23" i="4"/>
  <c r="J21" i="4"/>
  <c r="E21" i="4"/>
  <c r="J130" i="4" s="1"/>
  <c r="J20" i="4"/>
  <c r="J18" i="4"/>
  <c r="E18" i="4"/>
  <c r="F131" i="4" s="1"/>
  <c r="J17" i="4"/>
  <c r="J15" i="4"/>
  <c r="E15" i="4"/>
  <c r="F91" i="4" s="1"/>
  <c r="J14" i="4"/>
  <c r="J12" i="4"/>
  <c r="J128" i="4" s="1"/>
  <c r="E7" i="4"/>
  <c r="E85" i="4" s="1"/>
  <c r="J39" i="3"/>
  <c r="J38" i="3"/>
  <c r="AY96" i="1" s="1"/>
  <c r="J37" i="3"/>
  <c r="AX96" i="1" s="1"/>
  <c r="BI162" i="3"/>
  <c r="BH162" i="3"/>
  <c r="BG162" i="3"/>
  <c r="BF162" i="3"/>
  <c r="BK162" i="3"/>
  <c r="J162" i="3" s="1"/>
  <c r="BE162" i="3" s="1"/>
  <c r="BI161" i="3"/>
  <c r="BH161" i="3"/>
  <c r="BG161" i="3"/>
  <c r="BF161" i="3"/>
  <c r="BK161" i="3"/>
  <c r="J161" i="3" s="1"/>
  <c r="BE161" i="3" s="1"/>
  <c r="BI160" i="3"/>
  <c r="BH160" i="3"/>
  <c r="BG160" i="3"/>
  <c r="BF160" i="3"/>
  <c r="BK160" i="3"/>
  <c r="J160" i="3" s="1"/>
  <c r="BE160" i="3" s="1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T149" i="3" s="1"/>
  <c r="R150" i="3"/>
  <c r="R149" i="3" s="1"/>
  <c r="P150" i="3"/>
  <c r="P149" i="3" s="1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F124" i="3"/>
  <c r="E122" i="3"/>
  <c r="BI109" i="3"/>
  <c r="BH109" i="3"/>
  <c r="BG109" i="3"/>
  <c r="BF109" i="3"/>
  <c r="BI108" i="3"/>
  <c r="BH108" i="3"/>
  <c r="BG108" i="3"/>
  <c r="BF108" i="3"/>
  <c r="BE108" i="3"/>
  <c r="BI107" i="3"/>
  <c r="BH107" i="3"/>
  <c r="BG107" i="3"/>
  <c r="BF107" i="3"/>
  <c r="BE107" i="3"/>
  <c r="BI106" i="3"/>
  <c r="BH106" i="3"/>
  <c r="BG106" i="3"/>
  <c r="BF106" i="3"/>
  <c r="BE106" i="3"/>
  <c r="BI105" i="3"/>
  <c r="BH105" i="3"/>
  <c r="BG105" i="3"/>
  <c r="BF105" i="3"/>
  <c r="BE105" i="3"/>
  <c r="BI104" i="3"/>
  <c r="BH104" i="3"/>
  <c r="BG104" i="3"/>
  <c r="BF104" i="3"/>
  <c r="BE104" i="3"/>
  <c r="F89" i="3"/>
  <c r="E87" i="3"/>
  <c r="J24" i="3"/>
  <c r="J92" i="3"/>
  <c r="J23" i="3"/>
  <c r="J21" i="3"/>
  <c r="E21" i="3"/>
  <c r="J91" i="3"/>
  <c r="J20" i="3"/>
  <c r="J18" i="3"/>
  <c r="E18" i="3"/>
  <c r="F127" i="3" s="1"/>
  <c r="J17" i="3"/>
  <c r="J15" i="3"/>
  <c r="E15" i="3"/>
  <c r="F126" i="3"/>
  <c r="J14" i="3"/>
  <c r="J12" i="3"/>
  <c r="J124" i="3" s="1"/>
  <c r="E7" i="3"/>
  <c r="E85" i="3" s="1"/>
  <c r="J39" i="2"/>
  <c r="J38" i="2"/>
  <c r="AY95" i="1"/>
  <c r="J37" i="2"/>
  <c r="AX95" i="1" s="1"/>
  <c r="BI390" i="2"/>
  <c r="BH390" i="2"/>
  <c r="BG390" i="2"/>
  <c r="BF390" i="2"/>
  <c r="BK390" i="2"/>
  <c r="J390" i="2"/>
  <c r="BE390" i="2" s="1"/>
  <c r="BI389" i="2"/>
  <c r="BH389" i="2"/>
  <c r="BG389" i="2"/>
  <c r="BF389" i="2"/>
  <c r="BK389" i="2"/>
  <c r="J389" i="2" s="1"/>
  <c r="BE389" i="2" s="1"/>
  <c r="BI388" i="2"/>
  <c r="BH388" i="2"/>
  <c r="BG388" i="2"/>
  <c r="BF388" i="2"/>
  <c r="BK388" i="2"/>
  <c r="J388" i="2" s="1"/>
  <c r="BE388" i="2" s="1"/>
  <c r="BI385" i="2"/>
  <c r="BH385" i="2"/>
  <c r="BG385" i="2"/>
  <c r="BF385" i="2"/>
  <c r="T385" i="2"/>
  <c r="R385" i="2"/>
  <c r="P385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66" i="2"/>
  <c r="BH366" i="2"/>
  <c r="BG366" i="2"/>
  <c r="BF366" i="2"/>
  <c r="T366" i="2"/>
  <c r="R366" i="2"/>
  <c r="P366" i="2"/>
  <c r="BI363" i="2"/>
  <c r="BH363" i="2"/>
  <c r="BG363" i="2"/>
  <c r="BF363" i="2"/>
  <c r="T363" i="2"/>
  <c r="R363" i="2"/>
  <c r="P363" i="2"/>
  <c r="BI361" i="2"/>
  <c r="BH361" i="2"/>
  <c r="BG361" i="2"/>
  <c r="BF361" i="2"/>
  <c r="T361" i="2"/>
  <c r="R361" i="2"/>
  <c r="P361" i="2"/>
  <c r="BI359" i="2"/>
  <c r="BH359" i="2"/>
  <c r="BG359" i="2"/>
  <c r="BF359" i="2"/>
  <c r="T359" i="2"/>
  <c r="R359" i="2"/>
  <c r="P359" i="2"/>
  <c r="BI357" i="2"/>
  <c r="BH357" i="2"/>
  <c r="BG357" i="2"/>
  <c r="BF357" i="2"/>
  <c r="T357" i="2"/>
  <c r="R357" i="2"/>
  <c r="P357" i="2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47" i="2"/>
  <c r="BH347" i="2"/>
  <c r="BG347" i="2"/>
  <c r="BF347" i="2"/>
  <c r="T347" i="2"/>
  <c r="R347" i="2"/>
  <c r="P347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30" i="2"/>
  <c r="BH330" i="2"/>
  <c r="BG330" i="2"/>
  <c r="BF330" i="2"/>
  <c r="T330" i="2"/>
  <c r="R330" i="2"/>
  <c r="P330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2" i="2"/>
  <c r="BH312" i="2"/>
  <c r="BG312" i="2"/>
  <c r="BF312" i="2"/>
  <c r="T312" i="2"/>
  <c r="R312" i="2"/>
  <c r="P312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2" i="2"/>
  <c r="BH302" i="2"/>
  <c r="BG302" i="2"/>
  <c r="BF302" i="2"/>
  <c r="T302" i="2"/>
  <c r="T301" i="2" s="1"/>
  <c r="R302" i="2"/>
  <c r="R301" i="2" s="1"/>
  <c r="P302" i="2"/>
  <c r="P301" i="2" s="1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4" i="2"/>
  <c r="BH284" i="2"/>
  <c r="BG284" i="2"/>
  <c r="BF284" i="2"/>
  <c r="T284" i="2"/>
  <c r="R284" i="2"/>
  <c r="P284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2" i="2"/>
  <c r="BH272" i="2"/>
  <c r="BG272" i="2"/>
  <c r="BF272" i="2"/>
  <c r="T272" i="2"/>
  <c r="R272" i="2"/>
  <c r="P272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1" i="2"/>
  <c r="BH261" i="2"/>
  <c r="BG261" i="2"/>
  <c r="BF261" i="2"/>
  <c r="T261" i="2"/>
  <c r="R261" i="2"/>
  <c r="P261" i="2"/>
  <c r="BI257" i="2"/>
  <c r="BH257" i="2"/>
  <c r="BG257" i="2"/>
  <c r="BF257" i="2"/>
  <c r="T257" i="2"/>
  <c r="R257" i="2"/>
  <c r="P257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4" i="2"/>
  <c r="BH224" i="2"/>
  <c r="BG224" i="2"/>
  <c r="BF224" i="2"/>
  <c r="T224" i="2"/>
  <c r="R224" i="2"/>
  <c r="P224" i="2"/>
  <c r="BI222" i="2"/>
  <c r="BH222" i="2"/>
  <c r="BG222" i="2"/>
  <c r="BF222" i="2"/>
  <c r="T222" i="2"/>
  <c r="R222" i="2"/>
  <c r="P222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2" i="2"/>
  <c r="BH212" i="2"/>
  <c r="BG212" i="2"/>
  <c r="BF212" i="2"/>
  <c r="T212" i="2"/>
  <c r="R212" i="2"/>
  <c r="P212" i="2"/>
  <c r="BI208" i="2"/>
  <c r="BH208" i="2"/>
  <c r="BG208" i="2"/>
  <c r="BF208" i="2"/>
  <c r="T208" i="2"/>
  <c r="R208" i="2"/>
  <c r="P208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0" i="2"/>
  <c r="BH190" i="2"/>
  <c r="BG190" i="2"/>
  <c r="BF190" i="2"/>
  <c r="T190" i="2"/>
  <c r="R190" i="2"/>
  <c r="P190" i="2"/>
  <c r="BI186" i="2"/>
  <c r="BH186" i="2"/>
  <c r="BG186" i="2"/>
  <c r="BF186" i="2"/>
  <c r="T186" i="2"/>
  <c r="R186" i="2"/>
  <c r="P186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6" i="2"/>
  <c r="BH146" i="2"/>
  <c r="BG146" i="2"/>
  <c r="BF146" i="2"/>
  <c r="T146" i="2"/>
  <c r="R146" i="2"/>
  <c r="P146" i="2"/>
  <c r="J140" i="2"/>
  <c r="F137" i="2"/>
  <c r="E135" i="2"/>
  <c r="BI122" i="2"/>
  <c r="BH122" i="2"/>
  <c r="BG122" i="2"/>
  <c r="BF122" i="2"/>
  <c r="BI121" i="2"/>
  <c r="BH121" i="2"/>
  <c r="BG121" i="2"/>
  <c r="BF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J92" i="2"/>
  <c r="F89" i="2"/>
  <c r="E87" i="2"/>
  <c r="J21" i="2"/>
  <c r="E21" i="2"/>
  <c r="J139" i="2" s="1"/>
  <c r="J20" i="2"/>
  <c r="J18" i="2"/>
  <c r="E18" i="2"/>
  <c r="F140" i="2" s="1"/>
  <c r="J17" i="2"/>
  <c r="J15" i="2"/>
  <c r="E15" i="2"/>
  <c r="F91" i="2" s="1"/>
  <c r="J14" i="2"/>
  <c r="J12" i="2"/>
  <c r="J89" i="2" s="1"/>
  <c r="E7" i="2"/>
  <c r="E85" i="2" s="1"/>
  <c r="CK103" i="1"/>
  <c r="CJ103" i="1"/>
  <c r="CI103" i="1"/>
  <c r="CH103" i="1"/>
  <c r="CG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L90" i="1"/>
  <c r="AM90" i="1"/>
  <c r="AM89" i="1"/>
  <c r="L89" i="1"/>
  <c r="AM87" i="1"/>
  <c r="L87" i="1"/>
  <c r="L85" i="1"/>
  <c r="L84" i="1"/>
  <c r="BK379" i="2"/>
  <c r="BK378" i="2"/>
  <c r="J363" i="2"/>
  <c r="BK359" i="2"/>
  <c r="BK355" i="2"/>
  <c r="J347" i="2"/>
  <c r="BK340" i="2"/>
  <c r="BK331" i="2"/>
  <c r="J320" i="2"/>
  <c r="BK297" i="2"/>
  <c r="J280" i="2"/>
  <c r="J233" i="2"/>
  <c r="J202" i="2"/>
  <c r="BK194" i="2"/>
  <c r="BK320" i="2"/>
  <c r="J314" i="2"/>
  <c r="BK290" i="2"/>
  <c r="BK261" i="2"/>
  <c r="J249" i="2"/>
  <c r="J242" i="2"/>
  <c r="J196" i="2"/>
  <c r="BK178" i="2"/>
  <c r="BK168" i="2"/>
  <c r="J159" i="2"/>
  <c r="J326" i="2"/>
  <c r="BK318" i="2"/>
  <c r="J298" i="2"/>
  <c r="BK272" i="2"/>
  <c r="BK249" i="2"/>
  <c r="J239" i="2"/>
  <c r="J226" i="2"/>
  <c r="J218" i="2"/>
  <c r="J198" i="2"/>
  <c r="BK154" i="2"/>
  <c r="J318" i="2"/>
  <c r="J300" i="2"/>
  <c r="BK296" i="2"/>
  <c r="J290" i="2"/>
  <c r="BK233" i="2"/>
  <c r="BK216" i="2"/>
  <c r="BK186" i="2"/>
  <c r="J164" i="2"/>
  <c r="J154" i="2"/>
  <c r="AS94" i="1"/>
  <c r="BK152" i="3"/>
  <c r="BK139" i="3"/>
  <c r="BK133" i="3"/>
  <c r="J155" i="3"/>
  <c r="J147" i="3"/>
  <c r="J135" i="3"/>
  <c r="BK158" i="3"/>
  <c r="J145" i="3"/>
  <c r="BK137" i="3"/>
  <c r="BK134" i="3"/>
  <c r="BK178" i="4"/>
  <c r="J156" i="4"/>
  <c r="J148" i="4"/>
  <c r="J142" i="4"/>
  <c r="BK182" i="4"/>
  <c r="J178" i="4"/>
  <c r="BK172" i="4"/>
  <c r="J169" i="4"/>
  <c r="BK160" i="4"/>
  <c r="BK149" i="4"/>
  <c r="BK143" i="4"/>
  <c r="J137" i="4"/>
  <c r="J186" i="4"/>
  <c r="J184" i="4"/>
  <c r="J173" i="4"/>
  <c r="J155" i="4"/>
  <c r="J141" i="4"/>
  <c r="BK137" i="4"/>
  <c r="BK188" i="4"/>
  <c r="BK184" i="4"/>
  <c r="BK173" i="4"/>
  <c r="BK158" i="4"/>
  <c r="J153" i="4"/>
  <c r="J149" i="4"/>
  <c r="BK147" i="4"/>
  <c r="J379" i="2"/>
  <c r="J377" i="2"/>
  <c r="BK366" i="2"/>
  <c r="J366" i="2"/>
  <c r="BK361" i="2"/>
  <c r="BK357" i="2"/>
  <c r="BK343" i="2"/>
  <c r="BK333" i="2"/>
  <c r="J331" i="2"/>
  <c r="BK326" i="2"/>
  <c r="J322" i="2"/>
  <c r="BK298" i="2"/>
  <c r="J230" i="2"/>
  <c r="BK198" i="2"/>
  <c r="J190" i="2"/>
  <c r="J178" i="2"/>
  <c r="BK159" i="2"/>
  <c r="J324" i="2"/>
  <c r="J278" i="2"/>
  <c r="J257" i="2"/>
  <c r="BK245" i="2"/>
  <c r="BK237" i="2"/>
  <c r="BK228" i="2"/>
  <c r="J180" i="2"/>
  <c r="J328" i="2"/>
  <c r="J321" i="2"/>
  <c r="BK314" i="2"/>
  <c r="BK307" i="2"/>
  <c r="J296" i="2"/>
  <c r="J267" i="2"/>
  <c r="J237" i="2"/>
  <c r="J224" i="2"/>
  <c r="BK208" i="2"/>
  <c r="BK180" i="2"/>
  <c r="BK156" i="2"/>
  <c r="BK347" i="2"/>
  <c r="BK305" i="2"/>
  <c r="BK267" i="2"/>
  <c r="J261" i="2"/>
  <c r="BK242" i="2"/>
  <c r="BK226" i="2"/>
  <c r="BK202" i="2"/>
  <c r="J156" i="2"/>
  <c r="BK150" i="2"/>
  <c r="BK156" i="3"/>
  <c r="BK153" i="3"/>
  <c r="BK145" i="3"/>
  <c r="J140" i="3"/>
  <c r="J143" i="3"/>
  <c r="J134" i="3"/>
  <c r="BK157" i="3"/>
  <c r="J153" i="3"/>
  <c r="BK146" i="3"/>
  <c r="BK140" i="3"/>
  <c r="BK138" i="3"/>
  <c r="J152" i="3"/>
  <c r="BK143" i="3"/>
  <c r="BK136" i="3"/>
  <c r="BK187" i="4"/>
  <c r="J171" i="4"/>
  <c r="J167" i="4"/>
  <c r="BK186" i="4"/>
  <c r="BK176" i="4"/>
  <c r="J170" i="4"/>
  <c r="BK166" i="4"/>
  <c r="J162" i="4"/>
  <c r="J150" i="4"/>
  <c r="J175" i="4"/>
  <c r="BK159" i="4"/>
  <c r="J152" i="4"/>
  <c r="BK142" i="4"/>
  <c r="J185" i="4"/>
  <c r="J180" i="4"/>
  <c r="J166" i="4"/>
  <c r="BK164" i="4"/>
  <c r="BK157" i="4"/>
  <c r="BK152" i="4"/>
  <c r="J136" i="4"/>
  <c r="BK385" i="2"/>
  <c r="BK377" i="2"/>
  <c r="J359" i="2"/>
  <c r="J355" i="2"/>
  <c r="BK345" i="2"/>
  <c r="J343" i="2"/>
  <c r="J333" i="2"/>
  <c r="BK330" i="2"/>
  <c r="J302" i="2"/>
  <c r="BK292" i="2"/>
  <c r="J252" i="2"/>
  <c r="BK241" i="2"/>
  <c r="BK212" i="2"/>
  <c r="BK196" i="2"/>
  <c r="BK161" i="2"/>
  <c r="BK328" i="2"/>
  <c r="J316" i="2"/>
  <c r="J309" i="2"/>
  <c r="J272" i="2"/>
  <c r="BK252" i="2"/>
  <c r="BK239" i="2"/>
  <c r="BK230" i="2"/>
  <c r="BK190" i="2"/>
  <c r="J171" i="2"/>
  <c r="J161" i="2"/>
  <c r="BK322" i="2"/>
  <c r="J319" i="2"/>
  <c r="J305" i="2"/>
  <c r="BK280" i="2"/>
  <c r="BK265" i="2"/>
  <c r="BK244" i="2"/>
  <c r="J228" i="2"/>
  <c r="J222" i="2"/>
  <c r="J166" i="2"/>
  <c r="BK146" i="2"/>
  <c r="BK309" i="2"/>
  <c r="J297" i="2"/>
  <c r="J292" i="2"/>
  <c r="BK251" i="2"/>
  <c r="BK224" i="2"/>
  <c r="J208" i="2"/>
  <c r="J173" i="2"/>
  <c r="J157" i="2"/>
  <c r="BK155" i="3"/>
  <c r="J150" i="3"/>
  <c r="J142" i="3"/>
  <c r="J132" i="3"/>
  <c r="BK147" i="3"/>
  <c r="J138" i="3"/>
  <c r="J158" i="3"/>
  <c r="BK148" i="3"/>
  <c r="BK142" i="3"/>
  <c r="J137" i="3"/>
  <c r="BK132" i="3"/>
  <c r="J146" i="3"/>
  <c r="J141" i="3"/>
  <c r="J179" i="4"/>
  <c r="BK170" i="4"/>
  <c r="J163" i="4"/>
  <c r="J154" i="4"/>
  <c r="J146" i="4"/>
  <c r="J140" i="4"/>
  <c r="BK179" i="4"/>
  <c r="BK168" i="4"/>
  <c r="J164" i="4"/>
  <c r="BK155" i="4"/>
  <c r="J145" i="4"/>
  <c r="BK138" i="4"/>
  <c r="J188" i="4"/>
  <c r="J182" i="4"/>
  <c r="BK180" i="4"/>
  <c r="BK165" i="4"/>
  <c r="BK153" i="4"/>
  <c r="BK145" i="4"/>
  <c r="BK136" i="4"/>
  <c r="J172" i="4"/>
  <c r="J159" i="4"/>
  <c r="BK156" i="4"/>
  <c r="BK150" i="4"/>
  <c r="BK141" i="4"/>
  <c r="J385" i="2"/>
  <c r="J378" i="2"/>
  <c r="BK363" i="2"/>
  <c r="J361" i="2"/>
  <c r="J357" i="2"/>
  <c r="BK353" i="2"/>
  <c r="J345" i="2"/>
  <c r="J340" i="2"/>
  <c r="BK324" i="2"/>
  <c r="BK321" i="2"/>
  <c r="BK300" i="2"/>
  <c r="BK284" i="2"/>
  <c r="J245" i="2"/>
  <c r="J216" i="2"/>
  <c r="J186" i="2"/>
  <c r="BK166" i="2"/>
  <c r="J330" i="2"/>
  <c r="BK319" i="2"/>
  <c r="BK312" i="2"/>
  <c r="J284" i="2"/>
  <c r="J251" i="2"/>
  <c r="J244" i="2"/>
  <c r="J235" i="2"/>
  <c r="BK218" i="2"/>
  <c r="BK173" i="2"/>
  <c r="BK164" i="2"/>
  <c r="J150" i="2"/>
  <c r="BK316" i="2"/>
  <c r="J312" i="2"/>
  <c r="BK302" i="2"/>
  <c r="BK278" i="2"/>
  <c r="BK257" i="2"/>
  <c r="J241" i="2"/>
  <c r="J212" i="2"/>
  <c r="BK171" i="2"/>
  <c r="BK157" i="2"/>
  <c r="J353" i="2"/>
  <c r="J307" i="2"/>
  <c r="J265" i="2"/>
  <c r="BK235" i="2"/>
  <c r="BK222" i="2"/>
  <c r="J194" i="2"/>
  <c r="J168" i="2"/>
  <c r="J146" i="2"/>
  <c r="BK154" i="3"/>
  <c r="J148" i="3"/>
  <c r="BK141" i="3"/>
  <c r="J136" i="3"/>
  <c r="J157" i="3"/>
  <c r="BK144" i="3"/>
  <c r="J156" i="3"/>
  <c r="BK150" i="3"/>
  <c r="J144" i="3"/>
  <c r="J139" i="3"/>
  <c r="J133" i="3"/>
  <c r="J154" i="3"/>
  <c r="BK135" i="3"/>
  <c r="BK183" i="4"/>
  <c r="BK169" i="4"/>
  <c r="J160" i="4"/>
  <c r="J151" i="4"/>
  <c r="J143" i="4"/>
  <c r="J187" i="4"/>
  <c r="BK171" i="4"/>
  <c r="BK167" i="4"/>
  <c r="BK163" i="4"/>
  <c r="J157" i="4"/>
  <c r="BK146" i="4"/>
  <c r="BK140" i="4"/>
  <c r="BK185" i="4"/>
  <c r="J183" i="4"/>
  <c r="J176" i="4"/>
  <c r="J168" i="4"/>
  <c r="J158" i="4"/>
  <c r="J147" i="4"/>
  <c r="J138" i="4"/>
  <c r="BK175" i="4"/>
  <c r="J165" i="4"/>
  <c r="BK162" i="4"/>
  <c r="BK154" i="4"/>
  <c r="BK151" i="4"/>
  <c r="BK148" i="4"/>
  <c r="P145" i="2" l="1"/>
  <c r="P163" i="2"/>
  <c r="BK167" i="2"/>
  <c r="J167" i="2" s="1"/>
  <c r="J100" i="2" s="1"/>
  <c r="BK193" i="2"/>
  <c r="J193" i="2"/>
  <c r="J101" i="2" s="1"/>
  <c r="P201" i="2"/>
  <c r="P256" i="2"/>
  <c r="P295" i="2"/>
  <c r="BK304" i="2"/>
  <c r="J304" i="2" s="1"/>
  <c r="J107" i="2" s="1"/>
  <c r="R315" i="2"/>
  <c r="T325" i="2"/>
  <c r="BK346" i="2"/>
  <c r="J346" i="2" s="1"/>
  <c r="J110" i="2" s="1"/>
  <c r="BK360" i="2"/>
  <c r="J360" i="2" s="1"/>
  <c r="J111" i="2" s="1"/>
  <c r="R365" i="2"/>
  <c r="T131" i="3"/>
  <c r="P151" i="3"/>
  <c r="P135" i="4"/>
  <c r="T139" i="4"/>
  <c r="R144" i="4"/>
  <c r="P161" i="4"/>
  <c r="BK174" i="4"/>
  <c r="J174" i="4" s="1"/>
  <c r="J101" i="4" s="1"/>
  <c r="T174" i="4"/>
  <c r="P181" i="4"/>
  <c r="BK145" i="2"/>
  <c r="J145" i="2" s="1"/>
  <c r="J98" i="2" s="1"/>
  <c r="BK163" i="2"/>
  <c r="J163" i="2" s="1"/>
  <c r="J99" i="2" s="1"/>
  <c r="P167" i="2"/>
  <c r="T193" i="2"/>
  <c r="R201" i="2"/>
  <c r="R256" i="2"/>
  <c r="R295" i="2"/>
  <c r="P304" i="2"/>
  <c r="BK315" i="2"/>
  <c r="J315" i="2" s="1"/>
  <c r="J108" i="2" s="1"/>
  <c r="BK325" i="2"/>
  <c r="J325" i="2" s="1"/>
  <c r="J109" i="2" s="1"/>
  <c r="R346" i="2"/>
  <c r="T360" i="2"/>
  <c r="P365" i="2"/>
  <c r="R131" i="3"/>
  <c r="BK151" i="3"/>
  <c r="J151" i="3"/>
  <c r="J99" i="3" s="1"/>
  <c r="BK159" i="3"/>
  <c r="J159" i="3" s="1"/>
  <c r="J100" i="3" s="1"/>
  <c r="BK135" i="4"/>
  <c r="J135" i="4" s="1"/>
  <c r="J97" i="4" s="1"/>
  <c r="T135" i="4"/>
  <c r="R139" i="4"/>
  <c r="P144" i="4"/>
  <c r="T161" i="4"/>
  <c r="R174" i="4"/>
  <c r="BK181" i="4"/>
  <c r="J181" i="4"/>
  <c r="J103" i="4" s="1"/>
  <c r="R181" i="4"/>
  <c r="R145" i="2"/>
  <c r="T163" i="2"/>
  <c r="R167" i="2"/>
  <c r="P193" i="2"/>
  <c r="T201" i="2"/>
  <c r="BK256" i="2"/>
  <c r="J256" i="2" s="1"/>
  <c r="J103" i="2" s="1"/>
  <c r="BK295" i="2"/>
  <c r="J295" i="2" s="1"/>
  <c r="J104" i="2" s="1"/>
  <c r="R304" i="2"/>
  <c r="P315" i="2"/>
  <c r="R325" i="2"/>
  <c r="T346" i="2"/>
  <c r="P360" i="2"/>
  <c r="BK365" i="2"/>
  <c r="J365" i="2"/>
  <c r="J112" i="2" s="1"/>
  <c r="BK387" i="2"/>
  <c r="J387" i="2"/>
  <c r="J113" i="2" s="1"/>
  <c r="BK131" i="3"/>
  <c r="J131" i="3" s="1"/>
  <c r="J97" i="3" s="1"/>
  <c r="T151" i="3"/>
  <c r="BK139" i="4"/>
  <c r="J139" i="4" s="1"/>
  <c r="J98" i="4" s="1"/>
  <c r="BK144" i="4"/>
  <c r="J144" i="4" s="1"/>
  <c r="J99" i="4" s="1"/>
  <c r="BK161" i="4"/>
  <c r="J161" i="4" s="1"/>
  <c r="J100" i="4" s="1"/>
  <c r="P174" i="4"/>
  <c r="P177" i="4"/>
  <c r="T177" i="4"/>
  <c r="BK189" i="4"/>
  <c r="J189" i="4" s="1"/>
  <c r="J104" i="4" s="1"/>
  <c r="T145" i="2"/>
  <c r="R163" i="2"/>
  <c r="T167" i="2"/>
  <c r="R193" i="2"/>
  <c r="BK201" i="2"/>
  <c r="J201" i="2" s="1"/>
  <c r="J102" i="2" s="1"/>
  <c r="T256" i="2"/>
  <c r="T295" i="2"/>
  <c r="T304" i="2"/>
  <c r="T315" i="2"/>
  <c r="P325" i="2"/>
  <c r="P346" i="2"/>
  <c r="R360" i="2"/>
  <c r="T365" i="2"/>
  <c r="P131" i="3"/>
  <c r="P130" i="3"/>
  <c r="AU96" i="1" s="1"/>
  <c r="R151" i="3"/>
  <c r="R135" i="4"/>
  <c r="P139" i="4"/>
  <c r="T144" i="4"/>
  <c r="R161" i="4"/>
  <c r="BK177" i="4"/>
  <c r="J177" i="4" s="1"/>
  <c r="J102" i="4" s="1"/>
  <c r="R177" i="4"/>
  <c r="T181" i="4"/>
  <c r="BK301" i="2"/>
  <c r="J301" i="2" s="1"/>
  <c r="J105" i="2" s="1"/>
  <c r="BK149" i="3"/>
  <c r="J149" i="3"/>
  <c r="J98" i="3" s="1"/>
  <c r="J89" i="4"/>
  <c r="BE137" i="4"/>
  <c r="BE138" i="4"/>
  <c r="BE142" i="4"/>
  <c r="BE143" i="4"/>
  <c r="BE145" i="4"/>
  <c r="BE162" i="4"/>
  <c r="BE165" i="4"/>
  <c r="BE169" i="4"/>
  <c r="BE176" i="4"/>
  <c r="BE180" i="4"/>
  <c r="BE182" i="4"/>
  <c r="BE186" i="4"/>
  <c r="BE188" i="4"/>
  <c r="F92" i="4"/>
  <c r="BE147" i="4"/>
  <c r="BE149" i="4"/>
  <c r="BE150" i="4"/>
  <c r="BE155" i="4"/>
  <c r="BE160" i="4"/>
  <c r="BE163" i="4"/>
  <c r="BE167" i="4"/>
  <c r="BE168" i="4"/>
  <c r="BE170" i="4"/>
  <c r="BE172" i="4"/>
  <c r="BE178" i="4"/>
  <c r="BE187" i="4"/>
  <c r="J91" i="4"/>
  <c r="E124" i="4"/>
  <c r="F130" i="4"/>
  <c r="J131" i="4"/>
  <c r="BE141" i="4"/>
  <c r="BE152" i="4"/>
  <c r="BE153" i="4"/>
  <c r="BE156" i="4"/>
  <c r="BE157" i="4"/>
  <c r="BE159" i="4"/>
  <c r="BE164" i="4"/>
  <c r="BE173" i="4"/>
  <c r="BE183" i="4"/>
  <c r="BE136" i="4"/>
  <c r="BE140" i="4"/>
  <c r="BE146" i="4"/>
  <c r="BE148" i="4"/>
  <c r="BE151" i="4"/>
  <c r="BE154" i="4"/>
  <c r="BE158" i="4"/>
  <c r="BE166" i="4"/>
  <c r="BE171" i="4"/>
  <c r="BE175" i="4"/>
  <c r="BE179" i="4"/>
  <c r="BE184" i="4"/>
  <c r="BE185" i="4"/>
  <c r="J89" i="3"/>
  <c r="F92" i="3"/>
  <c r="E120" i="3"/>
  <c r="J126" i="3"/>
  <c r="J127" i="3"/>
  <c r="BE138" i="3"/>
  <c r="BE139" i="3"/>
  <c r="BE143" i="3"/>
  <c r="BE144" i="3"/>
  <c r="BE147" i="3"/>
  <c r="BE150" i="3"/>
  <c r="BE156" i="3"/>
  <c r="BE157" i="3"/>
  <c r="BE132" i="3"/>
  <c r="BE135" i="3"/>
  <c r="BE146" i="3"/>
  <c r="BE153" i="3"/>
  <c r="BE158" i="3"/>
  <c r="F91" i="3"/>
  <c r="BE134" i="3"/>
  <c r="BE136" i="3"/>
  <c r="BE140" i="3"/>
  <c r="BE141" i="3"/>
  <c r="BE142" i="3"/>
  <c r="BE145" i="3"/>
  <c r="BE148" i="3"/>
  <c r="BE152" i="3"/>
  <c r="BE154" i="3"/>
  <c r="BE155" i="3"/>
  <c r="BE133" i="3"/>
  <c r="BE137" i="3"/>
  <c r="F92" i="2"/>
  <c r="E133" i="2"/>
  <c r="J137" i="2"/>
  <c r="BE159" i="2"/>
  <c r="BE164" i="2"/>
  <c r="BE173" i="2"/>
  <c r="BE208" i="2"/>
  <c r="BE222" i="2"/>
  <c r="BE235" i="2"/>
  <c r="BE237" i="2"/>
  <c r="BE239" i="2"/>
  <c r="BE244" i="2"/>
  <c r="BE252" i="2"/>
  <c r="BE272" i="2"/>
  <c r="BE280" i="2"/>
  <c r="BE314" i="2"/>
  <c r="J91" i="2"/>
  <c r="BE157" i="2"/>
  <c r="BE161" i="2"/>
  <c r="BE166" i="2"/>
  <c r="BE171" i="2"/>
  <c r="BE186" i="2"/>
  <c r="BE190" i="2"/>
  <c r="BE212" i="2"/>
  <c r="BE228" i="2"/>
  <c r="BE230" i="2"/>
  <c r="BE233" i="2"/>
  <c r="BE241" i="2"/>
  <c r="BE245" i="2"/>
  <c r="BE249" i="2"/>
  <c r="BE251" i="2"/>
  <c r="BE284" i="2"/>
  <c r="BE290" i="2"/>
  <c r="BE296" i="2"/>
  <c r="BE307" i="2"/>
  <c r="BE324" i="2"/>
  <c r="F139" i="2"/>
  <c r="BE146" i="2"/>
  <c r="BE180" i="2"/>
  <c r="BE196" i="2"/>
  <c r="BE198" i="2"/>
  <c r="BE202" i="2"/>
  <c r="BE224" i="2"/>
  <c r="BE292" i="2"/>
  <c r="BE297" i="2"/>
  <c r="BE298" i="2"/>
  <c r="BE300" i="2"/>
  <c r="BE302" i="2"/>
  <c r="BE312" i="2"/>
  <c r="BE321" i="2"/>
  <c r="BE322" i="2"/>
  <c r="BE150" i="2"/>
  <c r="BE154" i="2"/>
  <c r="BE156" i="2"/>
  <c r="BE168" i="2"/>
  <c r="BE178" i="2"/>
  <c r="BE194" i="2"/>
  <c r="BE216" i="2"/>
  <c r="BE218" i="2"/>
  <c r="BE226" i="2"/>
  <c r="BE242" i="2"/>
  <c r="BE257" i="2"/>
  <c r="BE261" i="2"/>
  <c r="BE265" i="2"/>
  <c r="BE267" i="2"/>
  <c r="BE278" i="2"/>
  <c r="BE305" i="2"/>
  <c r="BE309" i="2"/>
  <c r="BE316" i="2"/>
  <c r="BE318" i="2"/>
  <c r="BE319" i="2"/>
  <c r="BE320" i="2"/>
  <c r="BE326" i="2"/>
  <c r="BE328" i="2"/>
  <c r="BE330" i="2"/>
  <c r="BE331" i="2"/>
  <c r="BE333" i="2"/>
  <c r="BE340" i="2"/>
  <c r="BE343" i="2"/>
  <c r="BE345" i="2"/>
  <c r="BE347" i="2"/>
  <c r="BE353" i="2"/>
  <c r="BE355" i="2"/>
  <c r="BE357" i="2"/>
  <c r="BE359" i="2"/>
  <c r="BE361" i="2"/>
  <c r="BE363" i="2"/>
  <c r="BE366" i="2"/>
  <c r="BE377" i="2"/>
  <c r="BE378" i="2"/>
  <c r="BE379" i="2"/>
  <c r="BE385" i="2"/>
  <c r="J36" i="2"/>
  <c r="AW95" i="1"/>
  <c r="F36" i="4"/>
  <c r="BA97" i="1" s="1"/>
  <c r="F38" i="4"/>
  <c r="BC97" i="1" s="1"/>
  <c r="F39" i="2"/>
  <c r="BD95" i="1" s="1"/>
  <c r="F36" i="2"/>
  <c r="BA95" i="1"/>
  <c r="F37" i="3"/>
  <c r="BB96" i="1" s="1"/>
  <c r="F39" i="4"/>
  <c r="BD97" i="1" s="1"/>
  <c r="F37" i="2"/>
  <c r="BB95" i="1" s="1"/>
  <c r="F38" i="3"/>
  <c r="BC96" i="1"/>
  <c r="J36" i="3"/>
  <c r="AW96" i="1" s="1"/>
  <c r="F37" i="4"/>
  <c r="BB97" i="1" s="1"/>
  <c r="F38" i="2"/>
  <c r="BC95" i="1" s="1"/>
  <c r="J36" i="4"/>
  <c r="AW97" i="1"/>
  <c r="F36" i="3"/>
  <c r="BA96" i="1" s="1"/>
  <c r="F39" i="3"/>
  <c r="BD96" i="1" s="1"/>
  <c r="BK303" i="2" l="1"/>
  <c r="R134" i="4"/>
  <c r="R303" i="2"/>
  <c r="T134" i="4"/>
  <c r="T144" i="2"/>
  <c r="P303" i="2"/>
  <c r="T130" i="3"/>
  <c r="T303" i="2"/>
  <c r="R144" i="2"/>
  <c r="R143" i="2" s="1"/>
  <c r="R130" i="3"/>
  <c r="P134" i="4"/>
  <c r="AU97" i="1" s="1"/>
  <c r="P144" i="2"/>
  <c r="P143" i="2" s="1"/>
  <c r="AU95" i="1" s="1"/>
  <c r="BK130" i="3"/>
  <c r="J130" i="3" s="1"/>
  <c r="J96" i="3" s="1"/>
  <c r="J30" i="3" s="1"/>
  <c r="J109" i="3" s="1"/>
  <c r="BE109" i="3" s="1"/>
  <c r="J35" i="3" s="1"/>
  <c r="AV96" i="1" s="1"/>
  <c r="AT96" i="1" s="1"/>
  <c r="BK144" i="2"/>
  <c r="J144" i="2" s="1"/>
  <c r="J97" i="2" s="1"/>
  <c r="BK134" i="4"/>
  <c r="J134" i="4" s="1"/>
  <c r="J96" i="4" s="1"/>
  <c r="J303" i="2"/>
  <c r="J106" i="2" s="1"/>
  <c r="BA94" i="1"/>
  <c r="AW94" i="1" s="1"/>
  <c r="AK33" i="1" s="1"/>
  <c r="BC94" i="1"/>
  <c r="AY94" i="1" s="1"/>
  <c r="BD94" i="1"/>
  <c r="W36" i="1"/>
  <c r="BB94" i="1"/>
  <c r="W34" i="1" s="1"/>
  <c r="J30" i="4" l="1"/>
  <c r="J113" i="4" s="1"/>
  <c r="J107" i="4" s="1"/>
  <c r="J115" i="4" s="1"/>
  <c r="T143" i="2"/>
  <c r="BE113" i="4"/>
  <c r="F35" i="4" s="1"/>
  <c r="AZ97" i="1" s="1"/>
  <c r="BK143" i="2"/>
  <c r="J143" i="2" s="1"/>
  <c r="J96" i="2" s="1"/>
  <c r="J30" i="2" s="1"/>
  <c r="J122" i="2" s="1"/>
  <c r="J116" i="2" s="1"/>
  <c r="AU94" i="1"/>
  <c r="W35" i="1"/>
  <c r="J103" i="3"/>
  <c r="J31" i="3" s="1"/>
  <c r="J32" i="3" s="1"/>
  <c r="AG96" i="1" s="1"/>
  <c r="AN96" i="1" s="1"/>
  <c r="F35" i="3"/>
  <c r="AZ96" i="1" s="1"/>
  <c r="AX94" i="1"/>
  <c r="W33" i="1"/>
  <c r="J35" i="4" l="1"/>
  <c r="AV97" i="1" s="1"/>
  <c r="AT97" i="1" s="1"/>
  <c r="J124" i="2"/>
  <c r="J31" i="4"/>
  <c r="J32" i="4" s="1"/>
  <c r="AG97" i="1" s="1"/>
  <c r="J41" i="3"/>
  <c r="BE122" i="2"/>
  <c r="J35" i="2" s="1"/>
  <c r="AV95" i="1" s="1"/>
  <c r="AT95" i="1" s="1"/>
  <c r="J31" i="2"/>
  <c r="J32" i="2" s="1"/>
  <c r="AG95" i="1" s="1"/>
  <c r="J111" i="3"/>
  <c r="J41" i="4" l="1"/>
  <c r="AN95" i="1"/>
  <c r="AN97" i="1"/>
  <c r="J41" i="2"/>
  <c r="F35" i="2"/>
  <c r="AZ95" i="1" s="1"/>
  <c r="AZ94" i="1" s="1"/>
  <c r="AV94" i="1" s="1"/>
  <c r="AT94" i="1" s="1"/>
  <c r="AG94" i="1"/>
  <c r="AK26" i="1" s="1"/>
  <c r="AN94" i="1" l="1"/>
  <c r="AG100" i="1"/>
  <c r="CD100" i="1"/>
  <c r="AG102" i="1"/>
  <c r="CD102" i="1" s="1"/>
  <c r="AG103" i="1"/>
  <c r="AV103" i="1"/>
  <c r="BY103" i="1" s="1"/>
  <c r="AG101" i="1"/>
  <c r="AV101" i="1" s="1"/>
  <c r="BY101" i="1" s="1"/>
  <c r="CD103" i="1" l="1"/>
  <c r="CD101" i="1"/>
  <c r="AV100" i="1"/>
  <c r="BY100" i="1"/>
  <c r="AN103" i="1"/>
  <c r="AN101" i="1"/>
  <c r="AV102" i="1"/>
  <c r="BY102" i="1"/>
  <c r="AG99" i="1"/>
  <c r="AK27" i="1"/>
  <c r="AK29" i="1"/>
  <c r="AN100" i="1" l="1"/>
  <c r="AN102" i="1"/>
  <c r="AG105" i="1"/>
  <c r="AK32" i="1"/>
  <c r="AK38" i="1" s="1"/>
  <c r="W32" i="1"/>
  <c r="AN99" i="1" l="1"/>
  <c r="AN105" i="1"/>
</calcChain>
</file>

<file path=xl/sharedStrings.xml><?xml version="1.0" encoding="utf-8"?>
<sst xmlns="http://schemas.openxmlformats.org/spreadsheetml/2006/main" count="4360" uniqueCount="809">
  <si>
    <t>Export Komplet</t>
  </si>
  <si>
    <t/>
  </si>
  <si>
    <t>2.0</t>
  </si>
  <si>
    <t>False</t>
  </si>
  <si>
    <t>{05616d48-2ffa-46a0-a9a2-e9c73fdb673a}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</si>
  <si>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</si>
  <si>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</si>
  <si>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</si>
  <si>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</si>
  <si>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</si>
  <si>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</si>
  <si>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</si>
  <si>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</si>
  <si>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</si>
  <si>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KUB220801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</si>
  <si>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</si>
  <si>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</si>
  <si>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</si>
  <si>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</si>
  <si>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</si>
  <si>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>Jičín</t>
  </si>
  <si>
    <t>Datum:</t>
  </si>
  <si>
    <t>13. 9. 2022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</si>
  <si>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</si>
  <si>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</si>
  <si>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</si>
  <si>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</si>
  <si>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</si>
  <si>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</si>
  <si>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</si>
  <si>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</si>
  <si>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</si>
  <si>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Hájková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</si>
  <si>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</si>
  <si>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</si>
  <si>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</si>
  <si>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</si>
  <si>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</si>
  <si>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</si>
  <si>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</si>
  <si>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</si>
  <si>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</si>
  <si>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</si>
  <si>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</si>
  <si>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</si>
  <si>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</si>
  <si>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</si>
  <si>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</si>
  <si>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</si>
  <si>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</si>
  <si>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</si>
  <si>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</si>
  <si>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</si>
  <si>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</si>
  <si>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</si>
  <si>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</si>
  <si>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</si>
  <si>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</si>
  <si>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</si>
  <si>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</si>
  <si>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</si>
  <si>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</si>
  <si>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</si>
  <si>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</si>
  <si>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</si>
  <si>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</si>
  <si>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</si>
  <si>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</si>
  <si>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</si>
  <si>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</si>
  <si>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</si>
  <si>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</si>
  <si>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</si>
  <si>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</si>
  <si>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</si>
  <si>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</si>
  <si>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</si>
  <si>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</si>
  <si>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</si>
  <si>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</si>
  <si>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</si>
  <si>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</si>
  <si>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</si>
  <si>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</si>
  <si>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</si>
  <si>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{568dfabc-503c-4f51-8f0d-01c18d638770}</t>
  </si>
  <si>
    <t>2</t>
  </si>
  <si>
    <t>03</t>
  </si>
  <si>
    <t>Stlačený vzduch</t>
  </si>
  <si>
    <t>{adddecf6-8f07-44dc-bbbf-0ed410a3ab65}</t>
  </si>
  <si>
    <t>02</t>
  </si>
  <si>
    <t>Silnoproudá elektrotechnika</t>
  </si>
  <si>
    <t>{9b3a38fb-5723-4ca9-b4f3-6a7d6e5e4891}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</si>
  <si>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</si>
  <si>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</si>
  <si>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</si>
  <si>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</si>
  <si>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</si>
  <si>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</si>
  <si>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</si>
  <si>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</si>
  <si>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</si>
  <si>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</si>
  <si>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</si>
  <si>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</si>
  <si>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</si>
  <si>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</si>
  <si>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</si>
  <si>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</si>
  <si>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</si>
  <si>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</si>
  <si>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</si>
  <si>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</si>
  <si>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</si>
  <si>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</si>
  <si>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</si>
  <si>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</si>
  <si>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</si>
  <si>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</si>
  <si>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</si>
  <si>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</si>
  <si>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</si>
  <si>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</si>
  <si>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</si>
  <si>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</si>
  <si>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</si>
  <si>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</si>
  <si>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</si>
  <si>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</si>
  <si>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</si>
  <si>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</si>
  <si>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</si>
  <si>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</si>
  <si>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</si>
  <si>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</si>
  <si>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</si>
  <si>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</si>
  <si>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</si>
  <si>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</si>
  <si>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</si>
  <si>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</si>
  <si>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</si>
  <si>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</si>
  <si>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</si>
  <si>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</si>
  <si>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</si>
  <si>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</si>
  <si>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</si>
  <si>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</si>
  <si>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</si>
  <si>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</si>
  <si>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</si>
  <si>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</si>
  <si>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</si>
  <si>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43</t>
  </si>
  <si>
    <t>K</t>
  </si>
  <si>
    <t>122211101</t>
  </si>
  <si>
    <t>Odkopávky a prokopávky v hornině třídy těžitelnosti I, skupiny 3 ručně</t>
  </si>
  <si>
    <t>m3</t>
  </si>
  <si>
    <t>4</t>
  </si>
  <si>
    <t>1110620258</t>
  </si>
  <si>
    <t>VV</t>
  </si>
  <si>
    <t>4,00*1,80*0,20</t>
  </si>
  <si>
    <t>1,00*0,50*0,30</t>
  </si>
  <si>
    <t>Součet</t>
  </si>
  <si>
    <t>44</t>
  </si>
  <si>
    <t>132212131</t>
  </si>
  <si>
    <t>Hloubení nezapažených rýh šířky do 800 mm v soudržných horninách třídy těžitelnosti I skupiny 3 ručně</t>
  </si>
  <si>
    <t>2004356532</t>
  </si>
  <si>
    <t>(4,00+1,40*2)*0,40*0,60</t>
  </si>
  <si>
    <t>2,00*0,40*0,60</t>
  </si>
  <si>
    <t>45</t>
  </si>
  <si>
    <t>162751117</t>
  </si>
  <si>
    <t>Vodorovné přemístění přes 9 000 do 10000 m výkopku/sypaniny z horniny třídy těžitelnosti I skupiny 1 až 3</t>
  </si>
  <si>
    <t>-1424403489</t>
  </si>
  <si>
    <t>1,590+2,112</t>
  </si>
  <si>
    <t>46</t>
  </si>
  <si>
    <t>171251201</t>
  </si>
  <si>
    <t>Uložení sypaniny na skládky nebo meziskládky</t>
  </si>
  <si>
    <t>-1443159109</t>
  </si>
  <si>
    <t>47</t>
  </si>
  <si>
    <t>171201221</t>
  </si>
  <si>
    <t>Poplatek za uložení na skládce (skládkovné) zeminy a kamení kód odpadu 17 05 04</t>
  </si>
  <si>
    <t>t</t>
  </si>
  <si>
    <t>567099968</t>
  </si>
  <si>
    <t>3,702*1,800</t>
  </si>
  <si>
    <t>48</t>
  </si>
  <si>
    <t>175111101</t>
  </si>
  <si>
    <t>Obsypání potrubí ručně sypaninou bez prohození, uloženou do 3 m</t>
  </si>
  <si>
    <t>1736609062</t>
  </si>
  <si>
    <t>"včetně lože"     2,00*0,40*0,60</t>
  </si>
  <si>
    <t>49</t>
  </si>
  <si>
    <t>M</t>
  </si>
  <si>
    <t>58343930</t>
  </si>
  <si>
    <t>kamenivo drcené hrubé frakce 16/32</t>
  </si>
  <si>
    <t>8</t>
  </si>
  <si>
    <t>1542329077</t>
  </si>
  <si>
    <t>0,48*2,160</t>
  </si>
  <si>
    <t>Zakládání</t>
  </si>
  <si>
    <t>50</t>
  </si>
  <si>
    <t>274313711</t>
  </si>
  <si>
    <t>Základové pásy z betonu tř. C 20/25</t>
  </si>
  <si>
    <t>-1746645627</t>
  </si>
  <si>
    <t>(4,00+1,40*2)*0,40*0,65</t>
  </si>
  <si>
    <t>51</t>
  </si>
  <si>
    <t>212755214</t>
  </si>
  <si>
    <t>Trativody z drenážních trubek plastových flexibilních D 100 mm bez lože</t>
  </si>
  <si>
    <t>m</t>
  </si>
  <si>
    <t>-252273654</t>
  </si>
  <si>
    <t>3</t>
  </si>
  <si>
    <t>Svislé a kompletní konstrukce</t>
  </si>
  <si>
    <t>317944323</t>
  </si>
  <si>
    <t>Válcované nosníky č.14 až 22 dodatečně osazované do připravených otvorů</t>
  </si>
  <si>
    <t>-1949936362</t>
  </si>
  <si>
    <t>"1.N.P. - B  (IPE 160 - 4x)"</t>
  </si>
  <si>
    <t>3,00*4*15,80*0,001</t>
  </si>
  <si>
    <t>317234410</t>
  </si>
  <si>
    <t>Vyzdívka mezi nosníky z cihel pálených na MC</t>
  </si>
  <si>
    <t>1836590597</t>
  </si>
  <si>
    <t>"1.N.P. - B"     3,00*0,80*0,16</t>
  </si>
  <si>
    <t>310239411</t>
  </si>
  <si>
    <t>Zazdívka otvorů pl přes 1 do 4 m2 ve zdivu nadzákladovém cihlami pálenými na MC</t>
  </si>
  <si>
    <t>349489914</t>
  </si>
  <si>
    <t>"1.N.P. - B"</t>
  </si>
  <si>
    <t>0,90*2,05*0,80</t>
  </si>
  <si>
    <t>1,365*2,55*0,80</t>
  </si>
  <si>
    <t>52</t>
  </si>
  <si>
    <t>311113142</t>
  </si>
  <si>
    <t>Nosná zeď tl přes 150 do 200 mm z hladkých tvárnic ztraceného bednění včetně výplně z betonu tř. 20/25</t>
  </si>
  <si>
    <t>m2</t>
  </si>
  <si>
    <t>-11708297</t>
  </si>
  <si>
    <t>(4,00*2+1,40*2)*0,25</t>
  </si>
  <si>
    <t>53</t>
  </si>
  <si>
    <t>311361821</t>
  </si>
  <si>
    <t>Výztuž nosných zdí betonářskou ocelí 10 505</t>
  </si>
  <si>
    <t>391778134</t>
  </si>
  <si>
    <t>"D 6mm - 2x"</t>
  </si>
  <si>
    <t>(4,00*2+1,80*2)*2*0,222*0,001*1,20</t>
  </si>
  <si>
    <t>"D 12mm - 4x/bm"</t>
  </si>
  <si>
    <t>0,75*44*0,888*0,001*1,20</t>
  </si>
  <si>
    <t>54</t>
  </si>
  <si>
    <t>342151111</t>
  </si>
  <si>
    <t>Montáž opláštění stěn ocelových kcí ze sendvičových panelů šroubovaných budov v do 6 m</t>
  </si>
  <si>
    <t>-504540987</t>
  </si>
  <si>
    <t>4,00*2,40</t>
  </si>
  <si>
    <t>1,80*(2,40+2,65)/2*2-1,10*2,00</t>
  </si>
  <si>
    <t>55</t>
  </si>
  <si>
    <t>13814R</t>
  </si>
  <si>
    <t>senvičové tepelně izolační panely, jádro panelu minerální vlna, tl. panelu 100mm, včetně oplechování</t>
  </si>
  <si>
    <t>-1023486102</t>
  </si>
  <si>
    <t>P</t>
  </si>
  <si>
    <t>Poznámka k položce:_x000D_
Cena předběžná</t>
  </si>
  <si>
    <t>16,490*1,10</t>
  </si>
  <si>
    <t>Vodorovné konstrukce</t>
  </si>
  <si>
    <t>413232221</t>
  </si>
  <si>
    <t>Zazdívka zhlaví válcovaných nosníků v přes 150 do 300 mm</t>
  </si>
  <si>
    <t>kus</t>
  </si>
  <si>
    <t>-1025545966</t>
  </si>
  <si>
    <t>"1.N.P. - B"     4*2</t>
  </si>
  <si>
    <t>56</t>
  </si>
  <si>
    <t>444151111</t>
  </si>
  <si>
    <t>Montáž krytiny ocelových střech ze sendvičových panelů šroubovaných budov v do 6 m</t>
  </si>
  <si>
    <t>923228402</t>
  </si>
  <si>
    <t>4,20*2,00</t>
  </si>
  <si>
    <t>57</t>
  </si>
  <si>
    <t>13814R.</t>
  </si>
  <si>
    <t>střešní senvičové tepelně izolační panely, jádro panelu minerální vlna, tl. panelu 100mm</t>
  </si>
  <si>
    <t>-1448813202</t>
  </si>
  <si>
    <t>8,40*1,03</t>
  </si>
  <si>
    <t>6</t>
  </si>
  <si>
    <t>Úpravy povrchů, podlahy a osazování výplní</t>
  </si>
  <si>
    <t>5</t>
  </si>
  <si>
    <t>631312141</t>
  </si>
  <si>
    <t>Doplnění rýh v dosavadních mazaninách betonem prostým</t>
  </si>
  <si>
    <t>1453412982</t>
  </si>
  <si>
    <t>"1.N.P. - A"     (5,30+0,75+2,50)*0,10*0,10</t>
  </si>
  <si>
    <t xml:space="preserve">"1.N.P. - B"     </t>
  </si>
  <si>
    <t>(8,30+1,40+2,70)*0,27*0,10</t>
  </si>
  <si>
    <t>2,50*0,80*0,10</t>
  </si>
  <si>
    <t>632451421</t>
  </si>
  <si>
    <t>Doplnění cementového potěru hlazeného pl do 1 m2 tl přes 10 do 20 mm</t>
  </si>
  <si>
    <t>-701680021</t>
  </si>
  <si>
    <t>"1.N.P. - A"     0,80*0,80+(0,28+0,807)/2*1,00</t>
  </si>
  <si>
    <t>"1.N.P. - B"     0,80*0,80*2+0,70*1,10+0,70*0,90</t>
  </si>
  <si>
    <t>7</t>
  </si>
  <si>
    <t>632452421</t>
  </si>
  <si>
    <t>Doplnění cementového potěru hlazeného pl přes 1 do 4 m2 tl přes 10 do 20 mm</t>
  </si>
  <si>
    <t>-1318101797</t>
  </si>
  <si>
    <t>"1.N.P. - A"     1,24*1,00+2,50*1,00</t>
  </si>
  <si>
    <t>"1.N.P. - B"     1,00*1,25+2,05*0,80*2</t>
  </si>
  <si>
    <t>611135101</t>
  </si>
  <si>
    <t>Hrubá výplň rýh ve stropech maltou jakékoli šířky rýhy</t>
  </si>
  <si>
    <t>1247539172</t>
  </si>
  <si>
    <t>"1.N.P. - B"      (8,30+1,40+2,70)*0,27</t>
  </si>
  <si>
    <t>9</t>
  </si>
  <si>
    <t>612135101</t>
  </si>
  <si>
    <t>Hrubá výplň rýh ve stěnách maltou jakékoli šířky rýhy</t>
  </si>
  <si>
    <t>1522814183</t>
  </si>
  <si>
    <t>"1.N.P. - A"     2,00*2*0,10</t>
  </si>
  <si>
    <t>"1.N.P. - B"     4,30*2*0,27</t>
  </si>
  <si>
    <t>10</t>
  </si>
  <si>
    <t>611325122</t>
  </si>
  <si>
    <t>Vápenocementová štuková omítka rýh ve stropech š přes 150 do 300 mm</t>
  </si>
  <si>
    <t>655090847</t>
  </si>
  <si>
    <t>"1.N.P. - B"      3,348</t>
  </si>
  <si>
    <t>11</t>
  </si>
  <si>
    <t>612325121</t>
  </si>
  <si>
    <t>Vápenocementová štuková omítka rýh ve stěnách š do 150 mm</t>
  </si>
  <si>
    <t>1184778534</t>
  </si>
  <si>
    <t>"1.N.P. - A"     0,400</t>
  </si>
  <si>
    <t>12</t>
  </si>
  <si>
    <t>612325122</t>
  </si>
  <si>
    <t>Vápenocementová štuková omítka rýh ve stěnách š přes 150 do 300 mm</t>
  </si>
  <si>
    <t>-1808748708</t>
  </si>
  <si>
    <t>"1.N.P. - B"     2,322</t>
  </si>
  <si>
    <t>13</t>
  </si>
  <si>
    <t>612325302</t>
  </si>
  <si>
    <t>Vápenocementová štuková omítka ostění nebo nadpraží</t>
  </si>
  <si>
    <t>-765567466</t>
  </si>
  <si>
    <t>"1.N.P. - B"     (2,50+3,50*2)*0,80</t>
  </si>
  <si>
    <t>14</t>
  </si>
  <si>
    <t>612315225</t>
  </si>
  <si>
    <t>Vápenná štuková omítka malých ploch přes 1 do 4 m2 na stěnách</t>
  </si>
  <si>
    <t>-1910493877</t>
  </si>
  <si>
    <t>"zazdívka"</t>
  </si>
  <si>
    <t>"1.N.P. - B"     2*2</t>
  </si>
  <si>
    <t>642942331</t>
  </si>
  <si>
    <t>Osazování zárubní nebo rámů dveřních kovových přes 4,5 do 10 m2 na MC</t>
  </si>
  <si>
    <t>1765756829</t>
  </si>
  <si>
    <t>"1.N.P. - B     2420x3400 mm)"      1,00</t>
  </si>
  <si>
    <t>58</t>
  </si>
  <si>
    <t>631311114</t>
  </si>
  <si>
    <t>Mazanina tl přes 50 do 80 mm z betonu prostého bez zvýšených nároků na prostředí tř. C 16/20</t>
  </si>
  <si>
    <t>-146355949</t>
  </si>
  <si>
    <t>"1P1"     3,20*1,40*0,05</t>
  </si>
  <si>
    <t>59</t>
  </si>
  <si>
    <t>631311125</t>
  </si>
  <si>
    <t>Mazanina tl přes 80 do 120 mm z betonu prostého bez zvýšených nároků na prostředí tř. C 20/25</t>
  </si>
  <si>
    <t>1308142762</t>
  </si>
  <si>
    <t>"1P1"     3,50*1,30*0,10</t>
  </si>
  <si>
    <t>60</t>
  </si>
  <si>
    <t>631311135</t>
  </si>
  <si>
    <t>Mazanina tl přes 120 do 240 mm z betonu prostého bez zvýšených nároků na prostředí tř. C 20/25</t>
  </si>
  <si>
    <t>1900655611</t>
  </si>
  <si>
    <t>"1P1"     4,00*1,80*0,15</t>
  </si>
  <si>
    <t>61</t>
  </si>
  <si>
    <t>631319175</t>
  </si>
  <si>
    <t>Příplatek k mazanině tl přes 120 do 240 mm za stržení povrchu spodní vrstvy před vložením výztuže</t>
  </si>
  <si>
    <t>-169249236</t>
  </si>
  <si>
    <t>62</t>
  </si>
  <si>
    <t>631351101</t>
  </si>
  <si>
    <t>Zřízení bednění mazanin</t>
  </si>
  <si>
    <t>801642778</t>
  </si>
  <si>
    <t>(4,00+1,80*2)*0,15</t>
  </si>
  <si>
    <t>63</t>
  </si>
  <si>
    <t>631351102</t>
  </si>
  <si>
    <t>Odstranění bednění mazanin</t>
  </si>
  <si>
    <t>-392319520</t>
  </si>
  <si>
    <t>64</t>
  </si>
  <si>
    <t>631362021</t>
  </si>
  <si>
    <t>Výztuž mazanin svařovanými sítěmi Kari</t>
  </si>
  <si>
    <t>1705039334</t>
  </si>
  <si>
    <t>"1P1"</t>
  </si>
  <si>
    <t>"6/150 x 6/150"</t>
  </si>
  <si>
    <t>4,00*1,80*3,033*0,001*1,30</t>
  </si>
  <si>
    <t>65</t>
  </si>
  <si>
    <t>635111242</t>
  </si>
  <si>
    <t>Násyp pod podlahy z hrubého kameniva 16-32 se zhutněním</t>
  </si>
  <si>
    <t>2053576331</t>
  </si>
  <si>
    <t>66</t>
  </si>
  <si>
    <t>642942221</t>
  </si>
  <si>
    <t>Osazování zárubní nebo rámů dveřních kovových přes 2,5 do 4,5 m2 na MC</t>
  </si>
  <si>
    <t>1602851377</t>
  </si>
  <si>
    <t>86</t>
  </si>
  <si>
    <t>633992111</t>
  </si>
  <si>
    <t>Odmaštění betonových podlah od olejových nánosů</t>
  </si>
  <si>
    <t>-1902297370</t>
  </si>
  <si>
    <t>"1.N.P. -A"     109,21</t>
  </si>
  <si>
    <t>"1.N.P. -B"     199,08</t>
  </si>
  <si>
    <t>Ostatní konstrukce a práce, bourání</t>
  </si>
  <si>
    <t>16</t>
  </si>
  <si>
    <t>949101112</t>
  </si>
  <si>
    <t>Lešení pomocné pro objekty pozemních staveb s lešeňovou podlahou v přes 1,9 do 3,5 m zatížení do 150 kg/m2</t>
  </si>
  <si>
    <t>-493988925</t>
  </si>
  <si>
    <t>"1.N.P. - A"     109,21</t>
  </si>
  <si>
    <t>"1.N.P. - B"     199,08</t>
  </si>
  <si>
    <t>17</t>
  </si>
  <si>
    <t>952901221</t>
  </si>
  <si>
    <t>Vyčištění budov průmyslových objektů při jakékoliv výšce podlaží</t>
  </si>
  <si>
    <t>-1152733310</t>
  </si>
  <si>
    <t>18</t>
  </si>
  <si>
    <t>962031132</t>
  </si>
  <si>
    <t>Bourání příček z cihel pálených na MVC tl do 100 mm</t>
  </si>
  <si>
    <t>654872245</t>
  </si>
  <si>
    <t>"1.N.P. - A"     (5,30+0,75+2,50)*2,00-0,80*2,00</t>
  </si>
  <si>
    <t>19</t>
  </si>
  <si>
    <t>962032241</t>
  </si>
  <si>
    <t>Bourání zdiva z cihel pálených nebo vápenopískových na MC přes 1 m3</t>
  </si>
  <si>
    <t>99974173</t>
  </si>
  <si>
    <t>((8,30+1,40+2,70)*4,30-1,47*1,97*2-2,395*2,38)*0,22</t>
  </si>
  <si>
    <t>(2,50*3,50-2,12*1,97)*0,80</t>
  </si>
  <si>
    <t>20</t>
  </si>
  <si>
    <t>961044111</t>
  </si>
  <si>
    <t>Bourání základů z betonu prostého</t>
  </si>
  <si>
    <t>-533261194</t>
  </si>
  <si>
    <t xml:space="preserve">"1.N.P. - A"     </t>
  </si>
  <si>
    <t>(0,80*0,80+(0,28+0,807)/2*1,00+1,24*1,00+2,50*1,00)*0,10</t>
  </si>
  <si>
    <t>(1,00*1,25+2,05*0,80*2+0,80*0,80*2+1,10*0,70+1,50*0,70+0,70*0,90)*0,10</t>
  </si>
  <si>
    <t>968072356</t>
  </si>
  <si>
    <t>Vybourání kovových rámů oken zdvojených včetně křídel pl do 4 m2</t>
  </si>
  <si>
    <t>-1223761071</t>
  </si>
  <si>
    <t>"1.N.P. - B"     1,47*1,97*2</t>
  </si>
  <si>
    <t>22</t>
  </si>
  <si>
    <t>968072455</t>
  </si>
  <si>
    <t>Vybourání kovových dveřních zárubní pl do 2 m2</t>
  </si>
  <si>
    <t>25207621</t>
  </si>
  <si>
    <t>"1.N.P. - A"     0,80*2,045</t>
  </si>
  <si>
    <t>"1.N.P. - B"     0,80*1,97</t>
  </si>
  <si>
    <t>23</t>
  </si>
  <si>
    <t>968072456</t>
  </si>
  <si>
    <t>Vybourání kovových dveřních zárubní pl přes 2 m2</t>
  </si>
  <si>
    <t>527248345</t>
  </si>
  <si>
    <t>1,265*2,50</t>
  </si>
  <si>
    <t>2,12*1,97</t>
  </si>
  <si>
    <t>2,295*2,34</t>
  </si>
  <si>
    <t>24</t>
  </si>
  <si>
    <t>967031142</t>
  </si>
  <si>
    <t>Přisekání rovných ostění v cihelném zdivu na MC</t>
  </si>
  <si>
    <t>-164276545</t>
  </si>
  <si>
    <t>"1.N.P. - B"     3,50*2*0,80</t>
  </si>
  <si>
    <t>25</t>
  </si>
  <si>
    <t>974031666</t>
  </si>
  <si>
    <t>Vysekání rýh ve zdivu cihelném pro vtahování nosníků hl do 150 mm v do 250 mm</t>
  </si>
  <si>
    <t>-1696506263</t>
  </si>
  <si>
    <t>"IPE 160"     3,00*4</t>
  </si>
  <si>
    <t>997</t>
  </si>
  <si>
    <t>Přesun sutě</t>
  </si>
  <si>
    <t>26</t>
  </si>
  <si>
    <t>997013111</t>
  </si>
  <si>
    <t>Vnitrostaveništní doprava suti a vybouraných hmot pro budovy v do 6 m s použitím mechanizace</t>
  </si>
  <si>
    <t>-1001642061</t>
  </si>
  <si>
    <t>27</t>
  </si>
  <si>
    <t>997013501</t>
  </si>
  <si>
    <t>Odvoz suti a vybouraných hmot na skládku nebo meziskládku do 1 km se složením</t>
  </si>
  <si>
    <t>450480188</t>
  </si>
  <si>
    <t>28</t>
  </si>
  <si>
    <t>997013509</t>
  </si>
  <si>
    <t>Příplatek k odvozu suti a vybouraných hmot na skládku ZKD 1 km přes 1 km</t>
  </si>
  <si>
    <t>-732413209</t>
  </si>
  <si>
    <t>32,208*9</t>
  </si>
  <si>
    <t>29</t>
  </si>
  <si>
    <t>997013631</t>
  </si>
  <si>
    <t>Poplatek za uložení na skládce (skládkovné) stavebního odpadu směsného kód odpadu 17 09 04</t>
  </si>
  <si>
    <t>1153609681</t>
  </si>
  <si>
    <t>998</t>
  </si>
  <si>
    <t>Přesun hmot</t>
  </si>
  <si>
    <t>30</t>
  </si>
  <si>
    <t>998011001</t>
  </si>
  <si>
    <t>Přesun hmot pro budovy zděné v do 6 m</t>
  </si>
  <si>
    <t>1405868644</t>
  </si>
  <si>
    <t>PSV</t>
  </si>
  <si>
    <t>Práce a dodávky PSV</t>
  </si>
  <si>
    <t>711</t>
  </si>
  <si>
    <t>Izolace proti vodě, vlhkosti a plynům</t>
  </si>
  <si>
    <t>67</t>
  </si>
  <si>
    <t>711111001</t>
  </si>
  <si>
    <t>Provedení izolace proti zemní vlhkosti vodorovné za studena nátěrem penetračním</t>
  </si>
  <si>
    <t>2013549672</t>
  </si>
  <si>
    <t>"1P1"      4,00*1,80</t>
  </si>
  <si>
    <t>68</t>
  </si>
  <si>
    <t>711141559</t>
  </si>
  <si>
    <t>Provedení izolace proti zemní vlhkosti pásy přitavením vodorovné NAIP</t>
  </si>
  <si>
    <t>64676077</t>
  </si>
  <si>
    <t>"1P1"     4,00*1,80*2</t>
  </si>
  <si>
    <t>69</t>
  </si>
  <si>
    <t>11163150</t>
  </si>
  <si>
    <t>lak penetrační asfaltový</t>
  </si>
  <si>
    <t>32</t>
  </si>
  <si>
    <t>-490850813</t>
  </si>
  <si>
    <t>Poznámka k položce:_x000D_
Spotřeba 0,3-0,4kg/m2</t>
  </si>
  <si>
    <t>7,20*0,00033</t>
  </si>
  <si>
    <t>70</t>
  </si>
  <si>
    <t>62853004</t>
  </si>
  <si>
    <t>pás asfaltový natavitelný modifikovaný SBS tl 4,0mm s vložkou ze skleněné tkaniny a spalitelnou PE fólií nebo jemnozrnným minerálním posypem na horním povrchu</t>
  </si>
  <si>
    <t>777559332</t>
  </si>
  <si>
    <t>14,40*1,1655</t>
  </si>
  <si>
    <t>71</t>
  </si>
  <si>
    <t>998711201</t>
  </si>
  <si>
    <t>Přesun hmot procentní pro izolace proti vodě, vlhkosti a plynům v objektech v do 6 m</t>
  </si>
  <si>
    <t>%</t>
  </si>
  <si>
    <t>1525138316</t>
  </si>
  <si>
    <t>764</t>
  </si>
  <si>
    <t>Konstrukce klempířské</t>
  </si>
  <si>
    <t>72</t>
  </si>
  <si>
    <t>764242332</t>
  </si>
  <si>
    <t>Oplechování rovné okapové hrany z TiZn lesklého plechu rš 200 mm</t>
  </si>
  <si>
    <t>1522581475</t>
  </si>
  <si>
    <t>4,20+7,60</t>
  </si>
  <si>
    <t>73</t>
  </si>
  <si>
    <t>764541303</t>
  </si>
  <si>
    <t>Žlab podokapní půlkruhový z TiZn lesklého plechu rš 250 mm</t>
  </si>
  <si>
    <t>-186585502</t>
  </si>
  <si>
    <t>74</t>
  </si>
  <si>
    <t>764341314</t>
  </si>
  <si>
    <t>Lemování rovných zdí střech s krytinou skládanou z TiZn lesklého plechu rš 330 mm</t>
  </si>
  <si>
    <t>-45480133</t>
  </si>
  <si>
    <t>75</t>
  </si>
  <si>
    <t>764541342</t>
  </si>
  <si>
    <t>Kotlík oválný (trychtýřový) pro podokapní žlaby z TiZn lesklého plechu 250/80 mm</t>
  </si>
  <si>
    <t>-2051202189</t>
  </si>
  <si>
    <t>76</t>
  </si>
  <si>
    <t>764548322</t>
  </si>
  <si>
    <t>Svody kruhové včetně objímek, kolen, odskoků z TiZn lesklého plechu průměru 80 mm</t>
  </si>
  <si>
    <t>-264439736</t>
  </si>
  <si>
    <t>77</t>
  </si>
  <si>
    <t>764242304</t>
  </si>
  <si>
    <t>Oplechování štítu závětrnou lištou z TiZn lesklého plechu rš 330 mm</t>
  </si>
  <si>
    <t>-1879819983</t>
  </si>
  <si>
    <t>1,90*2</t>
  </si>
  <si>
    <t>78</t>
  </si>
  <si>
    <t>998764201</t>
  </si>
  <si>
    <t>Přesun hmot procentní pro konstrukce klempířské v objektech v do 6 m</t>
  </si>
  <si>
    <t>1482296743</t>
  </si>
  <si>
    <t>767</t>
  </si>
  <si>
    <t>Konstrukce zámečnické</t>
  </si>
  <si>
    <t>31</t>
  </si>
  <si>
    <t>767640322</t>
  </si>
  <si>
    <t>Montáž dveří ocelových nebo hliníkových vnitřních dvoukřídlových</t>
  </si>
  <si>
    <t>-330749457</t>
  </si>
  <si>
    <t>"1.N.P. - B"     1,00</t>
  </si>
  <si>
    <t>55341R</t>
  </si>
  <si>
    <t>dveře dvoukřídlé ocelové včetně zárubně, kování, povrchové úpravy - atyp, vel. 2420x3400 mm  (dle výběru investora)</t>
  </si>
  <si>
    <t>2094577807</t>
  </si>
  <si>
    <t>79</t>
  </si>
  <si>
    <t>767651210</t>
  </si>
  <si>
    <t>Montáž vrat garážových otvíravých do ocelové zárubně pl do 6 m2</t>
  </si>
  <si>
    <t>-1944569265</t>
  </si>
  <si>
    <t>80</t>
  </si>
  <si>
    <t>5534191R</t>
  </si>
  <si>
    <t>vrata ocelová dvoukřídlá otevíravá, oboustranně opláštěná, zárubeň, kování, povrchová úprava, vel. 1100x2000mm</t>
  </si>
  <si>
    <t>265483029</t>
  </si>
  <si>
    <t>81</t>
  </si>
  <si>
    <t>76799511R</t>
  </si>
  <si>
    <t>Montáž atypických zámečnických konstrukcí hm přes  500 kg</t>
  </si>
  <si>
    <t>kg</t>
  </si>
  <si>
    <t>1533742777</t>
  </si>
  <si>
    <t>"nosná konstrukce kompresovny"</t>
  </si>
  <si>
    <t>"Jakl 100x100x6 mm"</t>
  </si>
  <si>
    <t>(3,80*2*2+1,60*2*2+2,10*4+2,35*4+1,60*2)*16,49</t>
  </si>
  <si>
    <t>"P20"</t>
  </si>
  <si>
    <t>0,20*0,20*8*160,00</t>
  </si>
  <si>
    <t>82</t>
  </si>
  <si>
    <t>5539901R</t>
  </si>
  <si>
    <t>Nosná konstrukce kompresovny, včetně spojovacího materiálu</t>
  </si>
  <si>
    <t>-8041495</t>
  </si>
  <si>
    <t>753,674*1,10</t>
  </si>
  <si>
    <t>83</t>
  </si>
  <si>
    <t>76799-01R</t>
  </si>
  <si>
    <t>D+M, nasávací gravitační žaluzie nerezová, vel. 600x600 mm, včetně oplechování TiZn r.š. 180mm, dl. 0,6m</t>
  </si>
  <si>
    <t>ks</t>
  </si>
  <si>
    <t>-1692396174</t>
  </si>
  <si>
    <t>33</t>
  </si>
  <si>
    <t>998767201</t>
  </si>
  <si>
    <t>Přesun hmot procentní pro zámečnické konstrukce v objektech v do 6 m</t>
  </si>
  <si>
    <t>1154009179</t>
  </si>
  <si>
    <t>777</t>
  </si>
  <si>
    <t>Podlahy lité</t>
  </si>
  <si>
    <t>34</t>
  </si>
  <si>
    <t>777131101</t>
  </si>
  <si>
    <t>Penetrační epoxidový nátěr podlahy na suchý a vyzrálý podklad</t>
  </si>
  <si>
    <t>92505550</t>
  </si>
  <si>
    <t>(12,86*2+8,36*2+0,50*2*6-1,435)*0,10</t>
  </si>
  <si>
    <t>(23,905*2+8,34*2+2,95*2*2+0,45*2*8-0,80-1,44-2,42)*0,10</t>
  </si>
  <si>
    <t>35</t>
  </si>
  <si>
    <t>777611121</t>
  </si>
  <si>
    <t>Krycí epoxidový průmyslový nátěr podlahy</t>
  </si>
  <si>
    <t>-943854171</t>
  </si>
  <si>
    <t>"1.N.P. - A,B"     320,874</t>
  </si>
  <si>
    <t>36</t>
  </si>
  <si>
    <t>777611161</t>
  </si>
  <si>
    <t>Protiskluzná úprava lité podlahy prosypem křemenným pískem</t>
  </si>
  <si>
    <t>-1892297312</t>
  </si>
  <si>
    <t>"1.N.P. - A,B"     109,21+199,08</t>
  </si>
  <si>
    <t>37</t>
  </si>
  <si>
    <t>777612151</t>
  </si>
  <si>
    <t>Příplatek k cenám uzavíracího nátěru za za zvýšenou pracnost provádění podlahových soklíků</t>
  </si>
  <si>
    <t>985142715</t>
  </si>
  <si>
    <t>"1.N.P. - A, B"     308,29</t>
  </si>
  <si>
    <t>38</t>
  </si>
  <si>
    <t>998777201</t>
  </si>
  <si>
    <t>Přesun hmot procentní pro podlahy lité v objektech v do 6 m</t>
  </si>
  <si>
    <t>-1218616189</t>
  </si>
  <si>
    <t>783</t>
  </si>
  <si>
    <t>Dokončovací práce - nátěry</t>
  </si>
  <si>
    <t>84</t>
  </si>
  <si>
    <t>783913151</t>
  </si>
  <si>
    <t>Penetrační syntetický nátěr hladkých betonových podlah</t>
  </si>
  <si>
    <t>1226868263</t>
  </si>
  <si>
    <t>"1P1"     4,00*1,80</t>
  </si>
  <si>
    <t>85</t>
  </si>
  <si>
    <t>783917151</t>
  </si>
  <si>
    <t>Krycí jednonásobný syntetický nátěr betonové podlahy</t>
  </si>
  <si>
    <t>-1757829002</t>
  </si>
  <si>
    <t>784</t>
  </si>
  <si>
    <t>Dokončovací práce - malby a tapety</t>
  </si>
  <si>
    <t>39</t>
  </si>
  <si>
    <t>784111003</t>
  </si>
  <si>
    <t>Oprášení (ometení ) podkladu v místnostech v přes 3,80 do 5,00 m</t>
  </si>
  <si>
    <t>-1414622840</t>
  </si>
  <si>
    <t>(12,86+8,36)*4,275*2</t>
  </si>
  <si>
    <t>-((1,665*2,70)-4,00)*6</t>
  </si>
  <si>
    <t>(5,60+8,28+8,965+8,34*3)*4,30*2</t>
  </si>
  <si>
    <t>-((1,665*2,835)-4,00)*2</t>
  </si>
  <si>
    <t>-((2,42*3,40)-4,00)</t>
  </si>
  <si>
    <t>-((5,39*3,96)-4,00)*4</t>
  </si>
  <si>
    <t>87</t>
  </si>
  <si>
    <t>784181123</t>
  </si>
  <si>
    <t>Hloubková jednonásobná bezbarvá penetrace podkladu v místnostech v přes 3,80 do 5,00 m</t>
  </si>
  <si>
    <t>-1633384765</t>
  </si>
  <si>
    <t>40</t>
  </si>
  <si>
    <t>784211113</t>
  </si>
  <si>
    <t>Dvojnásobné bílé malby ze směsí za mokra velmi dobře oděruvzdorných v místnostech v přes 3,80 do 5,00 m</t>
  </si>
  <si>
    <t>950823706</t>
  </si>
  <si>
    <t>41</t>
  </si>
  <si>
    <t>784171113</t>
  </si>
  <si>
    <t>Zakrytí vnitřních ploch stěn v místnostech v přes 3,80 do 5,00 m</t>
  </si>
  <si>
    <t>-2045180269</t>
  </si>
  <si>
    <t>1,665*2,70*6+1,435*1,97</t>
  </si>
  <si>
    <t>1,665*2,835*2+1,665*2,70*6+0,80*1,97+1,44*1,97+2,42*3,40</t>
  </si>
  <si>
    <t>42</t>
  </si>
  <si>
    <t>58124844</t>
  </si>
  <si>
    <t>fólie pro malířské potřeby zakrývací tl 25µ 4x5m</t>
  </si>
  <si>
    <t>1508576701</t>
  </si>
  <si>
    <t>78,854*1,05</t>
  </si>
  <si>
    <t>VP</t>
  </si>
  <si>
    <t xml:space="preserve">  Vícepráce</t>
  </si>
  <si>
    <t>PN</t>
  </si>
  <si>
    <t>03 - Stlačený vzduch</t>
  </si>
  <si>
    <t>751-1 - Stlačený vzduch</t>
  </si>
  <si>
    <t>751-2 - Uvedení do provozu</t>
  </si>
  <si>
    <t>751-3 - Ostatní</t>
  </si>
  <si>
    <t>751-1</t>
  </si>
  <si>
    <t>Pol1</t>
  </si>
  <si>
    <t>Kompresor o výkonnosti při výtlačném přetlaku 9,5 bar min 29,1l/s s integrovaným sušičem na vzdušníku o objemu min 270l,  včetně montážního a připojovacího příslušenství</t>
  </si>
  <si>
    <t>Pol2</t>
  </si>
  <si>
    <t>Odlučovač oleje, DN  včetně montážního a připojovacího příslušenství</t>
  </si>
  <si>
    <t>Pol3</t>
  </si>
  <si>
    <t>Filtr koalescenčního typu, odstraňuje nečistoty, jako je kapalná voda, olejový aerosol do0,1 ppma částice o velikosti do1 mikronu. s odvaděčem kondenzátu, včetně montážního a připojovacího příslušenství</t>
  </si>
  <si>
    <t>Pol4</t>
  </si>
  <si>
    <t>Regulátor tlaku DN32 0-16bar, včetně montážního příslušenství a připojovacího příslušenství</t>
  </si>
  <si>
    <t>Pol5</t>
  </si>
  <si>
    <t>Manometr 0-16bar, včetně montážního příslušenství a připojovacího příslušenství</t>
  </si>
  <si>
    <t>Pol6</t>
  </si>
  <si>
    <t>Potrubí DN32, včetně montážního příslušenství a připojovacího příslušenství, včetně nátěru</t>
  </si>
  <si>
    <t>Pol7</t>
  </si>
  <si>
    <t>Potrubí DN25, včetně montážního příslušenství a připojovacího příslušenství, včetně nátěru</t>
  </si>
  <si>
    <t>Pol8</t>
  </si>
  <si>
    <t>Potrubí DN15, včetně montážního příslušenství a připojovacího příslušenství, včetně nátěru</t>
  </si>
  <si>
    <t>Pol9</t>
  </si>
  <si>
    <t>Kulový kohout DN32,  včetně montážního příslušenství a připojovacího příslušenství</t>
  </si>
  <si>
    <t>Pol10</t>
  </si>
  <si>
    <t>Kulový kohout DN25, včetně montážního příslušenství a připojovacího příslušenství</t>
  </si>
  <si>
    <t>Pol11</t>
  </si>
  <si>
    <t>Kulový kohout DN15, včetně montážního příslušenství a připojovacího příslušenství</t>
  </si>
  <si>
    <t>Pol12</t>
  </si>
  <si>
    <t>Zpětná klapka DN32,  včetně montážního příslušenství a připojovacího příslušenství</t>
  </si>
  <si>
    <t>Pol13</t>
  </si>
  <si>
    <t>Roztrojka vzduchová 1/2" s rychlospojkami,   včetně montážního příslušenství a připojovacího příslušenství</t>
  </si>
  <si>
    <t>Pol14</t>
  </si>
  <si>
    <t>Pneumatická gumová hadice 10x17mm, s rychlospojkami do 10m</t>
  </si>
  <si>
    <t>Pol15</t>
  </si>
  <si>
    <t>Drobné fitinky, šroubení a propoje dle konečné dodávky zařízení</t>
  </si>
  <si>
    <t>Pol16</t>
  </si>
  <si>
    <t>Pomocný a konstrukční materiál</t>
  </si>
  <si>
    <t>Pol17</t>
  </si>
  <si>
    <t>Vzduchotechnické potrubí, výfuk kompresoru včetně klapek</t>
  </si>
  <si>
    <t>751-2</t>
  </si>
  <si>
    <t>Uvedení do provozu</t>
  </si>
  <si>
    <t>Pol18</t>
  </si>
  <si>
    <t>Uvedení do provozu,funkční zkoušky, komplexní zkoušky, zaškolení obsluhy, návody k použití</t>
  </si>
  <si>
    <t>751-3</t>
  </si>
  <si>
    <t>Ostatní</t>
  </si>
  <si>
    <t>Pol19</t>
  </si>
  <si>
    <t>Manipulační technika - vysokozdvižná plošina, lešení, ohrazení pracoviště</t>
  </si>
  <si>
    <t>262144</t>
  </si>
  <si>
    <t>Pol20</t>
  </si>
  <si>
    <t>Zpracování  výrobní realizační  projektové dokumentace</t>
  </si>
  <si>
    <t>Pol21</t>
  </si>
  <si>
    <t>Zpracování dokumentace skutečného stavu</t>
  </si>
  <si>
    <t>Pol22</t>
  </si>
  <si>
    <t>Project management + koordinace s ostatními profesemi</t>
  </si>
  <si>
    <t>Pol23</t>
  </si>
  <si>
    <t>Výchozí revize</t>
  </si>
  <si>
    <t>Pol24</t>
  </si>
  <si>
    <t>Doprava materiálu a osob</t>
  </si>
  <si>
    <t>Pol25</t>
  </si>
  <si>
    <t>Vedlejší rozpočtové náklady nutné pro realizaci díla</t>
  </si>
  <si>
    <t>02 - Silnoproudá elektrotechnika</t>
  </si>
  <si>
    <t>741-1 - Rozvodnice</t>
  </si>
  <si>
    <t>741-2 - Svítidla</t>
  </si>
  <si>
    <t>741-3 - Periferie</t>
  </si>
  <si>
    <t>741-4 - Kabely a nosná část</t>
  </si>
  <si>
    <t>741-5 - Montážní práce</t>
  </si>
  <si>
    <t>741-6 - Uvedení do provozu</t>
  </si>
  <si>
    <t>741-7 - Ostatní</t>
  </si>
  <si>
    <t>741-1</t>
  </si>
  <si>
    <t>Rozvodnice</t>
  </si>
  <si>
    <t>Pol26</t>
  </si>
  <si>
    <t>Rozvodnice pro nástěnou montáž, IP min 44, min 90 modulů, In= 63A kompletně vybavená a zapojená dle přiložené dokumentace. Protokol o kusovém ověření dle Vydání prohlášení o shodě dle ČSN EN 61439-1 ed. 2</t>
  </si>
  <si>
    <t>Pol27</t>
  </si>
  <si>
    <t>Rozvodnice pro nástěnou montáž, IP min 44, min 120 modulů, In= 100A kompletně vybavená a zapojená dle přiložené dokumentace. Protokol o kusovém ověření dle Vydání prohlášení o shodě dle ČSN EN 61439-1 ed. 2</t>
  </si>
  <si>
    <t>Pol28</t>
  </si>
  <si>
    <t>Dozbrojení stávající Rozváděčové skříně (demontáž původních, nové jističe, úprava zapojení)</t>
  </si>
  <si>
    <t>741-2</t>
  </si>
  <si>
    <t>Svítidla</t>
  </si>
  <si>
    <t>Pol29</t>
  </si>
  <si>
    <t>LED prachotesné svítidlo s opálovým difuzorem a nerezovými spony, integrovaný DIP,  61W 8300lm 840 230V EVG IP66 CL 1 PMMA 1200mm prepínac výkonu 36W - 4900lm / 44W - 6000 lm / 53W - 7200 lm, včetně příslušenství a recyklačního poplatku</t>
  </si>
  <si>
    <t>Pol30</t>
  </si>
  <si>
    <t>Nouzové sv.  LED 3h 230 VAC,autotest, univerzální m. 190lm, NiCd 3,6/1,8Ah baterie, včetne sady piktogramu, včetně příslušenství a recyklačního poplatku</t>
  </si>
  <si>
    <t>Pol31</t>
  </si>
  <si>
    <t>Pol32</t>
  </si>
  <si>
    <t>Nástěnné sv. LED kruh. Single PIR 12,5W 800lm 3K IP54,  včetně příslušenství a recyklačního poplatku</t>
  </si>
  <si>
    <t>741-3</t>
  </si>
  <si>
    <t>Periferie</t>
  </si>
  <si>
    <t>Pol33</t>
  </si>
  <si>
    <t>Zásuvka dvojitá pro nástěnnou montáž v jednotném designu 16A, 230V,  IP44 s krytkou, včetně rámečku elektroinstalační krabice, včetně montážního a připojovacího příslušenství</t>
  </si>
  <si>
    <t>Pol34</t>
  </si>
  <si>
    <t>Zásuvka jednoduchá pro nástěnnou montáž v jednotném designu 16A, 230V,  IP44 s krytkou, včetně rámečku elektroinstalační krabice, včetně montážního a připojovacího příslušenství</t>
  </si>
  <si>
    <t>Pol35</t>
  </si>
  <si>
    <t>Svodič přepětí  II. tř. Pro dodatečnou montáž do přístrojů, vč montážního a připojovacího příslušenství</t>
  </si>
  <si>
    <t>Pol36</t>
  </si>
  <si>
    <t>Zásuvka pro nástěnnou montáž 16A, 400V, 5p, IP44, včetně montážního a připojovacího příslušenství</t>
  </si>
  <si>
    <t>Pol37</t>
  </si>
  <si>
    <t>Zásuvka pro nástěnnou montáž 32A, 400V, 5p, IP44, včetně montážního a připojovacího příslušenství</t>
  </si>
  <si>
    <t>Pol38</t>
  </si>
  <si>
    <t>Spínač řazení 1  pro nástěnnou montáž v jednotném designu, 10A, 230V, IP44,  včetně rámečku, krytu, elektroinstalační krabice,  včetně montážního a připojovacího příslušenství</t>
  </si>
  <si>
    <t>Pol39</t>
  </si>
  <si>
    <t>Spínač řazení 6  pro nástěnnou montáž v jednotném designu, 10A, 230V, IP44,  včetně rámečku, krytu, elektroinstalační krabice,  včetně montážního a připojovacího příslušenství</t>
  </si>
  <si>
    <t>Pol40</t>
  </si>
  <si>
    <t>Aretovatelné tlačítko 1no+1nc, 230v/6A, IP44, ochrana proti nechtěnému použití, elektroinstalační krabice, včetně montážního a připojovacího příslušenství</t>
  </si>
  <si>
    <t>Pol41</t>
  </si>
  <si>
    <t>Prostorový termostat -30C°- +60C°, iIPmin44, In=16A nástěnná montáž, , včetně montážního a připojovacího příslušenství</t>
  </si>
  <si>
    <t>Pol42</t>
  </si>
  <si>
    <t>Axiální ventilátor 230V/53W, 800m3,  IP44, nástěnná montáž, včetně samotížné venkovní žaluzie pro výfuk a sání, včetně montážního a připojovacího příslušenství</t>
  </si>
  <si>
    <t>Pol43</t>
  </si>
  <si>
    <t>Přímotop o výkonu 2 000 W, Napětí / frekvence: 230 V / 50 Hz., montáž na zeď, IP44 Včetně montážního a připojovacího příslušenství</t>
  </si>
  <si>
    <t>Pol44</t>
  </si>
  <si>
    <t>Ekvipotenciální svorkovnice Umístěná v zapuštěné elektrotechnické krabici, Včetně montážního a připojovacího příslušenství</t>
  </si>
  <si>
    <t>Pol45</t>
  </si>
  <si>
    <t>Svorky a příslušenství pro připojení zemnícího systému na HOP, nosný systém , příslušenství., antikorozní ochrana</t>
  </si>
  <si>
    <t>Pol46</t>
  </si>
  <si>
    <t>Drát FeZn8</t>
  </si>
  <si>
    <t>Kg</t>
  </si>
  <si>
    <t>Pol47</t>
  </si>
  <si>
    <t>Pásek FeZn 30/4</t>
  </si>
  <si>
    <t>Pol48</t>
  </si>
  <si>
    <t>Revize a případná oprava stávajícího zemnícího systému a případná oprava</t>
  </si>
  <si>
    <t>741-4</t>
  </si>
  <si>
    <t>Kabely a nosná část</t>
  </si>
  <si>
    <t>Pol49</t>
  </si>
  <si>
    <t>PRAFlaSAFE X  3x1,5</t>
  </si>
  <si>
    <t>Pol50</t>
  </si>
  <si>
    <t>PRAFlaSAFE X  3x2,5</t>
  </si>
  <si>
    <t>Pol51</t>
  </si>
  <si>
    <t>PRAFlaSAFE X  5x1,5</t>
  </si>
  <si>
    <t>Pol52</t>
  </si>
  <si>
    <t>PRAFlaSAFE X  5x2,5</t>
  </si>
  <si>
    <t>Pol53</t>
  </si>
  <si>
    <t>PRAFlaSAFE X  5x6</t>
  </si>
  <si>
    <t>Pol54</t>
  </si>
  <si>
    <t>PRAFlaSAFE X  5x10</t>
  </si>
  <si>
    <t>Pol55</t>
  </si>
  <si>
    <t>PRAFlaSAFE X  4x50</t>
  </si>
  <si>
    <t>Pol56</t>
  </si>
  <si>
    <t>PRAFlaSAFE X  4x95</t>
  </si>
  <si>
    <t>Pol57</t>
  </si>
  <si>
    <t>CY16 Zž</t>
  </si>
  <si>
    <t>Pol58</t>
  </si>
  <si>
    <t>Pomocný materiál</t>
  </si>
  <si>
    <t>Pol59</t>
  </si>
  <si>
    <t>Vyhledání kabelové trasy</t>
  </si>
  <si>
    <t>Pol60</t>
  </si>
  <si>
    <t>Kabelový nosný systém – kabelové lávky 250x100mm, včetně rohů, spojek, odbočných spojek zakončení, úchytů na stěnu, průrazů a jejich zapravení, svislý nosný systém, do 200m, trubkový nosný systém do 200m, včetně montážního a konstrukčního příslušenství</t>
  </si>
  <si>
    <t>741-5</t>
  </si>
  <si>
    <t>Montážní práce</t>
  </si>
  <si>
    <t>Pol61</t>
  </si>
  <si>
    <t>Provizoria při stavbě</t>
  </si>
  <si>
    <t>Pol62</t>
  </si>
  <si>
    <t>Ukončení kabelů na straně rozvaděče a periferií</t>
  </si>
  <si>
    <t>741-6</t>
  </si>
  <si>
    <t>Pol63</t>
  </si>
  <si>
    <t>Pol64</t>
  </si>
  <si>
    <t>demontáž a ekologická likvidace stávajícího elektroinstalace, včetně pomocného materiálu, do 80h</t>
  </si>
  <si>
    <t>Pol65</t>
  </si>
  <si>
    <t>Zkušební provoz  po dobu 1 roku, se zaměřením na vhodnost stávajícího hl. jističe,  případné úpravy v souvislosti s navýšením hl jističe objektu vč. Úpravy nepřímého měření, úprava/ výměna  přívodu do 50m</t>
  </si>
  <si>
    <t>741-7</t>
  </si>
  <si>
    <t>Pol66</t>
  </si>
  <si>
    <t>Pol67</t>
  </si>
  <si>
    <t>88</t>
  </si>
  <si>
    <t>Pol68</t>
  </si>
  <si>
    <t>Výchozí revize elektro</t>
  </si>
  <si>
    <t>90</t>
  </si>
  <si>
    <t>Pol69</t>
  </si>
  <si>
    <t>92</t>
  </si>
  <si>
    <t>Pol70</t>
  </si>
  <si>
    <t>94</t>
  </si>
  <si>
    <t>CZ60116820</t>
  </si>
  <si>
    <t>Vyšší odborná škola a Střední průmyslová škola, Jičín, Pod Koželuhy 100</t>
  </si>
  <si>
    <t>Rekonstrukce dílen, Komenského náměstí 45,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</si>
</sst>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5" fillId="5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3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23" fillId="3" borderId="23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3" borderId="23" xfId="0" applyFont="1" applyFill="1" applyBorder="1" applyAlignment="1" applyProtection="1">
      <alignment horizontal="left" vertical="center"/>
      <protection locked="0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>
      <selection activeCell="K7" sqref="K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2" t="s">
        <v>5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49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0"/>
      <c r="BE5" s="246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50" t="s">
        <v>808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0"/>
      <c r="BE6" s="247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7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47"/>
      <c r="BS8" s="17" t="s">
        <v>6</v>
      </c>
    </row>
    <row r="9" spans="1:74" s="1" customFormat="1" ht="14.45" customHeight="1">
      <c r="B9" s="20"/>
      <c r="AR9" s="20"/>
      <c r="BE9" s="247"/>
      <c r="BS9" s="17" t="s">
        <v>6</v>
      </c>
    </row>
    <row r="10" spans="1:74" s="1" customFormat="1" ht="12" customHeight="1">
      <c r="B10" s="20"/>
      <c r="D10" s="27" t="s">
        <v>23</v>
      </c>
      <c r="H10" s="1" t="s">
        <v>807</v>
      </c>
      <c r="AK10" s="27" t="s">
        <v>24</v>
      </c>
      <c r="AN10" s="25">
        <v>60116820</v>
      </c>
      <c r="AR10" s="20"/>
      <c r="BE10" s="247"/>
      <c r="BS10" s="17" t="s">
        <v>6</v>
      </c>
    </row>
    <row r="11" spans="1:74" s="1" customFormat="1" ht="18.399999999999999" customHeight="1">
      <c r="B11" s="20"/>
      <c r="E11" s="25" t="s">
        <v>25</v>
      </c>
      <c r="AK11" s="27" t="s">
        <v>26</v>
      </c>
      <c r="AN11" s="25" t="s">
        <v>806</v>
      </c>
      <c r="AR11" s="20"/>
      <c r="BE11" s="247"/>
      <c r="BS11" s="17" t="s">
        <v>6</v>
      </c>
    </row>
    <row r="12" spans="1:74" s="1" customFormat="1" ht="6.95" customHeight="1">
      <c r="B12" s="20"/>
      <c r="AR12" s="20"/>
      <c r="BE12" s="247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47"/>
      <c r="BS13" s="17" t="s">
        <v>6</v>
      </c>
    </row>
    <row r="14" spans="1:74" ht="12.75">
      <c r="B14" s="20"/>
      <c r="E14" s="251" t="s">
        <v>28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7" t="s">
        <v>26</v>
      </c>
      <c r="AN14" s="29" t="s">
        <v>28</v>
      </c>
      <c r="AR14" s="20"/>
      <c r="BE14" s="247"/>
      <c r="BS14" s="17" t="s">
        <v>6</v>
      </c>
    </row>
    <row r="15" spans="1:74" s="1" customFormat="1" ht="6.95" customHeight="1">
      <c r="B15" s="20"/>
      <c r="AR15" s="20"/>
      <c r="BE15" s="247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47"/>
      <c r="BS16" s="17" t="s">
        <v>3</v>
      </c>
    </row>
    <row r="17" spans="1:71" s="1" customFormat="1" ht="18.399999999999999" customHeight="1">
      <c r="B17" s="20"/>
      <c r="E17" s="25" t="s">
        <v>25</v>
      </c>
      <c r="AK17" s="27" t="s">
        <v>26</v>
      </c>
      <c r="AN17" s="25" t="s">
        <v>1</v>
      </c>
      <c r="AR17" s="20"/>
      <c r="BE17" s="247"/>
      <c r="BS17" s="17" t="s">
        <v>30</v>
      </c>
    </row>
    <row r="18" spans="1:71" s="1" customFormat="1" ht="6.95" customHeight="1">
      <c r="B18" s="20"/>
      <c r="AR18" s="20"/>
      <c r="BE18" s="247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47"/>
      <c r="BS19" s="17" t="s">
        <v>6</v>
      </c>
    </row>
    <row r="20" spans="1:71" s="1" customFormat="1" ht="18.399999999999999" customHeight="1">
      <c r="B20" s="20"/>
      <c r="E20" s="25"/>
      <c r="AK20" s="27" t="s">
        <v>26</v>
      </c>
      <c r="AN20" s="25" t="s">
        <v>1</v>
      </c>
      <c r="AR20" s="20"/>
      <c r="BE20" s="247"/>
      <c r="BS20" s="17" t="s">
        <v>30</v>
      </c>
    </row>
    <row r="21" spans="1:71" s="1" customFormat="1" ht="6.95" customHeight="1">
      <c r="B21" s="20"/>
      <c r="AR21" s="20"/>
      <c r="BE21" s="247"/>
    </row>
    <row r="22" spans="1:71" s="1" customFormat="1" ht="12" customHeight="1">
      <c r="B22" s="20"/>
      <c r="D22" s="27" t="s">
        <v>33</v>
      </c>
      <c r="AR22" s="20"/>
      <c r="BE22" s="247"/>
    </row>
    <row r="23" spans="1:71" s="1" customFormat="1" ht="16.5" customHeight="1">
      <c r="B23" s="20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0"/>
      <c r="BE23" s="247"/>
    </row>
    <row r="24" spans="1:71" s="1" customFormat="1" ht="6.95" customHeight="1">
      <c r="B24" s="20"/>
      <c r="AR24" s="20"/>
      <c r="BE24" s="247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7"/>
    </row>
    <row r="26" spans="1:71" s="1" customFormat="1" ht="14.45" customHeight="1">
      <c r="B26" s="20"/>
      <c r="D26" s="32" t="s">
        <v>34</v>
      </c>
      <c r="AK26" s="254">
        <f>ROUND(AG94,2)</f>
        <v>0</v>
      </c>
      <c r="AL26" s="233"/>
      <c r="AM26" s="233"/>
      <c r="AN26" s="233"/>
      <c r="AO26" s="233"/>
      <c r="AR26" s="20"/>
      <c r="BE26" s="247"/>
    </row>
    <row r="27" spans="1:71" s="1" customFormat="1" ht="14.45" customHeight="1">
      <c r="B27" s="20"/>
      <c r="D27" s="32" t="s">
        <v>35</v>
      </c>
      <c r="AK27" s="254">
        <f>ROUND(AG99, 2)</f>
        <v>0</v>
      </c>
      <c r="AL27" s="254"/>
      <c r="AM27" s="254"/>
      <c r="AN27" s="254"/>
      <c r="AO27" s="254"/>
      <c r="AR27" s="20"/>
      <c r="BE27" s="247"/>
    </row>
    <row r="28" spans="1:7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47"/>
    </row>
    <row r="29" spans="1:71" s="2" customFormat="1" ht="25.9" customHeight="1">
      <c r="A29" s="34"/>
      <c r="B29" s="35"/>
      <c r="C29" s="34"/>
      <c r="D29" s="36" t="s">
        <v>36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55">
        <f>ROUND(AK26 + AK27, 2)</f>
        <v>0</v>
      </c>
      <c r="AL29" s="256"/>
      <c r="AM29" s="256"/>
      <c r="AN29" s="256"/>
      <c r="AO29" s="256"/>
      <c r="AP29" s="34"/>
      <c r="AQ29" s="34"/>
      <c r="AR29" s="35"/>
      <c r="BE29" s="247"/>
    </row>
    <row r="30" spans="1:71" s="2" customFormat="1" ht="6.95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47"/>
    </row>
    <row r="31" spans="1:71" s="2" customFormat="1" ht="12.75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257" t="s">
        <v>37</v>
      </c>
      <c r="M31" s="257"/>
      <c r="N31" s="257"/>
      <c r="O31" s="257"/>
      <c r="P31" s="257"/>
      <c r="Q31" s="34"/>
      <c r="R31" s="34"/>
      <c r="S31" s="34"/>
      <c r="T31" s="34"/>
      <c r="U31" s="34"/>
      <c r="V31" s="34"/>
      <c r="W31" s="257" t="s">
        <v>38</v>
      </c>
      <c r="X31" s="257"/>
      <c r="Y31" s="257"/>
      <c r="Z31" s="257"/>
      <c r="AA31" s="257"/>
      <c r="AB31" s="257"/>
      <c r="AC31" s="257"/>
      <c r="AD31" s="257"/>
      <c r="AE31" s="257"/>
      <c r="AF31" s="34"/>
      <c r="AG31" s="34"/>
      <c r="AH31" s="34"/>
      <c r="AI31" s="34"/>
      <c r="AJ31" s="34"/>
      <c r="AK31" s="257" t="s">
        <v>39</v>
      </c>
      <c r="AL31" s="257"/>
      <c r="AM31" s="257"/>
      <c r="AN31" s="257"/>
      <c r="AO31" s="257"/>
      <c r="AP31" s="34"/>
      <c r="AQ31" s="34"/>
      <c r="AR31" s="35"/>
      <c r="BE31" s="247"/>
    </row>
    <row r="32" spans="1:71" s="3" customFormat="1" ht="14.45" customHeight="1">
      <c r="B32" s="39"/>
      <c r="D32" s="27" t="s">
        <v>40</v>
      </c>
      <c r="F32" s="27" t="s">
        <v>41</v>
      </c>
      <c r="L32" s="236">
        <v>0.21</v>
      </c>
      <c r="M32" s="235"/>
      <c r="N32" s="235"/>
      <c r="O32" s="235"/>
      <c r="P32" s="235"/>
      <c r="W32" s="234">
        <f>ROUND(AZ94 + SUM(CD99:CD103), 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f>ROUND(AV94 + SUM(BY99:BY103), 2)</f>
        <v>0</v>
      </c>
      <c r="AL32" s="235"/>
      <c r="AM32" s="235"/>
      <c r="AN32" s="235"/>
      <c r="AO32" s="235"/>
      <c r="AR32" s="39"/>
      <c r="BE32" s="248"/>
    </row>
    <row r="33" spans="1:57" s="3" customFormat="1" ht="14.45" customHeight="1">
      <c r="B33" s="39"/>
      <c r="F33" s="27" t="s">
        <v>42</v>
      </c>
      <c r="L33" s="236">
        <v>0.15</v>
      </c>
      <c r="M33" s="235"/>
      <c r="N33" s="235"/>
      <c r="O33" s="235"/>
      <c r="P33" s="235"/>
      <c r="W33" s="234">
        <f>ROUND(BA94 + SUM(CE99:CE103), 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f>ROUND(AW94 + SUM(BZ99:BZ103), 2)</f>
        <v>0</v>
      </c>
      <c r="AL33" s="235"/>
      <c r="AM33" s="235"/>
      <c r="AN33" s="235"/>
      <c r="AO33" s="235"/>
      <c r="AR33" s="39"/>
      <c r="BE33" s="248"/>
    </row>
    <row r="34" spans="1:57" s="3" customFormat="1" ht="14.45" hidden="1" customHeight="1">
      <c r="B34" s="39"/>
      <c r="F34" s="27" t="s">
        <v>43</v>
      </c>
      <c r="L34" s="236">
        <v>0.21</v>
      </c>
      <c r="M34" s="235"/>
      <c r="N34" s="235"/>
      <c r="O34" s="235"/>
      <c r="P34" s="235"/>
      <c r="W34" s="234">
        <f>ROUND(BB94 + SUM(CF99:CF103), 2)</f>
        <v>0</v>
      </c>
      <c r="X34" s="235"/>
      <c r="Y34" s="235"/>
      <c r="Z34" s="235"/>
      <c r="AA34" s="235"/>
      <c r="AB34" s="235"/>
      <c r="AC34" s="235"/>
      <c r="AD34" s="235"/>
      <c r="AE34" s="235"/>
      <c r="AK34" s="234">
        <v>0</v>
      </c>
      <c r="AL34" s="235"/>
      <c r="AM34" s="235"/>
      <c r="AN34" s="235"/>
      <c r="AO34" s="235"/>
      <c r="AR34" s="39"/>
      <c r="BE34" s="248"/>
    </row>
    <row r="35" spans="1:57" s="3" customFormat="1" ht="14.45" hidden="1" customHeight="1">
      <c r="B35" s="39"/>
      <c r="F35" s="27" t="s">
        <v>44</v>
      </c>
      <c r="L35" s="236">
        <v>0.15</v>
      </c>
      <c r="M35" s="235"/>
      <c r="N35" s="235"/>
      <c r="O35" s="235"/>
      <c r="P35" s="235"/>
      <c r="W35" s="234">
        <f>ROUND(BC94 + SUM(CG99:CG103), 2)</f>
        <v>0</v>
      </c>
      <c r="X35" s="235"/>
      <c r="Y35" s="235"/>
      <c r="Z35" s="235"/>
      <c r="AA35" s="235"/>
      <c r="AB35" s="235"/>
      <c r="AC35" s="235"/>
      <c r="AD35" s="235"/>
      <c r="AE35" s="235"/>
      <c r="AK35" s="234">
        <v>0</v>
      </c>
      <c r="AL35" s="235"/>
      <c r="AM35" s="235"/>
      <c r="AN35" s="235"/>
      <c r="AO35" s="235"/>
      <c r="AR35" s="39"/>
    </row>
    <row r="36" spans="1:57" s="3" customFormat="1" ht="14.45" hidden="1" customHeight="1">
      <c r="B36" s="39"/>
      <c r="F36" s="27" t="s">
        <v>45</v>
      </c>
      <c r="L36" s="236">
        <v>0</v>
      </c>
      <c r="M36" s="235"/>
      <c r="N36" s="235"/>
      <c r="O36" s="235"/>
      <c r="P36" s="235"/>
      <c r="W36" s="234">
        <f>ROUND(BD94 + SUM(CH99:CH103), 2)</f>
        <v>0</v>
      </c>
      <c r="X36" s="235"/>
      <c r="Y36" s="235"/>
      <c r="Z36" s="235"/>
      <c r="AA36" s="235"/>
      <c r="AB36" s="235"/>
      <c r="AC36" s="235"/>
      <c r="AD36" s="235"/>
      <c r="AE36" s="235"/>
      <c r="AK36" s="234">
        <v>0</v>
      </c>
      <c r="AL36" s="235"/>
      <c r="AM36" s="235"/>
      <c r="AN36" s="235"/>
      <c r="AO36" s="235"/>
      <c r="AR36" s="39"/>
    </row>
    <row r="37" spans="1:57" s="2" customFormat="1" ht="6.9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1:57" s="2" customFormat="1" ht="25.9" customHeight="1">
      <c r="A38" s="34"/>
      <c r="B38" s="35"/>
      <c r="C38" s="40"/>
      <c r="D38" s="41" t="s">
        <v>46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 t="s">
        <v>47</v>
      </c>
      <c r="U38" s="42"/>
      <c r="V38" s="42"/>
      <c r="W38" s="42"/>
      <c r="X38" s="240" t="s">
        <v>48</v>
      </c>
      <c r="Y38" s="238"/>
      <c r="Z38" s="238"/>
      <c r="AA38" s="238"/>
      <c r="AB38" s="238"/>
      <c r="AC38" s="42"/>
      <c r="AD38" s="42"/>
      <c r="AE38" s="42"/>
      <c r="AF38" s="42"/>
      <c r="AG38" s="42"/>
      <c r="AH38" s="42"/>
      <c r="AI38" s="42"/>
      <c r="AJ38" s="42"/>
      <c r="AK38" s="237">
        <f>SUM(AK29:AK36)</f>
        <v>0</v>
      </c>
      <c r="AL38" s="238"/>
      <c r="AM38" s="238"/>
      <c r="AN38" s="238"/>
      <c r="AO38" s="239"/>
      <c r="AP38" s="40"/>
      <c r="AQ38" s="40"/>
      <c r="AR38" s="35"/>
      <c r="BE38" s="34"/>
    </row>
    <row r="39" spans="1:57" s="2" customFormat="1" ht="6.95" customHeight="1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4"/>
    </row>
    <row r="40" spans="1:57" s="2" customFormat="1" ht="14.4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4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4"/>
      <c r="B60" s="35"/>
      <c r="C60" s="34"/>
      <c r="D60" s="47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7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7" t="s">
        <v>51</v>
      </c>
      <c r="AI60" s="37"/>
      <c r="AJ60" s="37"/>
      <c r="AK60" s="37"/>
      <c r="AL60" s="37"/>
      <c r="AM60" s="47" t="s">
        <v>52</v>
      </c>
      <c r="AN60" s="37"/>
      <c r="AO60" s="37"/>
      <c r="AP60" s="34"/>
      <c r="AQ60" s="34"/>
      <c r="AR60" s="35"/>
      <c r="BE60" s="34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4"/>
      <c r="B64" s="35"/>
      <c r="C64" s="34"/>
      <c r="D64" s="45" t="s">
        <v>53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54</v>
      </c>
      <c r="AI64" s="48"/>
      <c r="AJ64" s="48"/>
      <c r="AK64" s="48"/>
      <c r="AL64" s="48"/>
      <c r="AM64" s="48"/>
      <c r="AN64" s="48"/>
      <c r="AO64" s="48"/>
      <c r="AP64" s="34"/>
      <c r="AQ64" s="34"/>
      <c r="AR64" s="35"/>
      <c r="BE64" s="34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4"/>
      <c r="B75" s="35"/>
      <c r="C75" s="34"/>
      <c r="D75" s="47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7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7" t="s">
        <v>51</v>
      </c>
      <c r="AI75" s="37"/>
      <c r="AJ75" s="37"/>
      <c r="AK75" s="37"/>
      <c r="AL75" s="37"/>
      <c r="AM75" s="47" t="s">
        <v>52</v>
      </c>
      <c r="AN75" s="37"/>
      <c r="AO75" s="37"/>
      <c r="AP75" s="34"/>
      <c r="AQ75" s="34"/>
      <c r="AR75" s="35"/>
      <c r="BE75" s="34"/>
    </row>
    <row r="76" spans="1:57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5"/>
      <c r="BE77" s="34"/>
    </row>
    <row r="81" spans="1:91" s="2" customFormat="1" ht="6.95" customHeight="1">
      <c r="A81" s="34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5"/>
      <c r="BE81" s="34"/>
    </row>
    <row r="82" spans="1:91" s="2" customFormat="1" ht="24.95" customHeight="1">
      <c r="A82" s="34"/>
      <c r="B82" s="35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9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91" s="4" customFormat="1" ht="12" customHeight="1">
      <c r="B84" s="53"/>
      <c r="C84" s="27" t="s">
        <v>13</v>
      </c>
      <c r="L84" s="4" t="str">
        <f>K5</f>
        <v>KUB220801</v>
      </c>
      <c r="AR84" s="53"/>
    </row>
    <row r="85" spans="1:91" s="5" customFormat="1" ht="36.950000000000003" customHeight="1">
      <c r="B85" s="54"/>
      <c r="C85" s="55" t="s">
        <v>16</v>
      </c>
      <c r="L85" s="268" t="str">
        <f>K6</f>
        <v>Rekonstrukce dílen, Komenského náměstí 45, Jičín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R85" s="54"/>
    </row>
    <row r="86" spans="1:9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91" s="2" customFormat="1" ht="12" customHeight="1">
      <c r="A87" s="34"/>
      <c r="B87" s="35"/>
      <c r="C87" s="27" t="s">
        <v>19</v>
      </c>
      <c r="D87" s="34"/>
      <c r="E87" s="34"/>
      <c r="F87" s="34"/>
      <c r="G87" s="34"/>
      <c r="H87" s="34"/>
      <c r="I87" s="34"/>
      <c r="J87" s="34"/>
      <c r="K87" s="34"/>
      <c r="L87" s="56" t="str">
        <f>IF(K8="","",K8)</f>
        <v>Jičín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21</v>
      </c>
      <c r="AJ87" s="34"/>
      <c r="AK87" s="34"/>
      <c r="AL87" s="34"/>
      <c r="AM87" s="270" t="str">
        <f>IF(AN8= "","",AN8)</f>
        <v>13. 9. 2022</v>
      </c>
      <c r="AN87" s="270"/>
      <c r="AO87" s="34"/>
      <c r="AP87" s="34"/>
      <c r="AQ87" s="34"/>
      <c r="AR87" s="35"/>
      <c r="BE87" s="34"/>
    </row>
    <row r="88" spans="1:9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91" s="2" customFormat="1" ht="15.2" customHeight="1">
      <c r="A89" s="34"/>
      <c r="B89" s="35"/>
      <c r="C89" s="27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75" t="str">
        <f>IF(E17="","",E17)</f>
        <v xml:space="preserve"> </v>
      </c>
      <c r="AN89" s="276"/>
      <c r="AO89" s="276"/>
      <c r="AP89" s="276"/>
      <c r="AQ89" s="34"/>
      <c r="AR89" s="35"/>
      <c r="AS89" s="271" t="s">
        <v>56</v>
      </c>
      <c r="AT89" s="272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4"/>
    </row>
    <row r="90" spans="1:91" s="2" customFormat="1" ht="15.2" customHeight="1">
      <c r="A90" s="34"/>
      <c r="B90" s="35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31</v>
      </c>
      <c r="AJ90" s="34"/>
      <c r="AK90" s="34"/>
      <c r="AL90" s="34"/>
      <c r="AM90" s="275" t="str">
        <f>IF(E20="","",E20)</f>
        <v/>
      </c>
      <c r="AN90" s="276"/>
      <c r="AO90" s="276"/>
      <c r="AP90" s="276"/>
      <c r="AQ90" s="34"/>
      <c r="AR90" s="35"/>
      <c r="AS90" s="273"/>
      <c r="AT90" s="274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4"/>
    </row>
    <row r="91" spans="1:91" s="2" customFormat="1" ht="10.9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73"/>
      <c r="AT91" s="274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4"/>
    </row>
    <row r="92" spans="1:91" s="2" customFormat="1" ht="29.25" customHeight="1">
      <c r="A92" s="34"/>
      <c r="B92" s="35"/>
      <c r="C92" s="262" t="s">
        <v>57</v>
      </c>
      <c r="D92" s="263"/>
      <c r="E92" s="263"/>
      <c r="F92" s="263"/>
      <c r="G92" s="263"/>
      <c r="H92" s="62"/>
      <c r="I92" s="265" t="s">
        <v>58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4" t="s">
        <v>59</v>
      </c>
      <c r="AH92" s="263"/>
      <c r="AI92" s="263"/>
      <c r="AJ92" s="263"/>
      <c r="AK92" s="263"/>
      <c r="AL92" s="263"/>
      <c r="AM92" s="263"/>
      <c r="AN92" s="265" t="s">
        <v>60</v>
      </c>
      <c r="AO92" s="263"/>
      <c r="AP92" s="266"/>
      <c r="AQ92" s="63" t="s">
        <v>61</v>
      </c>
      <c r="AR92" s="35"/>
      <c r="AS92" s="64" t="s">
        <v>62</v>
      </c>
      <c r="AT92" s="65" t="s">
        <v>63</v>
      </c>
      <c r="AU92" s="65" t="s">
        <v>64</v>
      </c>
      <c r="AV92" s="65" t="s">
        <v>65</v>
      </c>
      <c r="AW92" s="65" t="s">
        <v>66</v>
      </c>
      <c r="AX92" s="65" t="s">
        <v>67</v>
      </c>
      <c r="AY92" s="65" t="s">
        <v>68</v>
      </c>
      <c r="AZ92" s="65" t="s">
        <v>69</v>
      </c>
      <c r="BA92" s="65" t="s">
        <v>70</v>
      </c>
      <c r="BB92" s="65" t="s">
        <v>71</v>
      </c>
      <c r="BC92" s="65" t="s">
        <v>72</v>
      </c>
      <c r="BD92" s="66" t="s">
        <v>73</v>
      </c>
      <c r="BE92" s="34"/>
    </row>
    <row r="93" spans="1:91" s="2" customFormat="1" ht="10.9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4"/>
    </row>
    <row r="94" spans="1:91" s="6" customFormat="1" ht="32.450000000000003" customHeight="1">
      <c r="B94" s="70"/>
      <c r="C94" s="71" t="s">
        <v>74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67">
        <f>ROUND(SUM(AG95:AG97),2)</f>
        <v>0</v>
      </c>
      <c r="AH94" s="267"/>
      <c r="AI94" s="267"/>
      <c r="AJ94" s="267"/>
      <c r="AK94" s="267"/>
      <c r="AL94" s="267"/>
      <c r="AM94" s="267"/>
      <c r="AN94" s="261">
        <f>SUM(AG94,AT94)</f>
        <v>0</v>
      </c>
      <c r="AO94" s="261"/>
      <c r="AP94" s="261"/>
      <c r="AQ94" s="74" t="s">
        <v>1</v>
      </c>
      <c r="AR94" s="70"/>
      <c r="AS94" s="75">
        <f>ROUND(SUM(AS95:AS97),2)</f>
        <v>0</v>
      </c>
      <c r="AT94" s="76">
        <f>ROUND(SUM(AV94:AW94),2)</f>
        <v>0</v>
      </c>
      <c r="AU94" s="77">
        <f>ROUND(SUM(AU95:AU97),5)</f>
        <v>0</v>
      </c>
      <c r="AV94" s="76">
        <f>ROUND(AZ94*L32,2)</f>
        <v>0</v>
      </c>
      <c r="AW94" s="76">
        <f>ROUND(BA94*L33,2)</f>
        <v>0</v>
      </c>
      <c r="AX94" s="76">
        <f>ROUND(BB94*L32,2)</f>
        <v>0</v>
      </c>
      <c r="AY94" s="76">
        <f>ROUND(BC94*L33,2)</f>
        <v>0</v>
      </c>
      <c r="AZ94" s="76">
        <f>ROUND(SUM(AZ95:AZ97),2)</f>
        <v>0</v>
      </c>
      <c r="BA94" s="76">
        <f>ROUND(SUM(BA95:BA97),2)</f>
        <v>0</v>
      </c>
      <c r="BB94" s="76">
        <f>ROUND(SUM(BB95:BB97),2)</f>
        <v>0</v>
      </c>
      <c r="BC94" s="76">
        <f>ROUND(SUM(BC95:BC97),2)</f>
        <v>0</v>
      </c>
      <c r="BD94" s="78">
        <f>ROUND(SUM(BD95:BD97),2)</f>
        <v>0</v>
      </c>
      <c r="BS94" s="79" t="s">
        <v>75</v>
      </c>
      <c r="BT94" s="79" t="s">
        <v>76</v>
      </c>
      <c r="BU94" s="80" t="s">
        <v>77</v>
      </c>
      <c r="BV94" s="79" t="s">
        <v>78</v>
      </c>
      <c r="BW94" s="79" t="s">
        <v>4</v>
      </c>
      <c r="BX94" s="79" t="s">
        <v>79</v>
      </c>
      <c r="CL94" s="79" t="s">
        <v>1</v>
      </c>
    </row>
    <row r="95" spans="1:91" s="7" customFormat="1" ht="16.5" customHeight="1">
      <c r="A95" s="81" t="s">
        <v>80</v>
      </c>
      <c r="B95" s="82"/>
      <c r="C95" s="83"/>
      <c r="D95" s="258" t="s">
        <v>81</v>
      </c>
      <c r="E95" s="258"/>
      <c r="F95" s="258"/>
      <c r="G95" s="258"/>
      <c r="H95" s="258"/>
      <c r="I95" s="84"/>
      <c r="J95" s="258" t="s">
        <v>82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9">
        <f>'01 - Stavební část'!J32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85" t="s">
        <v>83</v>
      </c>
      <c r="AR95" s="82"/>
      <c r="AS95" s="86">
        <v>0</v>
      </c>
      <c r="AT95" s="87">
        <f>ROUND(SUM(AV95:AW95),2)</f>
        <v>0</v>
      </c>
      <c r="AU95" s="88">
        <f>'01 - Stavební část'!P143</f>
        <v>0</v>
      </c>
      <c r="AV95" s="87">
        <f>'01 - Stavební část'!J35</f>
        <v>0</v>
      </c>
      <c r="AW95" s="87">
        <f>'01 - Stavební část'!J36</f>
        <v>0</v>
      </c>
      <c r="AX95" s="87">
        <f>'01 - Stavební část'!J37</f>
        <v>0</v>
      </c>
      <c r="AY95" s="87">
        <f>'01 - Stavební část'!J38</f>
        <v>0</v>
      </c>
      <c r="AZ95" s="87">
        <f>'01 - Stavební část'!F35</f>
        <v>0</v>
      </c>
      <c r="BA95" s="87">
        <f>'01 - Stavební část'!F36</f>
        <v>0</v>
      </c>
      <c r="BB95" s="87">
        <f>'01 - Stavební část'!F37</f>
        <v>0</v>
      </c>
      <c r="BC95" s="87">
        <f>'01 - Stavební část'!F38</f>
        <v>0</v>
      </c>
      <c r="BD95" s="89">
        <f>'01 - Stavební část'!F39</f>
        <v>0</v>
      </c>
      <c r="BT95" s="90" t="s">
        <v>84</v>
      </c>
      <c r="BV95" s="90" t="s">
        <v>78</v>
      </c>
      <c r="BW95" s="90" t="s">
        <v>85</v>
      </c>
      <c r="BX95" s="90" t="s">
        <v>4</v>
      </c>
      <c r="CL95" s="90" t="s">
        <v>1</v>
      </c>
      <c r="CM95" s="90" t="s">
        <v>86</v>
      </c>
    </row>
    <row r="96" spans="1:91" s="7" customFormat="1" ht="16.5" customHeight="1">
      <c r="A96" s="81" t="s">
        <v>80</v>
      </c>
      <c r="B96" s="82"/>
      <c r="C96" s="83"/>
      <c r="D96" s="258" t="s">
        <v>87</v>
      </c>
      <c r="E96" s="258"/>
      <c r="F96" s="258"/>
      <c r="G96" s="258"/>
      <c r="H96" s="258"/>
      <c r="I96" s="84"/>
      <c r="J96" s="258" t="s">
        <v>88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9">
        <f>'03 - Stlačený vzduch'!J32</f>
        <v>0</v>
      </c>
      <c r="AH96" s="260"/>
      <c r="AI96" s="260"/>
      <c r="AJ96" s="260"/>
      <c r="AK96" s="260"/>
      <c r="AL96" s="260"/>
      <c r="AM96" s="260"/>
      <c r="AN96" s="259">
        <f>SUM(AG96,AT96)</f>
        <v>0</v>
      </c>
      <c r="AO96" s="260"/>
      <c r="AP96" s="260"/>
      <c r="AQ96" s="85" t="s">
        <v>83</v>
      </c>
      <c r="AR96" s="82"/>
      <c r="AS96" s="86">
        <v>0</v>
      </c>
      <c r="AT96" s="87">
        <f>ROUND(SUM(AV96:AW96),2)</f>
        <v>0</v>
      </c>
      <c r="AU96" s="88">
        <f>'03 - Stlačený vzduch'!P130</f>
        <v>0</v>
      </c>
      <c r="AV96" s="87">
        <f>'03 - Stlačený vzduch'!J35</f>
        <v>0</v>
      </c>
      <c r="AW96" s="87">
        <f>'03 - Stlačený vzduch'!J36</f>
        <v>0</v>
      </c>
      <c r="AX96" s="87">
        <f>'03 - Stlačený vzduch'!J37</f>
        <v>0</v>
      </c>
      <c r="AY96" s="87">
        <f>'03 - Stlačený vzduch'!J38</f>
        <v>0</v>
      </c>
      <c r="AZ96" s="87">
        <f>'03 - Stlačený vzduch'!F35</f>
        <v>0</v>
      </c>
      <c r="BA96" s="87">
        <f>'03 - Stlačený vzduch'!F36</f>
        <v>0</v>
      </c>
      <c r="BB96" s="87">
        <f>'03 - Stlačený vzduch'!F37</f>
        <v>0</v>
      </c>
      <c r="BC96" s="87">
        <f>'03 - Stlačený vzduch'!F38</f>
        <v>0</v>
      </c>
      <c r="BD96" s="89">
        <f>'03 - Stlačený vzduch'!F39</f>
        <v>0</v>
      </c>
      <c r="BT96" s="90" t="s">
        <v>84</v>
      </c>
      <c r="BV96" s="90" t="s">
        <v>78</v>
      </c>
      <c r="BW96" s="90" t="s">
        <v>89</v>
      </c>
      <c r="BX96" s="90" t="s">
        <v>4</v>
      </c>
      <c r="CL96" s="90" t="s">
        <v>1</v>
      </c>
      <c r="CM96" s="90" t="s">
        <v>86</v>
      </c>
    </row>
    <row r="97" spans="1:91" s="7" customFormat="1" ht="16.5" customHeight="1">
      <c r="A97" s="81" t="s">
        <v>80</v>
      </c>
      <c r="B97" s="82"/>
      <c r="C97" s="83"/>
      <c r="D97" s="258" t="s">
        <v>90</v>
      </c>
      <c r="E97" s="258"/>
      <c r="F97" s="258"/>
      <c r="G97" s="258"/>
      <c r="H97" s="258"/>
      <c r="I97" s="84"/>
      <c r="J97" s="258" t="s">
        <v>91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9">
        <f>'02 - Silnoproudá elektrot...'!J32</f>
        <v>0</v>
      </c>
      <c r="AH97" s="260"/>
      <c r="AI97" s="260"/>
      <c r="AJ97" s="260"/>
      <c r="AK97" s="260"/>
      <c r="AL97" s="260"/>
      <c r="AM97" s="260"/>
      <c r="AN97" s="259">
        <f>SUM(AG97,AT97)</f>
        <v>0</v>
      </c>
      <c r="AO97" s="260"/>
      <c r="AP97" s="260"/>
      <c r="AQ97" s="85" t="s">
        <v>83</v>
      </c>
      <c r="AR97" s="82"/>
      <c r="AS97" s="91">
        <v>0</v>
      </c>
      <c r="AT97" s="92">
        <f>ROUND(SUM(AV97:AW97),2)</f>
        <v>0</v>
      </c>
      <c r="AU97" s="93">
        <f>'02 - Silnoproudá elektrot...'!P134</f>
        <v>0</v>
      </c>
      <c r="AV97" s="92">
        <f>'02 - Silnoproudá elektrot...'!J35</f>
        <v>0</v>
      </c>
      <c r="AW97" s="92">
        <f>'02 - Silnoproudá elektrot...'!J36</f>
        <v>0</v>
      </c>
      <c r="AX97" s="92">
        <f>'02 - Silnoproudá elektrot...'!J37</f>
        <v>0</v>
      </c>
      <c r="AY97" s="92">
        <f>'02 - Silnoproudá elektrot...'!J38</f>
        <v>0</v>
      </c>
      <c r="AZ97" s="92">
        <f>'02 - Silnoproudá elektrot...'!F35</f>
        <v>0</v>
      </c>
      <c r="BA97" s="92">
        <f>'02 - Silnoproudá elektrot...'!F36</f>
        <v>0</v>
      </c>
      <c r="BB97" s="92">
        <f>'02 - Silnoproudá elektrot...'!F37</f>
        <v>0</v>
      </c>
      <c r="BC97" s="92">
        <f>'02 - Silnoproudá elektrot...'!F38</f>
        <v>0</v>
      </c>
      <c r="BD97" s="94">
        <f>'02 - Silnoproudá elektrot...'!F39</f>
        <v>0</v>
      </c>
      <c r="BT97" s="90" t="s">
        <v>84</v>
      </c>
      <c r="BV97" s="90" t="s">
        <v>78</v>
      </c>
      <c r="BW97" s="90" t="s">
        <v>92</v>
      </c>
      <c r="BX97" s="90" t="s">
        <v>4</v>
      </c>
      <c r="CL97" s="90" t="s">
        <v>1</v>
      </c>
      <c r="CM97" s="90" t="s">
        <v>86</v>
      </c>
    </row>
    <row r="98" spans="1:91">
      <c r="B98" s="20"/>
      <c r="AR98" s="20"/>
    </row>
    <row r="99" spans="1:91" s="2" customFormat="1" ht="30" customHeight="1">
      <c r="A99" s="34"/>
      <c r="B99" s="35"/>
      <c r="C99" s="71" t="s">
        <v>93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261">
        <f>ROUND(SUM(AG100:AG103), 2)</f>
        <v>0</v>
      </c>
      <c r="AH99" s="261"/>
      <c r="AI99" s="261"/>
      <c r="AJ99" s="261"/>
      <c r="AK99" s="261"/>
      <c r="AL99" s="261"/>
      <c r="AM99" s="261"/>
      <c r="AN99" s="261">
        <f>ROUND(SUM(AN100:AN103), 2)</f>
        <v>0</v>
      </c>
      <c r="AO99" s="261"/>
      <c r="AP99" s="261"/>
      <c r="AQ99" s="95"/>
      <c r="AR99" s="35"/>
      <c r="AS99" s="64" t="s">
        <v>94</v>
      </c>
      <c r="AT99" s="65" t="s">
        <v>95</v>
      </c>
      <c r="AU99" s="65" t="s">
        <v>40</v>
      </c>
      <c r="AV99" s="66" t="s">
        <v>63</v>
      </c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91" s="2" customFormat="1" ht="19.899999999999999" customHeight="1">
      <c r="A100" s="34"/>
      <c r="B100" s="35"/>
      <c r="C100" s="34"/>
      <c r="D100" s="243" t="s">
        <v>96</v>
      </c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34"/>
      <c r="AD100" s="34"/>
      <c r="AE100" s="34"/>
      <c r="AF100" s="34"/>
      <c r="AG100" s="244">
        <f>ROUND(AG94 * AS100, 2)</f>
        <v>0</v>
      </c>
      <c r="AH100" s="245"/>
      <c r="AI100" s="245"/>
      <c r="AJ100" s="245"/>
      <c r="AK100" s="245"/>
      <c r="AL100" s="245"/>
      <c r="AM100" s="245"/>
      <c r="AN100" s="245">
        <f>ROUND(AG100 + AV100, 2)</f>
        <v>0</v>
      </c>
      <c r="AO100" s="245"/>
      <c r="AP100" s="245"/>
      <c r="AQ100" s="34"/>
      <c r="AR100" s="35"/>
      <c r="AS100" s="97">
        <v>0</v>
      </c>
      <c r="AT100" s="98" t="s">
        <v>97</v>
      </c>
      <c r="AU100" s="98" t="s">
        <v>41</v>
      </c>
      <c r="AV100" s="99">
        <f>ROUND(IF(AU100="základní",AG100*L32,IF(AU100="snížená",AG100*L33,0)),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7" t="s">
        <v>98</v>
      </c>
      <c r="BY100" s="100">
        <f>IF(AU100="základní",AV100,0)</f>
        <v>0</v>
      </c>
      <c r="BZ100" s="100">
        <f>IF(AU100="snížená",AV100,0)</f>
        <v>0</v>
      </c>
      <c r="CA100" s="100">
        <v>0</v>
      </c>
      <c r="CB100" s="100">
        <v>0</v>
      </c>
      <c r="CC100" s="100">
        <v>0</v>
      </c>
      <c r="CD100" s="100">
        <f>IF(AU100="základní",AG100,0)</f>
        <v>0</v>
      </c>
      <c r="CE100" s="100">
        <f>IF(AU100="snížená",AG100,0)</f>
        <v>0</v>
      </c>
      <c r="CF100" s="100">
        <f>IF(AU100="zákl. přenesená",AG100,0)</f>
        <v>0</v>
      </c>
      <c r="CG100" s="100">
        <f>IF(AU100="sníž. přenesená",AG100,0)</f>
        <v>0</v>
      </c>
      <c r="CH100" s="100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>x</v>
      </c>
    </row>
    <row r="101" spans="1:91" s="2" customFormat="1" ht="19.899999999999999" customHeight="1">
      <c r="A101" s="34"/>
      <c r="B101" s="35"/>
      <c r="C101" s="34"/>
      <c r="D101" s="242" t="s">
        <v>99</v>
      </c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34"/>
      <c r="AD101" s="34"/>
      <c r="AE101" s="34"/>
      <c r="AF101" s="34"/>
      <c r="AG101" s="244">
        <f>ROUND(AG94 * AS101, 2)</f>
        <v>0</v>
      </c>
      <c r="AH101" s="245"/>
      <c r="AI101" s="245"/>
      <c r="AJ101" s="245"/>
      <c r="AK101" s="245"/>
      <c r="AL101" s="245"/>
      <c r="AM101" s="245"/>
      <c r="AN101" s="245">
        <f>ROUND(AG101 + AV101, 2)</f>
        <v>0</v>
      </c>
      <c r="AO101" s="245"/>
      <c r="AP101" s="245"/>
      <c r="AQ101" s="34"/>
      <c r="AR101" s="35"/>
      <c r="AS101" s="97">
        <v>0</v>
      </c>
      <c r="AT101" s="98" t="s">
        <v>97</v>
      </c>
      <c r="AU101" s="98" t="s">
        <v>41</v>
      </c>
      <c r="AV101" s="99">
        <f>ROUND(IF(AU101="základní",AG101*L32,IF(AU101="snížená",AG101*L33,0)),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7" t="s">
        <v>100</v>
      </c>
      <c r="BY101" s="100">
        <f>IF(AU101="základní",AV101,0)</f>
        <v>0</v>
      </c>
      <c r="BZ101" s="100">
        <f>IF(AU101="snížená",AV101,0)</f>
        <v>0</v>
      </c>
      <c r="CA101" s="100">
        <v>0</v>
      </c>
      <c r="CB101" s="100">
        <v>0</v>
      </c>
      <c r="CC101" s="100">
        <v>0</v>
      </c>
      <c r="CD101" s="100">
        <f>IF(AU101="základní",AG101,0)</f>
        <v>0</v>
      </c>
      <c r="CE101" s="100">
        <f>IF(AU101="snížená",AG101,0)</f>
        <v>0</v>
      </c>
      <c r="CF101" s="100">
        <f>IF(AU101="zákl. přenesená",AG101,0)</f>
        <v>0</v>
      </c>
      <c r="CG101" s="100">
        <f>IF(AU101="sníž. přenesená",AG101,0)</f>
        <v>0</v>
      </c>
      <c r="CH101" s="100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91" s="2" customFormat="1" ht="19.899999999999999" customHeight="1">
      <c r="A102" s="34"/>
      <c r="B102" s="35"/>
      <c r="C102" s="34"/>
      <c r="D102" s="242" t="s">
        <v>99</v>
      </c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34"/>
      <c r="AD102" s="34"/>
      <c r="AE102" s="34"/>
      <c r="AF102" s="34"/>
      <c r="AG102" s="244">
        <f>ROUND(AG94 * AS102, 2)</f>
        <v>0</v>
      </c>
      <c r="AH102" s="245"/>
      <c r="AI102" s="245"/>
      <c r="AJ102" s="245"/>
      <c r="AK102" s="245"/>
      <c r="AL102" s="245"/>
      <c r="AM102" s="245"/>
      <c r="AN102" s="245">
        <f>ROUND(AG102 + AV102, 2)</f>
        <v>0</v>
      </c>
      <c r="AO102" s="245"/>
      <c r="AP102" s="245"/>
      <c r="AQ102" s="34"/>
      <c r="AR102" s="35"/>
      <c r="AS102" s="97">
        <v>0</v>
      </c>
      <c r="AT102" s="98" t="s">
        <v>97</v>
      </c>
      <c r="AU102" s="98" t="s">
        <v>41</v>
      </c>
      <c r="AV102" s="99">
        <f>ROUND(IF(AU102="základní",AG102*L32,IF(AU102="snížená",AG102*L33,0)), 2)</f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V102" s="17" t="s">
        <v>100</v>
      </c>
      <c r="BY102" s="100">
        <f>IF(AU102="základní",AV102,0)</f>
        <v>0</v>
      </c>
      <c r="BZ102" s="100">
        <f>IF(AU102="snížená",AV102,0)</f>
        <v>0</v>
      </c>
      <c r="CA102" s="100">
        <v>0</v>
      </c>
      <c r="CB102" s="100">
        <v>0</v>
      </c>
      <c r="CC102" s="100">
        <v>0</v>
      </c>
      <c r="CD102" s="100">
        <f>IF(AU102="základní",AG102,0)</f>
        <v>0</v>
      </c>
      <c r="CE102" s="100">
        <f>IF(AU102="snížená",AG102,0)</f>
        <v>0</v>
      </c>
      <c r="CF102" s="100">
        <f>IF(AU102="zákl. přenesená",AG102,0)</f>
        <v>0</v>
      </c>
      <c r="CG102" s="100">
        <f>IF(AU102="sníž. přenesená",AG102,0)</f>
        <v>0</v>
      </c>
      <c r="CH102" s="100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91" s="2" customFormat="1" ht="19.899999999999999" customHeight="1">
      <c r="A103" s="34"/>
      <c r="B103" s="35"/>
      <c r="C103" s="34"/>
      <c r="D103" s="242" t="s">
        <v>99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34"/>
      <c r="AD103" s="34"/>
      <c r="AE103" s="34"/>
      <c r="AF103" s="34"/>
      <c r="AG103" s="244">
        <f>ROUND(AG94 * AS103, 2)</f>
        <v>0</v>
      </c>
      <c r="AH103" s="245"/>
      <c r="AI103" s="245"/>
      <c r="AJ103" s="245"/>
      <c r="AK103" s="245"/>
      <c r="AL103" s="245"/>
      <c r="AM103" s="245"/>
      <c r="AN103" s="245">
        <f>ROUND(AG103 + AV103, 2)</f>
        <v>0</v>
      </c>
      <c r="AO103" s="245"/>
      <c r="AP103" s="245"/>
      <c r="AQ103" s="34"/>
      <c r="AR103" s="35"/>
      <c r="AS103" s="101">
        <v>0</v>
      </c>
      <c r="AT103" s="102" t="s">
        <v>97</v>
      </c>
      <c r="AU103" s="102" t="s">
        <v>41</v>
      </c>
      <c r="AV103" s="103">
        <f>ROUND(IF(AU103="základní",AG103*L32,IF(AU103="snížená",AG103*L33,0)), 2)</f>
        <v>0</v>
      </c>
      <c r="AW103" s="34"/>
      <c r="AX103" s="34"/>
      <c r="AY103" s="34"/>
      <c r="AZ103" s="34"/>
      <c r="BA103" s="34"/>
      <c r="BB103" s="34"/>
      <c r="BC103" s="34"/>
      <c r="BD103" s="34"/>
      <c r="BE103" s="34"/>
      <c r="BV103" s="17" t="s">
        <v>100</v>
      </c>
      <c r="BY103" s="100">
        <f>IF(AU103="základní",AV103,0)</f>
        <v>0</v>
      </c>
      <c r="BZ103" s="100">
        <f>IF(AU103="snížená",AV103,0)</f>
        <v>0</v>
      </c>
      <c r="CA103" s="100">
        <v>0</v>
      </c>
      <c r="CB103" s="100">
        <v>0</v>
      </c>
      <c r="CC103" s="100">
        <v>0</v>
      </c>
      <c r="CD103" s="100">
        <f>IF(AU103="základní",AG103,0)</f>
        <v>0</v>
      </c>
      <c r="CE103" s="100">
        <f>IF(AU103="snížená",AG103,0)</f>
        <v>0</v>
      </c>
      <c r="CF103" s="100">
        <f>IF(AU103="zákl. přenesená",AG103,0)</f>
        <v>0</v>
      </c>
      <c r="CG103" s="100">
        <f>IF(AU103="sníž. přenesená",AG103,0)</f>
        <v>0</v>
      </c>
      <c r="CH103" s="100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91" s="2" customFormat="1" ht="10.9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5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91" s="2" customFormat="1" ht="30" customHeight="1">
      <c r="A105" s="34"/>
      <c r="B105" s="35"/>
      <c r="C105" s="104" t="s">
        <v>101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241">
        <f>ROUND(AG94 + AG99, 2)</f>
        <v>0</v>
      </c>
      <c r="AH105" s="241"/>
      <c r="AI105" s="241"/>
      <c r="AJ105" s="241"/>
      <c r="AK105" s="241"/>
      <c r="AL105" s="241"/>
      <c r="AM105" s="241"/>
      <c r="AN105" s="241">
        <f>ROUND(AN94 + AN99, 2)</f>
        <v>0</v>
      </c>
      <c r="AO105" s="241"/>
      <c r="AP105" s="241"/>
      <c r="AQ105" s="105"/>
      <c r="AR105" s="35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91" s="2" customFormat="1" ht="6.95" customHeight="1">
      <c r="A106" s="34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35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</sheetData>
  <mergeCells count="6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G99:AM99"/>
    <mergeCell ref="AN99:AP99"/>
    <mergeCell ref="D100:AB100"/>
    <mergeCell ref="AG100:AM100"/>
    <mergeCell ref="AN100:AP100"/>
    <mergeCell ref="D101:AB101"/>
    <mergeCell ref="AG101:AM101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3:P33"/>
    <mergeCell ref="AG105:AM105"/>
    <mergeCell ref="AN105:AP105"/>
    <mergeCell ref="D102:AB102"/>
    <mergeCell ref="AG102:AM102"/>
    <mergeCell ref="AN102:AP102"/>
    <mergeCell ref="D103:AB103"/>
    <mergeCell ref="AG103:AM103"/>
    <mergeCell ref="AN103:AP103"/>
    <mergeCell ref="AR2:BE2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9:AU103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 xr:uid="{00000000-0002-0000-0000-000001000000}">
      <formula1>"stavební čast, technologická čast, investiční čast"</formula1>
    </dataValidation>
  </dataValidations>
  <hyperlinks>
    <hyperlink ref="A95" location="'01 - Stavební část'!C2" display="/" xr:uid="{00000000-0004-0000-0000-000000000000}"/>
    <hyperlink ref="A96" location="'03 - Stlačený vzduch'!C2" display="/" xr:uid="{00000000-0004-0000-0000-000001000000}"/>
    <hyperlink ref="A97" location="'02 - Silnoproudá elektrot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1:46" s="1" customFormat="1" ht="24.95" customHeight="1">
      <c r="B4" s="20"/>
      <c r="D4" s="21" t="s">
        <v>102</v>
      </c>
      <c r="L4" s="20"/>
      <c r="M4" s="107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78" t="str">
        <f>'Rekapitulace stavby'!K6</f>
        <v>Rekonstrukce dílen, Komenského náměstí 45, Jičín</v>
      </c>
      <c r="F7" s="279"/>
      <c r="G7" s="279"/>
      <c r="H7" s="279"/>
      <c r="L7" s="20"/>
    </row>
    <row r="8" spans="1:46" s="2" customFormat="1" ht="12" customHeight="1">
      <c r="A8" s="34"/>
      <c r="B8" s="35"/>
      <c r="C8" s="34"/>
      <c r="D8" s="27" t="s">
        <v>103</v>
      </c>
      <c r="E8" s="34"/>
      <c r="F8" s="34"/>
      <c r="G8" s="34"/>
      <c r="H8" s="34"/>
      <c r="I8" s="34"/>
      <c r="J8" s="34"/>
      <c r="K8" s="34"/>
      <c r="L8" s="4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68" t="s">
        <v>104</v>
      </c>
      <c r="F9" s="280"/>
      <c r="G9" s="280"/>
      <c r="H9" s="280"/>
      <c r="I9" s="34"/>
      <c r="J9" s="34"/>
      <c r="K9" s="34"/>
      <c r="L9" s="4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4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7" t="s">
        <v>17</v>
      </c>
      <c r="E11" s="34"/>
      <c r="F11" s="25" t="s">
        <v>1</v>
      </c>
      <c r="G11" s="34"/>
      <c r="H11" s="34"/>
      <c r="I11" s="27" t="s">
        <v>18</v>
      </c>
      <c r="J11" s="25" t="s">
        <v>1</v>
      </c>
      <c r="K11" s="34"/>
      <c r="L11" s="4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7" t="s">
        <v>19</v>
      </c>
      <c r="E12" s="34"/>
      <c r="F12" s="25" t="s">
        <v>20</v>
      </c>
      <c r="G12" s="34"/>
      <c r="H12" s="34"/>
      <c r="I12" s="27" t="s">
        <v>21</v>
      </c>
      <c r="J12" s="57" t="str">
        <f>'Rekapitulace stavby'!AN8</f>
        <v>13. 9. 2022</v>
      </c>
      <c r="K12" s="34"/>
      <c r="L12" s="4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4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7" t="s">
        <v>23</v>
      </c>
      <c r="E14" s="34"/>
      <c r="F14" s="34"/>
      <c r="G14" s="34"/>
      <c r="H14" s="34"/>
      <c r="I14" s="27" t="s">
        <v>24</v>
      </c>
      <c r="J14" s="25">
        <f>IF('Rekapitulace stavby'!AN10="","",'Rekapitulace stavby'!AN10)</f>
        <v>60116820</v>
      </c>
      <c r="K14" s="34"/>
      <c r="L14" s="4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5" t="str">
        <f>IF('Rekapitulace stavby'!E11="","",'Rekapitulace stavby'!E11)</f>
        <v xml:space="preserve"> </v>
      </c>
      <c r="F15" s="34"/>
      <c r="G15" s="34"/>
      <c r="H15" s="34"/>
      <c r="I15" s="27" t="s">
        <v>26</v>
      </c>
      <c r="J15" s="25" t="str">
        <f>IF('Rekapitulace stavby'!AN11="","",'Rekapitulace stavby'!AN11)</f>
        <v>CZ60116820</v>
      </c>
      <c r="K15" s="34"/>
      <c r="L15" s="4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4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7" t="s">
        <v>27</v>
      </c>
      <c r="E17" s="34"/>
      <c r="F17" s="34"/>
      <c r="G17" s="34"/>
      <c r="H17" s="34"/>
      <c r="I17" s="27" t="s">
        <v>24</v>
      </c>
      <c r="J17" s="28" t="str">
        <f>'Rekapitulace stavby'!AN13</f>
        <v>Vyplň údaj</v>
      </c>
      <c r="K17" s="34"/>
      <c r="L17" s="4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81" t="str">
        <f>'Rekapitulace stavby'!E14</f>
        <v>Vyplň údaj</v>
      </c>
      <c r="F18" s="249"/>
      <c r="G18" s="249"/>
      <c r="H18" s="249"/>
      <c r="I18" s="27" t="s">
        <v>26</v>
      </c>
      <c r="J18" s="28" t="str">
        <f>'Rekapitulace stavby'!AN14</f>
        <v>Vyplň údaj</v>
      </c>
      <c r="K18" s="34"/>
      <c r="L18" s="4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4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7" t="s">
        <v>29</v>
      </c>
      <c r="E20" s="34"/>
      <c r="F20" s="34"/>
      <c r="G20" s="34"/>
      <c r="H20" s="34"/>
      <c r="I20" s="27" t="s">
        <v>24</v>
      </c>
      <c r="J20" s="25" t="str">
        <f>IF('Rekapitulace stavby'!AN16="","",'Rekapitulace stavby'!AN16)</f>
        <v/>
      </c>
      <c r="K20" s="34"/>
      <c r="L20" s="4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5" t="str">
        <f>IF('Rekapitulace stavby'!E17="","",'Rekapitulace stavby'!E17)</f>
        <v xml:space="preserve"> </v>
      </c>
      <c r="F21" s="34"/>
      <c r="G21" s="34"/>
      <c r="H21" s="34"/>
      <c r="I21" s="27" t="s">
        <v>26</v>
      </c>
      <c r="J21" s="25" t="str">
        <f>IF('Rekapitulace stavby'!AN17="","",'Rekapitulace stavby'!AN17)</f>
        <v/>
      </c>
      <c r="K21" s="34"/>
      <c r="L21" s="4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4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7" t="s">
        <v>31</v>
      </c>
      <c r="E23" s="34"/>
      <c r="F23" s="34"/>
      <c r="G23" s="34"/>
      <c r="H23" s="34"/>
      <c r="I23" s="27" t="s">
        <v>24</v>
      </c>
      <c r="J23" s="25" t="s">
        <v>1</v>
      </c>
      <c r="K23" s="34"/>
      <c r="L23" s="4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5" t="s">
        <v>32</v>
      </c>
      <c r="F24" s="34"/>
      <c r="G24" s="34"/>
      <c r="H24" s="34"/>
      <c r="I24" s="27" t="s">
        <v>26</v>
      </c>
      <c r="J24" s="25" t="s">
        <v>1</v>
      </c>
      <c r="K24" s="34"/>
      <c r="L24" s="4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4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7" t="s">
        <v>33</v>
      </c>
      <c r="E26" s="34"/>
      <c r="F26" s="34"/>
      <c r="G26" s="34"/>
      <c r="H26" s="34"/>
      <c r="I26" s="34"/>
      <c r="J26" s="34"/>
      <c r="K26" s="34"/>
      <c r="L26" s="4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8"/>
      <c r="B27" s="109"/>
      <c r="C27" s="108"/>
      <c r="D27" s="108"/>
      <c r="E27" s="253" t="s">
        <v>1</v>
      </c>
      <c r="F27" s="253"/>
      <c r="G27" s="253"/>
      <c r="H27" s="25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4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8"/>
      <c r="E29" s="68"/>
      <c r="F29" s="68"/>
      <c r="G29" s="68"/>
      <c r="H29" s="68"/>
      <c r="I29" s="68"/>
      <c r="J29" s="68"/>
      <c r="K29" s="68"/>
      <c r="L29" s="4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5"/>
      <c r="C30" s="34"/>
      <c r="D30" s="25" t="s">
        <v>105</v>
      </c>
      <c r="E30" s="34"/>
      <c r="F30" s="34"/>
      <c r="G30" s="34"/>
      <c r="H30" s="34"/>
      <c r="I30" s="34"/>
      <c r="J30" s="33">
        <f>J96</f>
        <v>0</v>
      </c>
      <c r="K30" s="34"/>
      <c r="L30" s="4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5"/>
      <c r="C31" s="34"/>
      <c r="D31" s="32" t="s">
        <v>96</v>
      </c>
      <c r="E31" s="34"/>
      <c r="F31" s="34"/>
      <c r="G31" s="34"/>
      <c r="H31" s="34"/>
      <c r="I31" s="34"/>
      <c r="J31" s="33">
        <f>J116</f>
        <v>0</v>
      </c>
      <c r="K31" s="34"/>
      <c r="L31" s="4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11" t="s">
        <v>36</v>
      </c>
      <c r="E32" s="34"/>
      <c r="F32" s="34"/>
      <c r="G32" s="34"/>
      <c r="H32" s="34"/>
      <c r="I32" s="34"/>
      <c r="J32" s="73">
        <f>ROUND(J30 + J31, 2)</f>
        <v>0</v>
      </c>
      <c r="K32" s="34"/>
      <c r="L32" s="4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8"/>
      <c r="E33" s="68"/>
      <c r="F33" s="68"/>
      <c r="G33" s="68"/>
      <c r="H33" s="68"/>
      <c r="I33" s="68"/>
      <c r="J33" s="68"/>
      <c r="K33" s="68"/>
      <c r="L33" s="4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38</v>
      </c>
      <c r="G34" s="34"/>
      <c r="H34" s="34"/>
      <c r="I34" s="38" t="s">
        <v>37</v>
      </c>
      <c r="J34" s="38" t="s">
        <v>39</v>
      </c>
      <c r="K34" s="34"/>
      <c r="L34" s="4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12" t="s">
        <v>40</v>
      </c>
      <c r="E35" s="27" t="s">
        <v>41</v>
      </c>
      <c r="F35" s="113">
        <f>ROUND((ROUND((SUM(BE116:BE123) + SUM(BE143:BE386)),  2) + SUM(BE388:BE390)), 2)</f>
        <v>0</v>
      </c>
      <c r="G35" s="34"/>
      <c r="H35" s="34"/>
      <c r="I35" s="114">
        <v>0.21</v>
      </c>
      <c r="J35" s="113">
        <f>ROUND((ROUND(((SUM(BE116:BE123) + SUM(BE143:BE386))*I35),  2) + (SUM(BE388:BE390)*I35)), 2)</f>
        <v>0</v>
      </c>
      <c r="K35" s="34"/>
      <c r="L35" s="4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7" t="s">
        <v>42</v>
      </c>
      <c r="F36" s="113">
        <f>ROUND((ROUND((SUM(BF116:BF123) + SUM(BF143:BF386)),  2) + SUM(BF388:BF390)), 2)</f>
        <v>0</v>
      </c>
      <c r="G36" s="34"/>
      <c r="H36" s="34"/>
      <c r="I36" s="114">
        <v>0.15</v>
      </c>
      <c r="J36" s="113">
        <f>ROUND((ROUND(((SUM(BF116:BF123) + SUM(BF143:BF386))*I36),  2) + (SUM(BF388:BF390)*I36)), 2)</f>
        <v>0</v>
      </c>
      <c r="K36" s="34"/>
      <c r="L36" s="4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7" t="s">
        <v>43</v>
      </c>
      <c r="F37" s="113">
        <f>ROUND((ROUND((SUM(BG116:BG123) + SUM(BG143:BG386)),  2) + SUM(BG388:BG390)), 2)</f>
        <v>0</v>
      </c>
      <c r="G37" s="34"/>
      <c r="H37" s="34"/>
      <c r="I37" s="114">
        <v>0.21</v>
      </c>
      <c r="J37" s="113">
        <f>0</f>
        <v>0</v>
      </c>
      <c r="K37" s="34"/>
      <c r="L37" s="4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5"/>
      <c r="C38" s="34"/>
      <c r="D38" s="34"/>
      <c r="E38" s="27" t="s">
        <v>44</v>
      </c>
      <c r="F38" s="113">
        <f>ROUND((ROUND((SUM(BH116:BH123) + SUM(BH143:BH386)),  2) + SUM(BH388:BH390)), 2)</f>
        <v>0</v>
      </c>
      <c r="G38" s="34"/>
      <c r="H38" s="34"/>
      <c r="I38" s="114">
        <v>0.15</v>
      </c>
      <c r="J38" s="113">
        <f>0</f>
        <v>0</v>
      </c>
      <c r="K38" s="34"/>
      <c r="L38" s="4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5"/>
      <c r="C39" s="34"/>
      <c r="D39" s="34"/>
      <c r="E39" s="27" t="s">
        <v>45</v>
      </c>
      <c r="F39" s="113">
        <f>ROUND((ROUND((SUM(BI116:BI123) + SUM(BI143:BI386)),  2) + SUM(BI388:BI390)), 2)</f>
        <v>0</v>
      </c>
      <c r="G39" s="34"/>
      <c r="H39" s="34"/>
      <c r="I39" s="114">
        <v>0</v>
      </c>
      <c r="J39" s="113">
        <f>0</f>
        <v>0</v>
      </c>
      <c r="K39" s="34"/>
      <c r="L39" s="4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4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15" t="s">
        <v>46</v>
      </c>
      <c r="E41" s="62"/>
      <c r="F41" s="62"/>
      <c r="G41" s="116" t="s">
        <v>47</v>
      </c>
      <c r="H41" s="117" t="s">
        <v>48</v>
      </c>
      <c r="I41" s="62"/>
      <c r="J41" s="118">
        <f>SUM(J32:J39)</f>
        <v>0</v>
      </c>
      <c r="K41" s="119"/>
      <c r="L41" s="4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4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5"/>
      <c r="C61" s="34"/>
      <c r="D61" s="47" t="s">
        <v>51</v>
      </c>
      <c r="E61" s="37"/>
      <c r="F61" s="120" t="s">
        <v>52</v>
      </c>
      <c r="G61" s="47" t="s">
        <v>51</v>
      </c>
      <c r="H61" s="37"/>
      <c r="I61" s="37"/>
      <c r="J61" s="121" t="s">
        <v>52</v>
      </c>
      <c r="K61" s="37"/>
      <c r="L61" s="4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5"/>
      <c r="C65" s="34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5"/>
      <c r="C76" s="34"/>
      <c r="D76" s="47" t="s">
        <v>51</v>
      </c>
      <c r="E76" s="37"/>
      <c r="F76" s="120" t="s">
        <v>52</v>
      </c>
      <c r="G76" s="47" t="s">
        <v>51</v>
      </c>
      <c r="H76" s="37"/>
      <c r="I76" s="37"/>
      <c r="J76" s="121" t="s">
        <v>52</v>
      </c>
      <c r="K76" s="37"/>
      <c r="L76" s="4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1" t="s">
        <v>106</v>
      </c>
      <c r="D82" s="34"/>
      <c r="E82" s="34"/>
      <c r="F82" s="34"/>
      <c r="G82" s="34"/>
      <c r="H82" s="34"/>
      <c r="I82" s="34"/>
      <c r="J82" s="34"/>
      <c r="K82" s="34"/>
      <c r="L82" s="4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4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4"/>
      <c r="D85" s="34"/>
      <c r="E85" s="278" t="str">
        <f>E7</f>
        <v>Rekonstrukce dílen, Komenského náměstí 45, Jičín</v>
      </c>
      <c r="F85" s="279"/>
      <c r="G85" s="279"/>
      <c r="H85" s="279"/>
      <c r="I85" s="34"/>
      <c r="J85" s="34"/>
      <c r="K85" s="34"/>
      <c r="L85" s="4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4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4"/>
      <c r="D87" s="34"/>
      <c r="E87" s="268" t="str">
        <f>E9</f>
        <v>01 - Stavební část</v>
      </c>
      <c r="F87" s="280"/>
      <c r="G87" s="280"/>
      <c r="H87" s="280"/>
      <c r="I87" s="34"/>
      <c r="J87" s="34"/>
      <c r="K87" s="34"/>
      <c r="L87" s="4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4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7" t="s">
        <v>19</v>
      </c>
      <c r="D89" s="34"/>
      <c r="E89" s="34"/>
      <c r="F89" s="25" t="str">
        <f>F12</f>
        <v>Jičín</v>
      </c>
      <c r="G89" s="34"/>
      <c r="H89" s="34"/>
      <c r="I89" s="27" t="s">
        <v>21</v>
      </c>
      <c r="J89" s="57" t="str">
        <f>IF(J12="","",J12)</f>
        <v>13. 9. 2022</v>
      </c>
      <c r="K89" s="34"/>
      <c r="L89" s="4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4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7" t="s">
        <v>23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 t="str">
        <f>E24</f>
        <v>Hájková</v>
      </c>
      <c r="K92" s="34"/>
      <c r="L92" s="4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4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22" t="s">
        <v>107</v>
      </c>
      <c r="D94" s="105"/>
      <c r="E94" s="105"/>
      <c r="F94" s="105"/>
      <c r="G94" s="105"/>
      <c r="H94" s="105"/>
      <c r="I94" s="105"/>
      <c r="J94" s="123" t="s">
        <v>108</v>
      </c>
      <c r="K94" s="105"/>
      <c r="L94" s="4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4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24" t="s">
        <v>109</v>
      </c>
      <c r="D96" s="34"/>
      <c r="E96" s="34"/>
      <c r="F96" s="34"/>
      <c r="G96" s="34"/>
      <c r="H96" s="34"/>
      <c r="I96" s="34"/>
      <c r="J96" s="73">
        <f>J143</f>
        <v>0</v>
      </c>
      <c r="K96" s="34"/>
      <c r="L96" s="4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25"/>
      <c r="D97" s="126" t="s">
        <v>111</v>
      </c>
      <c r="E97" s="127"/>
      <c r="F97" s="127"/>
      <c r="G97" s="127"/>
      <c r="H97" s="127"/>
      <c r="I97" s="127"/>
      <c r="J97" s="128">
        <f>J144</f>
        <v>0</v>
      </c>
      <c r="L97" s="125"/>
    </row>
    <row r="98" spans="2:12" s="10" customFormat="1" ht="19.899999999999999" customHeight="1">
      <c r="B98" s="129"/>
      <c r="D98" s="130" t="s">
        <v>112</v>
      </c>
      <c r="E98" s="131"/>
      <c r="F98" s="131"/>
      <c r="G98" s="131"/>
      <c r="H98" s="131"/>
      <c r="I98" s="131"/>
      <c r="J98" s="132">
        <f>J145</f>
        <v>0</v>
      </c>
      <c r="L98" s="129"/>
    </row>
    <row r="99" spans="2:12" s="10" customFormat="1" ht="19.899999999999999" customHeight="1">
      <c r="B99" s="129"/>
      <c r="D99" s="130" t="s">
        <v>113</v>
      </c>
      <c r="E99" s="131"/>
      <c r="F99" s="131"/>
      <c r="G99" s="131"/>
      <c r="H99" s="131"/>
      <c r="I99" s="131"/>
      <c r="J99" s="132">
        <f>J163</f>
        <v>0</v>
      </c>
      <c r="L99" s="129"/>
    </row>
    <row r="100" spans="2:12" s="10" customFormat="1" ht="19.899999999999999" customHeight="1">
      <c r="B100" s="129"/>
      <c r="D100" s="130" t="s">
        <v>114</v>
      </c>
      <c r="E100" s="131"/>
      <c r="F100" s="131"/>
      <c r="G100" s="131"/>
      <c r="H100" s="131"/>
      <c r="I100" s="131"/>
      <c r="J100" s="132">
        <f>J167</f>
        <v>0</v>
      </c>
      <c r="L100" s="129"/>
    </row>
    <row r="101" spans="2:12" s="10" customFormat="1" ht="19.899999999999999" customHeight="1">
      <c r="B101" s="129"/>
      <c r="D101" s="130" t="s">
        <v>115</v>
      </c>
      <c r="E101" s="131"/>
      <c r="F101" s="131"/>
      <c r="G101" s="131"/>
      <c r="H101" s="131"/>
      <c r="I101" s="131"/>
      <c r="J101" s="132">
        <f>J193</f>
        <v>0</v>
      </c>
      <c r="L101" s="129"/>
    </row>
    <row r="102" spans="2:12" s="10" customFormat="1" ht="19.899999999999999" customHeight="1">
      <c r="B102" s="129"/>
      <c r="D102" s="130" t="s">
        <v>116</v>
      </c>
      <c r="E102" s="131"/>
      <c r="F102" s="131"/>
      <c r="G102" s="131"/>
      <c r="H102" s="131"/>
      <c r="I102" s="131"/>
      <c r="J102" s="132">
        <f>J201</f>
        <v>0</v>
      </c>
      <c r="L102" s="129"/>
    </row>
    <row r="103" spans="2:12" s="10" customFormat="1" ht="19.899999999999999" customHeight="1">
      <c r="B103" s="129"/>
      <c r="D103" s="130" t="s">
        <v>117</v>
      </c>
      <c r="E103" s="131"/>
      <c r="F103" s="131"/>
      <c r="G103" s="131"/>
      <c r="H103" s="131"/>
      <c r="I103" s="131"/>
      <c r="J103" s="132">
        <f>J256</f>
        <v>0</v>
      </c>
      <c r="L103" s="129"/>
    </row>
    <row r="104" spans="2:12" s="10" customFormat="1" ht="19.899999999999999" customHeight="1">
      <c r="B104" s="129"/>
      <c r="D104" s="130" t="s">
        <v>118</v>
      </c>
      <c r="E104" s="131"/>
      <c r="F104" s="131"/>
      <c r="G104" s="131"/>
      <c r="H104" s="131"/>
      <c r="I104" s="131"/>
      <c r="J104" s="132">
        <f>J295</f>
        <v>0</v>
      </c>
      <c r="L104" s="129"/>
    </row>
    <row r="105" spans="2:12" s="10" customFormat="1" ht="19.899999999999999" customHeight="1">
      <c r="B105" s="129"/>
      <c r="D105" s="130" t="s">
        <v>119</v>
      </c>
      <c r="E105" s="131"/>
      <c r="F105" s="131"/>
      <c r="G105" s="131"/>
      <c r="H105" s="131"/>
      <c r="I105" s="131"/>
      <c r="J105" s="132">
        <f>J301</f>
        <v>0</v>
      </c>
      <c r="L105" s="129"/>
    </row>
    <row r="106" spans="2:12" s="9" customFormat="1" ht="24.95" customHeight="1">
      <c r="B106" s="125"/>
      <c r="D106" s="126" t="s">
        <v>120</v>
      </c>
      <c r="E106" s="127"/>
      <c r="F106" s="127"/>
      <c r="G106" s="127"/>
      <c r="H106" s="127"/>
      <c r="I106" s="127"/>
      <c r="J106" s="128">
        <f>J303</f>
        <v>0</v>
      </c>
      <c r="L106" s="125"/>
    </row>
    <row r="107" spans="2:12" s="10" customFormat="1" ht="19.899999999999999" customHeight="1">
      <c r="B107" s="129"/>
      <c r="D107" s="130" t="s">
        <v>121</v>
      </c>
      <c r="E107" s="131"/>
      <c r="F107" s="131"/>
      <c r="G107" s="131"/>
      <c r="H107" s="131"/>
      <c r="I107" s="131"/>
      <c r="J107" s="132">
        <f>J304</f>
        <v>0</v>
      </c>
      <c r="L107" s="129"/>
    </row>
    <row r="108" spans="2:12" s="10" customFormat="1" ht="19.899999999999999" customHeight="1">
      <c r="B108" s="129"/>
      <c r="D108" s="130" t="s">
        <v>122</v>
      </c>
      <c r="E108" s="131"/>
      <c r="F108" s="131"/>
      <c r="G108" s="131"/>
      <c r="H108" s="131"/>
      <c r="I108" s="131"/>
      <c r="J108" s="132">
        <f>J315</f>
        <v>0</v>
      </c>
      <c r="L108" s="129"/>
    </row>
    <row r="109" spans="2:12" s="10" customFormat="1" ht="19.899999999999999" customHeight="1">
      <c r="B109" s="129"/>
      <c r="D109" s="130" t="s">
        <v>123</v>
      </c>
      <c r="E109" s="131"/>
      <c r="F109" s="131"/>
      <c r="G109" s="131"/>
      <c r="H109" s="131"/>
      <c r="I109" s="131"/>
      <c r="J109" s="132">
        <f>J325</f>
        <v>0</v>
      </c>
      <c r="L109" s="129"/>
    </row>
    <row r="110" spans="2:12" s="10" customFormat="1" ht="19.899999999999999" customHeight="1">
      <c r="B110" s="129"/>
      <c r="D110" s="130" t="s">
        <v>124</v>
      </c>
      <c r="E110" s="131"/>
      <c r="F110" s="131"/>
      <c r="G110" s="131"/>
      <c r="H110" s="131"/>
      <c r="I110" s="131"/>
      <c r="J110" s="132">
        <f>J346</f>
        <v>0</v>
      </c>
      <c r="L110" s="129"/>
    </row>
    <row r="111" spans="2:12" s="10" customFormat="1" ht="19.899999999999999" customHeight="1">
      <c r="B111" s="129"/>
      <c r="D111" s="130" t="s">
        <v>125</v>
      </c>
      <c r="E111" s="131"/>
      <c r="F111" s="131"/>
      <c r="G111" s="131"/>
      <c r="H111" s="131"/>
      <c r="I111" s="131"/>
      <c r="J111" s="132">
        <f>J360</f>
        <v>0</v>
      </c>
      <c r="L111" s="129"/>
    </row>
    <row r="112" spans="2:12" s="10" customFormat="1" ht="19.899999999999999" customHeight="1">
      <c r="B112" s="129"/>
      <c r="D112" s="130" t="s">
        <v>126</v>
      </c>
      <c r="E112" s="131"/>
      <c r="F112" s="131"/>
      <c r="G112" s="131"/>
      <c r="H112" s="131"/>
      <c r="I112" s="131"/>
      <c r="J112" s="132">
        <f>J365</f>
        <v>0</v>
      </c>
      <c r="L112" s="129"/>
    </row>
    <row r="113" spans="1:65" s="9" customFormat="1" ht="21.75" customHeight="1">
      <c r="B113" s="125"/>
      <c r="D113" s="133" t="s">
        <v>127</v>
      </c>
      <c r="J113" s="134">
        <f>J387</f>
        <v>0</v>
      </c>
      <c r="L113" s="125"/>
    </row>
    <row r="114" spans="1:65" s="2" customFormat="1" ht="21.7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4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4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9.25" customHeight="1">
      <c r="A116" s="34"/>
      <c r="B116" s="35"/>
      <c r="C116" s="124" t="s">
        <v>128</v>
      </c>
      <c r="D116" s="34"/>
      <c r="E116" s="34"/>
      <c r="F116" s="34"/>
      <c r="G116" s="34"/>
      <c r="H116" s="34"/>
      <c r="I116" s="34"/>
      <c r="J116" s="135">
        <f>ROUND(J117 + J118 + J119 + J120 + J121 + J122,2)</f>
        <v>0</v>
      </c>
      <c r="K116" s="34"/>
      <c r="L116" s="44"/>
      <c r="N116" s="136" t="s">
        <v>40</v>
      </c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8" customHeight="1">
      <c r="A117" s="34"/>
      <c r="B117" s="137"/>
      <c r="C117" s="138"/>
      <c r="D117" s="242" t="s">
        <v>129</v>
      </c>
      <c r="E117" s="277"/>
      <c r="F117" s="277"/>
      <c r="G117" s="138"/>
      <c r="H117" s="138"/>
      <c r="I117" s="138"/>
      <c r="J117" s="96">
        <v>0</v>
      </c>
      <c r="K117" s="138"/>
      <c r="L117" s="140"/>
      <c r="M117" s="141"/>
      <c r="N117" s="142" t="s">
        <v>41</v>
      </c>
      <c r="O117" s="141"/>
      <c r="P117" s="141"/>
      <c r="Q117" s="141"/>
      <c r="R117" s="141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3" t="s">
        <v>130</v>
      </c>
      <c r="AZ117" s="141"/>
      <c r="BA117" s="141"/>
      <c r="BB117" s="141"/>
      <c r="BC117" s="141"/>
      <c r="BD117" s="141"/>
      <c r="BE117" s="144">
        <f t="shared" ref="BE117:BE122" si="0">IF(N117="základní",J117,0)</f>
        <v>0</v>
      </c>
      <c r="BF117" s="144">
        <f t="shared" ref="BF117:BF122" si="1">IF(N117="snížená",J117,0)</f>
        <v>0</v>
      </c>
      <c r="BG117" s="144">
        <f t="shared" ref="BG117:BG122" si="2">IF(N117="zákl. přenesená",J117,0)</f>
        <v>0</v>
      </c>
      <c r="BH117" s="144">
        <f t="shared" ref="BH117:BH122" si="3">IF(N117="sníž. přenesená",J117,0)</f>
        <v>0</v>
      </c>
      <c r="BI117" s="144">
        <f t="shared" ref="BI117:BI122" si="4">IF(N117="nulová",J117,0)</f>
        <v>0</v>
      </c>
      <c r="BJ117" s="143" t="s">
        <v>84</v>
      </c>
      <c r="BK117" s="141"/>
      <c r="BL117" s="141"/>
      <c r="BM117" s="141"/>
    </row>
    <row r="118" spans="1:65" s="2" customFormat="1" ht="18" customHeight="1">
      <c r="A118" s="34"/>
      <c r="B118" s="137"/>
      <c r="C118" s="138"/>
      <c r="D118" s="242" t="s">
        <v>131</v>
      </c>
      <c r="E118" s="277"/>
      <c r="F118" s="277"/>
      <c r="G118" s="138"/>
      <c r="H118" s="138"/>
      <c r="I118" s="138"/>
      <c r="J118" s="96">
        <v>0</v>
      </c>
      <c r="K118" s="138"/>
      <c r="L118" s="140"/>
      <c r="M118" s="141"/>
      <c r="N118" s="142" t="s">
        <v>41</v>
      </c>
      <c r="O118" s="141"/>
      <c r="P118" s="141"/>
      <c r="Q118" s="141"/>
      <c r="R118" s="141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3" t="s">
        <v>130</v>
      </c>
      <c r="AZ118" s="141"/>
      <c r="BA118" s="141"/>
      <c r="BB118" s="141"/>
      <c r="BC118" s="141"/>
      <c r="BD118" s="141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84</v>
      </c>
      <c r="BK118" s="141"/>
      <c r="BL118" s="141"/>
      <c r="BM118" s="141"/>
    </row>
    <row r="119" spans="1:65" s="2" customFormat="1" ht="18" customHeight="1">
      <c r="A119" s="34"/>
      <c r="B119" s="137"/>
      <c r="C119" s="138"/>
      <c r="D119" s="242" t="s">
        <v>132</v>
      </c>
      <c r="E119" s="277"/>
      <c r="F119" s="277"/>
      <c r="G119" s="138"/>
      <c r="H119" s="138"/>
      <c r="I119" s="138"/>
      <c r="J119" s="96">
        <v>0</v>
      </c>
      <c r="K119" s="138"/>
      <c r="L119" s="140"/>
      <c r="M119" s="141"/>
      <c r="N119" s="142" t="s">
        <v>41</v>
      </c>
      <c r="O119" s="141"/>
      <c r="P119" s="141"/>
      <c r="Q119" s="141"/>
      <c r="R119" s="141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3" t="s">
        <v>130</v>
      </c>
      <c r="AZ119" s="141"/>
      <c r="BA119" s="141"/>
      <c r="BB119" s="141"/>
      <c r="BC119" s="141"/>
      <c r="BD119" s="141"/>
      <c r="BE119" s="144">
        <f t="shared" si="0"/>
        <v>0</v>
      </c>
      <c r="BF119" s="144">
        <f t="shared" si="1"/>
        <v>0</v>
      </c>
      <c r="BG119" s="144">
        <f t="shared" si="2"/>
        <v>0</v>
      </c>
      <c r="BH119" s="144">
        <f t="shared" si="3"/>
        <v>0</v>
      </c>
      <c r="BI119" s="144">
        <f t="shared" si="4"/>
        <v>0</v>
      </c>
      <c r="BJ119" s="143" t="s">
        <v>84</v>
      </c>
      <c r="BK119" s="141"/>
      <c r="BL119" s="141"/>
      <c r="BM119" s="141"/>
    </row>
    <row r="120" spans="1:65" s="2" customFormat="1" ht="18" customHeight="1">
      <c r="A120" s="34"/>
      <c r="B120" s="137"/>
      <c r="C120" s="138"/>
      <c r="D120" s="242" t="s">
        <v>133</v>
      </c>
      <c r="E120" s="277"/>
      <c r="F120" s="277"/>
      <c r="G120" s="138"/>
      <c r="H120" s="138"/>
      <c r="I120" s="138"/>
      <c r="J120" s="96">
        <v>0</v>
      </c>
      <c r="K120" s="138"/>
      <c r="L120" s="140"/>
      <c r="M120" s="141"/>
      <c r="N120" s="142" t="s">
        <v>41</v>
      </c>
      <c r="O120" s="141"/>
      <c r="P120" s="141"/>
      <c r="Q120" s="141"/>
      <c r="R120" s="141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3" t="s">
        <v>130</v>
      </c>
      <c r="AZ120" s="141"/>
      <c r="BA120" s="141"/>
      <c r="BB120" s="141"/>
      <c r="BC120" s="141"/>
      <c r="BD120" s="141"/>
      <c r="BE120" s="144">
        <f t="shared" si="0"/>
        <v>0</v>
      </c>
      <c r="BF120" s="144">
        <f t="shared" si="1"/>
        <v>0</v>
      </c>
      <c r="BG120" s="144">
        <f t="shared" si="2"/>
        <v>0</v>
      </c>
      <c r="BH120" s="144">
        <f t="shared" si="3"/>
        <v>0</v>
      </c>
      <c r="BI120" s="144">
        <f t="shared" si="4"/>
        <v>0</v>
      </c>
      <c r="BJ120" s="143" t="s">
        <v>84</v>
      </c>
      <c r="BK120" s="141"/>
      <c r="BL120" s="141"/>
      <c r="BM120" s="141"/>
    </row>
    <row r="121" spans="1:65" s="2" customFormat="1" ht="18" customHeight="1">
      <c r="A121" s="34"/>
      <c r="B121" s="137"/>
      <c r="C121" s="138"/>
      <c r="D121" s="242" t="s">
        <v>134</v>
      </c>
      <c r="E121" s="277"/>
      <c r="F121" s="277"/>
      <c r="G121" s="138"/>
      <c r="H121" s="138"/>
      <c r="I121" s="138"/>
      <c r="J121" s="96">
        <v>0</v>
      </c>
      <c r="K121" s="138"/>
      <c r="L121" s="140"/>
      <c r="M121" s="141"/>
      <c r="N121" s="142" t="s">
        <v>41</v>
      </c>
      <c r="O121" s="141"/>
      <c r="P121" s="141"/>
      <c r="Q121" s="141"/>
      <c r="R121" s="141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3" t="s">
        <v>130</v>
      </c>
      <c r="AZ121" s="141"/>
      <c r="BA121" s="141"/>
      <c r="BB121" s="141"/>
      <c r="BC121" s="141"/>
      <c r="BD121" s="141"/>
      <c r="BE121" s="144">
        <f t="shared" si="0"/>
        <v>0</v>
      </c>
      <c r="BF121" s="144">
        <f t="shared" si="1"/>
        <v>0</v>
      </c>
      <c r="BG121" s="144">
        <f t="shared" si="2"/>
        <v>0</v>
      </c>
      <c r="BH121" s="144">
        <f t="shared" si="3"/>
        <v>0</v>
      </c>
      <c r="BI121" s="144">
        <f t="shared" si="4"/>
        <v>0</v>
      </c>
      <c r="BJ121" s="143" t="s">
        <v>84</v>
      </c>
      <c r="BK121" s="141"/>
      <c r="BL121" s="141"/>
      <c r="BM121" s="141"/>
    </row>
    <row r="122" spans="1:65" s="2" customFormat="1" ht="18" customHeight="1">
      <c r="A122" s="34"/>
      <c r="B122" s="137"/>
      <c r="C122" s="138"/>
      <c r="D122" s="139" t="s">
        <v>135</v>
      </c>
      <c r="E122" s="138"/>
      <c r="F122" s="138"/>
      <c r="G122" s="138"/>
      <c r="H122" s="138"/>
      <c r="I122" s="138"/>
      <c r="J122" s="96">
        <f>ROUND(J30*T122,2)</f>
        <v>0</v>
      </c>
      <c r="K122" s="138"/>
      <c r="L122" s="140"/>
      <c r="M122" s="141"/>
      <c r="N122" s="142" t="s">
        <v>41</v>
      </c>
      <c r="O122" s="141"/>
      <c r="P122" s="141"/>
      <c r="Q122" s="141"/>
      <c r="R122" s="141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3" t="s">
        <v>136</v>
      </c>
      <c r="AZ122" s="141"/>
      <c r="BA122" s="141"/>
      <c r="BB122" s="141"/>
      <c r="BC122" s="141"/>
      <c r="BD122" s="141"/>
      <c r="BE122" s="144">
        <f t="shared" si="0"/>
        <v>0</v>
      </c>
      <c r="BF122" s="144">
        <f t="shared" si="1"/>
        <v>0</v>
      </c>
      <c r="BG122" s="144">
        <f t="shared" si="2"/>
        <v>0</v>
      </c>
      <c r="BH122" s="144">
        <f t="shared" si="3"/>
        <v>0</v>
      </c>
      <c r="BI122" s="144">
        <f t="shared" si="4"/>
        <v>0</v>
      </c>
      <c r="BJ122" s="143" t="s">
        <v>84</v>
      </c>
      <c r="BK122" s="141"/>
      <c r="BL122" s="141"/>
      <c r="BM122" s="141"/>
    </row>
    <row r="123" spans="1:65" s="2" customForma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4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29.25" customHeight="1">
      <c r="A124" s="34"/>
      <c r="B124" s="35"/>
      <c r="C124" s="104" t="s">
        <v>101</v>
      </c>
      <c r="D124" s="105"/>
      <c r="E124" s="105"/>
      <c r="F124" s="105"/>
      <c r="G124" s="105"/>
      <c r="H124" s="105"/>
      <c r="I124" s="105"/>
      <c r="J124" s="106">
        <f>ROUND(J96+J116,2)</f>
        <v>0</v>
      </c>
      <c r="K124" s="105"/>
      <c r="L124" s="4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6.95" customHeight="1">
      <c r="A125" s="34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4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9" spans="1:63" s="2" customFormat="1" ht="6.95" customHeight="1">
      <c r="A129" s="34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4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3" s="2" customFormat="1" ht="24.95" customHeight="1">
      <c r="A130" s="34"/>
      <c r="B130" s="35"/>
      <c r="C130" s="21" t="s">
        <v>137</v>
      </c>
      <c r="D130" s="34"/>
      <c r="E130" s="34"/>
      <c r="F130" s="34"/>
      <c r="G130" s="34"/>
      <c r="H130" s="34"/>
      <c r="I130" s="34"/>
      <c r="J130" s="34"/>
      <c r="K130" s="34"/>
      <c r="L130" s="4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3" s="2" customFormat="1" ht="6.95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4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3" s="2" customFormat="1" ht="12" customHeight="1">
      <c r="A132" s="34"/>
      <c r="B132" s="35"/>
      <c r="C132" s="27" t="s">
        <v>16</v>
      </c>
      <c r="D132" s="34"/>
      <c r="E132" s="34"/>
      <c r="F132" s="34"/>
      <c r="G132" s="34"/>
      <c r="H132" s="34"/>
      <c r="I132" s="34"/>
      <c r="J132" s="34"/>
      <c r="K132" s="34"/>
      <c r="L132" s="4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3" s="2" customFormat="1" ht="16.5" customHeight="1">
      <c r="A133" s="34"/>
      <c r="B133" s="35"/>
      <c r="C133" s="34"/>
      <c r="D133" s="34"/>
      <c r="E133" s="278" t="str">
        <f>E7</f>
        <v>Rekonstrukce dílen, Komenského náměstí 45, Jičín</v>
      </c>
      <c r="F133" s="279"/>
      <c r="G133" s="279"/>
      <c r="H133" s="279"/>
      <c r="I133" s="34"/>
      <c r="J133" s="34"/>
      <c r="K133" s="34"/>
      <c r="L133" s="4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3" s="2" customFormat="1" ht="12" customHeight="1">
      <c r="A134" s="34"/>
      <c r="B134" s="35"/>
      <c r="C134" s="27" t="s">
        <v>103</v>
      </c>
      <c r="D134" s="34"/>
      <c r="E134" s="34"/>
      <c r="F134" s="34"/>
      <c r="G134" s="34"/>
      <c r="H134" s="34"/>
      <c r="I134" s="34"/>
      <c r="J134" s="34"/>
      <c r="K134" s="34"/>
      <c r="L134" s="4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3" s="2" customFormat="1" ht="16.5" customHeight="1">
      <c r="A135" s="34"/>
      <c r="B135" s="35"/>
      <c r="C135" s="34"/>
      <c r="D135" s="34"/>
      <c r="E135" s="268" t="str">
        <f>E9</f>
        <v>01 - Stavební část</v>
      </c>
      <c r="F135" s="280"/>
      <c r="G135" s="280"/>
      <c r="H135" s="280"/>
      <c r="I135" s="34"/>
      <c r="J135" s="34"/>
      <c r="K135" s="34"/>
      <c r="L135" s="4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3" s="2" customFormat="1" ht="6.95" customHeight="1">
      <c r="A136" s="34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4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3" s="2" customFormat="1" ht="12" customHeight="1">
      <c r="A137" s="34"/>
      <c r="B137" s="35"/>
      <c r="C137" s="27" t="s">
        <v>19</v>
      </c>
      <c r="D137" s="34"/>
      <c r="E137" s="34"/>
      <c r="F137" s="25" t="str">
        <f>F12</f>
        <v>Jičín</v>
      </c>
      <c r="G137" s="34"/>
      <c r="H137" s="34"/>
      <c r="I137" s="27" t="s">
        <v>21</v>
      </c>
      <c r="J137" s="57" t="str">
        <f>IF(J12="","",J12)</f>
        <v>13. 9. 2022</v>
      </c>
      <c r="K137" s="34"/>
      <c r="L137" s="4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63" s="2" customFormat="1" ht="6.95" customHeight="1">
      <c r="A138" s="34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4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63" s="2" customFormat="1" ht="15.2" customHeight="1">
      <c r="A139" s="34"/>
      <c r="B139" s="35"/>
      <c r="C139" s="27" t="s">
        <v>23</v>
      </c>
      <c r="D139" s="34"/>
      <c r="E139" s="34"/>
      <c r="F139" s="25" t="str">
        <f>E15</f>
        <v xml:space="preserve"> </v>
      </c>
      <c r="G139" s="34"/>
      <c r="H139" s="34"/>
      <c r="I139" s="27" t="s">
        <v>29</v>
      </c>
      <c r="J139" s="30" t="str">
        <f>E21</f>
        <v xml:space="preserve"> </v>
      </c>
      <c r="K139" s="34"/>
      <c r="L139" s="4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63" s="2" customFormat="1" ht="15.2" customHeight="1">
      <c r="A140" s="34"/>
      <c r="B140" s="35"/>
      <c r="C140" s="27" t="s">
        <v>27</v>
      </c>
      <c r="D140" s="34"/>
      <c r="E140" s="34"/>
      <c r="F140" s="25" t="str">
        <f>IF(E18="","",E18)</f>
        <v>Vyplň údaj</v>
      </c>
      <c r="G140" s="34"/>
      <c r="H140" s="34"/>
      <c r="I140" s="27" t="s">
        <v>31</v>
      </c>
      <c r="J140" s="30" t="str">
        <f>E24</f>
        <v>Hájková</v>
      </c>
      <c r="K140" s="34"/>
      <c r="L140" s="4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63" s="2" customFormat="1" ht="10.35" customHeight="1">
      <c r="A141" s="34"/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4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63" s="11" customFormat="1" ht="29.25" customHeight="1">
      <c r="A142" s="145"/>
      <c r="B142" s="146"/>
      <c r="C142" s="147" t="s">
        <v>138</v>
      </c>
      <c r="D142" s="148" t="s">
        <v>61</v>
      </c>
      <c r="E142" s="148" t="s">
        <v>57</v>
      </c>
      <c r="F142" s="148" t="s">
        <v>58</v>
      </c>
      <c r="G142" s="148" t="s">
        <v>139</v>
      </c>
      <c r="H142" s="148" t="s">
        <v>140</v>
      </c>
      <c r="I142" s="148" t="s">
        <v>141</v>
      </c>
      <c r="J142" s="149" t="s">
        <v>108</v>
      </c>
      <c r="K142" s="150" t="s">
        <v>142</v>
      </c>
      <c r="L142" s="151"/>
      <c r="M142" s="64" t="s">
        <v>1</v>
      </c>
      <c r="N142" s="65" t="s">
        <v>40</v>
      </c>
      <c r="O142" s="65" t="s">
        <v>143</v>
      </c>
      <c r="P142" s="65" t="s">
        <v>144</v>
      </c>
      <c r="Q142" s="65" t="s">
        <v>145</v>
      </c>
      <c r="R142" s="65" t="s">
        <v>146</v>
      </c>
      <c r="S142" s="65" t="s">
        <v>147</v>
      </c>
      <c r="T142" s="66" t="s">
        <v>148</v>
      </c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</row>
    <row r="143" spans="1:63" s="2" customFormat="1" ht="22.9" customHeight="1">
      <c r="A143" s="34"/>
      <c r="B143" s="35"/>
      <c r="C143" s="71" t="s">
        <v>149</v>
      </c>
      <c r="D143" s="34"/>
      <c r="E143" s="34"/>
      <c r="F143" s="34"/>
      <c r="G143" s="34"/>
      <c r="H143" s="34"/>
      <c r="I143" s="34"/>
      <c r="J143" s="152">
        <f>BK143</f>
        <v>0</v>
      </c>
      <c r="K143" s="34"/>
      <c r="L143" s="35"/>
      <c r="M143" s="67"/>
      <c r="N143" s="58"/>
      <c r="O143" s="68"/>
      <c r="P143" s="153">
        <f>P144+P303+P387</f>
        <v>0</v>
      </c>
      <c r="Q143" s="68"/>
      <c r="R143" s="153">
        <f>R144+R303+R387</f>
        <v>28.414767610000002</v>
      </c>
      <c r="S143" s="68"/>
      <c r="T143" s="154">
        <f>T144+T303+T387</f>
        <v>32.207605000000001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75</v>
      </c>
      <c r="AU143" s="17" t="s">
        <v>110</v>
      </c>
      <c r="BK143" s="155">
        <f>BK144+BK303+BK387</f>
        <v>0</v>
      </c>
    </row>
    <row r="144" spans="1:63" s="12" customFormat="1" ht="25.9" customHeight="1">
      <c r="B144" s="156"/>
      <c r="D144" s="157" t="s">
        <v>75</v>
      </c>
      <c r="E144" s="158" t="s">
        <v>150</v>
      </c>
      <c r="F144" s="158" t="s">
        <v>151</v>
      </c>
      <c r="I144" s="159"/>
      <c r="J144" s="134">
        <f>BK144</f>
        <v>0</v>
      </c>
      <c r="L144" s="156"/>
      <c r="M144" s="160"/>
      <c r="N144" s="161"/>
      <c r="O144" s="161"/>
      <c r="P144" s="162">
        <f>P145+P163+P167+P193+P201+P256+P295+P301</f>
        <v>0</v>
      </c>
      <c r="Q144" s="161"/>
      <c r="R144" s="162">
        <f>R145+R163+R167+R193+R201+R256+R295+R301</f>
        <v>25.456620590000004</v>
      </c>
      <c r="S144" s="161"/>
      <c r="T144" s="163">
        <f>T145+T163+T167+T193+T201+T256+T295+T301</f>
        <v>32.207605000000001</v>
      </c>
      <c r="AR144" s="157" t="s">
        <v>84</v>
      </c>
      <c r="AT144" s="164" t="s">
        <v>75</v>
      </c>
      <c r="AU144" s="164" t="s">
        <v>76</v>
      </c>
      <c r="AY144" s="157" t="s">
        <v>152</v>
      </c>
      <c r="BK144" s="165">
        <f>BK145+BK163+BK167+BK193+BK201+BK256+BK295+BK301</f>
        <v>0</v>
      </c>
    </row>
    <row r="145" spans="1:65" s="12" customFormat="1" ht="22.9" customHeight="1">
      <c r="B145" s="156"/>
      <c r="D145" s="157" t="s">
        <v>75</v>
      </c>
      <c r="E145" s="166" t="s">
        <v>84</v>
      </c>
      <c r="F145" s="166" t="s">
        <v>153</v>
      </c>
      <c r="I145" s="159"/>
      <c r="J145" s="167">
        <f>BK145</f>
        <v>0</v>
      </c>
      <c r="L145" s="156"/>
      <c r="M145" s="160"/>
      <c r="N145" s="161"/>
      <c r="O145" s="161"/>
      <c r="P145" s="162">
        <f>SUM(P146:P162)</f>
        <v>0</v>
      </c>
      <c r="Q145" s="161"/>
      <c r="R145" s="162">
        <f>SUM(R146:R162)</f>
        <v>1.0369999999999999</v>
      </c>
      <c r="S145" s="161"/>
      <c r="T145" s="163">
        <f>SUM(T146:T162)</f>
        <v>0</v>
      </c>
      <c r="AR145" s="157" t="s">
        <v>84</v>
      </c>
      <c r="AT145" s="164" t="s">
        <v>75</v>
      </c>
      <c r="AU145" s="164" t="s">
        <v>84</v>
      </c>
      <c r="AY145" s="157" t="s">
        <v>152</v>
      </c>
      <c r="BK145" s="165">
        <f>SUM(BK146:BK162)</f>
        <v>0</v>
      </c>
    </row>
    <row r="146" spans="1:65" s="2" customFormat="1" ht="24.2" customHeight="1">
      <c r="A146" s="34"/>
      <c r="B146" s="137"/>
      <c r="C146" s="168" t="s">
        <v>154</v>
      </c>
      <c r="D146" s="168" t="s">
        <v>155</v>
      </c>
      <c r="E146" s="169" t="s">
        <v>156</v>
      </c>
      <c r="F146" s="170" t="s">
        <v>157</v>
      </c>
      <c r="G146" s="171" t="s">
        <v>158</v>
      </c>
      <c r="H146" s="172">
        <v>1.59</v>
      </c>
      <c r="I146" s="173"/>
      <c r="J146" s="174">
        <f>ROUND(I146*H146,2)</f>
        <v>0</v>
      </c>
      <c r="K146" s="175"/>
      <c r="L146" s="35"/>
      <c r="M146" s="176" t="s">
        <v>1</v>
      </c>
      <c r="N146" s="177" t="s">
        <v>41</v>
      </c>
      <c r="O146" s="60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0" t="s">
        <v>159</v>
      </c>
      <c r="AT146" s="180" t="s">
        <v>155</v>
      </c>
      <c r="AU146" s="180" t="s">
        <v>86</v>
      </c>
      <c r="AY146" s="17" t="s">
        <v>152</v>
      </c>
      <c r="BE146" s="100">
        <f>IF(N146="základní",J146,0)</f>
        <v>0</v>
      </c>
      <c r="BF146" s="100">
        <f>IF(N146="snížená",J146,0)</f>
        <v>0</v>
      </c>
      <c r="BG146" s="100">
        <f>IF(N146="zákl. přenesená",J146,0)</f>
        <v>0</v>
      </c>
      <c r="BH146" s="100">
        <f>IF(N146="sníž. přenesená",J146,0)</f>
        <v>0</v>
      </c>
      <c r="BI146" s="100">
        <f>IF(N146="nulová",J146,0)</f>
        <v>0</v>
      </c>
      <c r="BJ146" s="17" t="s">
        <v>84</v>
      </c>
      <c r="BK146" s="100">
        <f>ROUND(I146*H146,2)</f>
        <v>0</v>
      </c>
      <c r="BL146" s="17" t="s">
        <v>159</v>
      </c>
      <c r="BM146" s="180" t="s">
        <v>160</v>
      </c>
    </row>
    <row r="147" spans="1:65" s="13" customFormat="1">
      <c r="B147" s="181"/>
      <c r="D147" s="182" t="s">
        <v>161</v>
      </c>
      <c r="E147" s="183" t="s">
        <v>1</v>
      </c>
      <c r="F147" s="184" t="s">
        <v>162</v>
      </c>
      <c r="H147" s="185">
        <v>1.44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83" t="s">
        <v>161</v>
      </c>
      <c r="AU147" s="183" t="s">
        <v>86</v>
      </c>
      <c r="AV147" s="13" t="s">
        <v>86</v>
      </c>
      <c r="AW147" s="13" t="s">
        <v>30</v>
      </c>
      <c r="AX147" s="13" t="s">
        <v>76</v>
      </c>
      <c r="AY147" s="183" t="s">
        <v>152</v>
      </c>
    </row>
    <row r="148" spans="1:65" s="13" customFormat="1">
      <c r="B148" s="181"/>
      <c r="D148" s="182" t="s">
        <v>161</v>
      </c>
      <c r="E148" s="183" t="s">
        <v>1</v>
      </c>
      <c r="F148" s="184" t="s">
        <v>163</v>
      </c>
      <c r="H148" s="185">
        <v>0.15</v>
      </c>
      <c r="I148" s="186"/>
      <c r="L148" s="181"/>
      <c r="M148" s="187"/>
      <c r="N148" s="188"/>
      <c r="O148" s="188"/>
      <c r="P148" s="188"/>
      <c r="Q148" s="188"/>
      <c r="R148" s="188"/>
      <c r="S148" s="188"/>
      <c r="T148" s="189"/>
      <c r="AT148" s="183" t="s">
        <v>161</v>
      </c>
      <c r="AU148" s="183" t="s">
        <v>86</v>
      </c>
      <c r="AV148" s="13" t="s">
        <v>86</v>
      </c>
      <c r="AW148" s="13" t="s">
        <v>30</v>
      </c>
      <c r="AX148" s="13" t="s">
        <v>76</v>
      </c>
      <c r="AY148" s="183" t="s">
        <v>152</v>
      </c>
    </row>
    <row r="149" spans="1:65" s="14" customFormat="1">
      <c r="B149" s="190"/>
      <c r="D149" s="182" t="s">
        <v>161</v>
      </c>
      <c r="E149" s="191" t="s">
        <v>1</v>
      </c>
      <c r="F149" s="192" t="s">
        <v>164</v>
      </c>
      <c r="H149" s="193">
        <v>1.5899999999999999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1" t="s">
        <v>161</v>
      </c>
      <c r="AU149" s="191" t="s">
        <v>86</v>
      </c>
      <c r="AV149" s="14" t="s">
        <v>159</v>
      </c>
      <c r="AW149" s="14" t="s">
        <v>30</v>
      </c>
      <c r="AX149" s="14" t="s">
        <v>84</v>
      </c>
      <c r="AY149" s="191" t="s">
        <v>152</v>
      </c>
    </row>
    <row r="150" spans="1:65" s="2" customFormat="1" ht="33" customHeight="1">
      <c r="A150" s="34"/>
      <c r="B150" s="137"/>
      <c r="C150" s="168" t="s">
        <v>165</v>
      </c>
      <c r="D150" s="168" t="s">
        <v>155</v>
      </c>
      <c r="E150" s="169" t="s">
        <v>166</v>
      </c>
      <c r="F150" s="170" t="s">
        <v>167</v>
      </c>
      <c r="G150" s="171" t="s">
        <v>158</v>
      </c>
      <c r="H150" s="172">
        <v>2.1120000000000001</v>
      </c>
      <c r="I150" s="173"/>
      <c r="J150" s="174">
        <f>ROUND(I150*H150,2)</f>
        <v>0</v>
      </c>
      <c r="K150" s="175"/>
      <c r="L150" s="35"/>
      <c r="M150" s="176" t="s">
        <v>1</v>
      </c>
      <c r="N150" s="177" t="s">
        <v>41</v>
      </c>
      <c r="O150" s="60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0" t="s">
        <v>159</v>
      </c>
      <c r="AT150" s="180" t="s">
        <v>155</v>
      </c>
      <c r="AU150" s="180" t="s">
        <v>86</v>
      </c>
      <c r="AY150" s="17" t="s">
        <v>152</v>
      </c>
      <c r="BE150" s="100">
        <f>IF(N150="základní",J150,0)</f>
        <v>0</v>
      </c>
      <c r="BF150" s="100">
        <f>IF(N150="snížená",J150,0)</f>
        <v>0</v>
      </c>
      <c r="BG150" s="100">
        <f>IF(N150="zákl. přenesená",J150,0)</f>
        <v>0</v>
      </c>
      <c r="BH150" s="100">
        <f>IF(N150="sníž. přenesená",J150,0)</f>
        <v>0</v>
      </c>
      <c r="BI150" s="100">
        <f>IF(N150="nulová",J150,0)</f>
        <v>0</v>
      </c>
      <c r="BJ150" s="17" t="s">
        <v>84</v>
      </c>
      <c r="BK150" s="100">
        <f>ROUND(I150*H150,2)</f>
        <v>0</v>
      </c>
      <c r="BL150" s="17" t="s">
        <v>159</v>
      </c>
      <c r="BM150" s="180" t="s">
        <v>168</v>
      </c>
    </row>
    <row r="151" spans="1:65" s="13" customFormat="1">
      <c r="B151" s="181"/>
      <c r="D151" s="182" t="s">
        <v>161</v>
      </c>
      <c r="E151" s="183" t="s">
        <v>1</v>
      </c>
      <c r="F151" s="184" t="s">
        <v>169</v>
      </c>
      <c r="H151" s="185">
        <v>1.6319999999999999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83" t="s">
        <v>161</v>
      </c>
      <c r="AU151" s="183" t="s">
        <v>86</v>
      </c>
      <c r="AV151" s="13" t="s">
        <v>86</v>
      </c>
      <c r="AW151" s="13" t="s">
        <v>30</v>
      </c>
      <c r="AX151" s="13" t="s">
        <v>76</v>
      </c>
      <c r="AY151" s="183" t="s">
        <v>152</v>
      </c>
    </row>
    <row r="152" spans="1:65" s="13" customFormat="1">
      <c r="B152" s="181"/>
      <c r="D152" s="182" t="s">
        <v>161</v>
      </c>
      <c r="E152" s="183" t="s">
        <v>1</v>
      </c>
      <c r="F152" s="184" t="s">
        <v>170</v>
      </c>
      <c r="H152" s="185">
        <v>0.48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83" t="s">
        <v>161</v>
      </c>
      <c r="AU152" s="183" t="s">
        <v>86</v>
      </c>
      <c r="AV152" s="13" t="s">
        <v>86</v>
      </c>
      <c r="AW152" s="13" t="s">
        <v>30</v>
      </c>
      <c r="AX152" s="13" t="s">
        <v>76</v>
      </c>
      <c r="AY152" s="183" t="s">
        <v>152</v>
      </c>
    </row>
    <row r="153" spans="1:65" s="14" customFormat="1">
      <c r="B153" s="190"/>
      <c r="D153" s="182" t="s">
        <v>161</v>
      </c>
      <c r="E153" s="191" t="s">
        <v>1</v>
      </c>
      <c r="F153" s="192" t="s">
        <v>164</v>
      </c>
      <c r="H153" s="193">
        <v>2.1120000000000001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161</v>
      </c>
      <c r="AU153" s="191" t="s">
        <v>86</v>
      </c>
      <c r="AV153" s="14" t="s">
        <v>159</v>
      </c>
      <c r="AW153" s="14" t="s">
        <v>30</v>
      </c>
      <c r="AX153" s="14" t="s">
        <v>84</v>
      </c>
      <c r="AY153" s="191" t="s">
        <v>152</v>
      </c>
    </row>
    <row r="154" spans="1:65" s="2" customFormat="1" ht="37.9" customHeight="1">
      <c r="A154" s="34"/>
      <c r="B154" s="137"/>
      <c r="C154" s="168" t="s">
        <v>171</v>
      </c>
      <c r="D154" s="168" t="s">
        <v>155</v>
      </c>
      <c r="E154" s="169" t="s">
        <v>172</v>
      </c>
      <c r="F154" s="170" t="s">
        <v>173</v>
      </c>
      <c r="G154" s="171" t="s">
        <v>158</v>
      </c>
      <c r="H154" s="172">
        <v>3.702</v>
      </c>
      <c r="I154" s="173"/>
      <c r="J154" s="174">
        <f>ROUND(I154*H154,2)</f>
        <v>0</v>
      </c>
      <c r="K154" s="175"/>
      <c r="L154" s="35"/>
      <c r="M154" s="176" t="s">
        <v>1</v>
      </c>
      <c r="N154" s="177" t="s">
        <v>41</v>
      </c>
      <c r="O154" s="60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0" t="s">
        <v>159</v>
      </c>
      <c r="AT154" s="180" t="s">
        <v>155</v>
      </c>
      <c r="AU154" s="180" t="s">
        <v>86</v>
      </c>
      <c r="AY154" s="17" t="s">
        <v>152</v>
      </c>
      <c r="BE154" s="100">
        <f>IF(N154="základní",J154,0)</f>
        <v>0</v>
      </c>
      <c r="BF154" s="100">
        <f>IF(N154="snížená",J154,0)</f>
        <v>0</v>
      </c>
      <c r="BG154" s="100">
        <f>IF(N154="zákl. přenesená",J154,0)</f>
        <v>0</v>
      </c>
      <c r="BH154" s="100">
        <f>IF(N154="sníž. přenesená",J154,0)</f>
        <v>0</v>
      </c>
      <c r="BI154" s="100">
        <f>IF(N154="nulová",J154,0)</f>
        <v>0</v>
      </c>
      <c r="BJ154" s="17" t="s">
        <v>84</v>
      </c>
      <c r="BK154" s="100">
        <f>ROUND(I154*H154,2)</f>
        <v>0</v>
      </c>
      <c r="BL154" s="17" t="s">
        <v>159</v>
      </c>
      <c r="BM154" s="180" t="s">
        <v>174</v>
      </c>
    </row>
    <row r="155" spans="1:65" s="13" customFormat="1">
      <c r="B155" s="181"/>
      <c r="D155" s="182" t="s">
        <v>161</v>
      </c>
      <c r="E155" s="183" t="s">
        <v>1</v>
      </c>
      <c r="F155" s="184" t="s">
        <v>175</v>
      </c>
      <c r="H155" s="185">
        <v>3.702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161</v>
      </c>
      <c r="AU155" s="183" t="s">
        <v>86</v>
      </c>
      <c r="AV155" s="13" t="s">
        <v>86</v>
      </c>
      <c r="AW155" s="13" t="s">
        <v>30</v>
      </c>
      <c r="AX155" s="13" t="s">
        <v>84</v>
      </c>
      <c r="AY155" s="183" t="s">
        <v>152</v>
      </c>
    </row>
    <row r="156" spans="1:65" s="2" customFormat="1" ht="16.5" customHeight="1">
      <c r="A156" s="34"/>
      <c r="B156" s="137"/>
      <c r="C156" s="168" t="s">
        <v>176</v>
      </c>
      <c r="D156" s="168" t="s">
        <v>155</v>
      </c>
      <c r="E156" s="169" t="s">
        <v>177</v>
      </c>
      <c r="F156" s="170" t="s">
        <v>178</v>
      </c>
      <c r="G156" s="171" t="s">
        <v>158</v>
      </c>
      <c r="H156" s="172">
        <v>3.702</v>
      </c>
      <c r="I156" s="173"/>
      <c r="J156" s="174">
        <f>ROUND(I156*H156,2)</f>
        <v>0</v>
      </c>
      <c r="K156" s="175"/>
      <c r="L156" s="35"/>
      <c r="M156" s="176" t="s">
        <v>1</v>
      </c>
      <c r="N156" s="177" t="s">
        <v>41</v>
      </c>
      <c r="O156" s="60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0" t="s">
        <v>159</v>
      </c>
      <c r="AT156" s="180" t="s">
        <v>155</v>
      </c>
      <c r="AU156" s="180" t="s">
        <v>86</v>
      </c>
      <c r="AY156" s="17" t="s">
        <v>152</v>
      </c>
      <c r="BE156" s="100">
        <f>IF(N156="základní",J156,0)</f>
        <v>0</v>
      </c>
      <c r="BF156" s="100">
        <f>IF(N156="snížená",J156,0)</f>
        <v>0</v>
      </c>
      <c r="BG156" s="100">
        <f>IF(N156="zákl. přenesená",J156,0)</f>
        <v>0</v>
      </c>
      <c r="BH156" s="100">
        <f>IF(N156="sníž. přenesená",J156,0)</f>
        <v>0</v>
      </c>
      <c r="BI156" s="100">
        <f>IF(N156="nulová",J156,0)</f>
        <v>0</v>
      </c>
      <c r="BJ156" s="17" t="s">
        <v>84</v>
      </c>
      <c r="BK156" s="100">
        <f>ROUND(I156*H156,2)</f>
        <v>0</v>
      </c>
      <c r="BL156" s="17" t="s">
        <v>159</v>
      </c>
      <c r="BM156" s="180" t="s">
        <v>179</v>
      </c>
    </row>
    <row r="157" spans="1:65" s="2" customFormat="1" ht="24.2" customHeight="1">
      <c r="A157" s="34"/>
      <c r="B157" s="137"/>
      <c r="C157" s="168" t="s">
        <v>180</v>
      </c>
      <c r="D157" s="168" t="s">
        <v>155</v>
      </c>
      <c r="E157" s="169" t="s">
        <v>181</v>
      </c>
      <c r="F157" s="170" t="s">
        <v>182</v>
      </c>
      <c r="G157" s="171" t="s">
        <v>183</v>
      </c>
      <c r="H157" s="172">
        <v>6.6639999999999997</v>
      </c>
      <c r="I157" s="173"/>
      <c r="J157" s="174">
        <f>ROUND(I157*H157,2)</f>
        <v>0</v>
      </c>
      <c r="K157" s="175"/>
      <c r="L157" s="35"/>
      <c r="M157" s="176" t="s">
        <v>1</v>
      </c>
      <c r="N157" s="177" t="s">
        <v>41</v>
      </c>
      <c r="O157" s="60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0" t="s">
        <v>159</v>
      </c>
      <c r="AT157" s="180" t="s">
        <v>155</v>
      </c>
      <c r="AU157" s="180" t="s">
        <v>86</v>
      </c>
      <c r="AY157" s="17" t="s">
        <v>152</v>
      </c>
      <c r="BE157" s="100">
        <f>IF(N157="základní",J157,0)</f>
        <v>0</v>
      </c>
      <c r="BF157" s="100">
        <f>IF(N157="snížená",J157,0)</f>
        <v>0</v>
      </c>
      <c r="BG157" s="100">
        <f>IF(N157="zákl. přenesená",J157,0)</f>
        <v>0</v>
      </c>
      <c r="BH157" s="100">
        <f>IF(N157="sníž. přenesená",J157,0)</f>
        <v>0</v>
      </c>
      <c r="BI157" s="100">
        <f>IF(N157="nulová",J157,0)</f>
        <v>0</v>
      </c>
      <c r="BJ157" s="17" t="s">
        <v>84</v>
      </c>
      <c r="BK157" s="100">
        <f>ROUND(I157*H157,2)</f>
        <v>0</v>
      </c>
      <c r="BL157" s="17" t="s">
        <v>159</v>
      </c>
      <c r="BM157" s="180" t="s">
        <v>184</v>
      </c>
    </row>
    <row r="158" spans="1:65" s="13" customFormat="1">
      <c r="B158" s="181"/>
      <c r="D158" s="182" t="s">
        <v>161</v>
      </c>
      <c r="E158" s="183" t="s">
        <v>1</v>
      </c>
      <c r="F158" s="184" t="s">
        <v>185</v>
      </c>
      <c r="H158" s="185">
        <v>6.6639999999999997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161</v>
      </c>
      <c r="AU158" s="183" t="s">
        <v>86</v>
      </c>
      <c r="AV158" s="13" t="s">
        <v>86</v>
      </c>
      <c r="AW158" s="13" t="s">
        <v>30</v>
      </c>
      <c r="AX158" s="13" t="s">
        <v>84</v>
      </c>
      <c r="AY158" s="183" t="s">
        <v>152</v>
      </c>
    </row>
    <row r="159" spans="1:65" s="2" customFormat="1" ht="24.2" customHeight="1">
      <c r="A159" s="34"/>
      <c r="B159" s="137"/>
      <c r="C159" s="168" t="s">
        <v>186</v>
      </c>
      <c r="D159" s="168" t="s">
        <v>155</v>
      </c>
      <c r="E159" s="169" t="s">
        <v>187</v>
      </c>
      <c r="F159" s="170" t="s">
        <v>188</v>
      </c>
      <c r="G159" s="171" t="s">
        <v>158</v>
      </c>
      <c r="H159" s="172">
        <v>0.48</v>
      </c>
      <c r="I159" s="173"/>
      <c r="J159" s="174">
        <f>ROUND(I159*H159,2)</f>
        <v>0</v>
      </c>
      <c r="K159" s="175"/>
      <c r="L159" s="35"/>
      <c r="M159" s="176" t="s">
        <v>1</v>
      </c>
      <c r="N159" s="177" t="s">
        <v>41</v>
      </c>
      <c r="O159" s="60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0" t="s">
        <v>159</v>
      </c>
      <c r="AT159" s="180" t="s">
        <v>155</v>
      </c>
      <c r="AU159" s="180" t="s">
        <v>86</v>
      </c>
      <c r="AY159" s="17" t="s">
        <v>152</v>
      </c>
      <c r="BE159" s="100">
        <f>IF(N159="základní",J159,0)</f>
        <v>0</v>
      </c>
      <c r="BF159" s="100">
        <f>IF(N159="snížená",J159,0)</f>
        <v>0</v>
      </c>
      <c r="BG159" s="100">
        <f>IF(N159="zákl. přenesená",J159,0)</f>
        <v>0</v>
      </c>
      <c r="BH159" s="100">
        <f>IF(N159="sníž. přenesená",J159,0)</f>
        <v>0</v>
      </c>
      <c r="BI159" s="100">
        <f>IF(N159="nulová",J159,0)</f>
        <v>0</v>
      </c>
      <c r="BJ159" s="17" t="s">
        <v>84</v>
      </c>
      <c r="BK159" s="100">
        <f>ROUND(I159*H159,2)</f>
        <v>0</v>
      </c>
      <c r="BL159" s="17" t="s">
        <v>159</v>
      </c>
      <c r="BM159" s="180" t="s">
        <v>189</v>
      </c>
    </row>
    <row r="160" spans="1:65" s="13" customFormat="1">
      <c r="B160" s="181"/>
      <c r="D160" s="182" t="s">
        <v>161</v>
      </c>
      <c r="E160" s="183" t="s">
        <v>1</v>
      </c>
      <c r="F160" s="184" t="s">
        <v>190</v>
      </c>
      <c r="H160" s="185">
        <v>0.48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161</v>
      </c>
      <c r="AU160" s="183" t="s">
        <v>86</v>
      </c>
      <c r="AV160" s="13" t="s">
        <v>86</v>
      </c>
      <c r="AW160" s="13" t="s">
        <v>30</v>
      </c>
      <c r="AX160" s="13" t="s">
        <v>84</v>
      </c>
      <c r="AY160" s="183" t="s">
        <v>152</v>
      </c>
    </row>
    <row r="161" spans="1:65" s="2" customFormat="1" ht="16.5" customHeight="1">
      <c r="A161" s="34"/>
      <c r="B161" s="137"/>
      <c r="C161" s="198" t="s">
        <v>191</v>
      </c>
      <c r="D161" s="198" t="s">
        <v>192</v>
      </c>
      <c r="E161" s="199" t="s">
        <v>193</v>
      </c>
      <c r="F161" s="200" t="s">
        <v>194</v>
      </c>
      <c r="G161" s="201" t="s">
        <v>183</v>
      </c>
      <c r="H161" s="202">
        <v>1.0369999999999999</v>
      </c>
      <c r="I161" s="203"/>
      <c r="J161" s="204">
        <f>ROUND(I161*H161,2)</f>
        <v>0</v>
      </c>
      <c r="K161" s="205"/>
      <c r="L161" s="206"/>
      <c r="M161" s="207" t="s">
        <v>1</v>
      </c>
      <c r="N161" s="208" t="s">
        <v>41</v>
      </c>
      <c r="O161" s="60"/>
      <c r="P161" s="178">
        <f>O161*H161</f>
        <v>0</v>
      </c>
      <c r="Q161" s="178">
        <v>1</v>
      </c>
      <c r="R161" s="178">
        <f>Q161*H161</f>
        <v>1.0369999999999999</v>
      </c>
      <c r="S161" s="178">
        <v>0</v>
      </c>
      <c r="T161" s="17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0" t="s">
        <v>195</v>
      </c>
      <c r="AT161" s="180" t="s">
        <v>192</v>
      </c>
      <c r="AU161" s="180" t="s">
        <v>86</v>
      </c>
      <c r="AY161" s="17" t="s">
        <v>152</v>
      </c>
      <c r="BE161" s="100">
        <f>IF(N161="základní",J161,0)</f>
        <v>0</v>
      </c>
      <c r="BF161" s="100">
        <f>IF(N161="snížená",J161,0)</f>
        <v>0</v>
      </c>
      <c r="BG161" s="100">
        <f>IF(N161="zákl. přenesená",J161,0)</f>
        <v>0</v>
      </c>
      <c r="BH161" s="100">
        <f>IF(N161="sníž. přenesená",J161,0)</f>
        <v>0</v>
      </c>
      <c r="BI161" s="100">
        <f>IF(N161="nulová",J161,0)</f>
        <v>0</v>
      </c>
      <c r="BJ161" s="17" t="s">
        <v>84</v>
      </c>
      <c r="BK161" s="100">
        <f>ROUND(I161*H161,2)</f>
        <v>0</v>
      </c>
      <c r="BL161" s="17" t="s">
        <v>159</v>
      </c>
      <c r="BM161" s="180" t="s">
        <v>196</v>
      </c>
    </row>
    <row r="162" spans="1:65" s="13" customFormat="1">
      <c r="B162" s="181"/>
      <c r="D162" s="182" t="s">
        <v>161</v>
      </c>
      <c r="E162" s="183" t="s">
        <v>1</v>
      </c>
      <c r="F162" s="184" t="s">
        <v>197</v>
      </c>
      <c r="H162" s="185">
        <v>1.0369999999999999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83" t="s">
        <v>161</v>
      </c>
      <c r="AU162" s="183" t="s">
        <v>86</v>
      </c>
      <c r="AV162" s="13" t="s">
        <v>86</v>
      </c>
      <c r="AW162" s="13" t="s">
        <v>30</v>
      </c>
      <c r="AX162" s="13" t="s">
        <v>84</v>
      </c>
      <c r="AY162" s="183" t="s">
        <v>152</v>
      </c>
    </row>
    <row r="163" spans="1:65" s="12" customFormat="1" ht="22.9" customHeight="1">
      <c r="B163" s="156"/>
      <c r="D163" s="157" t="s">
        <v>75</v>
      </c>
      <c r="E163" s="166" t="s">
        <v>86</v>
      </c>
      <c r="F163" s="166" t="s">
        <v>198</v>
      </c>
      <c r="I163" s="159"/>
      <c r="J163" s="167">
        <f>BK163</f>
        <v>0</v>
      </c>
      <c r="L163" s="156"/>
      <c r="M163" s="160"/>
      <c r="N163" s="161"/>
      <c r="O163" s="161"/>
      <c r="P163" s="162">
        <f>SUM(P164:P166)</f>
        <v>0</v>
      </c>
      <c r="Q163" s="161"/>
      <c r="R163" s="162">
        <f>SUM(R164:R166)</f>
        <v>4.4242861600000003</v>
      </c>
      <c r="S163" s="161"/>
      <c r="T163" s="163">
        <f>SUM(T164:T166)</f>
        <v>0</v>
      </c>
      <c r="AR163" s="157" t="s">
        <v>84</v>
      </c>
      <c r="AT163" s="164" t="s">
        <v>75</v>
      </c>
      <c r="AU163" s="164" t="s">
        <v>84</v>
      </c>
      <c r="AY163" s="157" t="s">
        <v>152</v>
      </c>
      <c r="BK163" s="165">
        <f>SUM(BK164:BK166)</f>
        <v>0</v>
      </c>
    </row>
    <row r="164" spans="1:65" s="2" customFormat="1" ht="16.5" customHeight="1">
      <c r="A164" s="34"/>
      <c r="B164" s="137"/>
      <c r="C164" s="168" t="s">
        <v>199</v>
      </c>
      <c r="D164" s="168" t="s">
        <v>155</v>
      </c>
      <c r="E164" s="169" t="s">
        <v>200</v>
      </c>
      <c r="F164" s="170" t="s">
        <v>201</v>
      </c>
      <c r="G164" s="171" t="s">
        <v>158</v>
      </c>
      <c r="H164" s="172">
        <v>1.768</v>
      </c>
      <c r="I164" s="173"/>
      <c r="J164" s="174">
        <f>ROUND(I164*H164,2)</f>
        <v>0</v>
      </c>
      <c r="K164" s="175"/>
      <c r="L164" s="35"/>
      <c r="M164" s="176" t="s">
        <v>1</v>
      </c>
      <c r="N164" s="177" t="s">
        <v>41</v>
      </c>
      <c r="O164" s="60"/>
      <c r="P164" s="178">
        <f>O164*H164</f>
        <v>0</v>
      </c>
      <c r="Q164" s="178">
        <v>2.5018699999999998</v>
      </c>
      <c r="R164" s="178">
        <f>Q164*H164</f>
        <v>4.4233061600000001</v>
      </c>
      <c r="S164" s="178">
        <v>0</v>
      </c>
      <c r="T164" s="17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0" t="s">
        <v>159</v>
      </c>
      <c r="AT164" s="180" t="s">
        <v>155</v>
      </c>
      <c r="AU164" s="180" t="s">
        <v>86</v>
      </c>
      <c r="AY164" s="17" t="s">
        <v>152</v>
      </c>
      <c r="BE164" s="100">
        <f>IF(N164="základní",J164,0)</f>
        <v>0</v>
      </c>
      <c r="BF164" s="100">
        <f>IF(N164="snížená",J164,0)</f>
        <v>0</v>
      </c>
      <c r="BG164" s="100">
        <f>IF(N164="zákl. přenesená",J164,0)</f>
        <v>0</v>
      </c>
      <c r="BH164" s="100">
        <f>IF(N164="sníž. přenesená",J164,0)</f>
        <v>0</v>
      </c>
      <c r="BI164" s="100">
        <f>IF(N164="nulová",J164,0)</f>
        <v>0</v>
      </c>
      <c r="BJ164" s="17" t="s">
        <v>84</v>
      </c>
      <c r="BK164" s="100">
        <f>ROUND(I164*H164,2)</f>
        <v>0</v>
      </c>
      <c r="BL164" s="17" t="s">
        <v>159</v>
      </c>
      <c r="BM164" s="180" t="s">
        <v>202</v>
      </c>
    </row>
    <row r="165" spans="1:65" s="13" customFormat="1">
      <c r="B165" s="181"/>
      <c r="D165" s="182" t="s">
        <v>161</v>
      </c>
      <c r="E165" s="183" t="s">
        <v>1</v>
      </c>
      <c r="F165" s="184" t="s">
        <v>203</v>
      </c>
      <c r="H165" s="185">
        <v>1.768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83" t="s">
        <v>161</v>
      </c>
      <c r="AU165" s="183" t="s">
        <v>86</v>
      </c>
      <c r="AV165" s="13" t="s">
        <v>86</v>
      </c>
      <c r="AW165" s="13" t="s">
        <v>30</v>
      </c>
      <c r="AX165" s="13" t="s">
        <v>84</v>
      </c>
      <c r="AY165" s="183" t="s">
        <v>152</v>
      </c>
    </row>
    <row r="166" spans="1:65" s="2" customFormat="1" ht="24.2" customHeight="1">
      <c r="A166" s="34"/>
      <c r="B166" s="137"/>
      <c r="C166" s="168" t="s">
        <v>204</v>
      </c>
      <c r="D166" s="168" t="s">
        <v>155</v>
      </c>
      <c r="E166" s="169" t="s">
        <v>205</v>
      </c>
      <c r="F166" s="170" t="s">
        <v>206</v>
      </c>
      <c r="G166" s="171" t="s">
        <v>207</v>
      </c>
      <c r="H166" s="172">
        <v>2</v>
      </c>
      <c r="I166" s="173"/>
      <c r="J166" s="174">
        <f>ROUND(I166*H166,2)</f>
        <v>0</v>
      </c>
      <c r="K166" s="175"/>
      <c r="L166" s="35"/>
      <c r="M166" s="176" t="s">
        <v>1</v>
      </c>
      <c r="N166" s="177" t="s">
        <v>41</v>
      </c>
      <c r="O166" s="60"/>
      <c r="P166" s="178">
        <f>O166*H166</f>
        <v>0</v>
      </c>
      <c r="Q166" s="178">
        <v>4.8999999999999998E-4</v>
      </c>
      <c r="R166" s="178">
        <f>Q166*H166</f>
        <v>9.7999999999999997E-4</v>
      </c>
      <c r="S166" s="178">
        <v>0</v>
      </c>
      <c r="T166" s="17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0" t="s">
        <v>159</v>
      </c>
      <c r="AT166" s="180" t="s">
        <v>155</v>
      </c>
      <c r="AU166" s="180" t="s">
        <v>86</v>
      </c>
      <c r="AY166" s="17" t="s">
        <v>152</v>
      </c>
      <c r="BE166" s="100">
        <f>IF(N166="základní",J166,0)</f>
        <v>0</v>
      </c>
      <c r="BF166" s="100">
        <f>IF(N166="snížená",J166,0)</f>
        <v>0</v>
      </c>
      <c r="BG166" s="100">
        <f>IF(N166="zákl. přenesená",J166,0)</f>
        <v>0</v>
      </c>
      <c r="BH166" s="100">
        <f>IF(N166="sníž. přenesená",J166,0)</f>
        <v>0</v>
      </c>
      <c r="BI166" s="100">
        <f>IF(N166="nulová",J166,0)</f>
        <v>0</v>
      </c>
      <c r="BJ166" s="17" t="s">
        <v>84</v>
      </c>
      <c r="BK166" s="100">
        <f>ROUND(I166*H166,2)</f>
        <v>0</v>
      </c>
      <c r="BL166" s="17" t="s">
        <v>159</v>
      </c>
      <c r="BM166" s="180" t="s">
        <v>208</v>
      </c>
    </row>
    <row r="167" spans="1:65" s="12" customFormat="1" ht="22.9" customHeight="1">
      <c r="B167" s="156"/>
      <c r="D167" s="157" t="s">
        <v>75</v>
      </c>
      <c r="E167" s="166" t="s">
        <v>209</v>
      </c>
      <c r="F167" s="166" t="s">
        <v>210</v>
      </c>
      <c r="I167" s="159"/>
      <c r="J167" s="167">
        <f>BK167</f>
        <v>0</v>
      </c>
      <c r="L167" s="156"/>
      <c r="M167" s="160"/>
      <c r="N167" s="161"/>
      <c r="O167" s="161"/>
      <c r="P167" s="162">
        <f>SUM(P168:P192)</f>
        <v>0</v>
      </c>
      <c r="Q167" s="161"/>
      <c r="R167" s="162">
        <f>SUM(R168:R192)</f>
        <v>10.4886152</v>
      </c>
      <c r="S167" s="161"/>
      <c r="T167" s="163">
        <f>SUM(T168:T192)</f>
        <v>0</v>
      </c>
      <c r="AR167" s="157" t="s">
        <v>84</v>
      </c>
      <c r="AT167" s="164" t="s">
        <v>75</v>
      </c>
      <c r="AU167" s="164" t="s">
        <v>84</v>
      </c>
      <c r="AY167" s="157" t="s">
        <v>152</v>
      </c>
      <c r="BK167" s="165">
        <f>SUM(BK168:BK192)</f>
        <v>0</v>
      </c>
    </row>
    <row r="168" spans="1:65" s="2" customFormat="1" ht="24.2" customHeight="1">
      <c r="A168" s="34"/>
      <c r="B168" s="137"/>
      <c r="C168" s="168" t="s">
        <v>84</v>
      </c>
      <c r="D168" s="168" t="s">
        <v>155</v>
      </c>
      <c r="E168" s="169" t="s">
        <v>211</v>
      </c>
      <c r="F168" s="170" t="s">
        <v>212</v>
      </c>
      <c r="G168" s="171" t="s">
        <v>183</v>
      </c>
      <c r="H168" s="172">
        <v>0.19</v>
      </c>
      <c r="I168" s="173"/>
      <c r="J168" s="174">
        <f>ROUND(I168*H168,2)</f>
        <v>0</v>
      </c>
      <c r="K168" s="175"/>
      <c r="L168" s="35"/>
      <c r="M168" s="176" t="s">
        <v>1</v>
      </c>
      <c r="N168" s="177" t="s">
        <v>41</v>
      </c>
      <c r="O168" s="60"/>
      <c r="P168" s="178">
        <f>O168*H168</f>
        <v>0</v>
      </c>
      <c r="Q168" s="178">
        <v>1.0900000000000001</v>
      </c>
      <c r="R168" s="178">
        <f>Q168*H168</f>
        <v>0.20710000000000001</v>
      </c>
      <c r="S168" s="178">
        <v>0</v>
      </c>
      <c r="T168" s="17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0" t="s">
        <v>159</v>
      </c>
      <c r="AT168" s="180" t="s">
        <v>155</v>
      </c>
      <c r="AU168" s="180" t="s">
        <v>86</v>
      </c>
      <c r="AY168" s="17" t="s">
        <v>152</v>
      </c>
      <c r="BE168" s="100">
        <f>IF(N168="základní",J168,0)</f>
        <v>0</v>
      </c>
      <c r="BF168" s="100">
        <f>IF(N168="snížená",J168,0)</f>
        <v>0</v>
      </c>
      <c r="BG168" s="100">
        <f>IF(N168="zákl. přenesená",J168,0)</f>
        <v>0</v>
      </c>
      <c r="BH168" s="100">
        <f>IF(N168="sníž. přenesená",J168,0)</f>
        <v>0</v>
      </c>
      <c r="BI168" s="100">
        <f>IF(N168="nulová",J168,0)</f>
        <v>0</v>
      </c>
      <c r="BJ168" s="17" t="s">
        <v>84</v>
      </c>
      <c r="BK168" s="100">
        <f>ROUND(I168*H168,2)</f>
        <v>0</v>
      </c>
      <c r="BL168" s="17" t="s">
        <v>159</v>
      </c>
      <c r="BM168" s="180" t="s">
        <v>213</v>
      </c>
    </row>
    <row r="169" spans="1:65" s="15" customFormat="1">
      <c r="B169" s="209"/>
      <c r="D169" s="182" t="s">
        <v>161</v>
      </c>
      <c r="E169" s="210" t="s">
        <v>1</v>
      </c>
      <c r="F169" s="211" t="s">
        <v>214</v>
      </c>
      <c r="H169" s="210" t="s">
        <v>1</v>
      </c>
      <c r="I169" s="212"/>
      <c r="L169" s="209"/>
      <c r="M169" s="213"/>
      <c r="N169" s="214"/>
      <c r="O169" s="214"/>
      <c r="P169" s="214"/>
      <c r="Q169" s="214"/>
      <c r="R169" s="214"/>
      <c r="S169" s="214"/>
      <c r="T169" s="215"/>
      <c r="AT169" s="210" t="s">
        <v>161</v>
      </c>
      <c r="AU169" s="210" t="s">
        <v>86</v>
      </c>
      <c r="AV169" s="15" t="s">
        <v>84</v>
      </c>
      <c r="AW169" s="15" t="s">
        <v>30</v>
      </c>
      <c r="AX169" s="15" t="s">
        <v>76</v>
      </c>
      <c r="AY169" s="210" t="s">
        <v>152</v>
      </c>
    </row>
    <row r="170" spans="1:65" s="13" customFormat="1">
      <c r="B170" s="181"/>
      <c r="D170" s="182" t="s">
        <v>161</v>
      </c>
      <c r="E170" s="183" t="s">
        <v>1</v>
      </c>
      <c r="F170" s="184" t="s">
        <v>215</v>
      </c>
      <c r="H170" s="185">
        <v>0.19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83" t="s">
        <v>161</v>
      </c>
      <c r="AU170" s="183" t="s">
        <v>86</v>
      </c>
      <c r="AV170" s="13" t="s">
        <v>86</v>
      </c>
      <c r="AW170" s="13" t="s">
        <v>30</v>
      </c>
      <c r="AX170" s="13" t="s">
        <v>84</v>
      </c>
      <c r="AY170" s="183" t="s">
        <v>152</v>
      </c>
    </row>
    <row r="171" spans="1:65" s="2" customFormat="1" ht="16.5" customHeight="1">
      <c r="A171" s="34"/>
      <c r="B171" s="137"/>
      <c r="C171" s="168" t="s">
        <v>86</v>
      </c>
      <c r="D171" s="168" t="s">
        <v>155</v>
      </c>
      <c r="E171" s="169" t="s">
        <v>216</v>
      </c>
      <c r="F171" s="170" t="s">
        <v>217</v>
      </c>
      <c r="G171" s="171" t="s">
        <v>158</v>
      </c>
      <c r="H171" s="172">
        <v>0.38400000000000001</v>
      </c>
      <c r="I171" s="173"/>
      <c r="J171" s="174">
        <f>ROUND(I171*H171,2)</f>
        <v>0</v>
      </c>
      <c r="K171" s="175"/>
      <c r="L171" s="35"/>
      <c r="M171" s="176" t="s">
        <v>1</v>
      </c>
      <c r="N171" s="177" t="s">
        <v>41</v>
      </c>
      <c r="O171" s="60"/>
      <c r="P171" s="178">
        <f>O171*H171</f>
        <v>0</v>
      </c>
      <c r="Q171" s="178">
        <v>1.94302</v>
      </c>
      <c r="R171" s="178">
        <f>Q171*H171</f>
        <v>0.74611967999999995</v>
      </c>
      <c r="S171" s="178">
        <v>0</v>
      </c>
      <c r="T171" s="17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0" t="s">
        <v>159</v>
      </c>
      <c r="AT171" s="180" t="s">
        <v>155</v>
      </c>
      <c r="AU171" s="180" t="s">
        <v>86</v>
      </c>
      <c r="AY171" s="17" t="s">
        <v>152</v>
      </c>
      <c r="BE171" s="100">
        <f>IF(N171="základní",J171,0)</f>
        <v>0</v>
      </c>
      <c r="BF171" s="100">
        <f>IF(N171="snížená",J171,0)</f>
        <v>0</v>
      </c>
      <c r="BG171" s="100">
        <f>IF(N171="zákl. přenesená",J171,0)</f>
        <v>0</v>
      </c>
      <c r="BH171" s="100">
        <f>IF(N171="sníž. přenesená",J171,0)</f>
        <v>0</v>
      </c>
      <c r="BI171" s="100">
        <f>IF(N171="nulová",J171,0)</f>
        <v>0</v>
      </c>
      <c r="BJ171" s="17" t="s">
        <v>84</v>
      </c>
      <c r="BK171" s="100">
        <f>ROUND(I171*H171,2)</f>
        <v>0</v>
      </c>
      <c r="BL171" s="17" t="s">
        <v>159</v>
      </c>
      <c r="BM171" s="180" t="s">
        <v>218</v>
      </c>
    </row>
    <row r="172" spans="1:65" s="13" customFormat="1">
      <c r="B172" s="181"/>
      <c r="D172" s="182" t="s">
        <v>161</v>
      </c>
      <c r="E172" s="183" t="s">
        <v>1</v>
      </c>
      <c r="F172" s="184" t="s">
        <v>219</v>
      </c>
      <c r="H172" s="185">
        <v>0.38400000000000001</v>
      </c>
      <c r="I172" s="186"/>
      <c r="L172" s="181"/>
      <c r="M172" s="187"/>
      <c r="N172" s="188"/>
      <c r="O172" s="188"/>
      <c r="P172" s="188"/>
      <c r="Q172" s="188"/>
      <c r="R172" s="188"/>
      <c r="S172" s="188"/>
      <c r="T172" s="189"/>
      <c r="AT172" s="183" t="s">
        <v>161</v>
      </c>
      <c r="AU172" s="183" t="s">
        <v>86</v>
      </c>
      <c r="AV172" s="13" t="s">
        <v>86</v>
      </c>
      <c r="AW172" s="13" t="s">
        <v>30</v>
      </c>
      <c r="AX172" s="13" t="s">
        <v>84</v>
      </c>
      <c r="AY172" s="183" t="s">
        <v>152</v>
      </c>
    </row>
    <row r="173" spans="1:65" s="2" customFormat="1" ht="24.2" customHeight="1">
      <c r="A173" s="34"/>
      <c r="B173" s="137"/>
      <c r="C173" s="168" t="s">
        <v>209</v>
      </c>
      <c r="D173" s="168" t="s">
        <v>155</v>
      </c>
      <c r="E173" s="169" t="s">
        <v>220</v>
      </c>
      <c r="F173" s="170" t="s">
        <v>221</v>
      </c>
      <c r="G173" s="171" t="s">
        <v>158</v>
      </c>
      <c r="H173" s="172">
        <v>4.2610000000000001</v>
      </c>
      <c r="I173" s="173"/>
      <c r="J173" s="174">
        <f>ROUND(I173*H173,2)</f>
        <v>0</v>
      </c>
      <c r="K173" s="175"/>
      <c r="L173" s="35"/>
      <c r="M173" s="176" t="s">
        <v>1</v>
      </c>
      <c r="N173" s="177" t="s">
        <v>41</v>
      </c>
      <c r="O173" s="60"/>
      <c r="P173" s="178">
        <f>O173*H173</f>
        <v>0</v>
      </c>
      <c r="Q173" s="178">
        <v>1.8774999999999999</v>
      </c>
      <c r="R173" s="178">
        <f>Q173*H173</f>
        <v>8.0000274999999998</v>
      </c>
      <c r="S173" s="178">
        <v>0</v>
      </c>
      <c r="T173" s="17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0" t="s">
        <v>159</v>
      </c>
      <c r="AT173" s="180" t="s">
        <v>155</v>
      </c>
      <c r="AU173" s="180" t="s">
        <v>86</v>
      </c>
      <c r="AY173" s="17" t="s">
        <v>152</v>
      </c>
      <c r="BE173" s="100">
        <f>IF(N173="základní",J173,0)</f>
        <v>0</v>
      </c>
      <c r="BF173" s="100">
        <f>IF(N173="snížená",J173,0)</f>
        <v>0</v>
      </c>
      <c r="BG173" s="100">
        <f>IF(N173="zákl. přenesená",J173,0)</f>
        <v>0</v>
      </c>
      <c r="BH173" s="100">
        <f>IF(N173="sníž. přenesená",J173,0)</f>
        <v>0</v>
      </c>
      <c r="BI173" s="100">
        <f>IF(N173="nulová",J173,0)</f>
        <v>0</v>
      </c>
      <c r="BJ173" s="17" t="s">
        <v>84</v>
      </c>
      <c r="BK173" s="100">
        <f>ROUND(I173*H173,2)</f>
        <v>0</v>
      </c>
      <c r="BL173" s="17" t="s">
        <v>159</v>
      </c>
      <c r="BM173" s="180" t="s">
        <v>222</v>
      </c>
    </row>
    <row r="174" spans="1:65" s="15" customFormat="1">
      <c r="B174" s="209"/>
      <c r="D174" s="182" t="s">
        <v>161</v>
      </c>
      <c r="E174" s="210" t="s">
        <v>1</v>
      </c>
      <c r="F174" s="211" t="s">
        <v>223</v>
      </c>
      <c r="H174" s="210" t="s">
        <v>1</v>
      </c>
      <c r="I174" s="212"/>
      <c r="L174" s="209"/>
      <c r="M174" s="213"/>
      <c r="N174" s="214"/>
      <c r="O174" s="214"/>
      <c r="P174" s="214"/>
      <c r="Q174" s="214"/>
      <c r="R174" s="214"/>
      <c r="S174" s="214"/>
      <c r="T174" s="215"/>
      <c r="AT174" s="210" t="s">
        <v>161</v>
      </c>
      <c r="AU174" s="210" t="s">
        <v>86</v>
      </c>
      <c r="AV174" s="15" t="s">
        <v>84</v>
      </c>
      <c r="AW174" s="15" t="s">
        <v>30</v>
      </c>
      <c r="AX174" s="15" t="s">
        <v>76</v>
      </c>
      <c r="AY174" s="210" t="s">
        <v>152</v>
      </c>
    </row>
    <row r="175" spans="1:65" s="13" customFormat="1">
      <c r="B175" s="181"/>
      <c r="D175" s="182" t="s">
        <v>161</v>
      </c>
      <c r="E175" s="183" t="s">
        <v>1</v>
      </c>
      <c r="F175" s="184" t="s">
        <v>224</v>
      </c>
      <c r="H175" s="185">
        <v>1.476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161</v>
      </c>
      <c r="AU175" s="183" t="s">
        <v>86</v>
      </c>
      <c r="AV175" s="13" t="s">
        <v>86</v>
      </c>
      <c r="AW175" s="13" t="s">
        <v>30</v>
      </c>
      <c r="AX175" s="13" t="s">
        <v>76</v>
      </c>
      <c r="AY175" s="183" t="s">
        <v>152</v>
      </c>
    </row>
    <row r="176" spans="1:65" s="13" customFormat="1">
      <c r="B176" s="181"/>
      <c r="D176" s="182" t="s">
        <v>161</v>
      </c>
      <c r="E176" s="183" t="s">
        <v>1</v>
      </c>
      <c r="F176" s="184" t="s">
        <v>225</v>
      </c>
      <c r="H176" s="185">
        <v>2.7850000000000001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83" t="s">
        <v>161</v>
      </c>
      <c r="AU176" s="183" t="s">
        <v>86</v>
      </c>
      <c r="AV176" s="13" t="s">
        <v>86</v>
      </c>
      <c r="AW176" s="13" t="s">
        <v>30</v>
      </c>
      <c r="AX176" s="13" t="s">
        <v>76</v>
      </c>
      <c r="AY176" s="183" t="s">
        <v>152</v>
      </c>
    </row>
    <row r="177" spans="1:65" s="14" customFormat="1">
      <c r="B177" s="190"/>
      <c r="D177" s="182" t="s">
        <v>161</v>
      </c>
      <c r="E177" s="191" t="s">
        <v>1</v>
      </c>
      <c r="F177" s="192" t="s">
        <v>164</v>
      </c>
      <c r="H177" s="193">
        <v>4.2610000000000001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161</v>
      </c>
      <c r="AU177" s="191" t="s">
        <v>86</v>
      </c>
      <c r="AV177" s="14" t="s">
        <v>159</v>
      </c>
      <c r="AW177" s="14" t="s">
        <v>30</v>
      </c>
      <c r="AX177" s="14" t="s">
        <v>84</v>
      </c>
      <c r="AY177" s="191" t="s">
        <v>152</v>
      </c>
    </row>
    <row r="178" spans="1:65" s="2" customFormat="1" ht="33" customHeight="1">
      <c r="A178" s="34"/>
      <c r="B178" s="137"/>
      <c r="C178" s="168" t="s">
        <v>226</v>
      </c>
      <c r="D178" s="168" t="s">
        <v>155</v>
      </c>
      <c r="E178" s="169" t="s">
        <v>227</v>
      </c>
      <c r="F178" s="170" t="s">
        <v>228</v>
      </c>
      <c r="G178" s="171" t="s">
        <v>229</v>
      </c>
      <c r="H178" s="172">
        <v>2.7</v>
      </c>
      <c r="I178" s="173"/>
      <c r="J178" s="174">
        <f>ROUND(I178*H178,2)</f>
        <v>0</v>
      </c>
      <c r="K178" s="175"/>
      <c r="L178" s="35"/>
      <c r="M178" s="176" t="s">
        <v>1</v>
      </c>
      <c r="N178" s="177" t="s">
        <v>41</v>
      </c>
      <c r="O178" s="60"/>
      <c r="P178" s="178">
        <f>O178*H178</f>
        <v>0</v>
      </c>
      <c r="Q178" s="178">
        <v>0.45195000000000002</v>
      </c>
      <c r="R178" s="178">
        <f>Q178*H178</f>
        <v>1.2202650000000002</v>
      </c>
      <c r="S178" s="178">
        <v>0</v>
      </c>
      <c r="T178" s="17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0" t="s">
        <v>159</v>
      </c>
      <c r="AT178" s="180" t="s">
        <v>155</v>
      </c>
      <c r="AU178" s="180" t="s">
        <v>86</v>
      </c>
      <c r="AY178" s="17" t="s">
        <v>152</v>
      </c>
      <c r="BE178" s="100">
        <f>IF(N178="základní",J178,0)</f>
        <v>0</v>
      </c>
      <c r="BF178" s="100">
        <f>IF(N178="snížená",J178,0)</f>
        <v>0</v>
      </c>
      <c r="BG178" s="100">
        <f>IF(N178="zákl. přenesená",J178,0)</f>
        <v>0</v>
      </c>
      <c r="BH178" s="100">
        <f>IF(N178="sníž. přenesená",J178,0)</f>
        <v>0</v>
      </c>
      <c r="BI178" s="100">
        <f>IF(N178="nulová",J178,0)</f>
        <v>0</v>
      </c>
      <c r="BJ178" s="17" t="s">
        <v>84</v>
      </c>
      <c r="BK178" s="100">
        <f>ROUND(I178*H178,2)</f>
        <v>0</v>
      </c>
      <c r="BL178" s="17" t="s">
        <v>159</v>
      </c>
      <c r="BM178" s="180" t="s">
        <v>230</v>
      </c>
    </row>
    <row r="179" spans="1:65" s="13" customFormat="1">
      <c r="B179" s="181"/>
      <c r="D179" s="182" t="s">
        <v>161</v>
      </c>
      <c r="E179" s="183" t="s">
        <v>1</v>
      </c>
      <c r="F179" s="184" t="s">
        <v>231</v>
      </c>
      <c r="H179" s="185">
        <v>2.7</v>
      </c>
      <c r="I179" s="186"/>
      <c r="L179" s="181"/>
      <c r="M179" s="187"/>
      <c r="N179" s="188"/>
      <c r="O179" s="188"/>
      <c r="P179" s="188"/>
      <c r="Q179" s="188"/>
      <c r="R179" s="188"/>
      <c r="S179" s="188"/>
      <c r="T179" s="189"/>
      <c r="AT179" s="183" t="s">
        <v>161</v>
      </c>
      <c r="AU179" s="183" t="s">
        <v>86</v>
      </c>
      <c r="AV179" s="13" t="s">
        <v>86</v>
      </c>
      <c r="AW179" s="13" t="s">
        <v>30</v>
      </c>
      <c r="AX179" s="13" t="s">
        <v>84</v>
      </c>
      <c r="AY179" s="183" t="s">
        <v>152</v>
      </c>
    </row>
    <row r="180" spans="1:65" s="2" customFormat="1" ht="16.5" customHeight="1">
      <c r="A180" s="34"/>
      <c r="B180" s="137"/>
      <c r="C180" s="168" t="s">
        <v>232</v>
      </c>
      <c r="D180" s="168" t="s">
        <v>155</v>
      </c>
      <c r="E180" s="169" t="s">
        <v>233</v>
      </c>
      <c r="F180" s="170" t="s">
        <v>234</v>
      </c>
      <c r="G180" s="171" t="s">
        <v>183</v>
      </c>
      <c r="H180" s="172">
        <v>4.1000000000000002E-2</v>
      </c>
      <c r="I180" s="173"/>
      <c r="J180" s="174">
        <f>ROUND(I180*H180,2)</f>
        <v>0</v>
      </c>
      <c r="K180" s="175"/>
      <c r="L180" s="35"/>
      <c r="M180" s="176" t="s">
        <v>1</v>
      </c>
      <c r="N180" s="177" t="s">
        <v>41</v>
      </c>
      <c r="O180" s="60"/>
      <c r="P180" s="178">
        <f>O180*H180</f>
        <v>0</v>
      </c>
      <c r="Q180" s="178">
        <v>1.04922</v>
      </c>
      <c r="R180" s="178">
        <f>Q180*H180</f>
        <v>4.3018020000000004E-2</v>
      </c>
      <c r="S180" s="178">
        <v>0</v>
      </c>
      <c r="T180" s="17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0" t="s">
        <v>159</v>
      </c>
      <c r="AT180" s="180" t="s">
        <v>155</v>
      </c>
      <c r="AU180" s="180" t="s">
        <v>86</v>
      </c>
      <c r="AY180" s="17" t="s">
        <v>152</v>
      </c>
      <c r="BE180" s="100">
        <f>IF(N180="základní",J180,0)</f>
        <v>0</v>
      </c>
      <c r="BF180" s="100">
        <f>IF(N180="snížená",J180,0)</f>
        <v>0</v>
      </c>
      <c r="BG180" s="100">
        <f>IF(N180="zákl. přenesená",J180,0)</f>
        <v>0</v>
      </c>
      <c r="BH180" s="100">
        <f>IF(N180="sníž. přenesená",J180,0)</f>
        <v>0</v>
      </c>
      <c r="BI180" s="100">
        <f>IF(N180="nulová",J180,0)</f>
        <v>0</v>
      </c>
      <c r="BJ180" s="17" t="s">
        <v>84</v>
      </c>
      <c r="BK180" s="100">
        <f>ROUND(I180*H180,2)</f>
        <v>0</v>
      </c>
      <c r="BL180" s="17" t="s">
        <v>159</v>
      </c>
      <c r="BM180" s="180" t="s">
        <v>235</v>
      </c>
    </row>
    <row r="181" spans="1:65" s="15" customFormat="1">
      <c r="B181" s="209"/>
      <c r="D181" s="182" t="s">
        <v>161</v>
      </c>
      <c r="E181" s="210" t="s">
        <v>1</v>
      </c>
      <c r="F181" s="211" t="s">
        <v>236</v>
      </c>
      <c r="H181" s="210" t="s">
        <v>1</v>
      </c>
      <c r="I181" s="212"/>
      <c r="L181" s="209"/>
      <c r="M181" s="213"/>
      <c r="N181" s="214"/>
      <c r="O181" s="214"/>
      <c r="P181" s="214"/>
      <c r="Q181" s="214"/>
      <c r="R181" s="214"/>
      <c r="S181" s="214"/>
      <c r="T181" s="215"/>
      <c r="AT181" s="210" t="s">
        <v>161</v>
      </c>
      <c r="AU181" s="210" t="s">
        <v>86</v>
      </c>
      <c r="AV181" s="15" t="s">
        <v>84</v>
      </c>
      <c r="AW181" s="15" t="s">
        <v>30</v>
      </c>
      <c r="AX181" s="15" t="s">
        <v>76</v>
      </c>
      <c r="AY181" s="210" t="s">
        <v>152</v>
      </c>
    </row>
    <row r="182" spans="1:65" s="13" customFormat="1">
      <c r="B182" s="181"/>
      <c r="D182" s="182" t="s">
        <v>161</v>
      </c>
      <c r="E182" s="183" t="s">
        <v>1</v>
      </c>
      <c r="F182" s="184" t="s">
        <v>237</v>
      </c>
      <c r="H182" s="185">
        <v>6.0000000000000001E-3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83" t="s">
        <v>161</v>
      </c>
      <c r="AU182" s="183" t="s">
        <v>86</v>
      </c>
      <c r="AV182" s="13" t="s">
        <v>86</v>
      </c>
      <c r="AW182" s="13" t="s">
        <v>30</v>
      </c>
      <c r="AX182" s="13" t="s">
        <v>76</v>
      </c>
      <c r="AY182" s="183" t="s">
        <v>152</v>
      </c>
    </row>
    <row r="183" spans="1:65" s="15" customFormat="1">
      <c r="B183" s="209"/>
      <c r="D183" s="182" t="s">
        <v>161</v>
      </c>
      <c r="E183" s="210" t="s">
        <v>1</v>
      </c>
      <c r="F183" s="211" t="s">
        <v>238</v>
      </c>
      <c r="H183" s="210" t="s">
        <v>1</v>
      </c>
      <c r="I183" s="212"/>
      <c r="L183" s="209"/>
      <c r="M183" s="213"/>
      <c r="N183" s="214"/>
      <c r="O183" s="214"/>
      <c r="P183" s="214"/>
      <c r="Q183" s="214"/>
      <c r="R183" s="214"/>
      <c r="S183" s="214"/>
      <c r="T183" s="215"/>
      <c r="AT183" s="210" t="s">
        <v>161</v>
      </c>
      <c r="AU183" s="210" t="s">
        <v>86</v>
      </c>
      <c r="AV183" s="15" t="s">
        <v>84</v>
      </c>
      <c r="AW183" s="15" t="s">
        <v>30</v>
      </c>
      <c r="AX183" s="15" t="s">
        <v>76</v>
      </c>
      <c r="AY183" s="210" t="s">
        <v>152</v>
      </c>
    </row>
    <row r="184" spans="1:65" s="13" customFormat="1">
      <c r="B184" s="181"/>
      <c r="D184" s="182" t="s">
        <v>161</v>
      </c>
      <c r="E184" s="183" t="s">
        <v>1</v>
      </c>
      <c r="F184" s="184" t="s">
        <v>239</v>
      </c>
      <c r="H184" s="185">
        <v>3.5000000000000003E-2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83" t="s">
        <v>161</v>
      </c>
      <c r="AU184" s="183" t="s">
        <v>86</v>
      </c>
      <c r="AV184" s="13" t="s">
        <v>86</v>
      </c>
      <c r="AW184" s="13" t="s">
        <v>30</v>
      </c>
      <c r="AX184" s="13" t="s">
        <v>76</v>
      </c>
      <c r="AY184" s="183" t="s">
        <v>152</v>
      </c>
    </row>
    <row r="185" spans="1:65" s="14" customFormat="1">
      <c r="B185" s="190"/>
      <c r="D185" s="182" t="s">
        <v>161</v>
      </c>
      <c r="E185" s="191" t="s">
        <v>1</v>
      </c>
      <c r="F185" s="192" t="s">
        <v>164</v>
      </c>
      <c r="H185" s="193">
        <v>4.1000000000000002E-2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161</v>
      </c>
      <c r="AU185" s="191" t="s">
        <v>86</v>
      </c>
      <c r="AV185" s="14" t="s">
        <v>159</v>
      </c>
      <c r="AW185" s="14" t="s">
        <v>30</v>
      </c>
      <c r="AX185" s="14" t="s">
        <v>84</v>
      </c>
      <c r="AY185" s="191" t="s">
        <v>152</v>
      </c>
    </row>
    <row r="186" spans="1:65" s="2" customFormat="1" ht="33" customHeight="1">
      <c r="A186" s="34"/>
      <c r="B186" s="137"/>
      <c r="C186" s="168" t="s">
        <v>240</v>
      </c>
      <c r="D186" s="168" t="s">
        <v>155</v>
      </c>
      <c r="E186" s="169" t="s">
        <v>241</v>
      </c>
      <c r="F186" s="170" t="s">
        <v>242</v>
      </c>
      <c r="G186" s="171" t="s">
        <v>229</v>
      </c>
      <c r="H186" s="172">
        <v>16.489999999999998</v>
      </c>
      <c r="I186" s="173"/>
      <c r="J186" s="174">
        <f>ROUND(I186*H186,2)</f>
        <v>0</v>
      </c>
      <c r="K186" s="175"/>
      <c r="L186" s="35"/>
      <c r="M186" s="176" t="s">
        <v>1</v>
      </c>
      <c r="N186" s="177" t="s">
        <v>41</v>
      </c>
      <c r="O186" s="60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0" t="s">
        <v>159</v>
      </c>
      <c r="AT186" s="180" t="s">
        <v>155</v>
      </c>
      <c r="AU186" s="180" t="s">
        <v>86</v>
      </c>
      <c r="AY186" s="17" t="s">
        <v>152</v>
      </c>
      <c r="BE186" s="100">
        <f>IF(N186="základní",J186,0)</f>
        <v>0</v>
      </c>
      <c r="BF186" s="100">
        <f>IF(N186="snížená",J186,0)</f>
        <v>0</v>
      </c>
      <c r="BG186" s="100">
        <f>IF(N186="zákl. přenesená",J186,0)</f>
        <v>0</v>
      </c>
      <c r="BH186" s="100">
        <f>IF(N186="sníž. přenesená",J186,0)</f>
        <v>0</v>
      </c>
      <c r="BI186" s="100">
        <f>IF(N186="nulová",J186,0)</f>
        <v>0</v>
      </c>
      <c r="BJ186" s="17" t="s">
        <v>84</v>
      </c>
      <c r="BK186" s="100">
        <f>ROUND(I186*H186,2)</f>
        <v>0</v>
      </c>
      <c r="BL186" s="17" t="s">
        <v>159</v>
      </c>
      <c r="BM186" s="180" t="s">
        <v>243</v>
      </c>
    </row>
    <row r="187" spans="1:65" s="13" customFormat="1">
      <c r="B187" s="181"/>
      <c r="D187" s="182" t="s">
        <v>161</v>
      </c>
      <c r="E187" s="183" t="s">
        <v>1</v>
      </c>
      <c r="F187" s="184" t="s">
        <v>244</v>
      </c>
      <c r="H187" s="185">
        <v>9.6</v>
      </c>
      <c r="I187" s="186"/>
      <c r="L187" s="181"/>
      <c r="M187" s="187"/>
      <c r="N187" s="188"/>
      <c r="O187" s="188"/>
      <c r="P187" s="188"/>
      <c r="Q187" s="188"/>
      <c r="R187" s="188"/>
      <c r="S187" s="188"/>
      <c r="T187" s="189"/>
      <c r="AT187" s="183" t="s">
        <v>161</v>
      </c>
      <c r="AU187" s="183" t="s">
        <v>86</v>
      </c>
      <c r="AV187" s="13" t="s">
        <v>86</v>
      </c>
      <c r="AW187" s="13" t="s">
        <v>30</v>
      </c>
      <c r="AX187" s="13" t="s">
        <v>76</v>
      </c>
      <c r="AY187" s="183" t="s">
        <v>152</v>
      </c>
    </row>
    <row r="188" spans="1:65" s="13" customFormat="1">
      <c r="B188" s="181"/>
      <c r="D188" s="182" t="s">
        <v>161</v>
      </c>
      <c r="E188" s="183" t="s">
        <v>1</v>
      </c>
      <c r="F188" s="184" t="s">
        <v>245</v>
      </c>
      <c r="H188" s="185">
        <v>6.89</v>
      </c>
      <c r="I188" s="186"/>
      <c r="L188" s="181"/>
      <c r="M188" s="187"/>
      <c r="N188" s="188"/>
      <c r="O188" s="188"/>
      <c r="P188" s="188"/>
      <c r="Q188" s="188"/>
      <c r="R188" s="188"/>
      <c r="S188" s="188"/>
      <c r="T188" s="189"/>
      <c r="AT188" s="183" t="s">
        <v>161</v>
      </c>
      <c r="AU188" s="183" t="s">
        <v>86</v>
      </c>
      <c r="AV188" s="13" t="s">
        <v>86</v>
      </c>
      <c r="AW188" s="13" t="s">
        <v>30</v>
      </c>
      <c r="AX188" s="13" t="s">
        <v>76</v>
      </c>
      <c r="AY188" s="183" t="s">
        <v>152</v>
      </c>
    </row>
    <row r="189" spans="1:65" s="14" customFormat="1">
      <c r="B189" s="190"/>
      <c r="D189" s="182" t="s">
        <v>161</v>
      </c>
      <c r="E189" s="191" t="s">
        <v>1</v>
      </c>
      <c r="F189" s="192" t="s">
        <v>164</v>
      </c>
      <c r="H189" s="193">
        <v>16.489999999999998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1" t="s">
        <v>161</v>
      </c>
      <c r="AU189" s="191" t="s">
        <v>86</v>
      </c>
      <c r="AV189" s="14" t="s">
        <v>159</v>
      </c>
      <c r="AW189" s="14" t="s">
        <v>30</v>
      </c>
      <c r="AX189" s="14" t="s">
        <v>84</v>
      </c>
      <c r="AY189" s="191" t="s">
        <v>152</v>
      </c>
    </row>
    <row r="190" spans="1:65" s="2" customFormat="1" ht="33" customHeight="1">
      <c r="A190" s="34"/>
      <c r="B190" s="137"/>
      <c r="C190" s="198" t="s">
        <v>246</v>
      </c>
      <c r="D190" s="198" t="s">
        <v>192</v>
      </c>
      <c r="E190" s="199" t="s">
        <v>247</v>
      </c>
      <c r="F190" s="200" t="s">
        <v>248</v>
      </c>
      <c r="G190" s="201" t="s">
        <v>229</v>
      </c>
      <c r="H190" s="202">
        <v>18.138999999999999</v>
      </c>
      <c r="I190" s="203"/>
      <c r="J190" s="204">
        <f>ROUND(I190*H190,2)</f>
        <v>0</v>
      </c>
      <c r="K190" s="205"/>
      <c r="L190" s="206"/>
      <c r="M190" s="207" t="s">
        <v>1</v>
      </c>
      <c r="N190" s="208" t="s">
        <v>41</v>
      </c>
      <c r="O190" s="60"/>
      <c r="P190" s="178">
        <f>O190*H190</f>
        <v>0</v>
      </c>
      <c r="Q190" s="178">
        <v>1.4999999999999999E-2</v>
      </c>
      <c r="R190" s="178">
        <f>Q190*H190</f>
        <v>0.27208499999999997</v>
      </c>
      <c r="S190" s="178">
        <v>0</v>
      </c>
      <c r="T190" s="17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0" t="s">
        <v>195</v>
      </c>
      <c r="AT190" s="180" t="s">
        <v>192</v>
      </c>
      <c r="AU190" s="180" t="s">
        <v>86</v>
      </c>
      <c r="AY190" s="17" t="s">
        <v>152</v>
      </c>
      <c r="BE190" s="100">
        <f>IF(N190="základní",J190,0)</f>
        <v>0</v>
      </c>
      <c r="BF190" s="100">
        <f>IF(N190="snížená",J190,0)</f>
        <v>0</v>
      </c>
      <c r="BG190" s="100">
        <f>IF(N190="zákl. přenesená",J190,0)</f>
        <v>0</v>
      </c>
      <c r="BH190" s="100">
        <f>IF(N190="sníž. přenesená",J190,0)</f>
        <v>0</v>
      </c>
      <c r="BI190" s="100">
        <f>IF(N190="nulová",J190,0)</f>
        <v>0</v>
      </c>
      <c r="BJ190" s="17" t="s">
        <v>84</v>
      </c>
      <c r="BK190" s="100">
        <f>ROUND(I190*H190,2)</f>
        <v>0</v>
      </c>
      <c r="BL190" s="17" t="s">
        <v>159</v>
      </c>
      <c r="BM190" s="180" t="s">
        <v>249</v>
      </c>
    </row>
    <row r="191" spans="1:65" s="2" customFormat="1" ht="19.5">
      <c r="A191" s="34"/>
      <c r="B191" s="35"/>
      <c r="C191" s="34"/>
      <c r="D191" s="182" t="s">
        <v>250</v>
      </c>
      <c r="E191" s="34"/>
      <c r="F191" s="216" t="s">
        <v>251</v>
      </c>
      <c r="G191" s="34"/>
      <c r="H191" s="34"/>
      <c r="I191" s="138"/>
      <c r="J191" s="34"/>
      <c r="K191" s="34"/>
      <c r="L191" s="35"/>
      <c r="M191" s="217"/>
      <c r="N191" s="218"/>
      <c r="O191" s="60"/>
      <c r="P191" s="60"/>
      <c r="Q191" s="60"/>
      <c r="R191" s="60"/>
      <c r="S191" s="60"/>
      <c r="T191" s="61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250</v>
      </c>
      <c r="AU191" s="17" t="s">
        <v>86</v>
      </c>
    </row>
    <row r="192" spans="1:65" s="13" customFormat="1">
      <c r="B192" s="181"/>
      <c r="D192" s="182" t="s">
        <v>161</v>
      </c>
      <c r="E192" s="183" t="s">
        <v>1</v>
      </c>
      <c r="F192" s="184" t="s">
        <v>252</v>
      </c>
      <c r="H192" s="185">
        <v>18.138999999999999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161</v>
      </c>
      <c r="AU192" s="183" t="s">
        <v>86</v>
      </c>
      <c r="AV192" s="13" t="s">
        <v>86</v>
      </c>
      <c r="AW192" s="13" t="s">
        <v>30</v>
      </c>
      <c r="AX192" s="13" t="s">
        <v>84</v>
      </c>
      <c r="AY192" s="183" t="s">
        <v>152</v>
      </c>
    </row>
    <row r="193" spans="1:65" s="12" customFormat="1" ht="22.9" customHeight="1">
      <c r="B193" s="156"/>
      <c r="D193" s="157" t="s">
        <v>75</v>
      </c>
      <c r="E193" s="166" t="s">
        <v>159</v>
      </c>
      <c r="F193" s="166" t="s">
        <v>253</v>
      </c>
      <c r="I193" s="159"/>
      <c r="J193" s="167">
        <f>BK193</f>
        <v>0</v>
      </c>
      <c r="L193" s="156"/>
      <c r="M193" s="160"/>
      <c r="N193" s="161"/>
      <c r="O193" s="161"/>
      <c r="P193" s="162">
        <f>SUM(P194:P200)</f>
        <v>0</v>
      </c>
      <c r="Q193" s="161"/>
      <c r="R193" s="162">
        <f>SUM(R194:R200)</f>
        <v>0.60177999999999998</v>
      </c>
      <c r="S193" s="161"/>
      <c r="T193" s="163">
        <f>SUM(T194:T200)</f>
        <v>0</v>
      </c>
      <c r="AR193" s="157" t="s">
        <v>84</v>
      </c>
      <c r="AT193" s="164" t="s">
        <v>75</v>
      </c>
      <c r="AU193" s="164" t="s">
        <v>84</v>
      </c>
      <c r="AY193" s="157" t="s">
        <v>152</v>
      </c>
      <c r="BK193" s="165">
        <f>SUM(BK194:BK200)</f>
        <v>0</v>
      </c>
    </row>
    <row r="194" spans="1:65" s="2" customFormat="1" ht="24.2" customHeight="1">
      <c r="A194" s="34"/>
      <c r="B194" s="137"/>
      <c r="C194" s="168" t="s">
        <v>159</v>
      </c>
      <c r="D194" s="168" t="s">
        <v>155</v>
      </c>
      <c r="E194" s="169" t="s">
        <v>254</v>
      </c>
      <c r="F194" s="170" t="s">
        <v>255</v>
      </c>
      <c r="G194" s="171" t="s">
        <v>256</v>
      </c>
      <c r="H194" s="172">
        <v>8</v>
      </c>
      <c r="I194" s="173"/>
      <c r="J194" s="174">
        <f>ROUND(I194*H194,2)</f>
        <v>0</v>
      </c>
      <c r="K194" s="175"/>
      <c r="L194" s="35"/>
      <c r="M194" s="176" t="s">
        <v>1</v>
      </c>
      <c r="N194" s="177" t="s">
        <v>41</v>
      </c>
      <c r="O194" s="60"/>
      <c r="P194" s="178">
        <f>O194*H194</f>
        <v>0</v>
      </c>
      <c r="Q194" s="178">
        <v>5.8999999999999997E-2</v>
      </c>
      <c r="R194" s="178">
        <f>Q194*H194</f>
        <v>0.47199999999999998</v>
      </c>
      <c r="S194" s="178">
        <v>0</v>
      </c>
      <c r="T194" s="17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0" t="s">
        <v>159</v>
      </c>
      <c r="AT194" s="180" t="s">
        <v>155</v>
      </c>
      <c r="AU194" s="180" t="s">
        <v>86</v>
      </c>
      <c r="AY194" s="17" t="s">
        <v>152</v>
      </c>
      <c r="BE194" s="100">
        <f>IF(N194="základní",J194,0)</f>
        <v>0</v>
      </c>
      <c r="BF194" s="100">
        <f>IF(N194="snížená",J194,0)</f>
        <v>0</v>
      </c>
      <c r="BG194" s="100">
        <f>IF(N194="zákl. přenesená",J194,0)</f>
        <v>0</v>
      </c>
      <c r="BH194" s="100">
        <f>IF(N194="sníž. přenesená",J194,0)</f>
        <v>0</v>
      </c>
      <c r="BI194" s="100">
        <f>IF(N194="nulová",J194,0)</f>
        <v>0</v>
      </c>
      <c r="BJ194" s="17" t="s">
        <v>84</v>
      </c>
      <c r="BK194" s="100">
        <f>ROUND(I194*H194,2)</f>
        <v>0</v>
      </c>
      <c r="BL194" s="17" t="s">
        <v>159</v>
      </c>
      <c r="BM194" s="180" t="s">
        <v>257</v>
      </c>
    </row>
    <row r="195" spans="1:65" s="13" customFormat="1">
      <c r="B195" s="181"/>
      <c r="D195" s="182" t="s">
        <v>161</v>
      </c>
      <c r="E195" s="183" t="s">
        <v>1</v>
      </c>
      <c r="F195" s="184" t="s">
        <v>258</v>
      </c>
      <c r="H195" s="185">
        <v>8</v>
      </c>
      <c r="I195" s="186"/>
      <c r="L195" s="181"/>
      <c r="M195" s="187"/>
      <c r="N195" s="188"/>
      <c r="O195" s="188"/>
      <c r="P195" s="188"/>
      <c r="Q195" s="188"/>
      <c r="R195" s="188"/>
      <c r="S195" s="188"/>
      <c r="T195" s="189"/>
      <c r="AT195" s="183" t="s">
        <v>161</v>
      </c>
      <c r="AU195" s="183" t="s">
        <v>86</v>
      </c>
      <c r="AV195" s="13" t="s">
        <v>86</v>
      </c>
      <c r="AW195" s="13" t="s">
        <v>30</v>
      </c>
      <c r="AX195" s="13" t="s">
        <v>84</v>
      </c>
      <c r="AY195" s="183" t="s">
        <v>152</v>
      </c>
    </row>
    <row r="196" spans="1:65" s="2" customFormat="1" ht="24.2" customHeight="1">
      <c r="A196" s="34"/>
      <c r="B196" s="137"/>
      <c r="C196" s="168" t="s">
        <v>259</v>
      </c>
      <c r="D196" s="168" t="s">
        <v>155</v>
      </c>
      <c r="E196" s="169" t="s">
        <v>260</v>
      </c>
      <c r="F196" s="170" t="s">
        <v>261</v>
      </c>
      <c r="G196" s="171" t="s">
        <v>229</v>
      </c>
      <c r="H196" s="172">
        <v>8.4</v>
      </c>
      <c r="I196" s="173"/>
      <c r="J196" s="174">
        <f>ROUND(I196*H196,2)</f>
        <v>0</v>
      </c>
      <c r="K196" s="175"/>
      <c r="L196" s="35"/>
      <c r="M196" s="176" t="s">
        <v>1</v>
      </c>
      <c r="N196" s="177" t="s">
        <v>41</v>
      </c>
      <c r="O196" s="60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0" t="s">
        <v>159</v>
      </c>
      <c r="AT196" s="180" t="s">
        <v>155</v>
      </c>
      <c r="AU196" s="180" t="s">
        <v>86</v>
      </c>
      <c r="AY196" s="17" t="s">
        <v>152</v>
      </c>
      <c r="BE196" s="100">
        <f>IF(N196="základní",J196,0)</f>
        <v>0</v>
      </c>
      <c r="BF196" s="100">
        <f>IF(N196="snížená",J196,0)</f>
        <v>0</v>
      </c>
      <c r="BG196" s="100">
        <f>IF(N196="zákl. přenesená",J196,0)</f>
        <v>0</v>
      </c>
      <c r="BH196" s="100">
        <f>IF(N196="sníž. přenesená",J196,0)</f>
        <v>0</v>
      </c>
      <c r="BI196" s="100">
        <f>IF(N196="nulová",J196,0)</f>
        <v>0</v>
      </c>
      <c r="BJ196" s="17" t="s">
        <v>84</v>
      </c>
      <c r="BK196" s="100">
        <f>ROUND(I196*H196,2)</f>
        <v>0</v>
      </c>
      <c r="BL196" s="17" t="s">
        <v>159</v>
      </c>
      <c r="BM196" s="180" t="s">
        <v>262</v>
      </c>
    </row>
    <row r="197" spans="1:65" s="13" customFormat="1">
      <c r="B197" s="181"/>
      <c r="D197" s="182" t="s">
        <v>161</v>
      </c>
      <c r="E197" s="183" t="s">
        <v>1</v>
      </c>
      <c r="F197" s="184" t="s">
        <v>263</v>
      </c>
      <c r="H197" s="185">
        <v>8.4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83" t="s">
        <v>161</v>
      </c>
      <c r="AU197" s="183" t="s">
        <v>86</v>
      </c>
      <c r="AV197" s="13" t="s">
        <v>86</v>
      </c>
      <c r="AW197" s="13" t="s">
        <v>30</v>
      </c>
      <c r="AX197" s="13" t="s">
        <v>84</v>
      </c>
      <c r="AY197" s="183" t="s">
        <v>152</v>
      </c>
    </row>
    <row r="198" spans="1:65" s="2" customFormat="1" ht="24.2" customHeight="1">
      <c r="A198" s="34"/>
      <c r="B198" s="137"/>
      <c r="C198" s="198" t="s">
        <v>264</v>
      </c>
      <c r="D198" s="198" t="s">
        <v>192</v>
      </c>
      <c r="E198" s="199" t="s">
        <v>265</v>
      </c>
      <c r="F198" s="200" t="s">
        <v>266</v>
      </c>
      <c r="G198" s="201" t="s">
        <v>229</v>
      </c>
      <c r="H198" s="202">
        <v>8.6519999999999992</v>
      </c>
      <c r="I198" s="203"/>
      <c r="J198" s="204">
        <f>ROUND(I198*H198,2)</f>
        <v>0</v>
      </c>
      <c r="K198" s="205"/>
      <c r="L198" s="206"/>
      <c r="M198" s="207" t="s">
        <v>1</v>
      </c>
      <c r="N198" s="208" t="s">
        <v>41</v>
      </c>
      <c r="O198" s="60"/>
      <c r="P198" s="178">
        <f>O198*H198</f>
        <v>0</v>
      </c>
      <c r="Q198" s="178">
        <v>1.4999999999999999E-2</v>
      </c>
      <c r="R198" s="178">
        <f>Q198*H198</f>
        <v>0.12977999999999998</v>
      </c>
      <c r="S198" s="178">
        <v>0</v>
      </c>
      <c r="T198" s="17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0" t="s">
        <v>195</v>
      </c>
      <c r="AT198" s="180" t="s">
        <v>192</v>
      </c>
      <c r="AU198" s="180" t="s">
        <v>86</v>
      </c>
      <c r="AY198" s="17" t="s">
        <v>152</v>
      </c>
      <c r="BE198" s="100">
        <f>IF(N198="základní",J198,0)</f>
        <v>0</v>
      </c>
      <c r="BF198" s="100">
        <f>IF(N198="snížená",J198,0)</f>
        <v>0</v>
      </c>
      <c r="BG198" s="100">
        <f>IF(N198="zákl. přenesená",J198,0)</f>
        <v>0</v>
      </c>
      <c r="BH198" s="100">
        <f>IF(N198="sníž. přenesená",J198,0)</f>
        <v>0</v>
      </c>
      <c r="BI198" s="100">
        <f>IF(N198="nulová",J198,0)</f>
        <v>0</v>
      </c>
      <c r="BJ198" s="17" t="s">
        <v>84</v>
      </c>
      <c r="BK198" s="100">
        <f>ROUND(I198*H198,2)</f>
        <v>0</v>
      </c>
      <c r="BL198" s="17" t="s">
        <v>159</v>
      </c>
      <c r="BM198" s="180" t="s">
        <v>267</v>
      </c>
    </row>
    <row r="199" spans="1:65" s="2" customFormat="1" ht="19.5">
      <c r="A199" s="34"/>
      <c r="B199" s="35"/>
      <c r="C199" s="34"/>
      <c r="D199" s="182" t="s">
        <v>250</v>
      </c>
      <c r="E199" s="34"/>
      <c r="F199" s="216" t="s">
        <v>251</v>
      </c>
      <c r="G199" s="34"/>
      <c r="H199" s="34"/>
      <c r="I199" s="138"/>
      <c r="J199" s="34"/>
      <c r="K199" s="34"/>
      <c r="L199" s="35"/>
      <c r="M199" s="217"/>
      <c r="N199" s="218"/>
      <c r="O199" s="60"/>
      <c r="P199" s="60"/>
      <c r="Q199" s="60"/>
      <c r="R199" s="60"/>
      <c r="S199" s="60"/>
      <c r="T199" s="61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250</v>
      </c>
      <c r="AU199" s="17" t="s">
        <v>86</v>
      </c>
    </row>
    <row r="200" spans="1:65" s="13" customFormat="1">
      <c r="B200" s="181"/>
      <c r="D200" s="182" t="s">
        <v>161</v>
      </c>
      <c r="E200" s="183" t="s">
        <v>1</v>
      </c>
      <c r="F200" s="184" t="s">
        <v>268</v>
      </c>
      <c r="H200" s="185">
        <v>8.6519999999999992</v>
      </c>
      <c r="I200" s="186"/>
      <c r="L200" s="181"/>
      <c r="M200" s="187"/>
      <c r="N200" s="188"/>
      <c r="O200" s="188"/>
      <c r="P200" s="188"/>
      <c r="Q200" s="188"/>
      <c r="R200" s="188"/>
      <c r="S200" s="188"/>
      <c r="T200" s="189"/>
      <c r="AT200" s="183" t="s">
        <v>161</v>
      </c>
      <c r="AU200" s="183" t="s">
        <v>86</v>
      </c>
      <c r="AV200" s="13" t="s">
        <v>86</v>
      </c>
      <c r="AW200" s="13" t="s">
        <v>30</v>
      </c>
      <c r="AX200" s="13" t="s">
        <v>84</v>
      </c>
      <c r="AY200" s="183" t="s">
        <v>152</v>
      </c>
    </row>
    <row r="201" spans="1:65" s="12" customFormat="1" ht="22.9" customHeight="1">
      <c r="B201" s="156"/>
      <c r="D201" s="157" t="s">
        <v>75</v>
      </c>
      <c r="E201" s="166" t="s">
        <v>269</v>
      </c>
      <c r="F201" s="166" t="s">
        <v>270</v>
      </c>
      <c r="I201" s="159"/>
      <c r="J201" s="167">
        <f>BK201</f>
        <v>0</v>
      </c>
      <c r="L201" s="156"/>
      <c r="M201" s="160"/>
      <c r="N201" s="161"/>
      <c r="O201" s="161"/>
      <c r="P201" s="162">
        <f>SUM(P202:P255)</f>
        <v>0</v>
      </c>
      <c r="Q201" s="161"/>
      <c r="R201" s="162">
        <f>SUM(R202:R255)</f>
        <v>8.830949630000001</v>
      </c>
      <c r="S201" s="161"/>
      <c r="T201" s="163">
        <f>SUM(T202:T255)</f>
        <v>0</v>
      </c>
      <c r="AR201" s="157" t="s">
        <v>84</v>
      </c>
      <c r="AT201" s="164" t="s">
        <v>75</v>
      </c>
      <c r="AU201" s="164" t="s">
        <v>84</v>
      </c>
      <c r="AY201" s="157" t="s">
        <v>152</v>
      </c>
      <c r="BK201" s="165">
        <f>SUM(BK202:BK255)</f>
        <v>0</v>
      </c>
    </row>
    <row r="202" spans="1:65" s="2" customFormat="1" ht="24.2" customHeight="1">
      <c r="A202" s="34"/>
      <c r="B202" s="137"/>
      <c r="C202" s="168" t="s">
        <v>271</v>
      </c>
      <c r="D202" s="168" t="s">
        <v>155</v>
      </c>
      <c r="E202" s="169" t="s">
        <v>272</v>
      </c>
      <c r="F202" s="170" t="s">
        <v>273</v>
      </c>
      <c r="G202" s="171" t="s">
        <v>158</v>
      </c>
      <c r="H202" s="172">
        <v>0.621</v>
      </c>
      <c r="I202" s="173"/>
      <c r="J202" s="174">
        <f>ROUND(I202*H202,2)</f>
        <v>0</v>
      </c>
      <c r="K202" s="175"/>
      <c r="L202" s="35"/>
      <c r="M202" s="176" t="s">
        <v>1</v>
      </c>
      <c r="N202" s="177" t="s">
        <v>41</v>
      </c>
      <c r="O202" s="60"/>
      <c r="P202" s="178">
        <f>O202*H202</f>
        <v>0</v>
      </c>
      <c r="Q202" s="178">
        <v>2.3010199999999998</v>
      </c>
      <c r="R202" s="178">
        <f>Q202*H202</f>
        <v>1.4289334199999999</v>
      </c>
      <c r="S202" s="178">
        <v>0</v>
      </c>
      <c r="T202" s="17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0" t="s">
        <v>159</v>
      </c>
      <c r="AT202" s="180" t="s">
        <v>155</v>
      </c>
      <c r="AU202" s="180" t="s">
        <v>86</v>
      </c>
      <c r="AY202" s="17" t="s">
        <v>152</v>
      </c>
      <c r="BE202" s="100">
        <f>IF(N202="základní",J202,0)</f>
        <v>0</v>
      </c>
      <c r="BF202" s="100">
        <f>IF(N202="snížená",J202,0)</f>
        <v>0</v>
      </c>
      <c r="BG202" s="100">
        <f>IF(N202="zákl. přenesená",J202,0)</f>
        <v>0</v>
      </c>
      <c r="BH202" s="100">
        <f>IF(N202="sníž. přenesená",J202,0)</f>
        <v>0</v>
      </c>
      <c r="BI202" s="100">
        <f>IF(N202="nulová",J202,0)</f>
        <v>0</v>
      </c>
      <c r="BJ202" s="17" t="s">
        <v>84</v>
      </c>
      <c r="BK202" s="100">
        <f>ROUND(I202*H202,2)</f>
        <v>0</v>
      </c>
      <c r="BL202" s="17" t="s">
        <v>159</v>
      </c>
      <c r="BM202" s="180" t="s">
        <v>274</v>
      </c>
    </row>
    <row r="203" spans="1:65" s="13" customFormat="1">
      <c r="B203" s="181"/>
      <c r="D203" s="182" t="s">
        <v>161</v>
      </c>
      <c r="E203" s="183" t="s">
        <v>1</v>
      </c>
      <c r="F203" s="184" t="s">
        <v>275</v>
      </c>
      <c r="H203" s="185">
        <v>8.5999999999999993E-2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161</v>
      </c>
      <c r="AU203" s="183" t="s">
        <v>86</v>
      </c>
      <c r="AV203" s="13" t="s">
        <v>86</v>
      </c>
      <c r="AW203" s="13" t="s">
        <v>30</v>
      </c>
      <c r="AX203" s="13" t="s">
        <v>76</v>
      </c>
      <c r="AY203" s="183" t="s">
        <v>152</v>
      </c>
    </row>
    <row r="204" spans="1:65" s="15" customFormat="1">
      <c r="B204" s="209"/>
      <c r="D204" s="182" t="s">
        <v>161</v>
      </c>
      <c r="E204" s="210" t="s">
        <v>1</v>
      </c>
      <c r="F204" s="211" t="s">
        <v>276</v>
      </c>
      <c r="H204" s="210" t="s">
        <v>1</v>
      </c>
      <c r="I204" s="212"/>
      <c r="L204" s="209"/>
      <c r="M204" s="213"/>
      <c r="N204" s="214"/>
      <c r="O204" s="214"/>
      <c r="P204" s="214"/>
      <c r="Q204" s="214"/>
      <c r="R204" s="214"/>
      <c r="S204" s="214"/>
      <c r="T204" s="215"/>
      <c r="AT204" s="210" t="s">
        <v>161</v>
      </c>
      <c r="AU204" s="210" t="s">
        <v>86</v>
      </c>
      <c r="AV204" s="15" t="s">
        <v>84</v>
      </c>
      <c r="AW204" s="15" t="s">
        <v>30</v>
      </c>
      <c r="AX204" s="15" t="s">
        <v>76</v>
      </c>
      <c r="AY204" s="210" t="s">
        <v>152</v>
      </c>
    </row>
    <row r="205" spans="1:65" s="13" customFormat="1">
      <c r="B205" s="181"/>
      <c r="D205" s="182" t="s">
        <v>161</v>
      </c>
      <c r="E205" s="183" t="s">
        <v>1</v>
      </c>
      <c r="F205" s="184" t="s">
        <v>277</v>
      </c>
      <c r="H205" s="185">
        <v>0.33500000000000002</v>
      </c>
      <c r="I205" s="186"/>
      <c r="L205" s="181"/>
      <c r="M205" s="187"/>
      <c r="N205" s="188"/>
      <c r="O205" s="188"/>
      <c r="P205" s="188"/>
      <c r="Q205" s="188"/>
      <c r="R205" s="188"/>
      <c r="S205" s="188"/>
      <c r="T205" s="189"/>
      <c r="AT205" s="183" t="s">
        <v>161</v>
      </c>
      <c r="AU205" s="183" t="s">
        <v>86</v>
      </c>
      <c r="AV205" s="13" t="s">
        <v>86</v>
      </c>
      <c r="AW205" s="13" t="s">
        <v>30</v>
      </c>
      <c r="AX205" s="13" t="s">
        <v>76</v>
      </c>
      <c r="AY205" s="183" t="s">
        <v>152</v>
      </c>
    </row>
    <row r="206" spans="1:65" s="13" customFormat="1">
      <c r="B206" s="181"/>
      <c r="D206" s="182" t="s">
        <v>161</v>
      </c>
      <c r="E206" s="183" t="s">
        <v>1</v>
      </c>
      <c r="F206" s="184" t="s">
        <v>278</v>
      </c>
      <c r="H206" s="185">
        <v>0.2</v>
      </c>
      <c r="I206" s="186"/>
      <c r="L206" s="181"/>
      <c r="M206" s="187"/>
      <c r="N206" s="188"/>
      <c r="O206" s="188"/>
      <c r="P206" s="188"/>
      <c r="Q206" s="188"/>
      <c r="R206" s="188"/>
      <c r="S206" s="188"/>
      <c r="T206" s="189"/>
      <c r="AT206" s="183" t="s">
        <v>161</v>
      </c>
      <c r="AU206" s="183" t="s">
        <v>86</v>
      </c>
      <c r="AV206" s="13" t="s">
        <v>86</v>
      </c>
      <c r="AW206" s="13" t="s">
        <v>30</v>
      </c>
      <c r="AX206" s="13" t="s">
        <v>76</v>
      </c>
      <c r="AY206" s="183" t="s">
        <v>152</v>
      </c>
    </row>
    <row r="207" spans="1:65" s="14" customFormat="1">
      <c r="B207" s="190"/>
      <c r="D207" s="182" t="s">
        <v>161</v>
      </c>
      <c r="E207" s="191" t="s">
        <v>1</v>
      </c>
      <c r="F207" s="192" t="s">
        <v>164</v>
      </c>
      <c r="H207" s="193">
        <v>0.621</v>
      </c>
      <c r="I207" s="194"/>
      <c r="L207" s="190"/>
      <c r="M207" s="195"/>
      <c r="N207" s="196"/>
      <c r="O207" s="196"/>
      <c r="P207" s="196"/>
      <c r="Q207" s="196"/>
      <c r="R207" s="196"/>
      <c r="S207" s="196"/>
      <c r="T207" s="197"/>
      <c r="AT207" s="191" t="s">
        <v>161</v>
      </c>
      <c r="AU207" s="191" t="s">
        <v>86</v>
      </c>
      <c r="AV207" s="14" t="s">
        <v>159</v>
      </c>
      <c r="AW207" s="14" t="s">
        <v>30</v>
      </c>
      <c r="AX207" s="14" t="s">
        <v>84</v>
      </c>
      <c r="AY207" s="191" t="s">
        <v>152</v>
      </c>
    </row>
    <row r="208" spans="1:65" s="2" customFormat="1" ht="24.2" customHeight="1">
      <c r="A208" s="34"/>
      <c r="B208" s="137"/>
      <c r="C208" s="168" t="s">
        <v>269</v>
      </c>
      <c r="D208" s="168" t="s">
        <v>155</v>
      </c>
      <c r="E208" s="169" t="s">
        <v>279</v>
      </c>
      <c r="F208" s="170" t="s">
        <v>280</v>
      </c>
      <c r="G208" s="171" t="s">
        <v>229</v>
      </c>
      <c r="H208" s="172">
        <v>3.8639999999999999</v>
      </c>
      <c r="I208" s="173"/>
      <c r="J208" s="174">
        <f>ROUND(I208*H208,2)</f>
        <v>0</v>
      </c>
      <c r="K208" s="175"/>
      <c r="L208" s="35"/>
      <c r="M208" s="176" t="s">
        <v>1</v>
      </c>
      <c r="N208" s="177" t="s">
        <v>41</v>
      </c>
      <c r="O208" s="60"/>
      <c r="P208" s="178">
        <f>O208*H208</f>
        <v>0</v>
      </c>
      <c r="Q208" s="178">
        <v>4.8680000000000001E-2</v>
      </c>
      <c r="R208" s="178">
        <f>Q208*H208</f>
        <v>0.18809951999999999</v>
      </c>
      <c r="S208" s="178">
        <v>0</v>
      </c>
      <c r="T208" s="17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0" t="s">
        <v>159</v>
      </c>
      <c r="AT208" s="180" t="s">
        <v>155</v>
      </c>
      <c r="AU208" s="180" t="s">
        <v>86</v>
      </c>
      <c r="AY208" s="17" t="s">
        <v>152</v>
      </c>
      <c r="BE208" s="100">
        <f>IF(N208="základní",J208,0)</f>
        <v>0</v>
      </c>
      <c r="BF208" s="100">
        <f>IF(N208="snížená",J208,0)</f>
        <v>0</v>
      </c>
      <c r="BG208" s="100">
        <f>IF(N208="zákl. přenesená",J208,0)</f>
        <v>0</v>
      </c>
      <c r="BH208" s="100">
        <f>IF(N208="sníž. přenesená",J208,0)</f>
        <v>0</v>
      </c>
      <c r="BI208" s="100">
        <f>IF(N208="nulová",J208,0)</f>
        <v>0</v>
      </c>
      <c r="BJ208" s="17" t="s">
        <v>84</v>
      </c>
      <c r="BK208" s="100">
        <f>ROUND(I208*H208,2)</f>
        <v>0</v>
      </c>
      <c r="BL208" s="17" t="s">
        <v>159</v>
      </c>
      <c r="BM208" s="180" t="s">
        <v>281</v>
      </c>
    </row>
    <row r="209" spans="1:65" s="13" customFormat="1">
      <c r="B209" s="181"/>
      <c r="D209" s="182" t="s">
        <v>161</v>
      </c>
      <c r="E209" s="183" t="s">
        <v>1</v>
      </c>
      <c r="F209" s="184" t="s">
        <v>282</v>
      </c>
      <c r="H209" s="185">
        <v>1.1839999999999999</v>
      </c>
      <c r="I209" s="186"/>
      <c r="L209" s="181"/>
      <c r="M209" s="187"/>
      <c r="N209" s="188"/>
      <c r="O209" s="188"/>
      <c r="P209" s="188"/>
      <c r="Q209" s="188"/>
      <c r="R209" s="188"/>
      <c r="S209" s="188"/>
      <c r="T209" s="189"/>
      <c r="AT209" s="183" t="s">
        <v>161</v>
      </c>
      <c r="AU209" s="183" t="s">
        <v>86</v>
      </c>
      <c r="AV209" s="13" t="s">
        <v>86</v>
      </c>
      <c r="AW209" s="13" t="s">
        <v>30</v>
      </c>
      <c r="AX209" s="13" t="s">
        <v>76</v>
      </c>
      <c r="AY209" s="183" t="s">
        <v>152</v>
      </c>
    </row>
    <row r="210" spans="1:65" s="13" customFormat="1">
      <c r="B210" s="181"/>
      <c r="D210" s="182" t="s">
        <v>161</v>
      </c>
      <c r="E210" s="183" t="s">
        <v>1</v>
      </c>
      <c r="F210" s="184" t="s">
        <v>283</v>
      </c>
      <c r="H210" s="185">
        <v>2.68</v>
      </c>
      <c r="I210" s="186"/>
      <c r="L210" s="181"/>
      <c r="M210" s="187"/>
      <c r="N210" s="188"/>
      <c r="O210" s="188"/>
      <c r="P210" s="188"/>
      <c r="Q210" s="188"/>
      <c r="R210" s="188"/>
      <c r="S210" s="188"/>
      <c r="T210" s="189"/>
      <c r="AT210" s="183" t="s">
        <v>161</v>
      </c>
      <c r="AU210" s="183" t="s">
        <v>86</v>
      </c>
      <c r="AV210" s="13" t="s">
        <v>86</v>
      </c>
      <c r="AW210" s="13" t="s">
        <v>30</v>
      </c>
      <c r="AX210" s="13" t="s">
        <v>76</v>
      </c>
      <c r="AY210" s="183" t="s">
        <v>152</v>
      </c>
    </row>
    <row r="211" spans="1:65" s="14" customFormat="1">
      <c r="B211" s="190"/>
      <c r="D211" s="182" t="s">
        <v>161</v>
      </c>
      <c r="E211" s="191" t="s">
        <v>1</v>
      </c>
      <c r="F211" s="192" t="s">
        <v>164</v>
      </c>
      <c r="H211" s="193">
        <v>3.8639999999999999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161</v>
      </c>
      <c r="AU211" s="191" t="s">
        <v>86</v>
      </c>
      <c r="AV211" s="14" t="s">
        <v>159</v>
      </c>
      <c r="AW211" s="14" t="s">
        <v>30</v>
      </c>
      <c r="AX211" s="14" t="s">
        <v>84</v>
      </c>
      <c r="AY211" s="191" t="s">
        <v>152</v>
      </c>
    </row>
    <row r="212" spans="1:65" s="2" customFormat="1" ht="24.2" customHeight="1">
      <c r="A212" s="34"/>
      <c r="B212" s="137"/>
      <c r="C212" s="168" t="s">
        <v>284</v>
      </c>
      <c r="D212" s="168" t="s">
        <v>155</v>
      </c>
      <c r="E212" s="169" t="s">
        <v>285</v>
      </c>
      <c r="F212" s="170" t="s">
        <v>286</v>
      </c>
      <c r="G212" s="171" t="s">
        <v>229</v>
      </c>
      <c r="H212" s="172">
        <v>8.27</v>
      </c>
      <c r="I212" s="173"/>
      <c r="J212" s="174">
        <f>ROUND(I212*H212,2)</f>
        <v>0</v>
      </c>
      <c r="K212" s="175"/>
      <c r="L212" s="35"/>
      <c r="M212" s="176" t="s">
        <v>1</v>
      </c>
      <c r="N212" s="177" t="s">
        <v>41</v>
      </c>
      <c r="O212" s="60"/>
      <c r="P212" s="178">
        <f>O212*H212</f>
        <v>0</v>
      </c>
      <c r="Q212" s="178">
        <v>4.8680000000000001E-2</v>
      </c>
      <c r="R212" s="178">
        <f>Q212*H212</f>
        <v>0.40258359999999999</v>
      </c>
      <c r="S212" s="178">
        <v>0</v>
      </c>
      <c r="T212" s="17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0" t="s">
        <v>159</v>
      </c>
      <c r="AT212" s="180" t="s">
        <v>155</v>
      </c>
      <c r="AU212" s="180" t="s">
        <v>86</v>
      </c>
      <c r="AY212" s="17" t="s">
        <v>152</v>
      </c>
      <c r="BE212" s="100">
        <f>IF(N212="základní",J212,0)</f>
        <v>0</v>
      </c>
      <c r="BF212" s="100">
        <f>IF(N212="snížená",J212,0)</f>
        <v>0</v>
      </c>
      <c r="BG212" s="100">
        <f>IF(N212="zákl. přenesená",J212,0)</f>
        <v>0</v>
      </c>
      <c r="BH212" s="100">
        <f>IF(N212="sníž. přenesená",J212,0)</f>
        <v>0</v>
      </c>
      <c r="BI212" s="100">
        <f>IF(N212="nulová",J212,0)</f>
        <v>0</v>
      </c>
      <c r="BJ212" s="17" t="s">
        <v>84</v>
      </c>
      <c r="BK212" s="100">
        <f>ROUND(I212*H212,2)</f>
        <v>0</v>
      </c>
      <c r="BL212" s="17" t="s">
        <v>159</v>
      </c>
      <c r="BM212" s="180" t="s">
        <v>287</v>
      </c>
    </row>
    <row r="213" spans="1:65" s="13" customFormat="1">
      <c r="B213" s="181"/>
      <c r="D213" s="182" t="s">
        <v>161</v>
      </c>
      <c r="E213" s="183" t="s">
        <v>1</v>
      </c>
      <c r="F213" s="184" t="s">
        <v>288</v>
      </c>
      <c r="H213" s="185">
        <v>3.74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161</v>
      </c>
      <c r="AU213" s="183" t="s">
        <v>86</v>
      </c>
      <c r="AV213" s="13" t="s">
        <v>86</v>
      </c>
      <c r="AW213" s="13" t="s">
        <v>30</v>
      </c>
      <c r="AX213" s="13" t="s">
        <v>76</v>
      </c>
      <c r="AY213" s="183" t="s">
        <v>152</v>
      </c>
    </row>
    <row r="214" spans="1:65" s="13" customFormat="1">
      <c r="B214" s="181"/>
      <c r="D214" s="182" t="s">
        <v>161</v>
      </c>
      <c r="E214" s="183" t="s">
        <v>1</v>
      </c>
      <c r="F214" s="184" t="s">
        <v>289</v>
      </c>
      <c r="H214" s="185">
        <v>4.53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161</v>
      </c>
      <c r="AU214" s="183" t="s">
        <v>86</v>
      </c>
      <c r="AV214" s="13" t="s">
        <v>86</v>
      </c>
      <c r="AW214" s="13" t="s">
        <v>30</v>
      </c>
      <c r="AX214" s="13" t="s">
        <v>76</v>
      </c>
      <c r="AY214" s="183" t="s">
        <v>152</v>
      </c>
    </row>
    <row r="215" spans="1:65" s="14" customFormat="1">
      <c r="B215" s="190"/>
      <c r="D215" s="182" t="s">
        <v>161</v>
      </c>
      <c r="E215" s="191" t="s">
        <v>1</v>
      </c>
      <c r="F215" s="192" t="s">
        <v>164</v>
      </c>
      <c r="H215" s="193">
        <v>8.27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161</v>
      </c>
      <c r="AU215" s="191" t="s">
        <v>86</v>
      </c>
      <c r="AV215" s="14" t="s">
        <v>159</v>
      </c>
      <c r="AW215" s="14" t="s">
        <v>30</v>
      </c>
      <c r="AX215" s="14" t="s">
        <v>84</v>
      </c>
      <c r="AY215" s="191" t="s">
        <v>152</v>
      </c>
    </row>
    <row r="216" spans="1:65" s="2" customFormat="1" ht="21.75" customHeight="1">
      <c r="A216" s="34"/>
      <c r="B216" s="137"/>
      <c r="C216" s="168" t="s">
        <v>195</v>
      </c>
      <c r="D216" s="168" t="s">
        <v>155</v>
      </c>
      <c r="E216" s="169" t="s">
        <v>290</v>
      </c>
      <c r="F216" s="170" t="s">
        <v>291</v>
      </c>
      <c r="G216" s="171" t="s">
        <v>229</v>
      </c>
      <c r="H216" s="172">
        <v>3.3479999999999999</v>
      </c>
      <c r="I216" s="173"/>
      <c r="J216" s="174">
        <f>ROUND(I216*H216,2)</f>
        <v>0</v>
      </c>
      <c r="K216" s="175"/>
      <c r="L216" s="35"/>
      <c r="M216" s="176" t="s">
        <v>1</v>
      </c>
      <c r="N216" s="177" t="s">
        <v>41</v>
      </c>
      <c r="O216" s="60"/>
      <c r="P216" s="178">
        <f>O216*H216</f>
        <v>0</v>
      </c>
      <c r="Q216" s="178">
        <v>0.04</v>
      </c>
      <c r="R216" s="178">
        <f>Q216*H216</f>
        <v>0.13392000000000001</v>
      </c>
      <c r="S216" s="178">
        <v>0</v>
      </c>
      <c r="T216" s="17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0" t="s">
        <v>159</v>
      </c>
      <c r="AT216" s="180" t="s">
        <v>155</v>
      </c>
      <c r="AU216" s="180" t="s">
        <v>86</v>
      </c>
      <c r="AY216" s="17" t="s">
        <v>152</v>
      </c>
      <c r="BE216" s="100">
        <f>IF(N216="základní",J216,0)</f>
        <v>0</v>
      </c>
      <c r="BF216" s="100">
        <f>IF(N216="snížená",J216,0)</f>
        <v>0</v>
      </c>
      <c r="BG216" s="100">
        <f>IF(N216="zákl. přenesená",J216,0)</f>
        <v>0</v>
      </c>
      <c r="BH216" s="100">
        <f>IF(N216="sníž. přenesená",J216,0)</f>
        <v>0</v>
      </c>
      <c r="BI216" s="100">
        <f>IF(N216="nulová",J216,0)</f>
        <v>0</v>
      </c>
      <c r="BJ216" s="17" t="s">
        <v>84</v>
      </c>
      <c r="BK216" s="100">
        <f>ROUND(I216*H216,2)</f>
        <v>0</v>
      </c>
      <c r="BL216" s="17" t="s">
        <v>159</v>
      </c>
      <c r="BM216" s="180" t="s">
        <v>292</v>
      </c>
    </row>
    <row r="217" spans="1:65" s="13" customFormat="1">
      <c r="B217" s="181"/>
      <c r="D217" s="182" t="s">
        <v>161</v>
      </c>
      <c r="E217" s="183" t="s">
        <v>1</v>
      </c>
      <c r="F217" s="184" t="s">
        <v>293</v>
      </c>
      <c r="H217" s="185">
        <v>3.3479999999999999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161</v>
      </c>
      <c r="AU217" s="183" t="s">
        <v>86</v>
      </c>
      <c r="AV217" s="13" t="s">
        <v>86</v>
      </c>
      <c r="AW217" s="13" t="s">
        <v>30</v>
      </c>
      <c r="AX217" s="13" t="s">
        <v>84</v>
      </c>
      <c r="AY217" s="183" t="s">
        <v>152</v>
      </c>
    </row>
    <row r="218" spans="1:65" s="2" customFormat="1" ht="21.75" customHeight="1">
      <c r="A218" s="34"/>
      <c r="B218" s="137"/>
      <c r="C218" s="168" t="s">
        <v>294</v>
      </c>
      <c r="D218" s="168" t="s">
        <v>155</v>
      </c>
      <c r="E218" s="169" t="s">
        <v>295</v>
      </c>
      <c r="F218" s="170" t="s">
        <v>296</v>
      </c>
      <c r="G218" s="171" t="s">
        <v>229</v>
      </c>
      <c r="H218" s="172">
        <v>2.722</v>
      </c>
      <c r="I218" s="173"/>
      <c r="J218" s="174">
        <f>ROUND(I218*H218,2)</f>
        <v>0</v>
      </c>
      <c r="K218" s="175"/>
      <c r="L218" s="35"/>
      <c r="M218" s="176" t="s">
        <v>1</v>
      </c>
      <c r="N218" s="177" t="s">
        <v>41</v>
      </c>
      <c r="O218" s="60"/>
      <c r="P218" s="178">
        <f>O218*H218</f>
        <v>0</v>
      </c>
      <c r="Q218" s="178">
        <v>0.04</v>
      </c>
      <c r="R218" s="178">
        <f>Q218*H218</f>
        <v>0.10888</v>
      </c>
      <c r="S218" s="178">
        <v>0</v>
      </c>
      <c r="T218" s="17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0" t="s">
        <v>159</v>
      </c>
      <c r="AT218" s="180" t="s">
        <v>155</v>
      </c>
      <c r="AU218" s="180" t="s">
        <v>86</v>
      </c>
      <c r="AY218" s="17" t="s">
        <v>152</v>
      </c>
      <c r="BE218" s="100">
        <f>IF(N218="základní",J218,0)</f>
        <v>0</v>
      </c>
      <c r="BF218" s="100">
        <f>IF(N218="snížená",J218,0)</f>
        <v>0</v>
      </c>
      <c r="BG218" s="100">
        <f>IF(N218="zákl. přenesená",J218,0)</f>
        <v>0</v>
      </c>
      <c r="BH218" s="100">
        <f>IF(N218="sníž. přenesená",J218,0)</f>
        <v>0</v>
      </c>
      <c r="BI218" s="100">
        <f>IF(N218="nulová",J218,0)</f>
        <v>0</v>
      </c>
      <c r="BJ218" s="17" t="s">
        <v>84</v>
      </c>
      <c r="BK218" s="100">
        <f>ROUND(I218*H218,2)</f>
        <v>0</v>
      </c>
      <c r="BL218" s="17" t="s">
        <v>159</v>
      </c>
      <c r="BM218" s="180" t="s">
        <v>297</v>
      </c>
    </row>
    <row r="219" spans="1:65" s="13" customFormat="1">
      <c r="B219" s="181"/>
      <c r="D219" s="182" t="s">
        <v>161</v>
      </c>
      <c r="E219" s="183" t="s">
        <v>1</v>
      </c>
      <c r="F219" s="184" t="s">
        <v>298</v>
      </c>
      <c r="H219" s="185">
        <v>0.4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161</v>
      </c>
      <c r="AU219" s="183" t="s">
        <v>86</v>
      </c>
      <c r="AV219" s="13" t="s">
        <v>86</v>
      </c>
      <c r="AW219" s="13" t="s">
        <v>30</v>
      </c>
      <c r="AX219" s="13" t="s">
        <v>76</v>
      </c>
      <c r="AY219" s="183" t="s">
        <v>152</v>
      </c>
    </row>
    <row r="220" spans="1:65" s="13" customFormat="1">
      <c r="B220" s="181"/>
      <c r="D220" s="182" t="s">
        <v>161</v>
      </c>
      <c r="E220" s="183" t="s">
        <v>1</v>
      </c>
      <c r="F220" s="184" t="s">
        <v>299</v>
      </c>
      <c r="H220" s="185">
        <v>2.3220000000000001</v>
      </c>
      <c r="I220" s="186"/>
      <c r="L220" s="181"/>
      <c r="M220" s="187"/>
      <c r="N220" s="188"/>
      <c r="O220" s="188"/>
      <c r="P220" s="188"/>
      <c r="Q220" s="188"/>
      <c r="R220" s="188"/>
      <c r="S220" s="188"/>
      <c r="T220" s="189"/>
      <c r="AT220" s="183" t="s">
        <v>161</v>
      </c>
      <c r="AU220" s="183" t="s">
        <v>86</v>
      </c>
      <c r="AV220" s="13" t="s">
        <v>86</v>
      </c>
      <c r="AW220" s="13" t="s">
        <v>30</v>
      </c>
      <c r="AX220" s="13" t="s">
        <v>76</v>
      </c>
      <c r="AY220" s="183" t="s">
        <v>152</v>
      </c>
    </row>
    <row r="221" spans="1:65" s="14" customFormat="1">
      <c r="B221" s="190"/>
      <c r="D221" s="182" t="s">
        <v>161</v>
      </c>
      <c r="E221" s="191" t="s">
        <v>1</v>
      </c>
      <c r="F221" s="192" t="s">
        <v>164</v>
      </c>
      <c r="H221" s="193">
        <v>2.722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1" t="s">
        <v>161</v>
      </c>
      <c r="AU221" s="191" t="s">
        <v>86</v>
      </c>
      <c r="AV221" s="14" t="s">
        <v>159</v>
      </c>
      <c r="AW221" s="14" t="s">
        <v>30</v>
      </c>
      <c r="AX221" s="14" t="s">
        <v>84</v>
      </c>
      <c r="AY221" s="191" t="s">
        <v>152</v>
      </c>
    </row>
    <row r="222" spans="1:65" s="2" customFormat="1" ht="24.2" customHeight="1">
      <c r="A222" s="34"/>
      <c r="B222" s="137"/>
      <c r="C222" s="168" t="s">
        <v>300</v>
      </c>
      <c r="D222" s="168" t="s">
        <v>155</v>
      </c>
      <c r="E222" s="169" t="s">
        <v>301</v>
      </c>
      <c r="F222" s="170" t="s">
        <v>302</v>
      </c>
      <c r="G222" s="171" t="s">
        <v>229</v>
      </c>
      <c r="H222" s="172">
        <v>3.3479999999999999</v>
      </c>
      <c r="I222" s="173"/>
      <c r="J222" s="174">
        <f>ROUND(I222*H222,2)</f>
        <v>0</v>
      </c>
      <c r="K222" s="175"/>
      <c r="L222" s="35"/>
      <c r="M222" s="176" t="s">
        <v>1</v>
      </c>
      <c r="N222" s="177" t="s">
        <v>41</v>
      </c>
      <c r="O222" s="60"/>
      <c r="P222" s="178">
        <f>O222*H222</f>
        <v>0</v>
      </c>
      <c r="Q222" s="178">
        <v>4.1529999999999997E-2</v>
      </c>
      <c r="R222" s="178">
        <f>Q222*H222</f>
        <v>0.13904243999999999</v>
      </c>
      <c r="S222" s="178">
        <v>0</v>
      </c>
      <c r="T222" s="17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0" t="s">
        <v>159</v>
      </c>
      <c r="AT222" s="180" t="s">
        <v>155</v>
      </c>
      <c r="AU222" s="180" t="s">
        <v>86</v>
      </c>
      <c r="AY222" s="17" t="s">
        <v>152</v>
      </c>
      <c r="BE222" s="100">
        <f>IF(N222="základní",J222,0)</f>
        <v>0</v>
      </c>
      <c r="BF222" s="100">
        <f>IF(N222="snížená",J222,0)</f>
        <v>0</v>
      </c>
      <c r="BG222" s="100">
        <f>IF(N222="zákl. přenesená",J222,0)</f>
        <v>0</v>
      </c>
      <c r="BH222" s="100">
        <f>IF(N222="sníž. přenesená",J222,0)</f>
        <v>0</v>
      </c>
      <c r="BI222" s="100">
        <f>IF(N222="nulová",J222,0)</f>
        <v>0</v>
      </c>
      <c r="BJ222" s="17" t="s">
        <v>84</v>
      </c>
      <c r="BK222" s="100">
        <f>ROUND(I222*H222,2)</f>
        <v>0</v>
      </c>
      <c r="BL222" s="17" t="s">
        <v>159</v>
      </c>
      <c r="BM222" s="180" t="s">
        <v>303</v>
      </c>
    </row>
    <row r="223" spans="1:65" s="13" customFormat="1">
      <c r="B223" s="181"/>
      <c r="D223" s="182" t="s">
        <v>161</v>
      </c>
      <c r="E223" s="183" t="s">
        <v>1</v>
      </c>
      <c r="F223" s="184" t="s">
        <v>304</v>
      </c>
      <c r="H223" s="185">
        <v>3.3479999999999999</v>
      </c>
      <c r="I223" s="186"/>
      <c r="L223" s="181"/>
      <c r="M223" s="187"/>
      <c r="N223" s="188"/>
      <c r="O223" s="188"/>
      <c r="P223" s="188"/>
      <c r="Q223" s="188"/>
      <c r="R223" s="188"/>
      <c r="S223" s="188"/>
      <c r="T223" s="189"/>
      <c r="AT223" s="183" t="s">
        <v>161</v>
      </c>
      <c r="AU223" s="183" t="s">
        <v>86</v>
      </c>
      <c r="AV223" s="13" t="s">
        <v>86</v>
      </c>
      <c r="AW223" s="13" t="s">
        <v>30</v>
      </c>
      <c r="AX223" s="13" t="s">
        <v>84</v>
      </c>
      <c r="AY223" s="183" t="s">
        <v>152</v>
      </c>
    </row>
    <row r="224" spans="1:65" s="2" customFormat="1" ht="24.2" customHeight="1">
      <c r="A224" s="34"/>
      <c r="B224" s="137"/>
      <c r="C224" s="168" t="s">
        <v>305</v>
      </c>
      <c r="D224" s="168" t="s">
        <v>155</v>
      </c>
      <c r="E224" s="169" t="s">
        <v>306</v>
      </c>
      <c r="F224" s="170" t="s">
        <v>307</v>
      </c>
      <c r="G224" s="171" t="s">
        <v>229</v>
      </c>
      <c r="H224" s="172">
        <v>0.4</v>
      </c>
      <c r="I224" s="173"/>
      <c r="J224" s="174">
        <f>ROUND(I224*H224,2)</f>
        <v>0</v>
      </c>
      <c r="K224" s="175"/>
      <c r="L224" s="35"/>
      <c r="M224" s="176" t="s">
        <v>1</v>
      </c>
      <c r="N224" s="177" t="s">
        <v>41</v>
      </c>
      <c r="O224" s="60"/>
      <c r="P224" s="178">
        <f>O224*H224</f>
        <v>0</v>
      </c>
      <c r="Q224" s="178">
        <v>4.1529999999999997E-2</v>
      </c>
      <c r="R224" s="178">
        <f>Q224*H224</f>
        <v>1.6611999999999998E-2</v>
      </c>
      <c r="S224" s="178">
        <v>0</v>
      </c>
      <c r="T224" s="17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0" t="s">
        <v>159</v>
      </c>
      <c r="AT224" s="180" t="s">
        <v>155</v>
      </c>
      <c r="AU224" s="180" t="s">
        <v>86</v>
      </c>
      <c r="AY224" s="17" t="s">
        <v>152</v>
      </c>
      <c r="BE224" s="100">
        <f>IF(N224="základní",J224,0)</f>
        <v>0</v>
      </c>
      <c r="BF224" s="100">
        <f>IF(N224="snížená",J224,0)</f>
        <v>0</v>
      </c>
      <c r="BG224" s="100">
        <f>IF(N224="zákl. přenesená",J224,0)</f>
        <v>0</v>
      </c>
      <c r="BH224" s="100">
        <f>IF(N224="sníž. přenesená",J224,0)</f>
        <v>0</v>
      </c>
      <c r="BI224" s="100">
        <f>IF(N224="nulová",J224,0)</f>
        <v>0</v>
      </c>
      <c r="BJ224" s="17" t="s">
        <v>84</v>
      </c>
      <c r="BK224" s="100">
        <f>ROUND(I224*H224,2)</f>
        <v>0</v>
      </c>
      <c r="BL224" s="17" t="s">
        <v>159</v>
      </c>
      <c r="BM224" s="180" t="s">
        <v>308</v>
      </c>
    </row>
    <row r="225" spans="1:65" s="13" customFormat="1">
      <c r="B225" s="181"/>
      <c r="D225" s="182" t="s">
        <v>161</v>
      </c>
      <c r="E225" s="183" t="s">
        <v>1</v>
      </c>
      <c r="F225" s="184" t="s">
        <v>309</v>
      </c>
      <c r="H225" s="185">
        <v>0.4</v>
      </c>
      <c r="I225" s="186"/>
      <c r="L225" s="181"/>
      <c r="M225" s="187"/>
      <c r="N225" s="188"/>
      <c r="O225" s="188"/>
      <c r="P225" s="188"/>
      <c r="Q225" s="188"/>
      <c r="R225" s="188"/>
      <c r="S225" s="188"/>
      <c r="T225" s="189"/>
      <c r="AT225" s="183" t="s">
        <v>161</v>
      </c>
      <c r="AU225" s="183" t="s">
        <v>86</v>
      </c>
      <c r="AV225" s="13" t="s">
        <v>86</v>
      </c>
      <c r="AW225" s="13" t="s">
        <v>30</v>
      </c>
      <c r="AX225" s="13" t="s">
        <v>84</v>
      </c>
      <c r="AY225" s="183" t="s">
        <v>152</v>
      </c>
    </row>
    <row r="226" spans="1:65" s="2" customFormat="1" ht="24.2" customHeight="1">
      <c r="A226" s="34"/>
      <c r="B226" s="137"/>
      <c r="C226" s="168" t="s">
        <v>310</v>
      </c>
      <c r="D226" s="168" t="s">
        <v>155</v>
      </c>
      <c r="E226" s="169" t="s">
        <v>311</v>
      </c>
      <c r="F226" s="170" t="s">
        <v>312</v>
      </c>
      <c r="G226" s="171" t="s">
        <v>229</v>
      </c>
      <c r="H226" s="172">
        <v>2.3220000000000001</v>
      </c>
      <c r="I226" s="173"/>
      <c r="J226" s="174">
        <f>ROUND(I226*H226,2)</f>
        <v>0</v>
      </c>
      <c r="K226" s="175"/>
      <c r="L226" s="35"/>
      <c r="M226" s="176" t="s">
        <v>1</v>
      </c>
      <c r="N226" s="177" t="s">
        <v>41</v>
      </c>
      <c r="O226" s="60"/>
      <c r="P226" s="178">
        <f>O226*H226</f>
        <v>0</v>
      </c>
      <c r="Q226" s="178">
        <v>4.1529999999999997E-2</v>
      </c>
      <c r="R226" s="178">
        <f>Q226*H226</f>
        <v>9.6432660000000003E-2</v>
      </c>
      <c r="S226" s="178">
        <v>0</v>
      </c>
      <c r="T226" s="17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0" t="s">
        <v>159</v>
      </c>
      <c r="AT226" s="180" t="s">
        <v>155</v>
      </c>
      <c r="AU226" s="180" t="s">
        <v>86</v>
      </c>
      <c r="AY226" s="17" t="s">
        <v>152</v>
      </c>
      <c r="BE226" s="100">
        <f>IF(N226="základní",J226,0)</f>
        <v>0</v>
      </c>
      <c r="BF226" s="100">
        <f>IF(N226="snížená",J226,0)</f>
        <v>0</v>
      </c>
      <c r="BG226" s="100">
        <f>IF(N226="zákl. přenesená",J226,0)</f>
        <v>0</v>
      </c>
      <c r="BH226" s="100">
        <f>IF(N226="sníž. přenesená",J226,0)</f>
        <v>0</v>
      </c>
      <c r="BI226" s="100">
        <f>IF(N226="nulová",J226,0)</f>
        <v>0</v>
      </c>
      <c r="BJ226" s="17" t="s">
        <v>84</v>
      </c>
      <c r="BK226" s="100">
        <f>ROUND(I226*H226,2)</f>
        <v>0</v>
      </c>
      <c r="BL226" s="17" t="s">
        <v>159</v>
      </c>
      <c r="BM226" s="180" t="s">
        <v>313</v>
      </c>
    </row>
    <row r="227" spans="1:65" s="13" customFormat="1">
      <c r="B227" s="181"/>
      <c r="D227" s="182" t="s">
        <v>161</v>
      </c>
      <c r="E227" s="183" t="s">
        <v>1</v>
      </c>
      <c r="F227" s="184" t="s">
        <v>314</v>
      </c>
      <c r="H227" s="185">
        <v>2.3220000000000001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161</v>
      </c>
      <c r="AU227" s="183" t="s">
        <v>86</v>
      </c>
      <c r="AV227" s="13" t="s">
        <v>86</v>
      </c>
      <c r="AW227" s="13" t="s">
        <v>30</v>
      </c>
      <c r="AX227" s="13" t="s">
        <v>84</v>
      </c>
      <c r="AY227" s="183" t="s">
        <v>152</v>
      </c>
    </row>
    <row r="228" spans="1:65" s="2" customFormat="1" ht="24.2" customHeight="1">
      <c r="A228" s="34"/>
      <c r="B228" s="137"/>
      <c r="C228" s="168" t="s">
        <v>315</v>
      </c>
      <c r="D228" s="168" t="s">
        <v>155</v>
      </c>
      <c r="E228" s="169" t="s">
        <v>316</v>
      </c>
      <c r="F228" s="170" t="s">
        <v>317</v>
      </c>
      <c r="G228" s="171" t="s">
        <v>229</v>
      </c>
      <c r="H228" s="172">
        <v>7.6</v>
      </c>
      <c r="I228" s="173"/>
      <c r="J228" s="174">
        <f>ROUND(I228*H228,2)</f>
        <v>0</v>
      </c>
      <c r="K228" s="175"/>
      <c r="L228" s="35"/>
      <c r="M228" s="176" t="s">
        <v>1</v>
      </c>
      <c r="N228" s="177" t="s">
        <v>41</v>
      </c>
      <c r="O228" s="60"/>
      <c r="P228" s="178">
        <f>O228*H228</f>
        <v>0</v>
      </c>
      <c r="Q228" s="178">
        <v>3.3579999999999999E-2</v>
      </c>
      <c r="R228" s="178">
        <f>Q228*H228</f>
        <v>0.25520799999999999</v>
      </c>
      <c r="S228" s="178">
        <v>0</v>
      </c>
      <c r="T228" s="17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0" t="s">
        <v>159</v>
      </c>
      <c r="AT228" s="180" t="s">
        <v>155</v>
      </c>
      <c r="AU228" s="180" t="s">
        <v>86</v>
      </c>
      <c r="AY228" s="17" t="s">
        <v>152</v>
      </c>
      <c r="BE228" s="100">
        <f>IF(N228="základní",J228,0)</f>
        <v>0</v>
      </c>
      <c r="BF228" s="100">
        <f>IF(N228="snížená",J228,0)</f>
        <v>0</v>
      </c>
      <c r="BG228" s="100">
        <f>IF(N228="zákl. přenesená",J228,0)</f>
        <v>0</v>
      </c>
      <c r="BH228" s="100">
        <f>IF(N228="sníž. přenesená",J228,0)</f>
        <v>0</v>
      </c>
      <c r="BI228" s="100">
        <f>IF(N228="nulová",J228,0)</f>
        <v>0</v>
      </c>
      <c r="BJ228" s="17" t="s">
        <v>84</v>
      </c>
      <c r="BK228" s="100">
        <f>ROUND(I228*H228,2)</f>
        <v>0</v>
      </c>
      <c r="BL228" s="17" t="s">
        <v>159</v>
      </c>
      <c r="BM228" s="180" t="s">
        <v>318</v>
      </c>
    </row>
    <row r="229" spans="1:65" s="13" customFormat="1">
      <c r="B229" s="181"/>
      <c r="D229" s="182" t="s">
        <v>161</v>
      </c>
      <c r="E229" s="183" t="s">
        <v>1</v>
      </c>
      <c r="F229" s="184" t="s">
        <v>319</v>
      </c>
      <c r="H229" s="185">
        <v>7.6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161</v>
      </c>
      <c r="AU229" s="183" t="s">
        <v>86</v>
      </c>
      <c r="AV229" s="13" t="s">
        <v>86</v>
      </c>
      <c r="AW229" s="13" t="s">
        <v>30</v>
      </c>
      <c r="AX229" s="13" t="s">
        <v>84</v>
      </c>
      <c r="AY229" s="183" t="s">
        <v>152</v>
      </c>
    </row>
    <row r="230" spans="1:65" s="2" customFormat="1" ht="24.2" customHeight="1">
      <c r="A230" s="34"/>
      <c r="B230" s="137"/>
      <c r="C230" s="168" t="s">
        <v>320</v>
      </c>
      <c r="D230" s="168" t="s">
        <v>155</v>
      </c>
      <c r="E230" s="169" t="s">
        <v>321</v>
      </c>
      <c r="F230" s="170" t="s">
        <v>322</v>
      </c>
      <c r="G230" s="171" t="s">
        <v>256</v>
      </c>
      <c r="H230" s="172">
        <v>4</v>
      </c>
      <c r="I230" s="173"/>
      <c r="J230" s="174">
        <f>ROUND(I230*H230,2)</f>
        <v>0</v>
      </c>
      <c r="K230" s="175"/>
      <c r="L230" s="35"/>
      <c r="M230" s="176" t="s">
        <v>1</v>
      </c>
      <c r="N230" s="177" t="s">
        <v>41</v>
      </c>
      <c r="O230" s="60"/>
      <c r="P230" s="178">
        <f>O230*H230</f>
        <v>0</v>
      </c>
      <c r="Q230" s="178">
        <v>0.15409999999999999</v>
      </c>
      <c r="R230" s="178">
        <f>Q230*H230</f>
        <v>0.61639999999999995</v>
      </c>
      <c r="S230" s="178">
        <v>0</v>
      </c>
      <c r="T230" s="17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0" t="s">
        <v>159</v>
      </c>
      <c r="AT230" s="180" t="s">
        <v>155</v>
      </c>
      <c r="AU230" s="180" t="s">
        <v>86</v>
      </c>
      <c r="AY230" s="17" t="s">
        <v>152</v>
      </c>
      <c r="BE230" s="100">
        <f>IF(N230="základní",J230,0)</f>
        <v>0</v>
      </c>
      <c r="BF230" s="100">
        <f>IF(N230="snížená",J230,0)</f>
        <v>0</v>
      </c>
      <c r="BG230" s="100">
        <f>IF(N230="zákl. přenesená",J230,0)</f>
        <v>0</v>
      </c>
      <c r="BH230" s="100">
        <f>IF(N230="sníž. přenesená",J230,0)</f>
        <v>0</v>
      </c>
      <c r="BI230" s="100">
        <f>IF(N230="nulová",J230,0)</f>
        <v>0</v>
      </c>
      <c r="BJ230" s="17" t="s">
        <v>84</v>
      </c>
      <c r="BK230" s="100">
        <f>ROUND(I230*H230,2)</f>
        <v>0</v>
      </c>
      <c r="BL230" s="17" t="s">
        <v>159</v>
      </c>
      <c r="BM230" s="180" t="s">
        <v>323</v>
      </c>
    </row>
    <row r="231" spans="1:65" s="15" customFormat="1">
      <c r="B231" s="209"/>
      <c r="D231" s="182" t="s">
        <v>161</v>
      </c>
      <c r="E231" s="210" t="s">
        <v>1</v>
      </c>
      <c r="F231" s="211" t="s">
        <v>324</v>
      </c>
      <c r="H231" s="210" t="s">
        <v>1</v>
      </c>
      <c r="I231" s="212"/>
      <c r="L231" s="209"/>
      <c r="M231" s="213"/>
      <c r="N231" s="214"/>
      <c r="O231" s="214"/>
      <c r="P231" s="214"/>
      <c r="Q231" s="214"/>
      <c r="R231" s="214"/>
      <c r="S231" s="214"/>
      <c r="T231" s="215"/>
      <c r="AT231" s="210" t="s">
        <v>161</v>
      </c>
      <c r="AU231" s="210" t="s">
        <v>86</v>
      </c>
      <c r="AV231" s="15" t="s">
        <v>84</v>
      </c>
      <c r="AW231" s="15" t="s">
        <v>30</v>
      </c>
      <c r="AX231" s="15" t="s">
        <v>76</v>
      </c>
      <c r="AY231" s="210" t="s">
        <v>152</v>
      </c>
    </row>
    <row r="232" spans="1:65" s="13" customFormat="1">
      <c r="B232" s="181"/>
      <c r="D232" s="182" t="s">
        <v>161</v>
      </c>
      <c r="E232" s="183" t="s">
        <v>1</v>
      </c>
      <c r="F232" s="184" t="s">
        <v>325</v>
      </c>
      <c r="H232" s="185">
        <v>4</v>
      </c>
      <c r="I232" s="186"/>
      <c r="L232" s="181"/>
      <c r="M232" s="187"/>
      <c r="N232" s="188"/>
      <c r="O232" s="188"/>
      <c r="P232" s="188"/>
      <c r="Q232" s="188"/>
      <c r="R232" s="188"/>
      <c r="S232" s="188"/>
      <c r="T232" s="189"/>
      <c r="AT232" s="183" t="s">
        <v>161</v>
      </c>
      <c r="AU232" s="183" t="s">
        <v>86</v>
      </c>
      <c r="AV232" s="13" t="s">
        <v>86</v>
      </c>
      <c r="AW232" s="13" t="s">
        <v>30</v>
      </c>
      <c r="AX232" s="13" t="s">
        <v>84</v>
      </c>
      <c r="AY232" s="183" t="s">
        <v>152</v>
      </c>
    </row>
    <row r="233" spans="1:65" s="2" customFormat="1" ht="24.2" customHeight="1">
      <c r="A233" s="34"/>
      <c r="B233" s="137"/>
      <c r="C233" s="168" t="s">
        <v>8</v>
      </c>
      <c r="D233" s="168" t="s">
        <v>155</v>
      </c>
      <c r="E233" s="169" t="s">
        <v>326</v>
      </c>
      <c r="F233" s="170" t="s">
        <v>327</v>
      </c>
      <c r="G233" s="171" t="s">
        <v>256</v>
      </c>
      <c r="H233" s="172">
        <v>1</v>
      </c>
      <c r="I233" s="173"/>
      <c r="J233" s="174">
        <f>ROUND(I233*H233,2)</f>
        <v>0</v>
      </c>
      <c r="K233" s="175"/>
      <c r="L233" s="35"/>
      <c r="M233" s="176" t="s">
        <v>1</v>
      </c>
      <c r="N233" s="177" t="s">
        <v>41</v>
      </c>
      <c r="O233" s="60"/>
      <c r="P233" s="178">
        <f>O233*H233</f>
        <v>0</v>
      </c>
      <c r="Q233" s="178">
        <v>5.8720000000000001E-2</v>
      </c>
      <c r="R233" s="178">
        <f>Q233*H233</f>
        <v>5.8720000000000001E-2</v>
      </c>
      <c r="S233" s="178">
        <v>0</v>
      </c>
      <c r="T233" s="17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0" t="s">
        <v>159</v>
      </c>
      <c r="AT233" s="180" t="s">
        <v>155</v>
      </c>
      <c r="AU233" s="180" t="s">
        <v>86</v>
      </c>
      <c r="AY233" s="17" t="s">
        <v>152</v>
      </c>
      <c r="BE233" s="100">
        <f>IF(N233="základní",J233,0)</f>
        <v>0</v>
      </c>
      <c r="BF233" s="100">
        <f>IF(N233="snížená",J233,0)</f>
        <v>0</v>
      </c>
      <c r="BG233" s="100">
        <f>IF(N233="zákl. přenesená",J233,0)</f>
        <v>0</v>
      </c>
      <c r="BH233" s="100">
        <f>IF(N233="sníž. přenesená",J233,0)</f>
        <v>0</v>
      </c>
      <c r="BI233" s="100">
        <f>IF(N233="nulová",J233,0)</f>
        <v>0</v>
      </c>
      <c r="BJ233" s="17" t="s">
        <v>84</v>
      </c>
      <c r="BK233" s="100">
        <f>ROUND(I233*H233,2)</f>
        <v>0</v>
      </c>
      <c r="BL233" s="17" t="s">
        <v>159</v>
      </c>
      <c r="BM233" s="180" t="s">
        <v>328</v>
      </c>
    </row>
    <row r="234" spans="1:65" s="13" customFormat="1">
      <c r="B234" s="181"/>
      <c r="D234" s="182" t="s">
        <v>161</v>
      </c>
      <c r="E234" s="183" t="s">
        <v>1</v>
      </c>
      <c r="F234" s="184" t="s">
        <v>329</v>
      </c>
      <c r="H234" s="185">
        <v>1</v>
      </c>
      <c r="I234" s="186"/>
      <c r="L234" s="181"/>
      <c r="M234" s="187"/>
      <c r="N234" s="188"/>
      <c r="O234" s="188"/>
      <c r="P234" s="188"/>
      <c r="Q234" s="188"/>
      <c r="R234" s="188"/>
      <c r="S234" s="188"/>
      <c r="T234" s="189"/>
      <c r="AT234" s="183" t="s">
        <v>161</v>
      </c>
      <c r="AU234" s="183" t="s">
        <v>86</v>
      </c>
      <c r="AV234" s="13" t="s">
        <v>86</v>
      </c>
      <c r="AW234" s="13" t="s">
        <v>30</v>
      </c>
      <c r="AX234" s="13" t="s">
        <v>84</v>
      </c>
      <c r="AY234" s="183" t="s">
        <v>152</v>
      </c>
    </row>
    <row r="235" spans="1:65" s="2" customFormat="1" ht="33" customHeight="1">
      <c r="A235" s="34"/>
      <c r="B235" s="137"/>
      <c r="C235" s="168" t="s">
        <v>330</v>
      </c>
      <c r="D235" s="168" t="s">
        <v>155</v>
      </c>
      <c r="E235" s="169" t="s">
        <v>331</v>
      </c>
      <c r="F235" s="170" t="s">
        <v>332</v>
      </c>
      <c r="G235" s="171" t="s">
        <v>158</v>
      </c>
      <c r="H235" s="172">
        <v>0.224</v>
      </c>
      <c r="I235" s="173"/>
      <c r="J235" s="174">
        <f>ROUND(I235*H235,2)</f>
        <v>0</v>
      </c>
      <c r="K235" s="175"/>
      <c r="L235" s="35"/>
      <c r="M235" s="176" t="s">
        <v>1</v>
      </c>
      <c r="N235" s="177" t="s">
        <v>41</v>
      </c>
      <c r="O235" s="60"/>
      <c r="P235" s="178">
        <f>O235*H235</f>
        <v>0</v>
      </c>
      <c r="Q235" s="178">
        <v>2.3010199999999998</v>
      </c>
      <c r="R235" s="178">
        <f>Q235*H235</f>
        <v>0.51542847999999997</v>
      </c>
      <c r="S235" s="178">
        <v>0</v>
      </c>
      <c r="T235" s="17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0" t="s">
        <v>159</v>
      </c>
      <c r="AT235" s="180" t="s">
        <v>155</v>
      </c>
      <c r="AU235" s="180" t="s">
        <v>86</v>
      </c>
      <c r="AY235" s="17" t="s">
        <v>152</v>
      </c>
      <c r="BE235" s="100">
        <f>IF(N235="základní",J235,0)</f>
        <v>0</v>
      </c>
      <c r="BF235" s="100">
        <f>IF(N235="snížená",J235,0)</f>
        <v>0</v>
      </c>
      <c r="BG235" s="100">
        <f>IF(N235="zákl. přenesená",J235,0)</f>
        <v>0</v>
      </c>
      <c r="BH235" s="100">
        <f>IF(N235="sníž. přenesená",J235,0)</f>
        <v>0</v>
      </c>
      <c r="BI235" s="100">
        <f>IF(N235="nulová",J235,0)</f>
        <v>0</v>
      </c>
      <c r="BJ235" s="17" t="s">
        <v>84</v>
      </c>
      <c r="BK235" s="100">
        <f>ROUND(I235*H235,2)</f>
        <v>0</v>
      </c>
      <c r="BL235" s="17" t="s">
        <v>159</v>
      </c>
      <c r="BM235" s="180" t="s">
        <v>333</v>
      </c>
    </row>
    <row r="236" spans="1:65" s="13" customFormat="1">
      <c r="B236" s="181"/>
      <c r="D236" s="182" t="s">
        <v>161</v>
      </c>
      <c r="E236" s="183" t="s">
        <v>1</v>
      </c>
      <c r="F236" s="184" t="s">
        <v>334</v>
      </c>
      <c r="H236" s="185">
        <v>0.224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161</v>
      </c>
      <c r="AU236" s="183" t="s">
        <v>86</v>
      </c>
      <c r="AV236" s="13" t="s">
        <v>86</v>
      </c>
      <c r="AW236" s="13" t="s">
        <v>30</v>
      </c>
      <c r="AX236" s="13" t="s">
        <v>84</v>
      </c>
      <c r="AY236" s="183" t="s">
        <v>152</v>
      </c>
    </row>
    <row r="237" spans="1:65" s="2" customFormat="1" ht="33" customHeight="1">
      <c r="A237" s="34"/>
      <c r="B237" s="137"/>
      <c r="C237" s="168" t="s">
        <v>335</v>
      </c>
      <c r="D237" s="168" t="s">
        <v>155</v>
      </c>
      <c r="E237" s="169" t="s">
        <v>336</v>
      </c>
      <c r="F237" s="170" t="s">
        <v>337</v>
      </c>
      <c r="G237" s="171" t="s">
        <v>158</v>
      </c>
      <c r="H237" s="172">
        <v>0.45500000000000002</v>
      </c>
      <c r="I237" s="173"/>
      <c r="J237" s="174">
        <f>ROUND(I237*H237,2)</f>
        <v>0</v>
      </c>
      <c r="K237" s="175"/>
      <c r="L237" s="35"/>
      <c r="M237" s="176" t="s">
        <v>1</v>
      </c>
      <c r="N237" s="177" t="s">
        <v>41</v>
      </c>
      <c r="O237" s="60"/>
      <c r="P237" s="178">
        <f>O237*H237</f>
        <v>0</v>
      </c>
      <c r="Q237" s="178">
        <v>2.5018699999999998</v>
      </c>
      <c r="R237" s="178">
        <f>Q237*H237</f>
        <v>1.1383508499999999</v>
      </c>
      <c r="S237" s="178">
        <v>0</v>
      </c>
      <c r="T237" s="17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0" t="s">
        <v>159</v>
      </c>
      <c r="AT237" s="180" t="s">
        <v>155</v>
      </c>
      <c r="AU237" s="180" t="s">
        <v>86</v>
      </c>
      <c r="AY237" s="17" t="s">
        <v>152</v>
      </c>
      <c r="BE237" s="100">
        <f>IF(N237="základní",J237,0)</f>
        <v>0</v>
      </c>
      <c r="BF237" s="100">
        <f>IF(N237="snížená",J237,0)</f>
        <v>0</v>
      </c>
      <c r="BG237" s="100">
        <f>IF(N237="zákl. přenesená",J237,0)</f>
        <v>0</v>
      </c>
      <c r="BH237" s="100">
        <f>IF(N237="sníž. přenesená",J237,0)</f>
        <v>0</v>
      </c>
      <c r="BI237" s="100">
        <f>IF(N237="nulová",J237,0)</f>
        <v>0</v>
      </c>
      <c r="BJ237" s="17" t="s">
        <v>84</v>
      </c>
      <c r="BK237" s="100">
        <f>ROUND(I237*H237,2)</f>
        <v>0</v>
      </c>
      <c r="BL237" s="17" t="s">
        <v>159</v>
      </c>
      <c r="BM237" s="180" t="s">
        <v>338</v>
      </c>
    </row>
    <row r="238" spans="1:65" s="13" customFormat="1">
      <c r="B238" s="181"/>
      <c r="D238" s="182" t="s">
        <v>161</v>
      </c>
      <c r="E238" s="183" t="s">
        <v>1</v>
      </c>
      <c r="F238" s="184" t="s">
        <v>339</v>
      </c>
      <c r="H238" s="185">
        <v>0.45500000000000002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161</v>
      </c>
      <c r="AU238" s="183" t="s">
        <v>86</v>
      </c>
      <c r="AV238" s="13" t="s">
        <v>86</v>
      </c>
      <c r="AW238" s="13" t="s">
        <v>30</v>
      </c>
      <c r="AX238" s="13" t="s">
        <v>84</v>
      </c>
      <c r="AY238" s="183" t="s">
        <v>152</v>
      </c>
    </row>
    <row r="239" spans="1:65" s="2" customFormat="1" ht="33" customHeight="1">
      <c r="A239" s="34"/>
      <c r="B239" s="137"/>
      <c r="C239" s="168" t="s">
        <v>340</v>
      </c>
      <c r="D239" s="168" t="s">
        <v>155</v>
      </c>
      <c r="E239" s="169" t="s">
        <v>341</v>
      </c>
      <c r="F239" s="170" t="s">
        <v>342</v>
      </c>
      <c r="G239" s="171" t="s">
        <v>158</v>
      </c>
      <c r="H239" s="172">
        <v>1.08</v>
      </c>
      <c r="I239" s="173"/>
      <c r="J239" s="174">
        <f>ROUND(I239*H239,2)</f>
        <v>0</v>
      </c>
      <c r="K239" s="175"/>
      <c r="L239" s="35"/>
      <c r="M239" s="176" t="s">
        <v>1</v>
      </c>
      <c r="N239" s="177" t="s">
        <v>41</v>
      </c>
      <c r="O239" s="60"/>
      <c r="P239" s="178">
        <f>O239*H239</f>
        <v>0</v>
      </c>
      <c r="Q239" s="178">
        <v>2.5018699999999998</v>
      </c>
      <c r="R239" s="178">
        <f>Q239*H239</f>
        <v>2.7020195999999999</v>
      </c>
      <c r="S239" s="178">
        <v>0</v>
      </c>
      <c r="T239" s="17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0" t="s">
        <v>159</v>
      </c>
      <c r="AT239" s="180" t="s">
        <v>155</v>
      </c>
      <c r="AU239" s="180" t="s">
        <v>86</v>
      </c>
      <c r="AY239" s="17" t="s">
        <v>152</v>
      </c>
      <c r="BE239" s="100">
        <f>IF(N239="základní",J239,0)</f>
        <v>0</v>
      </c>
      <c r="BF239" s="100">
        <f>IF(N239="snížená",J239,0)</f>
        <v>0</v>
      </c>
      <c r="BG239" s="100">
        <f>IF(N239="zákl. přenesená",J239,0)</f>
        <v>0</v>
      </c>
      <c r="BH239" s="100">
        <f>IF(N239="sníž. přenesená",J239,0)</f>
        <v>0</v>
      </c>
      <c r="BI239" s="100">
        <f>IF(N239="nulová",J239,0)</f>
        <v>0</v>
      </c>
      <c r="BJ239" s="17" t="s">
        <v>84</v>
      </c>
      <c r="BK239" s="100">
        <f>ROUND(I239*H239,2)</f>
        <v>0</v>
      </c>
      <c r="BL239" s="17" t="s">
        <v>159</v>
      </c>
      <c r="BM239" s="180" t="s">
        <v>343</v>
      </c>
    </row>
    <row r="240" spans="1:65" s="13" customFormat="1">
      <c r="B240" s="181"/>
      <c r="D240" s="182" t="s">
        <v>161</v>
      </c>
      <c r="E240" s="183" t="s">
        <v>1</v>
      </c>
      <c r="F240" s="184" t="s">
        <v>344</v>
      </c>
      <c r="H240" s="185">
        <v>1.08</v>
      </c>
      <c r="I240" s="186"/>
      <c r="L240" s="181"/>
      <c r="M240" s="187"/>
      <c r="N240" s="188"/>
      <c r="O240" s="188"/>
      <c r="P240" s="188"/>
      <c r="Q240" s="188"/>
      <c r="R240" s="188"/>
      <c r="S240" s="188"/>
      <c r="T240" s="189"/>
      <c r="AT240" s="183" t="s">
        <v>161</v>
      </c>
      <c r="AU240" s="183" t="s">
        <v>86</v>
      </c>
      <c r="AV240" s="13" t="s">
        <v>86</v>
      </c>
      <c r="AW240" s="13" t="s">
        <v>30</v>
      </c>
      <c r="AX240" s="13" t="s">
        <v>84</v>
      </c>
      <c r="AY240" s="183" t="s">
        <v>152</v>
      </c>
    </row>
    <row r="241" spans="1:65" s="2" customFormat="1" ht="33" customHeight="1">
      <c r="A241" s="34"/>
      <c r="B241" s="137"/>
      <c r="C241" s="168" t="s">
        <v>345</v>
      </c>
      <c r="D241" s="168" t="s">
        <v>155</v>
      </c>
      <c r="E241" s="169" t="s">
        <v>346</v>
      </c>
      <c r="F241" s="170" t="s">
        <v>347</v>
      </c>
      <c r="G241" s="171" t="s">
        <v>158</v>
      </c>
      <c r="H241" s="172">
        <v>1.08</v>
      </c>
      <c r="I241" s="173"/>
      <c r="J241" s="174">
        <f>ROUND(I241*H241,2)</f>
        <v>0</v>
      </c>
      <c r="K241" s="175"/>
      <c r="L241" s="35"/>
      <c r="M241" s="176" t="s">
        <v>1</v>
      </c>
      <c r="N241" s="177" t="s">
        <v>41</v>
      </c>
      <c r="O241" s="60"/>
      <c r="P241" s="178">
        <f>O241*H241</f>
        <v>0</v>
      </c>
      <c r="Q241" s="178">
        <v>0</v>
      </c>
      <c r="R241" s="178">
        <f>Q241*H241</f>
        <v>0</v>
      </c>
      <c r="S241" s="178">
        <v>0</v>
      </c>
      <c r="T241" s="17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0" t="s">
        <v>159</v>
      </c>
      <c r="AT241" s="180" t="s">
        <v>155</v>
      </c>
      <c r="AU241" s="180" t="s">
        <v>86</v>
      </c>
      <c r="AY241" s="17" t="s">
        <v>152</v>
      </c>
      <c r="BE241" s="100">
        <f>IF(N241="základní",J241,0)</f>
        <v>0</v>
      </c>
      <c r="BF241" s="100">
        <f>IF(N241="snížená",J241,0)</f>
        <v>0</v>
      </c>
      <c r="BG241" s="100">
        <f>IF(N241="zákl. přenesená",J241,0)</f>
        <v>0</v>
      </c>
      <c r="BH241" s="100">
        <f>IF(N241="sníž. přenesená",J241,0)</f>
        <v>0</v>
      </c>
      <c r="BI241" s="100">
        <f>IF(N241="nulová",J241,0)</f>
        <v>0</v>
      </c>
      <c r="BJ241" s="17" t="s">
        <v>84</v>
      </c>
      <c r="BK241" s="100">
        <f>ROUND(I241*H241,2)</f>
        <v>0</v>
      </c>
      <c r="BL241" s="17" t="s">
        <v>159</v>
      </c>
      <c r="BM241" s="180" t="s">
        <v>348</v>
      </c>
    </row>
    <row r="242" spans="1:65" s="2" customFormat="1" ht="16.5" customHeight="1">
      <c r="A242" s="34"/>
      <c r="B242" s="137"/>
      <c r="C242" s="168" t="s">
        <v>349</v>
      </c>
      <c r="D242" s="168" t="s">
        <v>155</v>
      </c>
      <c r="E242" s="169" t="s">
        <v>350</v>
      </c>
      <c r="F242" s="170" t="s">
        <v>351</v>
      </c>
      <c r="G242" s="171" t="s">
        <v>229</v>
      </c>
      <c r="H242" s="172">
        <v>1.1399999999999999</v>
      </c>
      <c r="I242" s="173"/>
      <c r="J242" s="174">
        <f>ROUND(I242*H242,2)</f>
        <v>0</v>
      </c>
      <c r="K242" s="175"/>
      <c r="L242" s="35"/>
      <c r="M242" s="176" t="s">
        <v>1</v>
      </c>
      <c r="N242" s="177" t="s">
        <v>41</v>
      </c>
      <c r="O242" s="60"/>
      <c r="P242" s="178">
        <f>O242*H242</f>
        <v>0</v>
      </c>
      <c r="Q242" s="178">
        <v>1.3520000000000001E-2</v>
      </c>
      <c r="R242" s="178">
        <f>Q242*H242</f>
        <v>1.5412799999999999E-2</v>
      </c>
      <c r="S242" s="178">
        <v>0</v>
      </c>
      <c r="T242" s="17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0" t="s">
        <v>159</v>
      </c>
      <c r="AT242" s="180" t="s">
        <v>155</v>
      </c>
      <c r="AU242" s="180" t="s">
        <v>86</v>
      </c>
      <c r="AY242" s="17" t="s">
        <v>152</v>
      </c>
      <c r="BE242" s="100">
        <f>IF(N242="základní",J242,0)</f>
        <v>0</v>
      </c>
      <c r="BF242" s="100">
        <f>IF(N242="snížená",J242,0)</f>
        <v>0</v>
      </c>
      <c r="BG242" s="100">
        <f>IF(N242="zákl. přenesená",J242,0)</f>
        <v>0</v>
      </c>
      <c r="BH242" s="100">
        <f>IF(N242="sníž. přenesená",J242,0)</f>
        <v>0</v>
      </c>
      <c r="BI242" s="100">
        <f>IF(N242="nulová",J242,0)</f>
        <v>0</v>
      </c>
      <c r="BJ242" s="17" t="s">
        <v>84</v>
      </c>
      <c r="BK242" s="100">
        <f>ROUND(I242*H242,2)</f>
        <v>0</v>
      </c>
      <c r="BL242" s="17" t="s">
        <v>159</v>
      </c>
      <c r="BM242" s="180" t="s">
        <v>352</v>
      </c>
    </row>
    <row r="243" spans="1:65" s="13" customFormat="1">
      <c r="B243" s="181"/>
      <c r="D243" s="182" t="s">
        <v>161</v>
      </c>
      <c r="E243" s="183" t="s">
        <v>1</v>
      </c>
      <c r="F243" s="184" t="s">
        <v>353</v>
      </c>
      <c r="H243" s="185">
        <v>1.1399999999999999</v>
      </c>
      <c r="I243" s="186"/>
      <c r="L243" s="181"/>
      <c r="M243" s="187"/>
      <c r="N243" s="188"/>
      <c r="O243" s="188"/>
      <c r="P243" s="188"/>
      <c r="Q243" s="188"/>
      <c r="R243" s="188"/>
      <c r="S243" s="188"/>
      <c r="T243" s="189"/>
      <c r="AT243" s="183" t="s">
        <v>161</v>
      </c>
      <c r="AU243" s="183" t="s">
        <v>86</v>
      </c>
      <c r="AV243" s="13" t="s">
        <v>86</v>
      </c>
      <c r="AW243" s="13" t="s">
        <v>30</v>
      </c>
      <c r="AX243" s="13" t="s">
        <v>84</v>
      </c>
      <c r="AY243" s="183" t="s">
        <v>152</v>
      </c>
    </row>
    <row r="244" spans="1:65" s="2" customFormat="1" ht="16.5" customHeight="1">
      <c r="A244" s="34"/>
      <c r="B244" s="137"/>
      <c r="C244" s="168" t="s">
        <v>354</v>
      </c>
      <c r="D244" s="168" t="s">
        <v>155</v>
      </c>
      <c r="E244" s="169" t="s">
        <v>355</v>
      </c>
      <c r="F244" s="170" t="s">
        <v>356</v>
      </c>
      <c r="G244" s="171" t="s">
        <v>229</v>
      </c>
      <c r="H244" s="172">
        <v>1.1399999999999999</v>
      </c>
      <c r="I244" s="173"/>
      <c r="J244" s="174">
        <f>ROUND(I244*H244,2)</f>
        <v>0</v>
      </c>
      <c r="K244" s="175"/>
      <c r="L244" s="35"/>
      <c r="M244" s="176" t="s">
        <v>1</v>
      </c>
      <c r="N244" s="177" t="s">
        <v>41</v>
      </c>
      <c r="O244" s="60"/>
      <c r="P244" s="178">
        <f>O244*H244</f>
        <v>0</v>
      </c>
      <c r="Q244" s="178">
        <v>0</v>
      </c>
      <c r="R244" s="178">
        <f>Q244*H244</f>
        <v>0</v>
      </c>
      <c r="S244" s="178">
        <v>0</v>
      </c>
      <c r="T244" s="17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0" t="s">
        <v>159</v>
      </c>
      <c r="AT244" s="180" t="s">
        <v>155</v>
      </c>
      <c r="AU244" s="180" t="s">
        <v>86</v>
      </c>
      <c r="AY244" s="17" t="s">
        <v>152</v>
      </c>
      <c r="BE244" s="100">
        <f>IF(N244="základní",J244,0)</f>
        <v>0</v>
      </c>
      <c r="BF244" s="100">
        <f>IF(N244="snížená",J244,0)</f>
        <v>0</v>
      </c>
      <c r="BG244" s="100">
        <f>IF(N244="zákl. přenesená",J244,0)</f>
        <v>0</v>
      </c>
      <c r="BH244" s="100">
        <f>IF(N244="sníž. přenesená",J244,0)</f>
        <v>0</v>
      </c>
      <c r="BI244" s="100">
        <f>IF(N244="nulová",J244,0)</f>
        <v>0</v>
      </c>
      <c r="BJ244" s="17" t="s">
        <v>84</v>
      </c>
      <c r="BK244" s="100">
        <f>ROUND(I244*H244,2)</f>
        <v>0</v>
      </c>
      <c r="BL244" s="17" t="s">
        <v>159</v>
      </c>
      <c r="BM244" s="180" t="s">
        <v>357</v>
      </c>
    </row>
    <row r="245" spans="1:65" s="2" customFormat="1" ht="16.5" customHeight="1">
      <c r="A245" s="34"/>
      <c r="B245" s="137"/>
      <c r="C245" s="168" t="s">
        <v>358</v>
      </c>
      <c r="D245" s="168" t="s">
        <v>155</v>
      </c>
      <c r="E245" s="169" t="s">
        <v>359</v>
      </c>
      <c r="F245" s="170" t="s">
        <v>360</v>
      </c>
      <c r="G245" s="171" t="s">
        <v>183</v>
      </c>
      <c r="H245" s="172">
        <v>2.8000000000000001E-2</v>
      </c>
      <c r="I245" s="173"/>
      <c r="J245" s="174">
        <f>ROUND(I245*H245,2)</f>
        <v>0</v>
      </c>
      <c r="K245" s="175"/>
      <c r="L245" s="35"/>
      <c r="M245" s="176" t="s">
        <v>1</v>
      </c>
      <c r="N245" s="177" t="s">
        <v>41</v>
      </c>
      <c r="O245" s="60"/>
      <c r="P245" s="178">
        <f>O245*H245</f>
        <v>0</v>
      </c>
      <c r="Q245" s="178">
        <v>1.06277</v>
      </c>
      <c r="R245" s="178">
        <f>Q245*H245</f>
        <v>2.9757559999999999E-2</v>
      </c>
      <c r="S245" s="178">
        <v>0</v>
      </c>
      <c r="T245" s="17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0" t="s">
        <v>159</v>
      </c>
      <c r="AT245" s="180" t="s">
        <v>155</v>
      </c>
      <c r="AU245" s="180" t="s">
        <v>86</v>
      </c>
      <c r="AY245" s="17" t="s">
        <v>152</v>
      </c>
      <c r="BE245" s="100">
        <f>IF(N245="základní",J245,0)</f>
        <v>0</v>
      </c>
      <c r="BF245" s="100">
        <f>IF(N245="snížená",J245,0)</f>
        <v>0</v>
      </c>
      <c r="BG245" s="100">
        <f>IF(N245="zákl. přenesená",J245,0)</f>
        <v>0</v>
      </c>
      <c r="BH245" s="100">
        <f>IF(N245="sníž. přenesená",J245,0)</f>
        <v>0</v>
      </c>
      <c r="BI245" s="100">
        <f>IF(N245="nulová",J245,0)</f>
        <v>0</v>
      </c>
      <c r="BJ245" s="17" t="s">
        <v>84</v>
      </c>
      <c r="BK245" s="100">
        <f>ROUND(I245*H245,2)</f>
        <v>0</v>
      </c>
      <c r="BL245" s="17" t="s">
        <v>159</v>
      </c>
      <c r="BM245" s="180" t="s">
        <v>361</v>
      </c>
    </row>
    <row r="246" spans="1:65" s="15" customFormat="1">
      <c r="B246" s="209"/>
      <c r="D246" s="182" t="s">
        <v>161</v>
      </c>
      <c r="E246" s="210" t="s">
        <v>1</v>
      </c>
      <c r="F246" s="211" t="s">
        <v>362</v>
      </c>
      <c r="H246" s="210" t="s">
        <v>1</v>
      </c>
      <c r="I246" s="212"/>
      <c r="L246" s="209"/>
      <c r="M246" s="213"/>
      <c r="N246" s="214"/>
      <c r="O246" s="214"/>
      <c r="P246" s="214"/>
      <c r="Q246" s="214"/>
      <c r="R246" s="214"/>
      <c r="S246" s="214"/>
      <c r="T246" s="215"/>
      <c r="AT246" s="210" t="s">
        <v>161</v>
      </c>
      <c r="AU246" s="210" t="s">
        <v>86</v>
      </c>
      <c r="AV246" s="15" t="s">
        <v>84</v>
      </c>
      <c r="AW246" s="15" t="s">
        <v>30</v>
      </c>
      <c r="AX246" s="15" t="s">
        <v>76</v>
      </c>
      <c r="AY246" s="210" t="s">
        <v>152</v>
      </c>
    </row>
    <row r="247" spans="1:65" s="15" customFormat="1">
      <c r="B247" s="209"/>
      <c r="D247" s="182" t="s">
        <v>161</v>
      </c>
      <c r="E247" s="210" t="s">
        <v>1</v>
      </c>
      <c r="F247" s="211" t="s">
        <v>363</v>
      </c>
      <c r="H247" s="210" t="s">
        <v>1</v>
      </c>
      <c r="I247" s="212"/>
      <c r="L247" s="209"/>
      <c r="M247" s="213"/>
      <c r="N247" s="214"/>
      <c r="O247" s="214"/>
      <c r="P247" s="214"/>
      <c r="Q247" s="214"/>
      <c r="R247" s="214"/>
      <c r="S247" s="214"/>
      <c r="T247" s="215"/>
      <c r="AT247" s="210" t="s">
        <v>161</v>
      </c>
      <c r="AU247" s="210" t="s">
        <v>86</v>
      </c>
      <c r="AV247" s="15" t="s">
        <v>84</v>
      </c>
      <c r="AW247" s="15" t="s">
        <v>30</v>
      </c>
      <c r="AX247" s="15" t="s">
        <v>76</v>
      </c>
      <c r="AY247" s="210" t="s">
        <v>152</v>
      </c>
    </row>
    <row r="248" spans="1:65" s="13" customFormat="1">
      <c r="B248" s="181"/>
      <c r="D248" s="182" t="s">
        <v>161</v>
      </c>
      <c r="E248" s="183" t="s">
        <v>1</v>
      </c>
      <c r="F248" s="184" t="s">
        <v>364</v>
      </c>
      <c r="H248" s="185">
        <v>2.8000000000000001E-2</v>
      </c>
      <c r="I248" s="186"/>
      <c r="L248" s="181"/>
      <c r="M248" s="187"/>
      <c r="N248" s="188"/>
      <c r="O248" s="188"/>
      <c r="P248" s="188"/>
      <c r="Q248" s="188"/>
      <c r="R248" s="188"/>
      <c r="S248" s="188"/>
      <c r="T248" s="189"/>
      <c r="AT248" s="183" t="s">
        <v>161</v>
      </c>
      <c r="AU248" s="183" t="s">
        <v>86</v>
      </c>
      <c r="AV248" s="13" t="s">
        <v>86</v>
      </c>
      <c r="AW248" s="13" t="s">
        <v>30</v>
      </c>
      <c r="AX248" s="13" t="s">
        <v>84</v>
      </c>
      <c r="AY248" s="183" t="s">
        <v>152</v>
      </c>
    </row>
    <row r="249" spans="1:65" s="2" customFormat="1" ht="24.2" customHeight="1">
      <c r="A249" s="34"/>
      <c r="B249" s="137"/>
      <c r="C249" s="168" t="s">
        <v>365</v>
      </c>
      <c r="D249" s="168" t="s">
        <v>155</v>
      </c>
      <c r="E249" s="169" t="s">
        <v>366</v>
      </c>
      <c r="F249" s="170" t="s">
        <v>367</v>
      </c>
      <c r="G249" s="171" t="s">
        <v>158</v>
      </c>
      <c r="H249" s="172">
        <v>0.15</v>
      </c>
      <c r="I249" s="173"/>
      <c r="J249" s="174">
        <f>ROUND(I249*H249,2)</f>
        <v>0</v>
      </c>
      <c r="K249" s="175"/>
      <c r="L249" s="35"/>
      <c r="M249" s="176" t="s">
        <v>1</v>
      </c>
      <c r="N249" s="177" t="s">
        <v>41</v>
      </c>
      <c r="O249" s="60"/>
      <c r="P249" s="178">
        <f>O249*H249</f>
        <v>0</v>
      </c>
      <c r="Q249" s="178">
        <v>2.16</v>
      </c>
      <c r="R249" s="178">
        <f>Q249*H249</f>
        <v>0.32400000000000001</v>
      </c>
      <c r="S249" s="178">
        <v>0</v>
      </c>
      <c r="T249" s="17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0" t="s">
        <v>159</v>
      </c>
      <c r="AT249" s="180" t="s">
        <v>155</v>
      </c>
      <c r="AU249" s="180" t="s">
        <v>86</v>
      </c>
      <c r="AY249" s="17" t="s">
        <v>152</v>
      </c>
      <c r="BE249" s="100">
        <f>IF(N249="základní",J249,0)</f>
        <v>0</v>
      </c>
      <c r="BF249" s="100">
        <f>IF(N249="snížená",J249,0)</f>
        <v>0</v>
      </c>
      <c r="BG249" s="100">
        <f>IF(N249="zákl. přenesená",J249,0)</f>
        <v>0</v>
      </c>
      <c r="BH249" s="100">
        <f>IF(N249="sníž. přenesená",J249,0)</f>
        <v>0</v>
      </c>
      <c r="BI249" s="100">
        <f>IF(N249="nulová",J249,0)</f>
        <v>0</v>
      </c>
      <c r="BJ249" s="17" t="s">
        <v>84</v>
      </c>
      <c r="BK249" s="100">
        <f>ROUND(I249*H249,2)</f>
        <v>0</v>
      </c>
      <c r="BL249" s="17" t="s">
        <v>159</v>
      </c>
      <c r="BM249" s="180" t="s">
        <v>368</v>
      </c>
    </row>
    <row r="250" spans="1:65" s="13" customFormat="1">
      <c r="B250" s="181"/>
      <c r="D250" s="182" t="s">
        <v>161</v>
      </c>
      <c r="E250" s="183" t="s">
        <v>1</v>
      </c>
      <c r="F250" s="184" t="s">
        <v>163</v>
      </c>
      <c r="H250" s="185">
        <v>0.15</v>
      </c>
      <c r="I250" s="186"/>
      <c r="L250" s="181"/>
      <c r="M250" s="187"/>
      <c r="N250" s="188"/>
      <c r="O250" s="188"/>
      <c r="P250" s="188"/>
      <c r="Q250" s="188"/>
      <c r="R250" s="188"/>
      <c r="S250" s="188"/>
      <c r="T250" s="189"/>
      <c r="AT250" s="183" t="s">
        <v>161</v>
      </c>
      <c r="AU250" s="183" t="s">
        <v>86</v>
      </c>
      <c r="AV250" s="13" t="s">
        <v>86</v>
      </c>
      <c r="AW250" s="13" t="s">
        <v>30</v>
      </c>
      <c r="AX250" s="13" t="s">
        <v>84</v>
      </c>
      <c r="AY250" s="183" t="s">
        <v>152</v>
      </c>
    </row>
    <row r="251" spans="1:65" s="2" customFormat="1" ht="24.2" customHeight="1">
      <c r="A251" s="34"/>
      <c r="B251" s="137"/>
      <c r="C251" s="168" t="s">
        <v>369</v>
      </c>
      <c r="D251" s="168" t="s">
        <v>155</v>
      </c>
      <c r="E251" s="169" t="s">
        <v>370</v>
      </c>
      <c r="F251" s="170" t="s">
        <v>371</v>
      </c>
      <c r="G251" s="171" t="s">
        <v>256</v>
      </c>
      <c r="H251" s="172">
        <v>1</v>
      </c>
      <c r="I251" s="173"/>
      <c r="J251" s="174">
        <f>ROUND(I251*H251,2)</f>
        <v>0</v>
      </c>
      <c r="K251" s="175"/>
      <c r="L251" s="35"/>
      <c r="M251" s="176" t="s">
        <v>1</v>
      </c>
      <c r="N251" s="177" t="s">
        <v>41</v>
      </c>
      <c r="O251" s="60"/>
      <c r="P251" s="178">
        <f>O251*H251</f>
        <v>0</v>
      </c>
      <c r="Q251" s="178">
        <v>3.5319999999999997E-2</v>
      </c>
      <c r="R251" s="178">
        <f>Q251*H251</f>
        <v>3.5319999999999997E-2</v>
      </c>
      <c r="S251" s="178">
        <v>0</v>
      </c>
      <c r="T251" s="17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0" t="s">
        <v>159</v>
      </c>
      <c r="AT251" s="180" t="s">
        <v>155</v>
      </c>
      <c r="AU251" s="180" t="s">
        <v>86</v>
      </c>
      <c r="AY251" s="17" t="s">
        <v>152</v>
      </c>
      <c r="BE251" s="100">
        <f>IF(N251="základní",J251,0)</f>
        <v>0</v>
      </c>
      <c r="BF251" s="100">
        <f>IF(N251="snížená",J251,0)</f>
        <v>0</v>
      </c>
      <c r="BG251" s="100">
        <f>IF(N251="zákl. přenesená",J251,0)</f>
        <v>0</v>
      </c>
      <c r="BH251" s="100">
        <f>IF(N251="sníž. přenesená",J251,0)</f>
        <v>0</v>
      </c>
      <c r="BI251" s="100">
        <f>IF(N251="nulová",J251,0)</f>
        <v>0</v>
      </c>
      <c r="BJ251" s="17" t="s">
        <v>84</v>
      </c>
      <c r="BK251" s="100">
        <f>ROUND(I251*H251,2)</f>
        <v>0</v>
      </c>
      <c r="BL251" s="17" t="s">
        <v>159</v>
      </c>
      <c r="BM251" s="180" t="s">
        <v>372</v>
      </c>
    </row>
    <row r="252" spans="1:65" s="2" customFormat="1" ht="21.75" customHeight="1">
      <c r="A252" s="34"/>
      <c r="B252" s="137"/>
      <c r="C252" s="168" t="s">
        <v>373</v>
      </c>
      <c r="D252" s="168" t="s">
        <v>155</v>
      </c>
      <c r="E252" s="169" t="s">
        <v>374</v>
      </c>
      <c r="F252" s="170" t="s">
        <v>375</v>
      </c>
      <c r="G252" s="171" t="s">
        <v>229</v>
      </c>
      <c r="H252" s="172">
        <v>308.29000000000002</v>
      </c>
      <c r="I252" s="173"/>
      <c r="J252" s="174">
        <f>ROUND(I252*H252,2)</f>
        <v>0</v>
      </c>
      <c r="K252" s="175"/>
      <c r="L252" s="35"/>
      <c r="M252" s="176" t="s">
        <v>1</v>
      </c>
      <c r="N252" s="177" t="s">
        <v>41</v>
      </c>
      <c r="O252" s="60"/>
      <c r="P252" s="178">
        <f>O252*H252</f>
        <v>0</v>
      </c>
      <c r="Q252" s="178">
        <v>2.0300000000000001E-3</v>
      </c>
      <c r="R252" s="178">
        <f>Q252*H252</f>
        <v>0.62582870000000013</v>
      </c>
      <c r="S252" s="178">
        <v>0</v>
      </c>
      <c r="T252" s="17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0" t="s">
        <v>159</v>
      </c>
      <c r="AT252" s="180" t="s">
        <v>155</v>
      </c>
      <c r="AU252" s="180" t="s">
        <v>86</v>
      </c>
      <c r="AY252" s="17" t="s">
        <v>152</v>
      </c>
      <c r="BE252" s="100">
        <f>IF(N252="základní",J252,0)</f>
        <v>0</v>
      </c>
      <c r="BF252" s="100">
        <f>IF(N252="snížená",J252,0)</f>
        <v>0</v>
      </c>
      <c r="BG252" s="100">
        <f>IF(N252="zákl. přenesená",J252,0)</f>
        <v>0</v>
      </c>
      <c r="BH252" s="100">
        <f>IF(N252="sníž. přenesená",J252,0)</f>
        <v>0</v>
      </c>
      <c r="BI252" s="100">
        <f>IF(N252="nulová",J252,0)</f>
        <v>0</v>
      </c>
      <c r="BJ252" s="17" t="s">
        <v>84</v>
      </c>
      <c r="BK252" s="100">
        <f>ROUND(I252*H252,2)</f>
        <v>0</v>
      </c>
      <c r="BL252" s="17" t="s">
        <v>159</v>
      </c>
      <c r="BM252" s="180" t="s">
        <v>376</v>
      </c>
    </row>
    <row r="253" spans="1:65" s="13" customFormat="1">
      <c r="B253" s="181"/>
      <c r="D253" s="182" t="s">
        <v>161</v>
      </c>
      <c r="E253" s="183" t="s">
        <v>1</v>
      </c>
      <c r="F253" s="184" t="s">
        <v>377</v>
      </c>
      <c r="H253" s="185">
        <v>109.21</v>
      </c>
      <c r="I253" s="186"/>
      <c r="L253" s="181"/>
      <c r="M253" s="187"/>
      <c r="N253" s="188"/>
      <c r="O253" s="188"/>
      <c r="P253" s="188"/>
      <c r="Q253" s="188"/>
      <c r="R253" s="188"/>
      <c r="S253" s="188"/>
      <c r="T253" s="189"/>
      <c r="AT253" s="183" t="s">
        <v>161</v>
      </c>
      <c r="AU253" s="183" t="s">
        <v>86</v>
      </c>
      <c r="AV253" s="13" t="s">
        <v>86</v>
      </c>
      <c r="AW253" s="13" t="s">
        <v>30</v>
      </c>
      <c r="AX253" s="13" t="s">
        <v>76</v>
      </c>
      <c r="AY253" s="183" t="s">
        <v>152</v>
      </c>
    </row>
    <row r="254" spans="1:65" s="13" customFormat="1">
      <c r="B254" s="181"/>
      <c r="D254" s="182" t="s">
        <v>161</v>
      </c>
      <c r="E254" s="183" t="s">
        <v>1</v>
      </c>
      <c r="F254" s="184" t="s">
        <v>378</v>
      </c>
      <c r="H254" s="185">
        <v>199.08</v>
      </c>
      <c r="I254" s="186"/>
      <c r="L254" s="181"/>
      <c r="M254" s="187"/>
      <c r="N254" s="188"/>
      <c r="O254" s="188"/>
      <c r="P254" s="188"/>
      <c r="Q254" s="188"/>
      <c r="R254" s="188"/>
      <c r="S254" s="188"/>
      <c r="T254" s="189"/>
      <c r="AT254" s="183" t="s">
        <v>161</v>
      </c>
      <c r="AU254" s="183" t="s">
        <v>86</v>
      </c>
      <c r="AV254" s="13" t="s">
        <v>86</v>
      </c>
      <c r="AW254" s="13" t="s">
        <v>30</v>
      </c>
      <c r="AX254" s="13" t="s">
        <v>76</v>
      </c>
      <c r="AY254" s="183" t="s">
        <v>152</v>
      </c>
    </row>
    <row r="255" spans="1:65" s="14" customFormat="1">
      <c r="B255" s="190"/>
      <c r="D255" s="182" t="s">
        <v>161</v>
      </c>
      <c r="E255" s="191" t="s">
        <v>1</v>
      </c>
      <c r="F255" s="192" t="s">
        <v>164</v>
      </c>
      <c r="H255" s="193">
        <v>308.29000000000002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161</v>
      </c>
      <c r="AU255" s="191" t="s">
        <v>86</v>
      </c>
      <c r="AV255" s="14" t="s">
        <v>159</v>
      </c>
      <c r="AW255" s="14" t="s">
        <v>30</v>
      </c>
      <c r="AX255" s="14" t="s">
        <v>84</v>
      </c>
      <c r="AY255" s="191" t="s">
        <v>152</v>
      </c>
    </row>
    <row r="256" spans="1:65" s="12" customFormat="1" ht="22.9" customHeight="1">
      <c r="B256" s="156"/>
      <c r="D256" s="157" t="s">
        <v>75</v>
      </c>
      <c r="E256" s="166" t="s">
        <v>294</v>
      </c>
      <c r="F256" s="166" t="s">
        <v>379</v>
      </c>
      <c r="I256" s="159"/>
      <c r="J256" s="167">
        <f>BK256</f>
        <v>0</v>
      </c>
      <c r="L256" s="156"/>
      <c r="M256" s="160"/>
      <c r="N256" s="161"/>
      <c r="O256" s="161"/>
      <c r="P256" s="162">
        <f>SUM(P257:P294)</f>
        <v>0</v>
      </c>
      <c r="Q256" s="161"/>
      <c r="R256" s="162">
        <f>SUM(R257:R294)</f>
        <v>7.3989600000000003E-2</v>
      </c>
      <c r="S256" s="161"/>
      <c r="T256" s="163">
        <f>SUM(T257:T294)</f>
        <v>32.207605000000001</v>
      </c>
      <c r="AR256" s="157" t="s">
        <v>84</v>
      </c>
      <c r="AT256" s="164" t="s">
        <v>75</v>
      </c>
      <c r="AU256" s="164" t="s">
        <v>84</v>
      </c>
      <c r="AY256" s="157" t="s">
        <v>152</v>
      </c>
      <c r="BK256" s="165">
        <f>SUM(BK257:BK294)</f>
        <v>0</v>
      </c>
    </row>
    <row r="257" spans="1:65" s="2" customFormat="1" ht="37.9" customHeight="1">
      <c r="A257" s="34"/>
      <c r="B257" s="137"/>
      <c r="C257" s="168" t="s">
        <v>380</v>
      </c>
      <c r="D257" s="168" t="s">
        <v>155</v>
      </c>
      <c r="E257" s="169" t="s">
        <v>381</v>
      </c>
      <c r="F257" s="170" t="s">
        <v>382</v>
      </c>
      <c r="G257" s="171" t="s">
        <v>229</v>
      </c>
      <c r="H257" s="172">
        <v>308.29000000000002</v>
      </c>
      <c r="I257" s="173"/>
      <c r="J257" s="174">
        <f>ROUND(I257*H257,2)</f>
        <v>0</v>
      </c>
      <c r="K257" s="175"/>
      <c r="L257" s="35"/>
      <c r="M257" s="176" t="s">
        <v>1</v>
      </c>
      <c r="N257" s="177" t="s">
        <v>41</v>
      </c>
      <c r="O257" s="60"/>
      <c r="P257" s="178">
        <f>O257*H257</f>
        <v>0</v>
      </c>
      <c r="Q257" s="178">
        <v>2.1000000000000001E-4</v>
      </c>
      <c r="R257" s="178">
        <f>Q257*H257</f>
        <v>6.4740900000000004E-2</v>
      </c>
      <c r="S257" s="178">
        <v>0</v>
      </c>
      <c r="T257" s="17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0" t="s">
        <v>159</v>
      </c>
      <c r="AT257" s="180" t="s">
        <v>155</v>
      </c>
      <c r="AU257" s="180" t="s">
        <v>86</v>
      </c>
      <c r="AY257" s="17" t="s">
        <v>152</v>
      </c>
      <c r="BE257" s="100">
        <f>IF(N257="základní",J257,0)</f>
        <v>0</v>
      </c>
      <c r="BF257" s="100">
        <f>IF(N257="snížená",J257,0)</f>
        <v>0</v>
      </c>
      <c r="BG257" s="100">
        <f>IF(N257="zákl. přenesená",J257,0)</f>
        <v>0</v>
      </c>
      <c r="BH257" s="100">
        <f>IF(N257="sníž. přenesená",J257,0)</f>
        <v>0</v>
      </c>
      <c r="BI257" s="100">
        <f>IF(N257="nulová",J257,0)</f>
        <v>0</v>
      </c>
      <c r="BJ257" s="17" t="s">
        <v>84</v>
      </c>
      <c r="BK257" s="100">
        <f>ROUND(I257*H257,2)</f>
        <v>0</v>
      </c>
      <c r="BL257" s="17" t="s">
        <v>159</v>
      </c>
      <c r="BM257" s="180" t="s">
        <v>383</v>
      </c>
    </row>
    <row r="258" spans="1:65" s="13" customFormat="1">
      <c r="B258" s="181"/>
      <c r="D258" s="182" t="s">
        <v>161</v>
      </c>
      <c r="E258" s="183" t="s">
        <v>1</v>
      </c>
      <c r="F258" s="184" t="s">
        <v>384</v>
      </c>
      <c r="H258" s="185">
        <v>109.21</v>
      </c>
      <c r="I258" s="186"/>
      <c r="L258" s="181"/>
      <c r="M258" s="187"/>
      <c r="N258" s="188"/>
      <c r="O258" s="188"/>
      <c r="P258" s="188"/>
      <c r="Q258" s="188"/>
      <c r="R258" s="188"/>
      <c r="S258" s="188"/>
      <c r="T258" s="189"/>
      <c r="AT258" s="183" t="s">
        <v>161</v>
      </c>
      <c r="AU258" s="183" t="s">
        <v>86</v>
      </c>
      <c r="AV258" s="13" t="s">
        <v>86</v>
      </c>
      <c r="AW258" s="13" t="s">
        <v>30</v>
      </c>
      <c r="AX258" s="13" t="s">
        <v>76</v>
      </c>
      <c r="AY258" s="183" t="s">
        <v>152</v>
      </c>
    </row>
    <row r="259" spans="1:65" s="13" customFormat="1">
      <c r="B259" s="181"/>
      <c r="D259" s="182" t="s">
        <v>161</v>
      </c>
      <c r="E259" s="183" t="s">
        <v>1</v>
      </c>
      <c r="F259" s="184" t="s">
        <v>385</v>
      </c>
      <c r="H259" s="185">
        <v>199.08</v>
      </c>
      <c r="I259" s="186"/>
      <c r="L259" s="181"/>
      <c r="M259" s="187"/>
      <c r="N259" s="188"/>
      <c r="O259" s="188"/>
      <c r="P259" s="188"/>
      <c r="Q259" s="188"/>
      <c r="R259" s="188"/>
      <c r="S259" s="188"/>
      <c r="T259" s="189"/>
      <c r="AT259" s="183" t="s">
        <v>161</v>
      </c>
      <c r="AU259" s="183" t="s">
        <v>86</v>
      </c>
      <c r="AV259" s="13" t="s">
        <v>86</v>
      </c>
      <c r="AW259" s="13" t="s">
        <v>30</v>
      </c>
      <c r="AX259" s="13" t="s">
        <v>76</v>
      </c>
      <c r="AY259" s="183" t="s">
        <v>152</v>
      </c>
    </row>
    <row r="260" spans="1:65" s="14" customFormat="1">
      <c r="B260" s="190"/>
      <c r="D260" s="182" t="s">
        <v>161</v>
      </c>
      <c r="E260" s="191" t="s">
        <v>1</v>
      </c>
      <c r="F260" s="192" t="s">
        <v>164</v>
      </c>
      <c r="H260" s="193">
        <v>308.29000000000002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1" t="s">
        <v>161</v>
      </c>
      <c r="AU260" s="191" t="s">
        <v>86</v>
      </c>
      <c r="AV260" s="14" t="s">
        <v>159</v>
      </c>
      <c r="AW260" s="14" t="s">
        <v>30</v>
      </c>
      <c r="AX260" s="14" t="s">
        <v>84</v>
      </c>
      <c r="AY260" s="191" t="s">
        <v>152</v>
      </c>
    </row>
    <row r="261" spans="1:65" s="2" customFormat="1" ht="24.2" customHeight="1">
      <c r="A261" s="34"/>
      <c r="B261" s="137"/>
      <c r="C261" s="168" t="s">
        <v>386</v>
      </c>
      <c r="D261" s="168" t="s">
        <v>155</v>
      </c>
      <c r="E261" s="169" t="s">
        <v>387</v>
      </c>
      <c r="F261" s="170" t="s">
        <v>388</v>
      </c>
      <c r="G261" s="171" t="s">
        <v>229</v>
      </c>
      <c r="H261" s="172">
        <v>308.29000000000002</v>
      </c>
      <c r="I261" s="173"/>
      <c r="J261" s="174">
        <f>ROUND(I261*H261,2)</f>
        <v>0</v>
      </c>
      <c r="K261" s="175"/>
      <c r="L261" s="35"/>
      <c r="M261" s="176" t="s">
        <v>1</v>
      </c>
      <c r="N261" s="177" t="s">
        <v>41</v>
      </c>
      <c r="O261" s="60"/>
      <c r="P261" s="178">
        <f>O261*H261</f>
        <v>0</v>
      </c>
      <c r="Q261" s="178">
        <v>3.0000000000000001E-5</v>
      </c>
      <c r="R261" s="178">
        <f>Q261*H261</f>
        <v>9.2487000000000003E-3</v>
      </c>
      <c r="S261" s="178">
        <v>0</v>
      </c>
      <c r="T261" s="17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0" t="s">
        <v>159</v>
      </c>
      <c r="AT261" s="180" t="s">
        <v>155</v>
      </c>
      <c r="AU261" s="180" t="s">
        <v>86</v>
      </c>
      <c r="AY261" s="17" t="s">
        <v>152</v>
      </c>
      <c r="BE261" s="100">
        <f>IF(N261="základní",J261,0)</f>
        <v>0</v>
      </c>
      <c r="BF261" s="100">
        <f>IF(N261="snížená",J261,0)</f>
        <v>0</v>
      </c>
      <c r="BG261" s="100">
        <f>IF(N261="zákl. přenesená",J261,0)</f>
        <v>0</v>
      </c>
      <c r="BH261" s="100">
        <f>IF(N261="sníž. přenesená",J261,0)</f>
        <v>0</v>
      </c>
      <c r="BI261" s="100">
        <f>IF(N261="nulová",J261,0)</f>
        <v>0</v>
      </c>
      <c r="BJ261" s="17" t="s">
        <v>84</v>
      </c>
      <c r="BK261" s="100">
        <f>ROUND(I261*H261,2)</f>
        <v>0</v>
      </c>
      <c r="BL261" s="17" t="s">
        <v>159</v>
      </c>
      <c r="BM261" s="180" t="s">
        <v>389</v>
      </c>
    </row>
    <row r="262" spans="1:65" s="13" customFormat="1">
      <c r="B262" s="181"/>
      <c r="D262" s="182" t="s">
        <v>161</v>
      </c>
      <c r="E262" s="183" t="s">
        <v>1</v>
      </c>
      <c r="F262" s="184" t="s">
        <v>384</v>
      </c>
      <c r="H262" s="185">
        <v>109.21</v>
      </c>
      <c r="I262" s="186"/>
      <c r="L262" s="181"/>
      <c r="M262" s="187"/>
      <c r="N262" s="188"/>
      <c r="O262" s="188"/>
      <c r="P262" s="188"/>
      <c r="Q262" s="188"/>
      <c r="R262" s="188"/>
      <c r="S262" s="188"/>
      <c r="T262" s="189"/>
      <c r="AT262" s="183" t="s">
        <v>161</v>
      </c>
      <c r="AU262" s="183" t="s">
        <v>86</v>
      </c>
      <c r="AV262" s="13" t="s">
        <v>86</v>
      </c>
      <c r="AW262" s="13" t="s">
        <v>30</v>
      </c>
      <c r="AX262" s="13" t="s">
        <v>76</v>
      </c>
      <c r="AY262" s="183" t="s">
        <v>152</v>
      </c>
    </row>
    <row r="263" spans="1:65" s="13" customFormat="1">
      <c r="B263" s="181"/>
      <c r="D263" s="182" t="s">
        <v>161</v>
      </c>
      <c r="E263" s="183" t="s">
        <v>1</v>
      </c>
      <c r="F263" s="184" t="s">
        <v>385</v>
      </c>
      <c r="H263" s="185">
        <v>199.08</v>
      </c>
      <c r="I263" s="186"/>
      <c r="L263" s="181"/>
      <c r="M263" s="187"/>
      <c r="N263" s="188"/>
      <c r="O263" s="188"/>
      <c r="P263" s="188"/>
      <c r="Q263" s="188"/>
      <c r="R263" s="188"/>
      <c r="S263" s="188"/>
      <c r="T263" s="189"/>
      <c r="AT263" s="183" t="s">
        <v>161</v>
      </c>
      <c r="AU263" s="183" t="s">
        <v>86</v>
      </c>
      <c r="AV263" s="13" t="s">
        <v>86</v>
      </c>
      <c r="AW263" s="13" t="s">
        <v>30</v>
      </c>
      <c r="AX263" s="13" t="s">
        <v>76</v>
      </c>
      <c r="AY263" s="183" t="s">
        <v>152</v>
      </c>
    </row>
    <row r="264" spans="1:65" s="14" customFormat="1">
      <c r="B264" s="190"/>
      <c r="D264" s="182" t="s">
        <v>161</v>
      </c>
      <c r="E264" s="191" t="s">
        <v>1</v>
      </c>
      <c r="F264" s="192" t="s">
        <v>164</v>
      </c>
      <c r="H264" s="193">
        <v>308.29000000000002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1" t="s">
        <v>161</v>
      </c>
      <c r="AU264" s="191" t="s">
        <v>86</v>
      </c>
      <c r="AV264" s="14" t="s">
        <v>159</v>
      </c>
      <c r="AW264" s="14" t="s">
        <v>30</v>
      </c>
      <c r="AX264" s="14" t="s">
        <v>84</v>
      </c>
      <c r="AY264" s="191" t="s">
        <v>152</v>
      </c>
    </row>
    <row r="265" spans="1:65" s="2" customFormat="1" ht="21.75" customHeight="1">
      <c r="A265" s="34"/>
      <c r="B265" s="137"/>
      <c r="C265" s="168" t="s">
        <v>390</v>
      </c>
      <c r="D265" s="168" t="s">
        <v>155</v>
      </c>
      <c r="E265" s="169" t="s">
        <v>391</v>
      </c>
      <c r="F265" s="170" t="s">
        <v>392</v>
      </c>
      <c r="G265" s="171" t="s">
        <v>229</v>
      </c>
      <c r="H265" s="172">
        <v>15.5</v>
      </c>
      <c r="I265" s="173"/>
      <c r="J265" s="174">
        <f>ROUND(I265*H265,2)</f>
        <v>0</v>
      </c>
      <c r="K265" s="175"/>
      <c r="L265" s="35"/>
      <c r="M265" s="176" t="s">
        <v>1</v>
      </c>
      <c r="N265" s="177" t="s">
        <v>41</v>
      </c>
      <c r="O265" s="60"/>
      <c r="P265" s="178">
        <f>O265*H265</f>
        <v>0</v>
      </c>
      <c r="Q265" s="178">
        <v>0</v>
      </c>
      <c r="R265" s="178">
        <f>Q265*H265</f>
        <v>0</v>
      </c>
      <c r="S265" s="178">
        <v>0.13100000000000001</v>
      </c>
      <c r="T265" s="179">
        <f>S265*H265</f>
        <v>2.0305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0" t="s">
        <v>159</v>
      </c>
      <c r="AT265" s="180" t="s">
        <v>155</v>
      </c>
      <c r="AU265" s="180" t="s">
        <v>86</v>
      </c>
      <c r="AY265" s="17" t="s">
        <v>152</v>
      </c>
      <c r="BE265" s="100">
        <f>IF(N265="základní",J265,0)</f>
        <v>0</v>
      </c>
      <c r="BF265" s="100">
        <f>IF(N265="snížená",J265,0)</f>
        <v>0</v>
      </c>
      <c r="BG265" s="100">
        <f>IF(N265="zákl. přenesená",J265,0)</f>
        <v>0</v>
      </c>
      <c r="BH265" s="100">
        <f>IF(N265="sníž. přenesená",J265,0)</f>
        <v>0</v>
      </c>
      <c r="BI265" s="100">
        <f>IF(N265="nulová",J265,0)</f>
        <v>0</v>
      </c>
      <c r="BJ265" s="17" t="s">
        <v>84</v>
      </c>
      <c r="BK265" s="100">
        <f>ROUND(I265*H265,2)</f>
        <v>0</v>
      </c>
      <c r="BL265" s="17" t="s">
        <v>159</v>
      </c>
      <c r="BM265" s="180" t="s">
        <v>393</v>
      </c>
    </row>
    <row r="266" spans="1:65" s="13" customFormat="1">
      <c r="B266" s="181"/>
      <c r="D266" s="182" t="s">
        <v>161</v>
      </c>
      <c r="E266" s="183" t="s">
        <v>1</v>
      </c>
      <c r="F266" s="184" t="s">
        <v>394</v>
      </c>
      <c r="H266" s="185">
        <v>15.5</v>
      </c>
      <c r="I266" s="186"/>
      <c r="L266" s="181"/>
      <c r="M266" s="187"/>
      <c r="N266" s="188"/>
      <c r="O266" s="188"/>
      <c r="P266" s="188"/>
      <c r="Q266" s="188"/>
      <c r="R266" s="188"/>
      <c r="S266" s="188"/>
      <c r="T266" s="189"/>
      <c r="AT266" s="183" t="s">
        <v>161</v>
      </c>
      <c r="AU266" s="183" t="s">
        <v>86</v>
      </c>
      <c r="AV266" s="13" t="s">
        <v>86</v>
      </c>
      <c r="AW266" s="13" t="s">
        <v>30</v>
      </c>
      <c r="AX266" s="13" t="s">
        <v>84</v>
      </c>
      <c r="AY266" s="183" t="s">
        <v>152</v>
      </c>
    </row>
    <row r="267" spans="1:65" s="2" customFormat="1" ht="24.2" customHeight="1">
      <c r="A267" s="34"/>
      <c r="B267" s="137"/>
      <c r="C267" s="168" t="s">
        <v>395</v>
      </c>
      <c r="D267" s="168" t="s">
        <v>155</v>
      </c>
      <c r="E267" s="169" t="s">
        <v>396</v>
      </c>
      <c r="F267" s="170" t="s">
        <v>397</v>
      </c>
      <c r="G267" s="171" t="s">
        <v>158</v>
      </c>
      <c r="H267" s="172">
        <v>12.861000000000001</v>
      </c>
      <c r="I267" s="173"/>
      <c r="J267" s="174">
        <f>ROUND(I267*H267,2)</f>
        <v>0</v>
      </c>
      <c r="K267" s="175"/>
      <c r="L267" s="35"/>
      <c r="M267" s="176" t="s">
        <v>1</v>
      </c>
      <c r="N267" s="177" t="s">
        <v>41</v>
      </c>
      <c r="O267" s="60"/>
      <c r="P267" s="178">
        <f>O267*H267</f>
        <v>0</v>
      </c>
      <c r="Q267" s="178">
        <v>0</v>
      </c>
      <c r="R267" s="178">
        <f>Q267*H267</f>
        <v>0</v>
      </c>
      <c r="S267" s="178">
        <v>1.95</v>
      </c>
      <c r="T267" s="179">
        <f>S267*H267</f>
        <v>25.078949999999999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0" t="s">
        <v>159</v>
      </c>
      <c r="AT267" s="180" t="s">
        <v>155</v>
      </c>
      <c r="AU267" s="180" t="s">
        <v>86</v>
      </c>
      <c r="AY267" s="17" t="s">
        <v>152</v>
      </c>
      <c r="BE267" s="100">
        <f>IF(N267="základní",J267,0)</f>
        <v>0</v>
      </c>
      <c r="BF267" s="100">
        <f>IF(N267="snížená",J267,0)</f>
        <v>0</v>
      </c>
      <c r="BG267" s="100">
        <f>IF(N267="zákl. přenesená",J267,0)</f>
        <v>0</v>
      </c>
      <c r="BH267" s="100">
        <f>IF(N267="sníž. přenesená",J267,0)</f>
        <v>0</v>
      </c>
      <c r="BI267" s="100">
        <f>IF(N267="nulová",J267,0)</f>
        <v>0</v>
      </c>
      <c r="BJ267" s="17" t="s">
        <v>84</v>
      </c>
      <c r="BK267" s="100">
        <f>ROUND(I267*H267,2)</f>
        <v>0</v>
      </c>
      <c r="BL267" s="17" t="s">
        <v>159</v>
      </c>
      <c r="BM267" s="180" t="s">
        <v>398</v>
      </c>
    </row>
    <row r="268" spans="1:65" s="15" customFormat="1">
      <c r="B268" s="209"/>
      <c r="D268" s="182" t="s">
        <v>161</v>
      </c>
      <c r="E268" s="210" t="s">
        <v>1</v>
      </c>
      <c r="F268" s="211" t="s">
        <v>223</v>
      </c>
      <c r="H268" s="210" t="s">
        <v>1</v>
      </c>
      <c r="I268" s="212"/>
      <c r="L268" s="209"/>
      <c r="M268" s="213"/>
      <c r="N268" s="214"/>
      <c r="O268" s="214"/>
      <c r="P268" s="214"/>
      <c r="Q268" s="214"/>
      <c r="R268" s="214"/>
      <c r="S268" s="214"/>
      <c r="T268" s="215"/>
      <c r="AT268" s="210" t="s">
        <v>161</v>
      </c>
      <c r="AU268" s="210" t="s">
        <v>86</v>
      </c>
      <c r="AV268" s="15" t="s">
        <v>84</v>
      </c>
      <c r="AW268" s="15" t="s">
        <v>30</v>
      </c>
      <c r="AX268" s="15" t="s">
        <v>76</v>
      </c>
      <c r="AY268" s="210" t="s">
        <v>152</v>
      </c>
    </row>
    <row r="269" spans="1:65" s="13" customFormat="1">
      <c r="B269" s="181"/>
      <c r="D269" s="182" t="s">
        <v>161</v>
      </c>
      <c r="E269" s="183" t="s">
        <v>1</v>
      </c>
      <c r="F269" s="184" t="s">
        <v>399</v>
      </c>
      <c r="H269" s="185">
        <v>9.202</v>
      </c>
      <c r="I269" s="186"/>
      <c r="L269" s="181"/>
      <c r="M269" s="187"/>
      <c r="N269" s="188"/>
      <c r="O269" s="188"/>
      <c r="P269" s="188"/>
      <c r="Q269" s="188"/>
      <c r="R269" s="188"/>
      <c r="S269" s="188"/>
      <c r="T269" s="189"/>
      <c r="AT269" s="183" t="s">
        <v>161</v>
      </c>
      <c r="AU269" s="183" t="s">
        <v>86</v>
      </c>
      <c r="AV269" s="13" t="s">
        <v>86</v>
      </c>
      <c r="AW269" s="13" t="s">
        <v>30</v>
      </c>
      <c r="AX269" s="13" t="s">
        <v>76</v>
      </c>
      <c r="AY269" s="183" t="s">
        <v>152</v>
      </c>
    </row>
    <row r="270" spans="1:65" s="13" customFormat="1">
      <c r="B270" s="181"/>
      <c r="D270" s="182" t="s">
        <v>161</v>
      </c>
      <c r="E270" s="183" t="s">
        <v>1</v>
      </c>
      <c r="F270" s="184" t="s">
        <v>400</v>
      </c>
      <c r="H270" s="185">
        <v>3.6589999999999998</v>
      </c>
      <c r="I270" s="186"/>
      <c r="L270" s="181"/>
      <c r="M270" s="187"/>
      <c r="N270" s="188"/>
      <c r="O270" s="188"/>
      <c r="P270" s="188"/>
      <c r="Q270" s="188"/>
      <c r="R270" s="188"/>
      <c r="S270" s="188"/>
      <c r="T270" s="189"/>
      <c r="AT270" s="183" t="s">
        <v>161</v>
      </c>
      <c r="AU270" s="183" t="s">
        <v>86</v>
      </c>
      <c r="AV270" s="13" t="s">
        <v>86</v>
      </c>
      <c r="AW270" s="13" t="s">
        <v>30</v>
      </c>
      <c r="AX270" s="13" t="s">
        <v>76</v>
      </c>
      <c r="AY270" s="183" t="s">
        <v>152</v>
      </c>
    </row>
    <row r="271" spans="1:65" s="14" customFormat="1">
      <c r="B271" s="190"/>
      <c r="D271" s="182" t="s">
        <v>161</v>
      </c>
      <c r="E271" s="191" t="s">
        <v>1</v>
      </c>
      <c r="F271" s="192" t="s">
        <v>164</v>
      </c>
      <c r="H271" s="193">
        <v>12.861000000000001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1" t="s">
        <v>161</v>
      </c>
      <c r="AU271" s="191" t="s">
        <v>86</v>
      </c>
      <c r="AV271" s="14" t="s">
        <v>159</v>
      </c>
      <c r="AW271" s="14" t="s">
        <v>30</v>
      </c>
      <c r="AX271" s="14" t="s">
        <v>84</v>
      </c>
      <c r="AY271" s="191" t="s">
        <v>152</v>
      </c>
    </row>
    <row r="272" spans="1:65" s="2" customFormat="1" ht="16.5" customHeight="1">
      <c r="A272" s="34"/>
      <c r="B272" s="137"/>
      <c r="C272" s="168" t="s">
        <v>401</v>
      </c>
      <c r="D272" s="168" t="s">
        <v>155</v>
      </c>
      <c r="E272" s="169" t="s">
        <v>402</v>
      </c>
      <c r="F272" s="170" t="s">
        <v>403</v>
      </c>
      <c r="G272" s="171" t="s">
        <v>158</v>
      </c>
      <c r="H272" s="172">
        <v>1.3180000000000001</v>
      </c>
      <c r="I272" s="173"/>
      <c r="J272" s="174">
        <f>ROUND(I272*H272,2)</f>
        <v>0</v>
      </c>
      <c r="K272" s="175"/>
      <c r="L272" s="35"/>
      <c r="M272" s="176" t="s">
        <v>1</v>
      </c>
      <c r="N272" s="177" t="s">
        <v>41</v>
      </c>
      <c r="O272" s="60"/>
      <c r="P272" s="178">
        <f>O272*H272</f>
        <v>0</v>
      </c>
      <c r="Q272" s="178">
        <v>0</v>
      </c>
      <c r="R272" s="178">
        <f>Q272*H272</f>
        <v>0</v>
      </c>
      <c r="S272" s="178">
        <v>2</v>
      </c>
      <c r="T272" s="179">
        <f>S272*H272</f>
        <v>2.6360000000000001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0" t="s">
        <v>159</v>
      </c>
      <c r="AT272" s="180" t="s">
        <v>155</v>
      </c>
      <c r="AU272" s="180" t="s">
        <v>86</v>
      </c>
      <c r="AY272" s="17" t="s">
        <v>152</v>
      </c>
      <c r="BE272" s="100">
        <f>IF(N272="základní",J272,0)</f>
        <v>0</v>
      </c>
      <c r="BF272" s="100">
        <f>IF(N272="snížená",J272,0)</f>
        <v>0</v>
      </c>
      <c r="BG272" s="100">
        <f>IF(N272="zákl. přenesená",J272,0)</f>
        <v>0</v>
      </c>
      <c r="BH272" s="100">
        <f>IF(N272="sníž. přenesená",J272,0)</f>
        <v>0</v>
      </c>
      <c r="BI272" s="100">
        <f>IF(N272="nulová",J272,0)</f>
        <v>0</v>
      </c>
      <c r="BJ272" s="17" t="s">
        <v>84</v>
      </c>
      <c r="BK272" s="100">
        <f>ROUND(I272*H272,2)</f>
        <v>0</v>
      </c>
      <c r="BL272" s="17" t="s">
        <v>159</v>
      </c>
      <c r="BM272" s="180" t="s">
        <v>404</v>
      </c>
    </row>
    <row r="273" spans="1:65" s="15" customFormat="1">
      <c r="B273" s="209"/>
      <c r="D273" s="182" t="s">
        <v>161</v>
      </c>
      <c r="E273" s="210" t="s">
        <v>1</v>
      </c>
      <c r="F273" s="211" t="s">
        <v>405</v>
      </c>
      <c r="H273" s="210" t="s">
        <v>1</v>
      </c>
      <c r="I273" s="212"/>
      <c r="L273" s="209"/>
      <c r="M273" s="213"/>
      <c r="N273" s="214"/>
      <c r="O273" s="214"/>
      <c r="P273" s="214"/>
      <c r="Q273" s="214"/>
      <c r="R273" s="214"/>
      <c r="S273" s="214"/>
      <c r="T273" s="215"/>
      <c r="AT273" s="210" t="s">
        <v>161</v>
      </c>
      <c r="AU273" s="210" t="s">
        <v>86</v>
      </c>
      <c r="AV273" s="15" t="s">
        <v>84</v>
      </c>
      <c r="AW273" s="15" t="s">
        <v>30</v>
      </c>
      <c r="AX273" s="15" t="s">
        <v>76</v>
      </c>
      <c r="AY273" s="210" t="s">
        <v>152</v>
      </c>
    </row>
    <row r="274" spans="1:65" s="13" customFormat="1">
      <c r="B274" s="181"/>
      <c r="D274" s="182" t="s">
        <v>161</v>
      </c>
      <c r="E274" s="183" t="s">
        <v>1</v>
      </c>
      <c r="F274" s="184" t="s">
        <v>406</v>
      </c>
      <c r="H274" s="185">
        <v>0.49199999999999999</v>
      </c>
      <c r="I274" s="186"/>
      <c r="L274" s="181"/>
      <c r="M274" s="187"/>
      <c r="N274" s="188"/>
      <c r="O274" s="188"/>
      <c r="P274" s="188"/>
      <c r="Q274" s="188"/>
      <c r="R274" s="188"/>
      <c r="S274" s="188"/>
      <c r="T274" s="189"/>
      <c r="AT274" s="183" t="s">
        <v>161</v>
      </c>
      <c r="AU274" s="183" t="s">
        <v>86</v>
      </c>
      <c r="AV274" s="13" t="s">
        <v>86</v>
      </c>
      <c r="AW274" s="13" t="s">
        <v>30</v>
      </c>
      <c r="AX274" s="13" t="s">
        <v>76</v>
      </c>
      <c r="AY274" s="183" t="s">
        <v>152</v>
      </c>
    </row>
    <row r="275" spans="1:65" s="15" customFormat="1">
      <c r="B275" s="209"/>
      <c r="D275" s="182" t="s">
        <v>161</v>
      </c>
      <c r="E275" s="210" t="s">
        <v>1</v>
      </c>
      <c r="F275" s="211" t="s">
        <v>276</v>
      </c>
      <c r="H275" s="210" t="s">
        <v>1</v>
      </c>
      <c r="I275" s="212"/>
      <c r="L275" s="209"/>
      <c r="M275" s="213"/>
      <c r="N275" s="214"/>
      <c r="O275" s="214"/>
      <c r="P275" s="214"/>
      <c r="Q275" s="214"/>
      <c r="R275" s="214"/>
      <c r="S275" s="214"/>
      <c r="T275" s="215"/>
      <c r="AT275" s="210" t="s">
        <v>161</v>
      </c>
      <c r="AU275" s="210" t="s">
        <v>86</v>
      </c>
      <c r="AV275" s="15" t="s">
        <v>84</v>
      </c>
      <c r="AW275" s="15" t="s">
        <v>30</v>
      </c>
      <c r="AX275" s="15" t="s">
        <v>76</v>
      </c>
      <c r="AY275" s="210" t="s">
        <v>152</v>
      </c>
    </row>
    <row r="276" spans="1:65" s="13" customFormat="1" ht="22.5">
      <c r="B276" s="181"/>
      <c r="D276" s="182" t="s">
        <v>161</v>
      </c>
      <c r="E276" s="183" t="s">
        <v>1</v>
      </c>
      <c r="F276" s="184" t="s">
        <v>407</v>
      </c>
      <c r="H276" s="185">
        <v>0.82599999999999996</v>
      </c>
      <c r="I276" s="186"/>
      <c r="L276" s="181"/>
      <c r="M276" s="187"/>
      <c r="N276" s="188"/>
      <c r="O276" s="188"/>
      <c r="P276" s="188"/>
      <c r="Q276" s="188"/>
      <c r="R276" s="188"/>
      <c r="S276" s="188"/>
      <c r="T276" s="189"/>
      <c r="AT276" s="183" t="s">
        <v>161</v>
      </c>
      <c r="AU276" s="183" t="s">
        <v>86</v>
      </c>
      <c r="AV276" s="13" t="s">
        <v>86</v>
      </c>
      <c r="AW276" s="13" t="s">
        <v>30</v>
      </c>
      <c r="AX276" s="13" t="s">
        <v>76</v>
      </c>
      <c r="AY276" s="183" t="s">
        <v>152</v>
      </c>
    </row>
    <row r="277" spans="1:65" s="14" customFormat="1">
      <c r="B277" s="190"/>
      <c r="D277" s="182" t="s">
        <v>161</v>
      </c>
      <c r="E277" s="191" t="s">
        <v>1</v>
      </c>
      <c r="F277" s="192" t="s">
        <v>164</v>
      </c>
      <c r="H277" s="193">
        <v>1.3180000000000001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161</v>
      </c>
      <c r="AU277" s="191" t="s">
        <v>86</v>
      </c>
      <c r="AV277" s="14" t="s">
        <v>159</v>
      </c>
      <c r="AW277" s="14" t="s">
        <v>30</v>
      </c>
      <c r="AX277" s="14" t="s">
        <v>84</v>
      </c>
      <c r="AY277" s="191" t="s">
        <v>152</v>
      </c>
    </row>
    <row r="278" spans="1:65" s="2" customFormat="1" ht="24.2" customHeight="1">
      <c r="A278" s="34"/>
      <c r="B278" s="137"/>
      <c r="C278" s="168" t="s">
        <v>7</v>
      </c>
      <c r="D278" s="168" t="s">
        <v>155</v>
      </c>
      <c r="E278" s="169" t="s">
        <v>408</v>
      </c>
      <c r="F278" s="170" t="s">
        <v>409</v>
      </c>
      <c r="G278" s="171" t="s">
        <v>229</v>
      </c>
      <c r="H278" s="172">
        <v>5.7919999999999998</v>
      </c>
      <c r="I278" s="173"/>
      <c r="J278" s="174">
        <f>ROUND(I278*H278,2)</f>
        <v>0</v>
      </c>
      <c r="K278" s="175"/>
      <c r="L278" s="35"/>
      <c r="M278" s="176" t="s">
        <v>1</v>
      </c>
      <c r="N278" s="177" t="s">
        <v>41</v>
      </c>
      <c r="O278" s="60"/>
      <c r="P278" s="178">
        <f>O278*H278</f>
        <v>0</v>
      </c>
      <c r="Q278" s="178">
        <v>0</v>
      </c>
      <c r="R278" s="178">
        <f>Q278*H278</f>
        <v>0</v>
      </c>
      <c r="S278" s="178">
        <v>5.2999999999999999E-2</v>
      </c>
      <c r="T278" s="179">
        <f>S278*H278</f>
        <v>0.30697599999999997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0" t="s">
        <v>159</v>
      </c>
      <c r="AT278" s="180" t="s">
        <v>155</v>
      </c>
      <c r="AU278" s="180" t="s">
        <v>86</v>
      </c>
      <c r="AY278" s="17" t="s">
        <v>152</v>
      </c>
      <c r="BE278" s="100">
        <f>IF(N278="základní",J278,0)</f>
        <v>0</v>
      </c>
      <c r="BF278" s="100">
        <f>IF(N278="snížená",J278,0)</f>
        <v>0</v>
      </c>
      <c r="BG278" s="100">
        <f>IF(N278="zákl. přenesená",J278,0)</f>
        <v>0</v>
      </c>
      <c r="BH278" s="100">
        <f>IF(N278="sníž. přenesená",J278,0)</f>
        <v>0</v>
      </c>
      <c r="BI278" s="100">
        <f>IF(N278="nulová",J278,0)</f>
        <v>0</v>
      </c>
      <c r="BJ278" s="17" t="s">
        <v>84</v>
      </c>
      <c r="BK278" s="100">
        <f>ROUND(I278*H278,2)</f>
        <v>0</v>
      </c>
      <c r="BL278" s="17" t="s">
        <v>159</v>
      </c>
      <c r="BM278" s="180" t="s">
        <v>410</v>
      </c>
    </row>
    <row r="279" spans="1:65" s="13" customFormat="1">
      <c r="B279" s="181"/>
      <c r="D279" s="182" t="s">
        <v>161</v>
      </c>
      <c r="E279" s="183" t="s">
        <v>1</v>
      </c>
      <c r="F279" s="184" t="s">
        <v>411</v>
      </c>
      <c r="H279" s="185">
        <v>5.7919999999999998</v>
      </c>
      <c r="I279" s="186"/>
      <c r="L279" s="181"/>
      <c r="M279" s="187"/>
      <c r="N279" s="188"/>
      <c r="O279" s="188"/>
      <c r="P279" s="188"/>
      <c r="Q279" s="188"/>
      <c r="R279" s="188"/>
      <c r="S279" s="188"/>
      <c r="T279" s="189"/>
      <c r="AT279" s="183" t="s">
        <v>161</v>
      </c>
      <c r="AU279" s="183" t="s">
        <v>86</v>
      </c>
      <c r="AV279" s="13" t="s">
        <v>86</v>
      </c>
      <c r="AW279" s="13" t="s">
        <v>30</v>
      </c>
      <c r="AX279" s="13" t="s">
        <v>84</v>
      </c>
      <c r="AY279" s="183" t="s">
        <v>152</v>
      </c>
    </row>
    <row r="280" spans="1:65" s="2" customFormat="1" ht="21.75" customHeight="1">
      <c r="A280" s="34"/>
      <c r="B280" s="137"/>
      <c r="C280" s="168" t="s">
        <v>412</v>
      </c>
      <c r="D280" s="168" t="s">
        <v>155</v>
      </c>
      <c r="E280" s="169" t="s">
        <v>413</v>
      </c>
      <c r="F280" s="170" t="s">
        <v>414</v>
      </c>
      <c r="G280" s="171" t="s">
        <v>229</v>
      </c>
      <c r="H280" s="172">
        <v>3.2120000000000002</v>
      </c>
      <c r="I280" s="173"/>
      <c r="J280" s="174">
        <f>ROUND(I280*H280,2)</f>
        <v>0</v>
      </c>
      <c r="K280" s="175"/>
      <c r="L280" s="35"/>
      <c r="M280" s="176" t="s">
        <v>1</v>
      </c>
      <c r="N280" s="177" t="s">
        <v>41</v>
      </c>
      <c r="O280" s="60"/>
      <c r="P280" s="178">
        <f>O280*H280</f>
        <v>0</v>
      </c>
      <c r="Q280" s="178">
        <v>0</v>
      </c>
      <c r="R280" s="178">
        <f>Q280*H280</f>
        <v>0</v>
      </c>
      <c r="S280" s="178">
        <v>7.5999999999999998E-2</v>
      </c>
      <c r="T280" s="179">
        <f>S280*H280</f>
        <v>0.244112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0" t="s">
        <v>159</v>
      </c>
      <c r="AT280" s="180" t="s">
        <v>155</v>
      </c>
      <c r="AU280" s="180" t="s">
        <v>86</v>
      </c>
      <c r="AY280" s="17" t="s">
        <v>152</v>
      </c>
      <c r="BE280" s="100">
        <f>IF(N280="základní",J280,0)</f>
        <v>0</v>
      </c>
      <c r="BF280" s="100">
        <f>IF(N280="snížená",J280,0)</f>
        <v>0</v>
      </c>
      <c r="BG280" s="100">
        <f>IF(N280="zákl. přenesená",J280,0)</f>
        <v>0</v>
      </c>
      <c r="BH280" s="100">
        <f>IF(N280="sníž. přenesená",J280,0)</f>
        <v>0</v>
      </c>
      <c r="BI280" s="100">
        <f>IF(N280="nulová",J280,0)</f>
        <v>0</v>
      </c>
      <c r="BJ280" s="17" t="s">
        <v>84</v>
      </c>
      <c r="BK280" s="100">
        <f>ROUND(I280*H280,2)</f>
        <v>0</v>
      </c>
      <c r="BL280" s="17" t="s">
        <v>159</v>
      </c>
      <c r="BM280" s="180" t="s">
        <v>415</v>
      </c>
    </row>
    <row r="281" spans="1:65" s="13" customFormat="1">
      <c r="B281" s="181"/>
      <c r="D281" s="182" t="s">
        <v>161</v>
      </c>
      <c r="E281" s="183" t="s">
        <v>1</v>
      </c>
      <c r="F281" s="184" t="s">
        <v>416</v>
      </c>
      <c r="H281" s="185">
        <v>1.6359999999999999</v>
      </c>
      <c r="I281" s="186"/>
      <c r="L281" s="181"/>
      <c r="M281" s="187"/>
      <c r="N281" s="188"/>
      <c r="O281" s="188"/>
      <c r="P281" s="188"/>
      <c r="Q281" s="188"/>
      <c r="R281" s="188"/>
      <c r="S281" s="188"/>
      <c r="T281" s="189"/>
      <c r="AT281" s="183" t="s">
        <v>161</v>
      </c>
      <c r="AU281" s="183" t="s">
        <v>86</v>
      </c>
      <c r="AV281" s="13" t="s">
        <v>86</v>
      </c>
      <c r="AW281" s="13" t="s">
        <v>30</v>
      </c>
      <c r="AX281" s="13" t="s">
        <v>76</v>
      </c>
      <c r="AY281" s="183" t="s">
        <v>152</v>
      </c>
    </row>
    <row r="282" spans="1:65" s="13" customFormat="1">
      <c r="B282" s="181"/>
      <c r="D282" s="182" t="s">
        <v>161</v>
      </c>
      <c r="E282" s="183" t="s">
        <v>1</v>
      </c>
      <c r="F282" s="184" t="s">
        <v>417</v>
      </c>
      <c r="H282" s="185">
        <v>1.5760000000000001</v>
      </c>
      <c r="I282" s="186"/>
      <c r="L282" s="181"/>
      <c r="M282" s="187"/>
      <c r="N282" s="188"/>
      <c r="O282" s="188"/>
      <c r="P282" s="188"/>
      <c r="Q282" s="188"/>
      <c r="R282" s="188"/>
      <c r="S282" s="188"/>
      <c r="T282" s="189"/>
      <c r="AT282" s="183" t="s">
        <v>161</v>
      </c>
      <c r="AU282" s="183" t="s">
        <v>86</v>
      </c>
      <c r="AV282" s="13" t="s">
        <v>86</v>
      </c>
      <c r="AW282" s="13" t="s">
        <v>30</v>
      </c>
      <c r="AX282" s="13" t="s">
        <v>76</v>
      </c>
      <c r="AY282" s="183" t="s">
        <v>152</v>
      </c>
    </row>
    <row r="283" spans="1:65" s="14" customFormat="1">
      <c r="B283" s="190"/>
      <c r="D283" s="182" t="s">
        <v>161</v>
      </c>
      <c r="E283" s="191" t="s">
        <v>1</v>
      </c>
      <c r="F283" s="192" t="s">
        <v>164</v>
      </c>
      <c r="H283" s="193">
        <v>3.2119999999999997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1" t="s">
        <v>161</v>
      </c>
      <c r="AU283" s="191" t="s">
        <v>86</v>
      </c>
      <c r="AV283" s="14" t="s">
        <v>159</v>
      </c>
      <c r="AW283" s="14" t="s">
        <v>30</v>
      </c>
      <c r="AX283" s="14" t="s">
        <v>84</v>
      </c>
      <c r="AY283" s="191" t="s">
        <v>152</v>
      </c>
    </row>
    <row r="284" spans="1:65" s="2" customFormat="1" ht="21.75" customHeight="1">
      <c r="A284" s="34"/>
      <c r="B284" s="137"/>
      <c r="C284" s="168" t="s">
        <v>418</v>
      </c>
      <c r="D284" s="168" t="s">
        <v>155</v>
      </c>
      <c r="E284" s="169" t="s">
        <v>419</v>
      </c>
      <c r="F284" s="170" t="s">
        <v>420</v>
      </c>
      <c r="G284" s="171" t="s">
        <v>229</v>
      </c>
      <c r="H284" s="172">
        <v>12.709</v>
      </c>
      <c r="I284" s="173"/>
      <c r="J284" s="174">
        <f>ROUND(I284*H284,2)</f>
        <v>0</v>
      </c>
      <c r="K284" s="175"/>
      <c r="L284" s="35"/>
      <c r="M284" s="176" t="s">
        <v>1</v>
      </c>
      <c r="N284" s="177" t="s">
        <v>41</v>
      </c>
      <c r="O284" s="60"/>
      <c r="P284" s="178">
        <f>O284*H284</f>
        <v>0</v>
      </c>
      <c r="Q284" s="178">
        <v>0</v>
      </c>
      <c r="R284" s="178">
        <f>Q284*H284</f>
        <v>0</v>
      </c>
      <c r="S284" s="178">
        <v>6.3E-2</v>
      </c>
      <c r="T284" s="179">
        <f>S284*H284</f>
        <v>0.80066700000000002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0" t="s">
        <v>159</v>
      </c>
      <c r="AT284" s="180" t="s">
        <v>155</v>
      </c>
      <c r="AU284" s="180" t="s">
        <v>86</v>
      </c>
      <c r="AY284" s="17" t="s">
        <v>152</v>
      </c>
      <c r="BE284" s="100">
        <f>IF(N284="základní",J284,0)</f>
        <v>0</v>
      </c>
      <c r="BF284" s="100">
        <f>IF(N284="snížená",J284,0)</f>
        <v>0</v>
      </c>
      <c r="BG284" s="100">
        <f>IF(N284="zákl. přenesená",J284,0)</f>
        <v>0</v>
      </c>
      <c r="BH284" s="100">
        <f>IF(N284="sníž. přenesená",J284,0)</f>
        <v>0</v>
      </c>
      <c r="BI284" s="100">
        <f>IF(N284="nulová",J284,0)</f>
        <v>0</v>
      </c>
      <c r="BJ284" s="17" t="s">
        <v>84</v>
      </c>
      <c r="BK284" s="100">
        <f>ROUND(I284*H284,2)</f>
        <v>0</v>
      </c>
      <c r="BL284" s="17" t="s">
        <v>159</v>
      </c>
      <c r="BM284" s="180" t="s">
        <v>421</v>
      </c>
    </row>
    <row r="285" spans="1:65" s="15" customFormat="1">
      <c r="B285" s="209"/>
      <c r="D285" s="182" t="s">
        <v>161</v>
      </c>
      <c r="E285" s="210" t="s">
        <v>1</v>
      </c>
      <c r="F285" s="211" t="s">
        <v>223</v>
      </c>
      <c r="H285" s="210" t="s">
        <v>1</v>
      </c>
      <c r="I285" s="212"/>
      <c r="L285" s="209"/>
      <c r="M285" s="213"/>
      <c r="N285" s="214"/>
      <c r="O285" s="214"/>
      <c r="P285" s="214"/>
      <c r="Q285" s="214"/>
      <c r="R285" s="214"/>
      <c r="S285" s="214"/>
      <c r="T285" s="215"/>
      <c r="AT285" s="210" t="s">
        <v>161</v>
      </c>
      <c r="AU285" s="210" t="s">
        <v>86</v>
      </c>
      <c r="AV285" s="15" t="s">
        <v>84</v>
      </c>
      <c r="AW285" s="15" t="s">
        <v>30</v>
      </c>
      <c r="AX285" s="15" t="s">
        <v>76</v>
      </c>
      <c r="AY285" s="210" t="s">
        <v>152</v>
      </c>
    </row>
    <row r="286" spans="1:65" s="13" customFormat="1">
      <c r="B286" s="181"/>
      <c r="D286" s="182" t="s">
        <v>161</v>
      </c>
      <c r="E286" s="183" t="s">
        <v>1</v>
      </c>
      <c r="F286" s="184" t="s">
        <v>422</v>
      </c>
      <c r="H286" s="185">
        <v>3.1629999999999998</v>
      </c>
      <c r="I286" s="186"/>
      <c r="L286" s="181"/>
      <c r="M286" s="187"/>
      <c r="N286" s="188"/>
      <c r="O286" s="188"/>
      <c r="P286" s="188"/>
      <c r="Q286" s="188"/>
      <c r="R286" s="188"/>
      <c r="S286" s="188"/>
      <c r="T286" s="189"/>
      <c r="AT286" s="183" t="s">
        <v>161</v>
      </c>
      <c r="AU286" s="183" t="s">
        <v>86</v>
      </c>
      <c r="AV286" s="13" t="s">
        <v>86</v>
      </c>
      <c r="AW286" s="13" t="s">
        <v>30</v>
      </c>
      <c r="AX286" s="13" t="s">
        <v>76</v>
      </c>
      <c r="AY286" s="183" t="s">
        <v>152</v>
      </c>
    </row>
    <row r="287" spans="1:65" s="13" customFormat="1">
      <c r="B287" s="181"/>
      <c r="D287" s="182" t="s">
        <v>161</v>
      </c>
      <c r="E287" s="183" t="s">
        <v>1</v>
      </c>
      <c r="F287" s="184" t="s">
        <v>423</v>
      </c>
      <c r="H287" s="185">
        <v>4.1760000000000002</v>
      </c>
      <c r="I287" s="186"/>
      <c r="L287" s="181"/>
      <c r="M287" s="187"/>
      <c r="N287" s="188"/>
      <c r="O287" s="188"/>
      <c r="P287" s="188"/>
      <c r="Q287" s="188"/>
      <c r="R287" s="188"/>
      <c r="S287" s="188"/>
      <c r="T287" s="189"/>
      <c r="AT287" s="183" t="s">
        <v>161</v>
      </c>
      <c r="AU287" s="183" t="s">
        <v>86</v>
      </c>
      <c r="AV287" s="13" t="s">
        <v>86</v>
      </c>
      <c r="AW287" s="13" t="s">
        <v>30</v>
      </c>
      <c r="AX287" s="13" t="s">
        <v>76</v>
      </c>
      <c r="AY287" s="183" t="s">
        <v>152</v>
      </c>
    </row>
    <row r="288" spans="1:65" s="13" customFormat="1">
      <c r="B288" s="181"/>
      <c r="D288" s="182" t="s">
        <v>161</v>
      </c>
      <c r="E288" s="183" t="s">
        <v>1</v>
      </c>
      <c r="F288" s="184" t="s">
        <v>424</v>
      </c>
      <c r="H288" s="185">
        <v>5.37</v>
      </c>
      <c r="I288" s="186"/>
      <c r="L288" s="181"/>
      <c r="M288" s="187"/>
      <c r="N288" s="188"/>
      <c r="O288" s="188"/>
      <c r="P288" s="188"/>
      <c r="Q288" s="188"/>
      <c r="R288" s="188"/>
      <c r="S288" s="188"/>
      <c r="T288" s="189"/>
      <c r="AT288" s="183" t="s">
        <v>161</v>
      </c>
      <c r="AU288" s="183" t="s">
        <v>86</v>
      </c>
      <c r="AV288" s="13" t="s">
        <v>86</v>
      </c>
      <c r="AW288" s="13" t="s">
        <v>30</v>
      </c>
      <c r="AX288" s="13" t="s">
        <v>76</v>
      </c>
      <c r="AY288" s="183" t="s">
        <v>152</v>
      </c>
    </row>
    <row r="289" spans="1:65" s="14" customFormat="1">
      <c r="B289" s="190"/>
      <c r="D289" s="182" t="s">
        <v>161</v>
      </c>
      <c r="E289" s="191" t="s">
        <v>1</v>
      </c>
      <c r="F289" s="192" t="s">
        <v>164</v>
      </c>
      <c r="H289" s="193">
        <v>12.709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1" t="s">
        <v>161</v>
      </c>
      <c r="AU289" s="191" t="s">
        <v>86</v>
      </c>
      <c r="AV289" s="14" t="s">
        <v>159</v>
      </c>
      <c r="AW289" s="14" t="s">
        <v>30</v>
      </c>
      <c r="AX289" s="14" t="s">
        <v>84</v>
      </c>
      <c r="AY289" s="191" t="s">
        <v>152</v>
      </c>
    </row>
    <row r="290" spans="1:65" s="2" customFormat="1" ht="21.75" customHeight="1">
      <c r="A290" s="34"/>
      <c r="B290" s="137"/>
      <c r="C290" s="168" t="s">
        <v>425</v>
      </c>
      <c r="D290" s="168" t="s">
        <v>155</v>
      </c>
      <c r="E290" s="169" t="s">
        <v>426</v>
      </c>
      <c r="F290" s="170" t="s">
        <v>427</v>
      </c>
      <c r="G290" s="171" t="s">
        <v>229</v>
      </c>
      <c r="H290" s="172">
        <v>5.6</v>
      </c>
      <c r="I290" s="173"/>
      <c r="J290" s="174">
        <f>ROUND(I290*H290,2)</f>
        <v>0</v>
      </c>
      <c r="K290" s="175"/>
      <c r="L290" s="35"/>
      <c r="M290" s="176" t="s">
        <v>1</v>
      </c>
      <c r="N290" s="177" t="s">
        <v>41</v>
      </c>
      <c r="O290" s="60"/>
      <c r="P290" s="178">
        <f>O290*H290</f>
        <v>0</v>
      </c>
      <c r="Q290" s="178">
        <v>0</v>
      </c>
      <c r="R290" s="178">
        <f>Q290*H290</f>
        <v>0</v>
      </c>
      <c r="S290" s="178">
        <v>5.8999999999999997E-2</v>
      </c>
      <c r="T290" s="179">
        <f>S290*H290</f>
        <v>0.33039999999999997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0" t="s">
        <v>159</v>
      </c>
      <c r="AT290" s="180" t="s">
        <v>155</v>
      </c>
      <c r="AU290" s="180" t="s">
        <v>86</v>
      </c>
      <c r="AY290" s="17" t="s">
        <v>152</v>
      </c>
      <c r="BE290" s="100">
        <f>IF(N290="základní",J290,0)</f>
        <v>0</v>
      </c>
      <c r="BF290" s="100">
        <f>IF(N290="snížená",J290,0)</f>
        <v>0</v>
      </c>
      <c r="BG290" s="100">
        <f>IF(N290="zákl. přenesená",J290,0)</f>
        <v>0</v>
      </c>
      <c r="BH290" s="100">
        <f>IF(N290="sníž. přenesená",J290,0)</f>
        <v>0</v>
      </c>
      <c r="BI290" s="100">
        <f>IF(N290="nulová",J290,0)</f>
        <v>0</v>
      </c>
      <c r="BJ290" s="17" t="s">
        <v>84</v>
      </c>
      <c r="BK290" s="100">
        <f>ROUND(I290*H290,2)</f>
        <v>0</v>
      </c>
      <c r="BL290" s="17" t="s">
        <v>159</v>
      </c>
      <c r="BM290" s="180" t="s">
        <v>428</v>
      </c>
    </row>
    <row r="291" spans="1:65" s="13" customFormat="1">
      <c r="B291" s="181"/>
      <c r="D291" s="182" t="s">
        <v>161</v>
      </c>
      <c r="E291" s="183" t="s">
        <v>1</v>
      </c>
      <c r="F291" s="184" t="s">
        <v>429</v>
      </c>
      <c r="H291" s="185">
        <v>5.6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161</v>
      </c>
      <c r="AU291" s="183" t="s">
        <v>86</v>
      </c>
      <c r="AV291" s="13" t="s">
        <v>86</v>
      </c>
      <c r="AW291" s="13" t="s">
        <v>30</v>
      </c>
      <c r="AX291" s="13" t="s">
        <v>84</v>
      </c>
      <c r="AY291" s="183" t="s">
        <v>152</v>
      </c>
    </row>
    <row r="292" spans="1:65" s="2" customFormat="1" ht="24.2" customHeight="1">
      <c r="A292" s="34"/>
      <c r="B292" s="137"/>
      <c r="C292" s="168" t="s">
        <v>430</v>
      </c>
      <c r="D292" s="168" t="s">
        <v>155</v>
      </c>
      <c r="E292" s="169" t="s">
        <v>431</v>
      </c>
      <c r="F292" s="170" t="s">
        <v>432</v>
      </c>
      <c r="G292" s="171" t="s">
        <v>207</v>
      </c>
      <c r="H292" s="172">
        <v>12</v>
      </c>
      <c r="I292" s="173"/>
      <c r="J292" s="174">
        <f>ROUND(I292*H292,2)</f>
        <v>0</v>
      </c>
      <c r="K292" s="175"/>
      <c r="L292" s="35"/>
      <c r="M292" s="176" t="s">
        <v>1</v>
      </c>
      <c r="N292" s="177" t="s">
        <v>41</v>
      </c>
      <c r="O292" s="60"/>
      <c r="P292" s="178">
        <f>O292*H292</f>
        <v>0</v>
      </c>
      <c r="Q292" s="178">
        <v>0</v>
      </c>
      <c r="R292" s="178">
        <f>Q292*H292</f>
        <v>0</v>
      </c>
      <c r="S292" s="178">
        <v>6.5000000000000002E-2</v>
      </c>
      <c r="T292" s="179">
        <f>S292*H292</f>
        <v>0.78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0" t="s">
        <v>159</v>
      </c>
      <c r="AT292" s="180" t="s">
        <v>155</v>
      </c>
      <c r="AU292" s="180" t="s">
        <v>86</v>
      </c>
      <c r="AY292" s="17" t="s">
        <v>152</v>
      </c>
      <c r="BE292" s="100">
        <f>IF(N292="základní",J292,0)</f>
        <v>0</v>
      </c>
      <c r="BF292" s="100">
        <f>IF(N292="snížená",J292,0)</f>
        <v>0</v>
      </c>
      <c r="BG292" s="100">
        <f>IF(N292="zákl. přenesená",J292,0)</f>
        <v>0</v>
      </c>
      <c r="BH292" s="100">
        <f>IF(N292="sníž. přenesená",J292,0)</f>
        <v>0</v>
      </c>
      <c r="BI292" s="100">
        <f>IF(N292="nulová",J292,0)</f>
        <v>0</v>
      </c>
      <c r="BJ292" s="17" t="s">
        <v>84</v>
      </c>
      <c r="BK292" s="100">
        <f>ROUND(I292*H292,2)</f>
        <v>0</v>
      </c>
      <c r="BL292" s="17" t="s">
        <v>159</v>
      </c>
      <c r="BM292" s="180" t="s">
        <v>433</v>
      </c>
    </row>
    <row r="293" spans="1:65" s="15" customFormat="1">
      <c r="B293" s="209"/>
      <c r="D293" s="182" t="s">
        <v>161</v>
      </c>
      <c r="E293" s="210" t="s">
        <v>1</v>
      </c>
      <c r="F293" s="211" t="s">
        <v>223</v>
      </c>
      <c r="H293" s="210" t="s">
        <v>1</v>
      </c>
      <c r="I293" s="212"/>
      <c r="L293" s="209"/>
      <c r="M293" s="213"/>
      <c r="N293" s="214"/>
      <c r="O293" s="214"/>
      <c r="P293" s="214"/>
      <c r="Q293" s="214"/>
      <c r="R293" s="214"/>
      <c r="S293" s="214"/>
      <c r="T293" s="215"/>
      <c r="AT293" s="210" t="s">
        <v>161</v>
      </c>
      <c r="AU293" s="210" t="s">
        <v>86</v>
      </c>
      <c r="AV293" s="15" t="s">
        <v>84</v>
      </c>
      <c r="AW293" s="15" t="s">
        <v>30</v>
      </c>
      <c r="AX293" s="15" t="s">
        <v>76</v>
      </c>
      <c r="AY293" s="210" t="s">
        <v>152</v>
      </c>
    </row>
    <row r="294" spans="1:65" s="13" customFormat="1">
      <c r="B294" s="181"/>
      <c r="D294" s="182" t="s">
        <v>161</v>
      </c>
      <c r="E294" s="183" t="s">
        <v>1</v>
      </c>
      <c r="F294" s="184" t="s">
        <v>434</v>
      </c>
      <c r="H294" s="185">
        <v>12</v>
      </c>
      <c r="I294" s="186"/>
      <c r="L294" s="181"/>
      <c r="M294" s="187"/>
      <c r="N294" s="188"/>
      <c r="O294" s="188"/>
      <c r="P294" s="188"/>
      <c r="Q294" s="188"/>
      <c r="R294" s="188"/>
      <c r="S294" s="188"/>
      <c r="T294" s="189"/>
      <c r="AT294" s="183" t="s">
        <v>161</v>
      </c>
      <c r="AU294" s="183" t="s">
        <v>86</v>
      </c>
      <c r="AV294" s="13" t="s">
        <v>86</v>
      </c>
      <c r="AW294" s="13" t="s">
        <v>30</v>
      </c>
      <c r="AX294" s="13" t="s">
        <v>84</v>
      </c>
      <c r="AY294" s="183" t="s">
        <v>152</v>
      </c>
    </row>
    <row r="295" spans="1:65" s="12" customFormat="1" ht="22.9" customHeight="1">
      <c r="B295" s="156"/>
      <c r="D295" s="157" t="s">
        <v>75</v>
      </c>
      <c r="E295" s="166" t="s">
        <v>435</v>
      </c>
      <c r="F295" s="166" t="s">
        <v>436</v>
      </c>
      <c r="I295" s="159"/>
      <c r="J295" s="167">
        <f>BK295</f>
        <v>0</v>
      </c>
      <c r="L295" s="156"/>
      <c r="M295" s="160"/>
      <c r="N295" s="161"/>
      <c r="O295" s="161"/>
      <c r="P295" s="162">
        <f>SUM(P296:P300)</f>
        <v>0</v>
      </c>
      <c r="Q295" s="161"/>
      <c r="R295" s="162">
        <f>SUM(R296:R300)</f>
        <v>0</v>
      </c>
      <c r="S295" s="161"/>
      <c r="T295" s="163">
        <f>SUM(T296:T300)</f>
        <v>0</v>
      </c>
      <c r="AR295" s="157" t="s">
        <v>84</v>
      </c>
      <c r="AT295" s="164" t="s">
        <v>75</v>
      </c>
      <c r="AU295" s="164" t="s">
        <v>84</v>
      </c>
      <c r="AY295" s="157" t="s">
        <v>152</v>
      </c>
      <c r="BK295" s="165">
        <f>SUM(BK296:BK300)</f>
        <v>0</v>
      </c>
    </row>
    <row r="296" spans="1:65" s="2" customFormat="1" ht="24.2" customHeight="1">
      <c r="A296" s="34"/>
      <c r="B296" s="137"/>
      <c r="C296" s="168" t="s">
        <v>437</v>
      </c>
      <c r="D296" s="168" t="s">
        <v>155</v>
      </c>
      <c r="E296" s="169" t="s">
        <v>438</v>
      </c>
      <c r="F296" s="170" t="s">
        <v>439</v>
      </c>
      <c r="G296" s="171" t="s">
        <v>183</v>
      </c>
      <c r="H296" s="172">
        <v>32.207999999999998</v>
      </c>
      <c r="I296" s="173"/>
      <c r="J296" s="174">
        <f>ROUND(I296*H296,2)</f>
        <v>0</v>
      </c>
      <c r="K296" s="175"/>
      <c r="L296" s="35"/>
      <c r="M296" s="176" t="s">
        <v>1</v>
      </c>
      <c r="N296" s="177" t="s">
        <v>41</v>
      </c>
      <c r="O296" s="60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0" t="s">
        <v>159</v>
      </c>
      <c r="AT296" s="180" t="s">
        <v>155</v>
      </c>
      <c r="AU296" s="180" t="s">
        <v>86</v>
      </c>
      <c r="AY296" s="17" t="s">
        <v>152</v>
      </c>
      <c r="BE296" s="100">
        <f>IF(N296="základní",J296,0)</f>
        <v>0</v>
      </c>
      <c r="BF296" s="100">
        <f>IF(N296="snížená",J296,0)</f>
        <v>0</v>
      </c>
      <c r="BG296" s="100">
        <f>IF(N296="zákl. přenesená",J296,0)</f>
        <v>0</v>
      </c>
      <c r="BH296" s="100">
        <f>IF(N296="sníž. přenesená",J296,0)</f>
        <v>0</v>
      </c>
      <c r="BI296" s="100">
        <f>IF(N296="nulová",J296,0)</f>
        <v>0</v>
      </c>
      <c r="BJ296" s="17" t="s">
        <v>84</v>
      </c>
      <c r="BK296" s="100">
        <f>ROUND(I296*H296,2)</f>
        <v>0</v>
      </c>
      <c r="BL296" s="17" t="s">
        <v>159</v>
      </c>
      <c r="BM296" s="180" t="s">
        <v>440</v>
      </c>
    </row>
    <row r="297" spans="1:65" s="2" customFormat="1" ht="24.2" customHeight="1">
      <c r="A297" s="34"/>
      <c r="B297" s="137"/>
      <c r="C297" s="168" t="s">
        <v>441</v>
      </c>
      <c r="D297" s="168" t="s">
        <v>155</v>
      </c>
      <c r="E297" s="169" t="s">
        <v>442</v>
      </c>
      <c r="F297" s="170" t="s">
        <v>443</v>
      </c>
      <c r="G297" s="171" t="s">
        <v>183</v>
      </c>
      <c r="H297" s="172">
        <v>32.207999999999998</v>
      </c>
      <c r="I297" s="173"/>
      <c r="J297" s="174">
        <f>ROUND(I297*H297,2)</f>
        <v>0</v>
      </c>
      <c r="K297" s="175"/>
      <c r="L297" s="35"/>
      <c r="M297" s="176" t="s">
        <v>1</v>
      </c>
      <c r="N297" s="177" t="s">
        <v>41</v>
      </c>
      <c r="O297" s="60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0" t="s">
        <v>159</v>
      </c>
      <c r="AT297" s="180" t="s">
        <v>155</v>
      </c>
      <c r="AU297" s="180" t="s">
        <v>86</v>
      </c>
      <c r="AY297" s="17" t="s">
        <v>152</v>
      </c>
      <c r="BE297" s="100">
        <f>IF(N297="základní",J297,0)</f>
        <v>0</v>
      </c>
      <c r="BF297" s="100">
        <f>IF(N297="snížená",J297,0)</f>
        <v>0</v>
      </c>
      <c r="BG297" s="100">
        <f>IF(N297="zákl. přenesená",J297,0)</f>
        <v>0</v>
      </c>
      <c r="BH297" s="100">
        <f>IF(N297="sníž. přenesená",J297,0)</f>
        <v>0</v>
      </c>
      <c r="BI297" s="100">
        <f>IF(N297="nulová",J297,0)</f>
        <v>0</v>
      </c>
      <c r="BJ297" s="17" t="s">
        <v>84</v>
      </c>
      <c r="BK297" s="100">
        <f>ROUND(I297*H297,2)</f>
        <v>0</v>
      </c>
      <c r="BL297" s="17" t="s">
        <v>159</v>
      </c>
      <c r="BM297" s="180" t="s">
        <v>444</v>
      </c>
    </row>
    <row r="298" spans="1:65" s="2" customFormat="1" ht="24.2" customHeight="1">
      <c r="A298" s="34"/>
      <c r="B298" s="137"/>
      <c r="C298" s="168" t="s">
        <v>445</v>
      </c>
      <c r="D298" s="168" t="s">
        <v>155</v>
      </c>
      <c r="E298" s="169" t="s">
        <v>446</v>
      </c>
      <c r="F298" s="170" t="s">
        <v>447</v>
      </c>
      <c r="G298" s="171" t="s">
        <v>183</v>
      </c>
      <c r="H298" s="172">
        <v>289.87200000000001</v>
      </c>
      <c r="I298" s="173"/>
      <c r="J298" s="174">
        <f>ROUND(I298*H298,2)</f>
        <v>0</v>
      </c>
      <c r="K298" s="175"/>
      <c r="L298" s="35"/>
      <c r="M298" s="176" t="s">
        <v>1</v>
      </c>
      <c r="N298" s="177" t="s">
        <v>41</v>
      </c>
      <c r="O298" s="60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0" t="s">
        <v>159</v>
      </c>
      <c r="AT298" s="180" t="s">
        <v>155</v>
      </c>
      <c r="AU298" s="180" t="s">
        <v>86</v>
      </c>
      <c r="AY298" s="17" t="s">
        <v>152</v>
      </c>
      <c r="BE298" s="100">
        <f>IF(N298="základní",J298,0)</f>
        <v>0</v>
      </c>
      <c r="BF298" s="100">
        <f>IF(N298="snížená",J298,0)</f>
        <v>0</v>
      </c>
      <c r="BG298" s="100">
        <f>IF(N298="zákl. přenesená",J298,0)</f>
        <v>0</v>
      </c>
      <c r="BH298" s="100">
        <f>IF(N298="sníž. přenesená",J298,0)</f>
        <v>0</v>
      </c>
      <c r="BI298" s="100">
        <f>IF(N298="nulová",J298,0)</f>
        <v>0</v>
      </c>
      <c r="BJ298" s="17" t="s">
        <v>84</v>
      </c>
      <c r="BK298" s="100">
        <f>ROUND(I298*H298,2)</f>
        <v>0</v>
      </c>
      <c r="BL298" s="17" t="s">
        <v>159</v>
      </c>
      <c r="BM298" s="180" t="s">
        <v>448</v>
      </c>
    </row>
    <row r="299" spans="1:65" s="13" customFormat="1">
      <c r="B299" s="181"/>
      <c r="D299" s="182" t="s">
        <v>161</v>
      </c>
      <c r="E299" s="183" t="s">
        <v>1</v>
      </c>
      <c r="F299" s="184" t="s">
        <v>449</v>
      </c>
      <c r="H299" s="185">
        <v>289.87200000000001</v>
      </c>
      <c r="I299" s="186"/>
      <c r="L299" s="181"/>
      <c r="M299" s="187"/>
      <c r="N299" s="188"/>
      <c r="O299" s="188"/>
      <c r="P299" s="188"/>
      <c r="Q299" s="188"/>
      <c r="R299" s="188"/>
      <c r="S299" s="188"/>
      <c r="T299" s="189"/>
      <c r="AT299" s="183" t="s">
        <v>161</v>
      </c>
      <c r="AU299" s="183" t="s">
        <v>86</v>
      </c>
      <c r="AV299" s="13" t="s">
        <v>86</v>
      </c>
      <c r="AW299" s="13" t="s">
        <v>30</v>
      </c>
      <c r="AX299" s="13" t="s">
        <v>84</v>
      </c>
      <c r="AY299" s="183" t="s">
        <v>152</v>
      </c>
    </row>
    <row r="300" spans="1:65" s="2" customFormat="1" ht="33" customHeight="1">
      <c r="A300" s="34"/>
      <c r="B300" s="137"/>
      <c r="C300" s="168" t="s">
        <v>450</v>
      </c>
      <c r="D300" s="168" t="s">
        <v>155</v>
      </c>
      <c r="E300" s="169" t="s">
        <v>451</v>
      </c>
      <c r="F300" s="170" t="s">
        <v>452</v>
      </c>
      <c r="G300" s="171" t="s">
        <v>183</v>
      </c>
      <c r="H300" s="172">
        <v>32.207999999999998</v>
      </c>
      <c r="I300" s="173"/>
      <c r="J300" s="174">
        <f>ROUND(I300*H300,2)</f>
        <v>0</v>
      </c>
      <c r="K300" s="175"/>
      <c r="L300" s="35"/>
      <c r="M300" s="176" t="s">
        <v>1</v>
      </c>
      <c r="N300" s="177" t="s">
        <v>41</v>
      </c>
      <c r="O300" s="60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0" t="s">
        <v>159</v>
      </c>
      <c r="AT300" s="180" t="s">
        <v>155</v>
      </c>
      <c r="AU300" s="180" t="s">
        <v>86</v>
      </c>
      <c r="AY300" s="17" t="s">
        <v>152</v>
      </c>
      <c r="BE300" s="100">
        <f>IF(N300="základní",J300,0)</f>
        <v>0</v>
      </c>
      <c r="BF300" s="100">
        <f>IF(N300="snížená",J300,0)</f>
        <v>0</v>
      </c>
      <c r="BG300" s="100">
        <f>IF(N300="zákl. přenesená",J300,0)</f>
        <v>0</v>
      </c>
      <c r="BH300" s="100">
        <f>IF(N300="sníž. přenesená",J300,0)</f>
        <v>0</v>
      </c>
      <c r="BI300" s="100">
        <f>IF(N300="nulová",J300,0)</f>
        <v>0</v>
      </c>
      <c r="BJ300" s="17" t="s">
        <v>84</v>
      </c>
      <c r="BK300" s="100">
        <f>ROUND(I300*H300,2)</f>
        <v>0</v>
      </c>
      <c r="BL300" s="17" t="s">
        <v>159</v>
      </c>
      <c r="BM300" s="180" t="s">
        <v>453</v>
      </c>
    </row>
    <row r="301" spans="1:65" s="12" customFormat="1" ht="22.9" customHeight="1">
      <c r="B301" s="156"/>
      <c r="D301" s="157" t="s">
        <v>75</v>
      </c>
      <c r="E301" s="166" t="s">
        <v>454</v>
      </c>
      <c r="F301" s="166" t="s">
        <v>455</v>
      </c>
      <c r="I301" s="159"/>
      <c r="J301" s="167">
        <f>BK301</f>
        <v>0</v>
      </c>
      <c r="L301" s="156"/>
      <c r="M301" s="160"/>
      <c r="N301" s="161"/>
      <c r="O301" s="161"/>
      <c r="P301" s="162">
        <f>P302</f>
        <v>0</v>
      </c>
      <c r="Q301" s="161"/>
      <c r="R301" s="162">
        <f>R302</f>
        <v>0</v>
      </c>
      <c r="S301" s="161"/>
      <c r="T301" s="163">
        <f>T302</f>
        <v>0</v>
      </c>
      <c r="AR301" s="157" t="s">
        <v>84</v>
      </c>
      <c r="AT301" s="164" t="s">
        <v>75</v>
      </c>
      <c r="AU301" s="164" t="s">
        <v>84</v>
      </c>
      <c r="AY301" s="157" t="s">
        <v>152</v>
      </c>
      <c r="BK301" s="165">
        <f>BK302</f>
        <v>0</v>
      </c>
    </row>
    <row r="302" spans="1:65" s="2" customFormat="1" ht="16.5" customHeight="1">
      <c r="A302" s="34"/>
      <c r="B302" s="137"/>
      <c r="C302" s="168" t="s">
        <v>456</v>
      </c>
      <c r="D302" s="168" t="s">
        <v>155</v>
      </c>
      <c r="E302" s="169" t="s">
        <v>457</v>
      </c>
      <c r="F302" s="170" t="s">
        <v>458</v>
      </c>
      <c r="G302" s="171" t="s">
        <v>183</v>
      </c>
      <c r="H302" s="172">
        <v>25.457000000000001</v>
      </c>
      <c r="I302" s="173"/>
      <c r="J302" s="174">
        <f>ROUND(I302*H302,2)</f>
        <v>0</v>
      </c>
      <c r="K302" s="175"/>
      <c r="L302" s="35"/>
      <c r="M302" s="176" t="s">
        <v>1</v>
      </c>
      <c r="N302" s="177" t="s">
        <v>41</v>
      </c>
      <c r="O302" s="60"/>
      <c r="P302" s="178">
        <f>O302*H302</f>
        <v>0</v>
      </c>
      <c r="Q302" s="178">
        <v>0</v>
      </c>
      <c r="R302" s="178">
        <f>Q302*H302</f>
        <v>0</v>
      </c>
      <c r="S302" s="178">
        <v>0</v>
      </c>
      <c r="T302" s="17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0" t="s">
        <v>159</v>
      </c>
      <c r="AT302" s="180" t="s">
        <v>155</v>
      </c>
      <c r="AU302" s="180" t="s">
        <v>86</v>
      </c>
      <c r="AY302" s="17" t="s">
        <v>152</v>
      </c>
      <c r="BE302" s="100">
        <f>IF(N302="základní",J302,0)</f>
        <v>0</v>
      </c>
      <c r="BF302" s="100">
        <f>IF(N302="snížená",J302,0)</f>
        <v>0</v>
      </c>
      <c r="BG302" s="100">
        <f>IF(N302="zákl. přenesená",J302,0)</f>
        <v>0</v>
      </c>
      <c r="BH302" s="100">
        <f>IF(N302="sníž. přenesená",J302,0)</f>
        <v>0</v>
      </c>
      <c r="BI302" s="100">
        <f>IF(N302="nulová",J302,0)</f>
        <v>0</v>
      </c>
      <c r="BJ302" s="17" t="s">
        <v>84</v>
      </c>
      <c r="BK302" s="100">
        <f>ROUND(I302*H302,2)</f>
        <v>0</v>
      </c>
      <c r="BL302" s="17" t="s">
        <v>159</v>
      </c>
      <c r="BM302" s="180" t="s">
        <v>459</v>
      </c>
    </row>
    <row r="303" spans="1:65" s="12" customFormat="1" ht="25.9" customHeight="1">
      <c r="B303" s="156"/>
      <c r="D303" s="157" t="s">
        <v>75</v>
      </c>
      <c r="E303" s="158" t="s">
        <v>460</v>
      </c>
      <c r="F303" s="158" t="s">
        <v>461</v>
      </c>
      <c r="I303" s="159"/>
      <c r="J303" s="134">
        <f>BK303</f>
        <v>0</v>
      </c>
      <c r="L303" s="156"/>
      <c r="M303" s="160"/>
      <c r="N303" s="161"/>
      <c r="O303" s="161"/>
      <c r="P303" s="162">
        <f>P304+P315+P325+P346+P360+P365</f>
        <v>0</v>
      </c>
      <c r="Q303" s="161"/>
      <c r="R303" s="162">
        <f>R304+R315+R325+R346+R360+R365</f>
        <v>2.9581470199999997</v>
      </c>
      <c r="S303" s="161"/>
      <c r="T303" s="163">
        <f>T304+T315+T325+T346+T360+T365</f>
        <v>0</v>
      </c>
      <c r="AR303" s="157" t="s">
        <v>86</v>
      </c>
      <c r="AT303" s="164" t="s">
        <v>75</v>
      </c>
      <c r="AU303" s="164" t="s">
        <v>76</v>
      </c>
      <c r="AY303" s="157" t="s">
        <v>152</v>
      </c>
      <c r="BK303" s="165">
        <f>BK304+BK315+BK325+BK346+BK360+BK365</f>
        <v>0</v>
      </c>
    </row>
    <row r="304" spans="1:65" s="12" customFormat="1" ht="22.9" customHeight="1">
      <c r="B304" s="156"/>
      <c r="D304" s="157" t="s">
        <v>75</v>
      </c>
      <c r="E304" s="166" t="s">
        <v>462</v>
      </c>
      <c r="F304" s="166" t="s">
        <v>463</v>
      </c>
      <c r="I304" s="159"/>
      <c r="J304" s="167">
        <f>BK304</f>
        <v>0</v>
      </c>
      <c r="L304" s="156"/>
      <c r="M304" s="160"/>
      <c r="N304" s="161"/>
      <c r="O304" s="161"/>
      <c r="P304" s="162">
        <f>SUM(P305:P314)</f>
        <v>0</v>
      </c>
      <c r="Q304" s="161"/>
      <c r="R304" s="162">
        <f>SUM(R305:R314)</f>
        <v>9.8388200000000009E-2</v>
      </c>
      <c r="S304" s="161"/>
      <c r="T304" s="163">
        <f>SUM(T305:T314)</f>
        <v>0</v>
      </c>
      <c r="AR304" s="157" t="s">
        <v>86</v>
      </c>
      <c r="AT304" s="164" t="s">
        <v>75</v>
      </c>
      <c r="AU304" s="164" t="s">
        <v>84</v>
      </c>
      <c r="AY304" s="157" t="s">
        <v>152</v>
      </c>
      <c r="BK304" s="165">
        <f>SUM(BK305:BK314)</f>
        <v>0</v>
      </c>
    </row>
    <row r="305" spans="1:65" s="2" customFormat="1" ht="24.2" customHeight="1">
      <c r="A305" s="34"/>
      <c r="B305" s="137"/>
      <c r="C305" s="168" t="s">
        <v>464</v>
      </c>
      <c r="D305" s="168" t="s">
        <v>155</v>
      </c>
      <c r="E305" s="169" t="s">
        <v>465</v>
      </c>
      <c r="F305" s="170" t="s">
        <v>466</v>
      </c>
      <c r="G305" s="171" t="s">
        <v>229</v>
      </c>
      <c r="H305" s="172">
        <v>7.2</v>
      </c>
      <c r="I305" s="173"/>
      <c r="J305" s="174">
        <f>ROUND(I305*H305,2)</f>
        <v>0</v>
      </c>
      <c r="K305" s="175"/>
      <c r="L305" s="35"/>
      <c r="M305" s="176" t="s">
        <v>1</v>
      </c>
      <c r="N305" s="177" t="s">
        <v>41</v>
      </c>
      <c r="O305" s="60"/>
      <c r="P305" s="178">
        <f>O305*H305</f>
        <v>0</v>
      </c>
      <c r="Q305" s="178">
        <v>0</v>
      </c>
      <c r="R305" s="178">
        <f>Q305*H305</f>
        <v>0</v>
      </c>
      <c r="S305" s="178">
        <v>0</v>
      </c>
      <c r="T305" s="179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0" t="s">
        <v>380</v>
      </c>
      <c r="AT305" s="180" t="s">
        <v>155</v>
      </c>
      <c r="AU305" s="180" t="s">
        <v>86</v>
      </c>
      <c r="AY305" s="17" t="s">
        <v>152</v>
      </c>
      <c r="BE305" s="100">
        <f>IF(N305="základní",J305,0)</f>
        <v>0</v>
      </c>
      <c r="BF305" s="100">
        <f>IF(N305="snížená",J305,0)</f>
        <v>0</v>
      </c>
      <c r="BG305" s="100">
        <f>IF(N305="zákl. přenesená",J305,0)</f>
        <v>0</v>
      </c>
      <c r="BH305" s="100">
        <f>IF(N305="sníž. přenesená",J305,0)</f>
        <v>0</v>
      </c>
      <c r="BI305" s="100">
        <f>IF(N305="nulová",J305,0)</f>
        <v>0</v>
      </c>
      <c r="BJ305" s="17" t="s">
        <v>84</v>
      </c>
      <c r="BK305" s="100">
        <f>ROUND(I305*H305,2)</f>
        <v>0</v>
      </c>
      <c r="BL305" s="17" t="s">
        <v>380</v>
      </c>
      <c r="BM305" s="180" t="s">
        <v>467</v>
      </c>
    </row>
    <row r="306" spans="1:65" s="13" customFormat="1">
      <c r="B306" s="181"/>
      <c r="D306" s="182" t="s">
        <v>161</v>
      </c>
      <c r="E306" s="183" t="s">
        <v>1</v>
      </c>
      <c r="F306" s="184" t="s">
        <v>468</v>
      </c>
      <c r="H306" s="185">
        <v>7.2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161</v>
      </c>
      <c r="AU306" s="183" t="s">
        <v>86</v>
      </c>
      <c r="AV306" s="13" t="s">
        <v>86</v>
      </c>
      <c r="AW306" s="13" t="s">
        <v>30</v>
      </c>
      <c r="AX306" s="13" t="s">
        <v>84</v>
      </c>
      <c r="AY306" s="183" t="s">
        <v>152</v>
      </c>
    </row>
    <row r="307" spans="1:65" s="2" customFormat="1" ht="24.2" customHeight="1">
      <c r="A307" s="34"/>
      <c r="B307" s="137"/>
      <c r="C307" s="168" t="s">
        <v>469</v>
      </c>
      <c r="D307" s="168" t="s">
        <v>155</v>
      </c>
      <c r="E307" s="169" t="s">
        <v>470</v>
      </c>
      <c r="F307" s="170" t="s">
        <v>471</v>
      </c>
      <c r="G307" s="171" t="s">
        <v>229</v>
      </c>
      <c r="H307" s="172">
        <v>14.4</v>
      </c>
      <c r="I307" s="173"/>
      <c r="J307" s="174">
        <f>ROUND(I307*H307,2)</f>
        <v>0</v>
      </c>
      <c r="K307" s="175"/>
      <c r="L307" s="35"/>
      <c r="M307" s="176" t="s">
        <v>1</v>
      </c>
      <c r="N307" s="177" t="s">
        <v>41</v>
      </c>
      <c r="O307" s="60"/>
      <c r="P307" s="178">
        <f>O307*H307</f>
        <v>0</v>
      </c>
      <c r="Q307" s="178">
        <v>4.0000000000000002E-4</v>
      </c>
      <c r="R307" s="178">
        <f>Q307*H307</f>
        <v>5.7600000000000004E-3</v>
      </c>
      <c r="S307" s="178">
        <v>0</v>
      </c>
      <c r="T307" s="17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0" t="s">
        <v>380</v>
      </c>
      <c r="AT307" s="180" t="s">
        <v>155</v>
      </c>
      <c r="AU307" s="180" t="s">
        <v>86</v>
      </c>
      <c r="AY307" s="17" t="s">
        <v>152</v>
      </c>
      <c r="BE307" s="100">
        <f>IF(N307="základní",J307,0)</f>
        <v>0</v>
      </c>
      <c r="BF307" s="100">
        <f>IF(N307="snížená",J307,0)</f>
        <v>0</v>
      </c>
      <c r="BG307" s="100">
        <f>IF(N307="zákl. přenesená",J307,0)</f>
        <v>0</v>
      </c>
      <c r="BH307" s="100">
        <f>IF(N307="sníž. přenesená",J307,0)</f>
        <v>0</v>
      </c>
      <c r="BI307" s="100">
        <f>IF(N307="nulová",J307,0)</f>
        <v>0</v>
      </c>
      <c r="BJ307" s="17" t="s">
        <v>84</v>
      </c>
      <c r="BK307" s="100">
        <f>ROUND(I307*H307,2)</f>
        <v>0</v>
      </c>
      <c r="BL307" s="17" t="s">
        <v>380</v>
      </c>
      <c r="BM307" s="180" t="s">
        <v>472</v>
      </c>
    </row>
    <row r="308" spans="1:65" s="13" customFormat="1">
      <c r="B308" s="181"/>
      <c r="D308" s="182" t="s">
        <v>161</v>
      </c>
      <c r="E308" s="183" t="s">
        <v>1</v>
      </c>
      <c r="F308" s="184" t="s">
        <v>473</v>
      </c>
      <c r="H308" s="185">
        <v>14.4</v>
      </c>
      <c r="I308" s="186"/>
      <c r="L308" s="181"/>
      <c r="M308" s="187"/>
      <c r="N308" s="188"/>
      <c r="O308" s="188"/>
      <c r="P308" s="188"/>
      <c r="Q308" s="188"/>
      <c r="R308" s="188"/>
      <c r="S308" s="188"/>
      <c r="T308" s="189"/>
      <c r="AT308" s="183" t="s">
        <v>161</v>
      </c>
      <c r="AU308" s="183" t="s">
        <v>86</v>
      </c>
      <c r="AV308" s="13" t="s">
        <v>86</v>
      </c>
      <c r="AW308" s="13" t="s">
        <v>30</v>
      </c>
      <c r="AX308" s="13" t="s">
        <v>84</v>
      </c>
      <c r="AY308" s="183" t="s">
        <v>152</v>
      </c>
    </row>
    <row r="309" spans="1:65" s="2" customFormat="1" ht="16.5" customHeight="1">
      <c r="A309" s="34"/>
      <c r="B309" s="137"/>
      <c r="C309" s="198" t="s">
        <v>474</v>
      </c>
      <c r="D309" s="198" t="s">
        <v>192</v>
      </c>
      <c r="E309" s="199" t="s">
        <v>475</v>
      </c>
      <c r="F309" s="200" t="s">
        <v>476</v>
      </c>
      <c r="G309" s="201" t="s">
        <v>183</v>
      </c>
      <c r="H309" s="202">
        <v>2E-3</v>
      </c>
      <c r="I309" s="203"/>
      <c r="J309" s="204">
        <f>ROUND(I309*H309,2)</f>
        <v>0</v>
      </c>
      <c r="K309" s="205"/>
      <c r="L309" s="206"/>
      <c r="M309" s="207" t="s">
        <v>1</v>
      </c>
      <c r="N309" s="208" t="s">
        <v>41</v>
      </c>
      <c r="O309" s="60"/>
      <c r="P309" s="178">
        <f>O309*H309</f>
        <v>0</v>
      </c>
      <c r="Q309" s="178">
        <v>1</v>
      </c>
      <c r="R309" s="178">
        <f>Q309*H309</f>
        <v>2E-3</v>
      </c>
      <c r="S309" s="178">
        <v>0</v>
      </c>
      <c r="T309" s="17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0" t="s">
        <v>477</v>
      </c>
      <c r="AT309" s="180" t="s">
        <v>192</v>
      </c>
      <c r="AU309" s="180" t="s">
        <v>86</v>
      </c>
      <c r="AY309" s="17" t="s">
        <v>152</v>
      </c>
      <c r="BE309" s="100">
        <f>IF(N309="základní",J309,0)</f>
        <v>0</v>
      </c>
      <c r="BF309" s="100">
        <f>IF(N309="snížená",J309,0)</f>
        <v>0</v>
      </c>
      <c r="BG309" s="100">
        <f>IF(N309="zákl. přenesená",J309,0)</f>
        <v>0</v>
      </c>
      <c r="BH309" s="100">
        <f>IF(N309="sníž. přenesená",J309,0)</f>
        <v>0</v>
      </c>
      <c r="BI309" s="100">
        <f>IF(N309="nulová",J309,0)</f>
        <v>0</v>
      </c>
      <c r="BJ309" s="17" t="s">
        <v>84</v>
      </c>
      <c r="BK309" s="100">
        <f>ROUND(I309*H309,2)</f>
        <v>0</v>
      </c>
      <c r="BL309" s="17" t="s">
        <v>380</v>
      </c>
      <c r="BM309" s="180" t="s">
        <v>478</v>
      </c>
    </row>
    <row r="310" spans="1:65" s="2" customFormat="1" ht="19.5">
      <c r="A310" s="34"/>
      <c r="B310" s="35"/>
      <c r="C310" s="34"/>
      <c r="D310" s="182" t="s">
        <v>250</v>
      </c>
      <c r="E310" s="34"/>
      <c r="F310" s="216" t="s">
        <v>479</v>
      </c>
      <c r="G310" s="34"/>
      <c r="H310" s="34"/>
      <c r="I310" s="138"/>
      <c r="J310" s="34"/>
      <c r="K310" s="34"/>
      <c r="L310" s="35"/>
      <c r="M310" s="217"/>
      <c r="N310" s="218"/>
      <c r="O310" s="60"/>
      <c r="P310" s="60"/>
      <c r="Q310" s="60"/>
      <c r="R310" s="60"/>
      <c r="S310" s="60"/>
      <c r="T310" s="61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250</v>
      </c>
      <c r="AU310" s="17" t="s">
        <v>86</v>
      </c>
    </row>
    <row r="311" spans="1:65" s="13" customFormat="1">
      <c r="B311" s="181"/>
      <c r="D311" s="182" t="s">
        <v>161</v>
      </c>
      <c r="E311" s="183" t="s">
        <v>1</v>
      </c>
      <c r="F311" s="184" t="s">
        <v>480</v>
      </c>
      <c r="H311" s="185">
        <v>2E-3</v>
      </c>
      <c r="I311" s="186"/>
      <c r="L311" s="181"/>
      <c r="M311" s="187"/>
      <c r="N311" s="188"/>
      <c r="O311" s="188"/>
      <c r="P311" s="188"/>
      <c r="Q311" s="188"/>
      <c r="R311" s="188"/>
      <c r="S311" s="188"/>
      <c r="T311" s="189"/>
      <c r="AT311" s="183" t="s">
        <v>161</v>
      </c>
      <c r="AU311" s="183" t="s">
        <v>86</v>
      </c>
      <c r="AV311" s="13" t="s">
        <v>86</v>
      </c>
      <c r="AW311" s="13" t="s">
        <v>30</v>
      </c>
      <c r="AX311" s="13" t="s">
        <v>84</v>
      </c>
      <c r="AY311" s="183" t="s">
        <v>152</v>
      </c>
    </row>
    <row r="312" spans="1:65" s="2" customFormat="1" ht="44.25" customHeight="1">
      <c r="A312" s="34"/>
      <c r="B312" s="137"/>
      <c r="C312" s="198" t="s">
        <v>481</v>
      </c>
      <c r="D312" s="198" t="s">
        <v>192</v>
      </c>
      <c r="E312" s="199" t="s">
        <v>482</v>
      </c>
      <c r="F312" s="200" t="s">
        <v>483</v>
      </c>
      <c r="G312" s="201" t="s">
        <v>229</v>
      </c>
      <c r="H312" s="202">
        <v>16.783000000000001</v>
      </c>
      <c r="I312" s="203"/>
      <c r="J312" s="204">
        <f>ROUND(I312*H312,2)</f>
        <v>0</v>
      </c>
      <c r="K312" s="205"/>
      <c r="L312" s="206"/>
      <c r="M312" s="207" t="s">
        <v>1</v>
      </c>
      <c r="N312" s="208" t="s">
        <v>41</v>
      </c>
      <c r="O312" s="60"/>
      <c r="P312" s="178">
        <f>O312*H312</f>
        <v>0</v>
      </c>
      <c r="Q312" s="178">
        <v>5.4000000000000003E-3</v>
      </c>
      <c r="R312" s="178">
        <f>Q312*H312</f>
        <v>9.0628200000000006E-2</v>
      </c>
      <c r="S312" s="178">
        <v>0</v>
      </c>
      <c r="T312" s="179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0" t="s">
        <v>477</v>
      </c>
      <c r="AT312" s="180" t="s">
        <v>192</v>
      </c>
      <c r="AU312" s="180" t="s">
        <v>86</v>
      </c>
      <c r="AY312" s="17" t="s">
        <v>152</v>
      </c>
      <c r="BE312" s="100">
        <f>IF(N312="základní",J312,0)</f>
        <v>0</v>
      </c>
      <c r="BF312" s="100">
        <f>IF(N312="snížená",J312,0)</f>
        <v>0</v>
      </c>
      <c r="BG312" s="100">
        <f>IF(N312="zákl. přenesená",J312,0)</f>
        <v>0</v>
      </c>
      <c r="BH312" s="100">
        <f>IF(N312="sníž. přenesená",J312,0)</f>
        <v>0</v>
      </c>
      <c r="BI312" s="100">
        <f>IF(N312="nulová",J312,0)</f>
        <v>0</v>
      </c>
      <c r="BJ312" s="17" t="s">
        <v>84</v>
      </c>
      <c r="BK312" s="100">
        <f>ROUND(I312*H312,2)</f>
        <v>0</v>
      </c>
      <c r="BL312" s="17" t="s">
        <v>380</v>
      </c>
      <c r="BM312" s="180" t="s">
        <v>484</v>
      </c>
    </row>
    <row r="313" spans="1:65" s="13" customFormat="1">
      <c r="B313" s="181"/>
      <c r="D313" s="182" t="s">
        <v>161</v>
      </c>
      <c r="E313" s="183" t="s">
        <v>1</v>
      </c>
      <c r="F313" s="184" t="s">
        <v>485</v>
      </c>
      <c r="H313" s="185">
        <v>16.783000000000001</v>
      </c>
      <c r="I313" s="186"/>
      <c r="L313" s="181"/>
      <c r="M313" s="187"/>
      <c r="N313" s="188"/>
      <c r="O313" s="188"/>
      <c r="P313" s="188"/>
      <c r="Q313" s="188"/>
      <c r="R313" s="188"/>
      <c r="S313" s="188"/>
      <c r="T313" s="189"/>
      <c r="AT313" s="183" t="s">
        <v>161</v>
      </c>
      <c r="AU313" s="183" t="s">
        <v>86</v>
      </c>
      <c r="AV313" s="13" t="s">
        <v>86</v>
      </c>
      <c r="AW313" s="13" t="s">
        <v>30</v>
      </c>
      <c r="AX313" s="13" t="s">
        <v>84</v>
      </c>
      <c r="AY313" s="183" t="s">
        <v>152</v>
      </c>
    </row>
    <row r="314" spans="1:65" s="2" customFormat="1" ht="24.2" customHeight="1">
      <c r="A314" s="34"/>
      <c r="B314" s="137"/>
      <c r="C314" s="168" t="s">
        <v>486</v>
      </c>
      <c r="D314" s="168" t="s">
        <v>155</v>
      </c>
      <c r="E314" s="169" t="s">
        <v>487</v>
      </c>
      <c r="F314" s="170" t="s">
        <v>488</v>
      </c>
      <c r="G314" s="171" t="s">
        <v>489</v>
      </c>
      <c r="H314" s="219"/>
      <c r="I314" s="173"/>
      <c r="J314" s="174">
        <f>ROUND(I314*H314,2)</f>
        <v>0</v>
      </c>
      <c r="K314" s="175"/>
      <c r="L314" s="35"/>
      <c r="M314" s="176" t="s">
        <v>1</v>
      </c>
      <c r="N314" s="177" t="s">
        <v>41</v>
      </c>
      <c r="O314" s="60"/>
      <c r="P314" s="178">
        <f>O314*H314</f>
        <v>0</v>
      </c>
      <c r="Q314" s="178">
        <v>0</v>
      </c>
      <c r="R314" s="178">
        <f>Q314*H314</f>
        <v>0</v>
      </c>
      <c r="S314" s="178">
        <v>0</v>
      </c>
      <c r="T314" s="17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0" t="s">
        <v>380</v>
      </c>
      <c r="AT314" s="180" t="s">
        <v>155</v>
      </c>
      <c r="AU314" s="180" t="s">
        <v>86</v>
      </c>
      <c r="AY314" s="17" t="s">
        <v>152</v>
      </c>
      <c r="BE314" s="100">
        <f>IF(N314="základní",J314,0)</f>
        <v>0</v>
      </c>
      <c r="BF314" s="100">
        <f>IF(N314="snížená",J314,0)</f>
        <v>0</v>
      </c>
      <c r="BG314" s="100">
        <f>IF(N314="zákl. přenesená",J314,0)</f>
        <v>0</v>
      </c>
      <c r="BH314" s="100">
        <f>IF(N314="sníž. přenesená",J314,0)</f>
        <v>0</v>
      </c>
      <c r="BI314" s="100">
        <f>IF(N314="nulová",J314,0)</f>
        <v>0</v>
      </c>
      <c r="BJ314" s="17" t="s">
        <v>84</v>
      </c>
      <c r="BK314" s="100">
        <f>ROUND(I314*H314,2)</f>
        <v>0</v>
      </c>
      <c r="BL314" s="17" t="s">
        <v>380</v>
      </c>
      <c r="BM314" s="180" t="s">
        <v>490</v>
      </c>
    </row>
    <row r="315" spans="1:65" s="12" customFormat="1" ht="22.9" customHeight="1">
      <c r="B315" s="156"/>
      <c r="D315" s="157" t="s">
        <v>75</v>
      </c>
      <c r="E315" s="166" t="s">
        <v>491</v>
      </c>
      <c r="F315" s="166" t="s">
        <v>492</v>
      </c>
      <c r="I315" s="159"/>
      <c r="J315" s="167">
        <f>BK315</f>
        <v>0</v>
      </c>
      <c r="L315" s="156"/>
      <c r="M315" s="160"/>
      <c r="N315" s="161"/>
      <c r="O315" s="161"/>
      <c r="P315" s="162">
        <f>SUM(P316:P324)</f>
        <v>0</v>
      </c>
      <c r="Q315" s="161"/>
      <c r="R315" s="162">
        <f>SUM(R316:R324)</f>
        <v>4.3049000000000004E-2</v>
      </c>
      <c r="S315" s="161"/>
      <c r="T315" s="163">
        <f>SUM(T316:T324)</f>
        <v>0</v>
      </c>
      <c r="AR315" s="157" t="s">
        <v>86</v>
      </c>
      <c r="AT315" s="164" t="s">
        <v>75</v>
      </c>
      <c r="AU315" s="164" t="s">
        <v>84</v>
      </c>
      <c r="AY315" s="157" t="s">
        <v>152</v>
      </c>
      <c r="BK315" s="165">
        <f>SUM(BK316:BK324)</f>
        <v>0</v>
      </c>
    </row>
    <row r="316" spans="1:65" s="2" customFormat="1" ht="24.2" customHeight="1">
      <c r="A316" s="34"/>
      <c r="B316" s="137"/>
      <c r="C316" s="168" t="s">
        <v>493</v>
      </c>
      <c r="D316" s="168" t="s">
        <v>155</v>
      </c>
      <c r="E316" s="169" t="s">
        <v>494</v>
      </c>
      <c r="F316" s="170" t="s">
        <v>495</v>
      </c>
      <c r="G316" s="171" t="s">
        <v>207</v>
      </c>
      <c r="H316" s="172">
        <v>11.8</v>
      </c>
      <c r="I316" s="173"/>
      <c r="J316" s="174">
        <f>ROUND(I316*H316,2)</f>
        <v>0</v>
      </c>
      <c r="K316" s="175"/>
      <c r="L316" s="35"/>
      <c r="M316" s="176" t="s">
        <v>1</v>
      </c>
      <c r="N316" s="177" t="s">
        <v>41</v>
      </c>
      <c r="O316" s="60"/>
      <c r="P316" s="178">
        <f>O316*H316</f>
        <v>0</v>
      </c>
      <c r="Q316" s="178">
        <v>1.2199999999999999E-3</v>
      </c>
      <c r="R316" s="178">
        <f>Q316*H316</f>
        <v>1.4396000000000001E-2</v>
      </c>
      <c r="S316" s="178">
        <v>0</v>
      </c>
      <c r="T316" s="179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0" t="s">
        <v>380</v>
      </c>
      <c r="AT316" s="180" t="s">
        <v>155</v>
      </c>
      <c r="AU316" s="180" t="s">
        <v>86</v>
      </c>
      <c r="AY316" s="17" t="s">
        <v>152</v>
      </c>
      <c r="BE316" s="100">
        <f>IF(N316="základní",J316,0)</f>
        <v>0</v>
      </c>
      <c r="BF316" s="100">
        <f>IF(N316="snížená",J316,0)</f>
        <v>0</v>
      </c>
      <c r="BG316" s="100">
        <f>IF(N316="zákl. přenesená",J316,0)</f>
        <v>0</v>
      </c>
      <c r="BH316" s="100">
        <f>IF(N316="sníž. přenesená",J316,0)</f>
        <v>0</v>
      </c>
      <c r="BI316" s="100">
        <f>IF(N316="nulová",J316,0)</f>
        <v>0</v>
      </c>
      <c r="BJ316" s="17" t="s">
        <v>84</v>
      </c>
      <c r="BK316" s="100">
        <f>ROUND(I316*H316,2)</f>
        <v>0</v>
      </c>
      <c r="BL316" s="17" t="s">
        <v>380</v>
      </c>
      <c r="BM316" s="180" t="s">
        <v>496</v>
      </c>
    </row>
    <row r="317" spans="1:65" s="13" customFormat="1">
      <c r="B317" s="181"/>
      <c r="D317" s="182" t="s">
        <v>161</v>
      </c>
      <c r="E317" s="183" t="s">
        <v>1</v>
      </c>
      <c r="F317" s="184" t="s">
        <v>497</v>
      </c>
      <c r="H317" s="185">
        <v>11.8</v>
      </c>
      <c r="I317" s="186"/>
      <c r="L317" s="181"/>
      <c r="M317" s="187"/>
      <c r="N317" s="188"/>
      <c r="O317" s="188"/>
      <c r="P317" s="188"/>
      <c r="Q317" s="188"/>
      <c r="R317" s="188"/>
      <c r="S317" s="188"/>
      <c r="T317" s="189"/>
      <c r="AT317" s="183" t="s">
        <v>161</v>
      </c>
      <c r="AU317" s="183" t="s">
        <v>86</v>
      </c>
      <c r="AV317" s="13" t="s">
        <v>86</v>
      </c>
      <c r="AW317" s="13" t="s">
        <v>30</v>
      </c>
      <c r="AX317" s="13" t="s">
        <v>84</v>
      </c>
      <c r="AY317" s="183" t="s">
        <v>152</v>
      </c>
    </row>
    <row r="318" spans="1:65" s="2" customFormat="1" ht="24.2" customHeight="1">
      <c r="A318" s="34"/>
      <c r="B318" s="137"/>
      <c r="C318" s="168" t="s">
        <v>498</v>
      </c>
      <c r="D318" s="168" t="s">
        <v>155</v>
      </c>
      <c r="E318" s="169" t="s">
        <v>499</v>
      </c>
      <c r="F318" s="170" t="s">
        <v>500</v>
      </c>
      <c r="G318" s="171" t="s">
        <v>207</v>
      </c>
      <c r="H318" s="172">
        <v>4.2</v>
      </c>
      <c r="I318" s="173"/>
      <c r="J318" s="174">
        <f>ROUND(I318*H318,2)</f>
        <v>0</v>
      </c>
      <c r="K318" s="175"/>
      <c r="L318" s="35"/>
      <c r="M318" s="176" t="s">
        <v>1</v>
      </c>
      <c r="N318" s="177" t="s">
        <v>41</v>
      </c>
      <c r="O318" s="60"/>
      <c r="P318" s="178">
        <f>O318*H318</f>
        <v>0</v>
      </c>
      <c r="Q318" s="178">
        <v>2.0300000000000001E-3</v>
      </c>
      <c r="R318" s="178">
        <f>Q318*H318</f>
        <v>8.5260000000000006E-3</v>
      </c>
      <c r="S318" s="178">
        <v>0</v>
      </c>
      <c r="T318" s="179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0" t="s">
        <v>380</v>
      </c>
      <c r="AT318" s="180" t="s">
        <v>155</v>
      </c>
      <c r="AU318" s="180" t="s">
        <v>86</v>
      </c>
      <c r="AY318" s="17" t="s">
        <v>152</v>
      </c>
      <c r="BE318" s="100">
        <f>IF(N318="základní",J318,0)</f>
        <v>0</v>
      </c>
      <c r="BF318" s="100">
        <f>IF(N318="snížená",J318,0)</f>
        <v>0</v>
      </c>
      <c r="BG318" s="100">
        <f>IF(N318="zákl. přenesená",J318,0)</f>
        <v>0</v>
      </c>
      <c r="BH318" s="100">
        <f>IF(N318="sníž. přenesená",J318,0)</f>
        <v>0</v>
      </c>
      <c r="BI318" s="100">
        <f>IF(N318="nulová",J318,0)</f>
        <v>0</v>
      </c>
      <c r="BJ318" s="17" t="s">
        <v>84</v>
      </c>
      <c r="BK318" s="100">
        <f>ROUND(I318*H318,2)</f>
        <v>0</v>
      </c>
      <c r="BL318" s="17" t="s">
        <v>380</v>
      </c>
      <c r="BM318" s="180" t="s">
        <v>501</v>
      </c>
    </row>
    <row r="319" spans="1:65" s="2" customFormat="1" ht="24.2" customHeight="1">
      <c r="A319" s="34"/>
      <c r="B319" s="137"/>
      <c r="C319" s="168" t="s">
        <v>502</v>
      </c>
      <c r="D319" s="168" t="s">
        <v>155</v>
      </c>
      <c r="E319" s="169" t="s">
        <v>503</v>
      </c>
      <c r="F319" s="170" t="s">
        <v>504</v>
      </c>
      <c r="G319" s="171" t="s">
        <v>207</v>
      </c>
      <c r="H319" s="172">
        <v>4.2</v>
      </c>
      <c r="I319" s="173"/>
      <c r="J319" s="174">
        <f>ROUND(I319*H319,2)</f>
        <v>0</v>
      </c>
      <c r="K319" s="175"/>
      <c r="L319" s="35"/>
      <c r="M319" s="176" t="s">
        <v>1</v>
      </c>
      <c r="N319" s="177" t="s">
        <v>41</v>
      </c>
      <c r="O319" s="60"/>
      <c r="P319" s="178">
        <f>O319*H319</f>
        <v>0</v>
      </c>
      <c r="Q319" s="178">
        <v>1.9499999999999999E-3</v>
      </c>
      <c r="R319" s="178">
        <f>Q319*H319</f>
        <v>8.1899999999999994E-3</v>
      </c>
      <c r="S319" s="178">
        <v>0</v>
      </c>
      <c r="T319" s="179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0" t="s">
        <v>380</v>
      </c>
      <c r="AT319" s="180" t="s">
        <v>155</v>
      </c>
      <c r="AU319" s="180" t="s">
        <v>86</v>
      </c>
      <c r="AY319" s="17" t="s">
        <v>152</v>
      </c>
      <c r="BE319" s="100">
        <f>IF(N319="základní",J319,0)</f>
        <v>0</v>
      </c>
      <c r="BF319" s="100">
        <f>IF(N319="snížená",J319,0)</f>
        <v>0</v>
      </c>
      <c r="BG319" s="100">
        <f>IF(N319="zákl. přenesená",J319,0)</f>
        <v>0</v>
      </c>
      <c r="BH319" s="100">
        <f>IF(N319="sníž. přenesená",J319,0)</f>
        <v>0</v>
      </c>
      <c r="BI319" s="100">
        <f>IF(N319="nulová",J319,0)</f>
        <v>0</v>
      </c>
      <c r="BJ319" s="17" t="s">
        <v>84</v>
      </c>
      <c r="BK319" s="100">
        <f>ROUND(I319*H319,2)</f>
        <v>0</v>
      </c>
      <c r="BL319" s="17" t="s">
        <v>380</v>
      </c>
      <c r="BM319" s="180" t="s">
        <v>505</v>
      </c>
    </row>
    <row r="320" spans="1:65" s="2" customFormat="1" ht="24.2" customHeight="1">
      <c r="A320" s="34"/>
      <c r="B320" s="137"/>
      <c r="C320" s="168" t="s">
        <v>506</v>
      </c>
      <c r="D320" s="168" t="s">
        <v>155</v>
      </c>
      <c r="E320" s="169" t="s">
        <v>507</v>
      </c>
      <c r="F320" s="170" t="s">
        <v>508</v>
      </c>
      <c r="G320" s="171" t="s">
        <v>256</v>
      </c>
      <c r="H320" s="172">
        <v>1</v>
      </c>
      <c r="I320" s="173"/>
      <c r="J320" s="174">
        <f>ROUND(I320*H320,2)</f>
        <v>0</v>
      </c>
      <c r="K320" s="175"/>
      <c r="L320" s="35"/>
      <c r="M320" s="176" t="s">
        <v>1</v>
      </c>
      <c r="N320" s="177" t="s">
        <v>41</v>
      </c>
      <c r="O320" s="60"/>
      <c r="P320" s="178">
        <f>O320*H320</f>
        <v>0</v>
      </c>
      <c r="Q320" s="178">
        <v>2.9E-4</v>
      </c>
      <c r="R320" s="178">
        <f>Q320*H320</f>
        <v>2.9E-4</v>
      </c>
      <c r="S320" s="178">
        <v>0</v>
      </c>
      <c r="T320" s="179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0" t="s">
        <v>380</v>
      </c>
      <c r="AT320" s="180" t="s">
        <v>155</v>
      </c>
      <c r="AU320" s="180" t="s">
        <v>86</v>
      </c>
      <c r="AY320" s="17" t="s">
        <v>152</v>
      </c>
      <c r="BE320" s="100">
        <f>IF(N320="základní",J320,0)</f>
        <v>0</v>
      </c>
      <c r="BF320" s="100">
        <f>IF(N320="snížená",J320,0)</f>
        <v>0</v>
      </c>
      <c r="BG320" s="100">
        <f>IF(N320="zákl. přenesená",J320,0)</f>
        <v>0</v>
      </c>
      <c r="BH320" s="100">
        <f>IF(N320="sníž. přenesená",J320,0)</f>
        <v>0</v>
      </c>
      <c r="BI320" s="100">
        <f>IF(N320="nulová",J320,0)</f>
        <v>0</v>
      </c>
      <c r="BJ320" s="17" t="s">
        <v>84</v>
      </c>
      <c r="BK320" s="100">
        <f>ROUND(I320*H320,2)</f>
        <v>0</v>
      </c>
      <c r="BL320" s="17" t="s">
        <v>380</v>
      </c>
      <c r="BM320" s="180" t="s">
        <v>509</v>
      </c>
    </row>
    <row r="321" spans="1:65" s="2" customFormat="1" ht="24.2" customHeight="1">
      <c r="A321" s="34"/>
      <c r="B321" s="137"/>
      <c r="C321" s="168" t="s">
        <v>510</v>
      </c>
      <c r="D321" s="168" t="s">
        <v>155</v>
      </c>
      <c r="E321" s="169" t="s">
        <v>511</v>
      </c>
      <c r="F321" s="170" t="s">
        <v>512</v>
      </c>
      <c r="G321" s="171" t="s">
        <v>207</v>
      </c>
      <c r="H321" s="172">
        <v>2.5</v>
      </c>
      <c r="I321" s="173"/>
      <c r="J321" s="174">
        <f>ROUND(I321*H321,2)</f>
        <v>0</v>
      </c>
      <c r="K321" s="175"/>
      <c r="L321" s="35"/>
      <c r="M321" s="176" t="s">
        <v>1</v>
      </c>
      <c r="N321" s="177" t="s">
        <v>41</v>
      </c>
      <c r="O321" s="60"/>
      <c r="P321" s="178">
        <f>O321*H321</f>
        <v>0</v>
      </c>
      <c r="Q321" s="178">
        <v>1.7099999999999999E-3</v>
      </c>
      <c r="R321" s="178">
        <f>Q321*H321</f>
        <v>4.2750000000000002E-3</v>
      </c>
      <c r="S321" s="178">
        <v>0</v>
      </c>
      <c r="T321" s="17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0" t="s">
        <v>380</v>
      </c>
      <c r="AT321" s="180" t="s">
        <v>155</v>
      </c>
      <c r="AU321" s="180" t="s">
        <v>86</v>
      </c>
      <c r="AY321" s="17" t="s">
        <v>152</v>
      </c>
      <c r="BE321" s="100">
        <f>IF(N321="základní",J321,0)</f>
        <v>0</v>
      </c>
      <c r="BF321" s="100">
        <f>IF(N321="snížená",J321,0)</f>
        <v>0</v>
      </c>
      <c r="BG321" s="100">
        <f>IF(N321="zákl. přenesená",J321,0)</f>
        <v>0</v>
      </c>
      <c r="BH321" s="100">
        <f>IF(N321="sníž. přenesená",J321,0)</f>
        <v>0</v>
      </c>
      <c r="BI321" s="100">
        <f>IF(N321="nulová",J321,0)</f>
        <v>0</v>
      </c>
      <c r="BJ321" s="17" t="s">
        <v>84</v>
      </c>
      <c r="BK321" s="100">
        <f>ROUND(I321*H321,2)</f>
        <v>0</v>
      </c>
      <c r="BL321" s="17" t="s">
        <v>380</v>
      </c>
      <c r="BM321" s="180" t="s">
        <v>513</v>
      </c>
    </row>
    <row r="322" spans="1:65" s="2" customFormat="1" ht="24.2" customHeight="1">
      <c r="A322" s="34"/>
      <c r="B322" s="137"/>
      <c r="C322" s="168" t="s">
        <v>514</v>
      </c>
      <c r="D322" s="168" t="s">
        <v>155</v>
      </c>
      <c r="E322" s="169" t="s">
        <v>515</v>
      </c>
      <c r="F322" s="170" t="s">
        <v>516</v>
      </c>
      <c r="G322" s="171" t="s">
        <v>207</v>
      </c>
      <c r="H322" s="172">
        <v>3.8</v>
      </c>
      <c r="I322" s="173"/>
      <c r="J322" s="174">
        <f>ROUND(I322*H322,2)</f>
        <v>0</v>
      </c>
      <c r="K322" s="175"/>
      <c r="L322" s="35"/>
      <c r="M322" s="176" t="s">
        <v>1</v>
      </c>
      <c r="N322" s="177" t="s">
        <v>41</v>
      </c>
      <c r="O322" s="60"/>
      <c r="P322" s="178">
        <f>O322*H322</f>
        <v>0</v>
      </c>
      <c r="Q322" s="178">
        <v>1.9400000000000001E-3</v>
      </c>
      <c r="R322" s="178">
        <f>Q322*H322</f>
        <v>7.3720000000000001E-3</v>
      </c>
      <c r="S322" s="178">
        <v>0</v>
      </c>
      <c r="T322" s="179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0" t="s">
        <v>380</v>
      </c>
      <c r="AT322" s="180" t="s">
        <v>155</v>
      </c>
      <c r="AU322" s="180" t="s">
        <v>86</v>
      </c>
      <c r="AY322" s="17" t="s">
        <v>152</v>
      </c>
      <c r="BE322" s="100">
        <f>IF(N322="základní",J322,0)</f>
        <v>0</v>
      </c>
      <c r="BF322" s="100">
        <f>IF(N322="snížená",J322,0)</f>
        <v>0</v>
      </c>
      <c r="BG322" s="100">
        <f>IF(N322="zákl. přenesená",J322,0)</f>
        <v>0</v>
      </c>
      <c r="BH322" s="100">
        <f>IF(N322="sníž. přenesená",J322,0)</f>
        <v>0</v>
      </c>
      <c r="BI322" s="100">
        <f>IF(N322="nulová",J322,0)</f>
        <v>0</v>
      </c>
      <c r="BJ322" s="17" t="s">
        <v>84</v>
      </c>
      <c r="BK322" s="100">
        <f>ROUND(I322*H322,2)</f>
        <v>0</v>
      </c>
      <c r="BL322" s="17" t="s">
        <v>380</v>
      </c>
      <c r="BM322" s="180" t="s">
        <v>517</v>
      </c>
    </row>
    <row r="323" spans="1:65" s="13" customFormat="1">
      <c r="B323" s="181"/>
      <c r="D323" s="182" t="s">
        <v>161</v>
      </c>
      <c r="E323" s="183" t="s">
        <v>1</v>
      </c>
      <c r="F323" s="184" t="s">
        <v>518</v>
      </c>
      <c r="H323" s="185">
        <v>3.8</v>
      </c>
      <c r="I323" s="186"/>
      <c r="L323" s="181"/>
      <c r="M323" s="187"/>
      <c r="N323" s="188"/>
      <c r="O323" s="188"/>
      <c r="P323" s="188"/>
      <c r="Q323" s="188"/>
      <c r="R323" s="188"/>
      <c r="S323" s="188"/>
      <c r="T323" s="189"/>
      <c r="AT323" s="183" t="s">
        <v>161</v>
      </c>
      <c r="AU323" s="183" t="s">
        <v>86</v>
      </c>
      <c r="AV323" s="13" t="s">
        <v>86</v>
      </c>
      <c r="AW323" s="13" t="s">
        <v>30</v>
      </c>
      <c r="AX323" s="13" t="s">
        <v>84</v>
      </c>
      <c r="AY323" s="183" t="s">
        <v>152</v>
      </c>
    </row>
    <row r="324" spans="1:65" s="2" customFormat="1" ht="24.2" customHeight="1">
      <c r="A324" s="34"/>
      <c r="B324" s="137"/>
      <c r="C324" s="168" t="s">
        <v>519</v>
      </c>
      <c r="D324" s="168" t="s">
        <v>155</v>
      </c>
      <c r="E324" s="169" t="s">
        <v>520</v>
      </c>
      <c r="F324" s="170" t="s">
        <v>521</v>
      </c>
      <c r="G324" s="171" t="s">
        <v>489</v>
      </c>
      <c r="H324" s="219"/>
      <c r="I324" s="173"/>
      <c r="J324" s="174">
        <f>ROUND(I324*H324,2)</f>
        <v>0</v>
      </c>
      <c r="K324" s="175"/>
      <c r="L324" s="35"/>
      <c r="M324" s="176" t="s">
        <v>1</v>
      </c>
      <c r="N324" s="177" t="s">
        <v>41</v>
      </c>
      <c r="O324" s="60"/>
      <c r="P324" s="178">
        <f>O324*H324</f>
        <v>0</v>
      </c>
      <c r="Q324" s="178">
        <v>0</v>
      </c>
      <c r="R324" s="178">
        <f>Q324*H324</f>
        <v>0</v>
      </c>
      <c r="S324" s="178">
        <v>0</v>
      </c>
      <c r="T324" s="179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0" t="s">
        <v>380</v>
      </c>
      <c r="AT324" s="180" t="s">
        <v>155</v>
      </c>
      <c r="AU324" s="180" t="s">
        <v>86</v>
      </c>
      <c r="AY324" s="17" t="s">
        <v>152</v>
      </c>
      <c r="BE324" s="100">
        <f>IF(N324="základní",J324,0)</f>
        <v>0</v>
      </c>
      <c r="BF324" s="100">
        <f>IF(N324="snížená",J324,0)</f>
        <v>0</v>
      </c>
      <c r="BG324" s="100">
        <f>IF(N324="zákl. přenesená",J324,0)</f>
        <v>0</v>
      </c>
      <c r="BH324" s="100">
        <f>IF(N324="sníž. přenesená",J324,0)</f>
        <v>0</v>
      </c>
      <c r="BI324" s="100">
        <f>IF(N324="nulová",J324,0)</f>
        <v>0</v>
      </c>
      <c r="BJ324" s="17" t="s">
        <v>84</v>
      </c>
      <c r="BK324" s="100">
        <f>ROUND(I324*H324,2)</f>
        <v>0</v>
      </c>
      <c r="BL324" s="17" t="s">
        <v>380</v>
      </c>
      <c r="BM324" s="180" t="s">
        <v>522</v>
      </c>
    </row>
    <row r="325" spans="1:65" s="12" customFormat="1" ht="22.9" customHeight="1">
      <c r="B325" s="156"/>
      <c r="D325" s="157" t="s">
        <v>75</v>
      </c>
      <c r="E325" s="166" t="s">
        <v>523</v>
      </c>
      <c r="F325" s="166" t="s">
        <v>524</v>
      </c>
      <c r="I325" s="159"/>
      <c r="J325" s="167">
        <f>BK325</f>
        <v>0</v>
      </c>
      <c r="L325" s="156"/>
      <c r="M325" s="160"/>
      <c r="N325" s="161"/>
      <c r="O325" s="161"/>
      <c r="P325" s="162">
        <f>SUM(P326:P345)</f>
        <v>0</v>
      </c>
      <c r="Q325" s="161"/>
      <c r="R325" s="162">
        <f>SUM(R326:R345)</f>
        <v>1.1680546999999999</v>
      </c>
      <c r="S325" s="161"/>
      <c r="T325" s="163">
        <f>SUM(T326:T345)</f>
        <v>0</v>
      </c>
      <c r="AR325" s="157" t="s">
        <v>86</v>
      </c>
      <c r="AT325" s="164" t="s">
        <v>75</v>
      </c>
      <c r="AU325" s="164" t="s">
        <v>84</v>
      </c>
      <c r="AY325" s="157" t="s">
        <v>152</v>
      </c>
      <c r="BK325" s="165">
        <f>SUM(BK326:BK345)</f>
        <v>0</v>
      </c>
    </row>
    <row r="326" spans="1:65" s="2" customFormat="1" ht="24.2" customHeight="1">
      <c r="A326" s="34"/>
      <c r="B326" s="137"/>
      <c r="C326" s="168" t="s">
        <v>525</v>
      </c>
      <c r="D326" s="168" t="s">
        <v>155</v>
      </c>
      <c r="E326" s="169" t="s">
        <v>526</v>
      </c>
      <c r="F326" s="170" t="s">
        <v>527</v>
      </c>
      <c r="G326" s="171" t="s">
        <v>256</v>
      </c>
      <c r="H326" s="172">
        <v>1</v>
      </c>
      <c r="I326" s="173"/>
      <c r="J326" s="174">
        <f>ROUND(I326*H326,2)</f>
        <v>0</v>
      </c>
      <c r="K326" s="175"/>
      <c r="L326" s="35"/>
      <c r="M326" s="176" t="s">
        <v>1</v>
      </c>
      <c r="N326" s="177" t="s">
        <v>41</v>
      </c>
      <c r="O326" s="60"/>
      <c r="P326" s="178">
        <f>O326*H326</f>
        <v>0</v>
      </c>
      <c r="Q326" s="178">
        <v>0</v>
      </c>
      <c r="R326" s="178">
        <f>Q326*H326</f>
        <v>0</v>
      </c>
      <c r="S326" s="178">
        <v>0</v>
      </c>
      <c r="T326" s="17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0" t="s">
        <v>380</v>
      </c>
      <c r="AT326" s="180" t="s">
        <v>155</v>
      </c>
      <c r="AU326" s="180" t="s">
        <v>86</v>
      </c>
      <c r="AY326" s="17" t="s">
        <v>152</v>
      </c>
      <c r="BE326" s="100">
        <f>IF(N326="základní",J326,0)</f>
        <v>0</v>
      </c>
      <c r="BF326" s="100">
        <f>IF(N326="snížená",J326,0)</f>
        <v>0</v>
      </c>
      <c r="BG326" s="100">
        <f>IF(N326="zákl. přenesená",J326,0)</f>
        <v>0</v>
      </c>
      <c r="BH326" s="100">
        <f>IF(N326="sníž. přenesená",J326,0)</f>
        <v>0</v>
      </c>
      <c r="BI326" s="100">
        <f>IF(N326="nulová",J326,0)</f>
        <v>0</v>
      </c>
      <c r="BJ326" s="17" t="s">
        <v>84</v>
      </c>
      <c r="BK326" s="100">
        <f>ROUND(I326*H326,2)</f>
        <v>0</v>
      </c>
      <c r="BL326" s="17" t="s">
        <v>380</v>
      </c>
      <c r="BM326" s="180" t="s">
        <v>528</v>
      </c>
    </row>
    <row r="327" spans="1:65" s="13" customFormat="1">
      <c r="B327" s="181"/>
      <c r="D327" s="182" t="s">
        <v>161</v>
      </c>
      <c r="E327" s="183" t="s">
        <v>1</v>
      </c>
      <c r="F327" s="184" t="s">
        <v>529</v>
      </c>
      <c r="H327" s="185">
        <v>1</v>
      </c>
      <c r="I327" s="186"/>
      <c r="L327" s="181"/>
      <c r="M327" s="187"/>
      <c r="N327" s="188"/>
      <c r="O327" s="188"/>
      <c r="P327" s="188"/>
      <c r="Q327" s="188"/>
      <c r="R327" s="188"/>
      <c r="S327" s="188"/>
      <c r="T327" s="189"/>
      <c r="AT327" s="183" t="s">
        <v>161</v>
      </c>
      <c r="AU327" s="183" t="s">
        <v>86</v>
      </c>
      <c r="AV327" s="13" t="s">
        <v>86</v>
      </c>
      <c r="AW327" s="13" t="s">
        <v>30</v>
      </c>
      <c r="AX327" s="13" t="s">
        <v>84</v>
      </c>
      <c r="AY327" s="183" t="s">
        <v>152</v>
      </c>
    </row>
    <row r="328" spans="1:65" s="2" customFormat="1" ht="37.9" customHeight="1">
      <c r="A328" s="34"/>
      <c r="B328" s="137"/>
      <c r="C328" s="198" t="s">
        <v>477</v>
      </c>
      <c r="D328" s="198" t="s">
        <v>192</v>
      </c>
      <c r="E328" s="199" t="s">
        <v>530</v>
      </c>
      <c r="F328" s="200" t="s">
        <v>531</v>
      </c>
      <c r="G328" s="201" t="s">
        <v>256</v>
      </c>
      <c r="H328" s="202">
        <v>1</v>
      </c>
      <c r="I328" s="203"/>
      <c r="J328" s="204">
        <f>ROUND(I328*H328,2)</f>
        <v>0</v>
      </c>
      <c r="K328" s="205"/>
      <c r="L328" s="206"/>
      <c r="M328" s="207" t="s">
        <v>1</v>
      </c>
      <c r="N328" s="208" t="s">
        <v>41</v>
      </c>
      <c r="O328" s="60"/>
      <c r="P328" s="178">
        <f>O328*H328</f>
        <v>0</v>
      </c>
      <c r="Q328" s="178">
        <v>0.21199999999999999</v>
      </c>
      <c r="R328" s="178">
        <f>Q328*H328</f>
        <v>0.21199999999999999</v>
      </c>
      <c r="S328" s="178">
        <v>0</v>
      </c>
      <c r="T328" s="179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0" t="s">
        <v>477</v>
      </c>
      <c r="AT328" s="180" t="s">
        <v>192</v>
      </c>
      <c r="AU328" s="180" t="s">
        <v>86</v>
      </c>
      <c r="AY328" s="17" t="s">
        <v>152</v>
      </c>
      <c r="BE328" s="100">
        <f>IF(N328="základní",J328,0)</f>
        <v>0</v>
      </c>
      <c r="BF328" s="100">
        <f>IF(N328="snížená",J328,0)</f>
        <v>0</v>
      </c>
      <c r="BG328" s="100">
        <f>IF(N328="zákl. přenesená",J328,0)</f>
        <v>0</v>
      </c>
      <c r="BH328" s="100">
        <f>IF(N328="sníž. přenesená",J328,0)</f>
        <v>0</v>
      </c>
      <c r="BI328" s="100">
        <f>IF(N328="nulová",J328,0)</f>
        <v>0</v>
      </c>
      <c r="BJ328" s="17" t="s">
        <v>84</v>
      </c>
      <c r="BK328" s="100">
        <f>ROUND(I328*H328,2)</f>
        <v>0</v>
      </c>
      <c r="BL328" s="17" t="s">
        <v>380</v>
      </c>
      <c r="BM328" s="180" t="s">
        <v>532</v>
      </c>
    </row>
    <row r="329" spans="1:65" s="2" customFormat="1" ht="19.5">
      <c r="A329" s="34"/>
      <c r="B329" s="35"/>
      <c r="C329" s="34"/>
      <c r="D329" s="182" t="s">
        <v>250</v>
      </c>
      <c r="E329" s="34"/>
      <c r="F329" s="216" t="s">
        <v>251</v>
      </c>
      <c r="G329" s="34"/>
      <c r="H329" s="34"/>
      <c r="I329" s="138"/>
      <c r="J329" s="34"/>
      <c r="K329" s="34"/>
      <c r="L329" s="35"/>
      <c r="M329" s="217"/>
      <c r="N329" s="218"/>
      <c r="O329" s="60"/>
      <c r="P329" s="60"/>
      <c r="Q329" s="60"/>
      <c r="R329" s="60"/>
      <c r="S329" s="60"/>
      <c r="T329" s="61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250</v>
      </c>
      <c r="AU329" s="17" t="s">
        <v>86</v>
      </c>
    </row>
    <row r="330" spans="1:65" s="2" customFormat="1" ht="24.2" customHeight="1">
      <c r="A330" s="34"/>
      <c r="B330" s="137"/>
      <c r="C330" s="168" t="s">
        <v>533</v>
      </c>
      <c r="D330" s="168" t="s">
        <v>155</v>
      </c>
      <c r="E330" s="169" t="s">
        <v>534</v>
      </c>
      <c r="F330" s="170" t="s">
        <v>535</v>
      </c>
      <c r="G330" s="171" t="s">
        <v>256</v>
      </c>
      <c r="H330" s="172">
        <v>1</v>
      </c>
      <c r="I330" s="173"/>
      <c r="J330" s="174">
        <f>ROUND(I330*H330,2)</f>
        <v>0</v>
      </c>
      <c r="K330" s="175"/>
      <c r="L330" s="35"/>
      <c r="M330" s="176" t="s">
        <v>1</v>
      </c>
      <c r="N330" s="177" t="s">
        <v>41</v>
      </c>
      <c r="O330" s="60"/>
      <c r="P330" s="178">
        <f>O330*H330</f>
        <v>0</v>
      </c>
      <c r="Q330" s="178">
        <v>3.3E-4</v>
      </c>
      <c r="R330" s="178">
        <f>Q330*H330</f>
        <v>3.3E-4</v>
      </c>
      <c r="S330" s="178">
        <v>0</v>
      </c>
      <c r="T330" s="17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0" t="s">
        <v>380</v>
      </c>
      <c r="AT330" s="180" t="s">
        <v>155</v>
      </c>
      <c r="AU330" s="180" t="s">
        <v>86</v>
      </c>
      <c r="AY330" s="17" t="s">
        <v>152</v>
      </c>
      <c r="BE330" s="100">
        <f>IF(N330="základní",J330,0)</f>
        <v>0</v>
      </c>
      <c r="BF330" s="100">
        <f>IF(N330="snížená",J330,0)</f>
        <v>0</v>
      </c>
      <c r="BG330" s="100">
        <f>IF(N330="zákl. přenesená",J330,0)</f>
        <v>0</v>
      </c>
      <c r="BH330" s="100">
        <f>IF(N330="sníž. přenesená",J330,0)</f>
        <v>0</v>
      </c>
      <c r="BI330" s="100">
        <f>IF(N330="nulová",J330,0)</f>
        <v>0</v>
      </c>
      <c r="BJ330" s="17" t="s">
        <v>84</v>
      </c>
      <c r="BK330" s="100">
        <f>ROUND(I330*H330,2)</f>
        <v>0</v>
      </c>
      <c r="BL330" s="17" t="s">
        <v>380</v>
      </c>
      <c r="BM330" s="180" t="s">
        <v>536</v>
      </c>
    </row>
    <row r="331" spans="1:65" s="2" customFormat="1" ht="37.9" customHeight="1">
      <c r="A331" s="34"/>
      <c r="B331" s="137"/>
      <c r="C331" s="198" t="s">
        <v>537</v>
      </c>
      <c r="D331" s="198" t="s">
        <v>192</v>
      </c>
      <c r="E331" s="199" t="s">
        <v>538</v>
      </c>
      <c r="F331" s="200" t="s">
        <v>539</v>
      </c>
      <c r="G331" s="201" t="s">
        <v>256</v>
      </c>
      <c r="H331" s="202">
        <v>1</v>
      </c>
      <c r="I331" s="203"/>
      <c r="J331" s="204">
        <f>ROUND(I331*H331,2)</f>
        <v>0</v>
      </c>
      <c r="K331" s="205"/>
      <c r="L331" s="206"/>
      <c r="M331" s="207" t="s">
        <v>1</v>
      </c>
      <c r="N331" s="208" t="s">
        <v>41</v>
      </c>
      <c r="O331" s="60"/>
      <c r="P331" s="178">
        <f>O331*H331</f>
        <v>0</v>
      </c>
      <c r="Q331" s="178">
        <v>8.8999999999999996E-2</v>
      </c>
      <c r="R331" s="178">
        <f>Q331*H331</f>
        <v>8.8999999999999996E-2</v>
      </c>
      <c r="S331" s="178">
        <v>0</v>
      </c>
      <c r="T331" s="179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0" t="s">
        <v>477</v>
      </c>
      <c r="AT331" s="180" t="s">
        <v>192</v>
      </c>
      <c r="AU331" s="180" t="s">
        <v>86</v>
      </c>
      <c r="AY331" s="17" t="s">
        <v>152</v>
      </c>
      <c r="BE331" s="100">
        <f>IF(N331="základní",J331,0)</f>
        <v>0</v>
      </c>
      <c r="BF331" s="100">
        <f>IF(N331="snížená",J331,0)</f>
        <v>0</v>
      </c>
      <c r="BG331" s="100">
        <f>IF(N331="zákl. přenesená",J331,0)</f>
        <v>0</v>
      </c>
      <c r="BH331" s="100">
        <f>IF(N331="sníž. přenesená",J331,0)</f>
        <v>0</v>
      </c>
      <c r="BI331" s="100">
        <f>IF(N331="nulová",J331,0)</f>
        <v>0</v>
      </c>
      <c r="BJ331" s="17" t="s">
        <v>84</v>
      </c>
      <c r="BK331" s="100">
        <f>ROUND(I331*H331,2)</f>
        <v>0</v>
      </c>
      <c r="BL331" s="17" t="s">
        <v>380</v>
      </c>
      <c r="BM331" s="180" t="s">
        <v>540</v>
      </c>
    </row>
    <row r="332" spans="1:65" s="2" customFormat="1" ht="19.5">
      <c r="A332" s="34"/>
      <c r="B332" s="35"/>
      <c r="C332" s="34"/>
      <c r="D332" s="182" t="s">
        <v>250</v>
      </c>
      <c r="E332" s="34"/>
      <c r="F332" s="216" t="s">
        <v>251</v>
      </c>
      <c r="G332" s="34"/>
      <c r="H332" s="34"/>
      <c r="I332" s="138"/>
      <c r="J332" s="34"/>
      <c r="K332" s="34"/>
      <c r="L332" s="35"/>
      <c r="M332" s="217"/>
      <c r="N332" s="218"/>
      <c r="O332" s="60"/>
      <c r="P332" s="60"/>
      <c r="Q332" s="60"/>
      <c r="R332" s="60"/>
      <c r="S332" s="60"/>
      <c r="T332" s="61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250</v>
      </c>
      <c r="AU332" s="17" t="s">
        <v>86</v>
      </c>
    </row>
    <row r="333" spans="1:65" s="2" customFormat="1" ht="24.2" customHeight="1">
      <c r="A333" s="34"/>
      <c r="B333" s="137"/>
      <c r="C333" s="168" t="s">
        <v>541</v>
      </c>
      <c r="D333" s="168" t="s">
        <v>155</v>
      </c>
      <c r="E333" s="169" t="s">
        <v>542</v>
      </c>
      <c r="F333" s="170" t="s">
        <v>543</v>
      </c>
      <c r="G333" s="171" t="s">
        <v>544</v>
      </c>
      <c r="H333" s="172">
        <v>753.67399999999998</v>
      </c>
      <c r="I333" s="173"/>
      <c r="J333" s="174">
        <f>ROUND(I333*H333,2)</f>
        <v>0</v>
      </c>
      <c r="K333" s="175"/>
      <c r="L333" s="35"/>
      <c r="M333" s="176" t="s">
        <v>1</v>
      </c>
      <c r="N333" s="177" t="s">
        <v>41</v>
      </c>
      <c r="O333" s="60"/>
      <c r="P333" s="178">
        <f>O333*H333</f>
        <v>0</v>
      </c>
      <c r="Q333" s="178">
        <v>5.0000000000000002E-5</v>
      </c>
      <c r="R333" s="178">
        <f>Q333*H333</f>
        <v>3.7683700000000001E-2</v>
      </c>
      <c r="S333" s="178">
        <v>0</v>
      </c>
      <c r="T333" s="179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0" t="s">
        <v>380</v>
      </c>
      <c r="AT333" s="180" t="s">
        <v>155</v>
      </c>
      <c r="AU333" s="180" t="s">
        <v>86</v>
      </c>
      <c r="AY333" s="17" t="s">
        <v>152</v>
      </c>
      <c r="BE333" s="100">
        <f>IF(N333="základní",J333,0)</f>
        <v>0</v>
      </c>
      <c r="BF333" s="100">
        <f>IF(N333="snížená",J333,0)</f>
        <v>0</v>
      </c>
      <c r="BG333" s="100">
        <f>IF(N333="zákl. přenesená",J333,0)</f>
        <v>0</v>
      </c>
      <c r="BH333" s="100">
        <f>IF(N333="sníž. přenesená",J333,0)</f>
        <v>0</v>
      </c>
      <c r="BI333" s="100">
        <f>IF(N333="nulová",J333,0)</f>
        <v>0</v>
      </c>
      <c r="BJ333" s="17" t="s">
        <v>84</v>
      </c>
      <c r="BK333" s="100">
        <f>ROUND(I333*H333,2)</f>
        <v>0</v>
      </c>
      <c r="BL333" s="17" t="s">
        <v>380</v>
      </c>
      <c r="BM333" s="180" t="s">
        <v>545</v>
      </c>
    </row>
    <row r="334" spans="1:65" s="15" customFormat="1">
      <c r="B334" s="209"/>
      <c r="D334" s="182" t="s">
        <v>161</v>
      </c>
      <c r="E334" s="210" t="s">
        <v>1</v>
      </c>
      <c r="F334" s="211" t="s">
        <v>546</v>
      </c>
      <c r="H334" s="210" t="s">
        <v>1</v>
      </c>
      <c r="I334" s="212"/>
      <c r="L334" s="209"/>
      <c r="M334" s="213"/>
      <c r="N334" s="214"/>
      <c r="O334" s="214"/>
      <c r="P334" s="214"/>
      <c r="Q334" s="214"/>
      <c r="R334" s="214"/>
      <c r="S334" s="214"/>
      <c r="T334" s="215"/>
      <c r="AT334" s="210" t="s">
        <v>161</v>
      </c>
      <c r="AU334" s="210" t="s">
        <v>86</v>
      </c>
      <c r="AV334" s="15" t="s">
        <v>84</v>
      </c>
      <c r="AW334" s="15" t="s">
        <v>30</v>
      </c>
      <c r="AX334" s="15" t="s">
        <v>76</v>
      </c>
      <c r="AY334" s="210" t="s">
        <v>152</v>
      </c>
    </row>
    <row r="335" spans="1:65" s="15" customFormat="1">
      <c r="B335" s="209"/>
      <c r="D335" s="182" t="s">
        <v>161</v>
      </c>
      <c r="E335" s="210" t="s">
        <v>1</v>
      </c>
      <c r="F335" s="211" t="s">
        <v>547</v>
      </c>
      <c r="H335" s="210" t="s">
        <v>1</v>
      </c>
      <c r="I335" s="212"/>
      <c r="L335" s="209"/>
      <c r="M335" s="213"/>
      <c r="N335" s="214"/>
      <c r="O335" s="214"/>
      <c r="P335" s="214"/>
      <c r="Q335" s="214"/>
      <c r="R335" s="214"/>
      <c r="S335" s="214"/>
      <c r="T335" s="215"/>
      <c r="AT335" s="210" t="s">
        <v>161</v>
      </c>
      <c r="AU335" s="210" t="s">
        <v>86</v>
      </c>
      <c r="AV335" s="15" t="s">
        <v>84</v>
      </c>
      <c r="AW335" s="15" t="s">
        <v>30</v>
      </c>
      <c r="AX335" s="15" t="s">
        <v>76</v>
      </c>
      <c r="AY335" s="210" t="s">
        <v>152</v>
      </c>
    </row>
    <row r="336" spans="1:65" s="13" customFormat="1">
      <c r="B336" s="181"/>
      <c r="D336" s="182" t="s">
        <v>161</v>
      </c>
      <c r="E336" s="183" t="s">
        <v>1</v>
      </c>
      <c r="F336" s="184" t="s">
        <v>548</v>
      </c>
      <c r="H336" s="185">
        <v>702.47400000000005</v>
      </c>
      <c r="I336" s="186"/>
      <c r="L336" s="181"/>
      <c r="M336" s="187"/>
      <c r="N336" s="188"/>
      <c r="O336" s="188"/>
      <c r="P336" s="188"/>
      <c r="Q336" s="188"/>
      <c r="R336" s="188"/>
      <c r="S336" s="188"/>
      <c r="T336" s="189"/>
      <c r="AT336" s="183" t="s">
        <v>161</v>
      </c>
      <c r="AU336" s="183" t="s">
        <v>86</v>
      </c>
      <c r="AV336" s="13" t="s">
        <v>86</v>
      </c>
      <c r="AW336" s="13" t="s">
        <v>30</v>
      </c>
      <c r="AX336" s="13" t="s">
        <v>76</v>
      </c>
      <c r="AY336" s="183" t="s">
        <v>152</v>
      </c>
    </row>
    <row r="337" spans="1:65" s="15" customFormat="1">
      <c r="B337" s="209"/>
      <c r="D337" s="182" t="s">
        <v>161</v>
      </c>
      <c r="E337" s="210" t="s">
        <v>1</v>
      </c>
      <c r="F337" s="211" t="s">
        <v>549</v>
      </c>
      <c r="H337" s="210" t="s">
        <v>1</v>
      </c>
      <c r="I337" s="212"/>
      <c r="L337" s="209"/>
      <c r="M337" s="213"/>
      <c r="N337" s="214"/>
      <c r="O337" s="214"/>
      <c r="P337" s="214"/>
      <c r="Q337" s="214"/>
      <c r="R337" s="214"/>
      <c r="S337" s="214"/>
      <c r="T337" s="215"/>
      <c r="AT337" s="210" t="s">
        <v>161</v>
      </c>
      <c r="AU337" s="210" t="s">
        <v>86</v>
      </c>
      <c r="AV337" s="15" t="s">
        <v>84</v>
      </c>
      <c r="AW337" s="15" t="s">
        <v>30</v>
      </c>
      <c r="AX337" s="15" t="s">
        <v>76</v>
      </c>
      <c r="AY337" s="210" t="s">
        <v>152</v>
      </c>
    </row>
    <row r="338" spans="1:65" s="13" customFormat="1">
      <c r="B338" s="181"/>
      <c r="D338" s="182" t="s">
        <v>161</v>
      </c>
      <c r="E338" s="183" t="s">
        <v>1</v>
      </c>
      <c r="F338" s="184" t="s">
        <v>550</v>
      </c>
      <c r="H338" s="185">
        <v>51.2</v>
      </c>
      <c r="I338" s="186"/>
      <c r="L338" s="181"/>
      <c r="M338" s="187"/>
      <c r="N338" s="188"/>
      <c r="O338" s="188"/>
      <c r="P338" s="188"/>
      <c r="Q338" s="188"/>
      <c r="R338" s="188"/>
      <c r="S338" s="188"/>
      <c r="T338" s="189"/>
      <c r="AT338" s="183" t="s">
        <v>161</v>
      </c>
      <c r="AU338" s="183" t="s">
        <v>86</v>
      </c>
      <c r="AV338" s="13" t="s">
        <v>86</v>
      </c>
      <c r="AW338" s="13" t="s">
        <v>30</v>
      </c>
      <c r="AX338" s="13" t="s">
        <v>76</v>
      </c>
      <c r="AY338" s="183" t="s">
        <v>152</v>
      </c>
    </row>
    <row r="339" spans="1:65" s="14" customFormat="1">
      <c r="B339" s="190"/>
      <c r="D339" s="182" t="s">
        <v>161</v>
      </c>
      <c r="E339" s="191" t="s">
        <v>1</v>
      </c>
      <c r="F339" s="192" t="s">
        <v>164</v>
      </c>
      <c r="H339" s="193">
        <v>753.67400000000009</v>
      </c>
      <c r="I339" s="194"/>
      <c r="L339" s="190"/>
      <c r="M339" s="195"/>
      <c r="N339" s="196"/>
      <c r="O339" s="196"/>
      <c r="P339" s="196"/>
      <c r="Q339" s="196"/>
      <c r="R339" s="196"/>
      <c r="S339" s="196"/>
      <c r="T339" s="197"/>
      <c r="AT339" s="191" t="s">
        <v>161</v>
      </c>
      <c r="AU339" s="191" t="s">
        <v>86</v>
      </c>
      <c r="AV339" s="14" t="s">
        <v>159</v>
      </c>
      <c r="AW339" s="14" t="s">
        <v>30</v>
      </c>
      <c r="AX339" s="14" t="s">
        <v>84</v>
      </c>
      <c r="AY339" s="191" t="s">
        <v>152</v>
      </c>
    </row>
    <row r="340" spans="1:65" s="2" customFormat="1" ht="24.2" customHeight="1">
      <c r="A340" s="34"/>
      <c r="B340" s="137"/>
      <c r="C340" s="198" t="s">
        <v>551</v>
      </c>
      <c r="D340" s="198" t="s">
        <v>192</v>
      </c>
      <c r="E340" s="199" t="s">
        <v>552</v>
      </c>
      <c r="F340" s="200" t="s">
        <v>553</v>
      </c>
      <c r="G340" s="201" t="s">
        <v>544</v>
      </c>
      <c r="H340" s="202">
        <v>829.04100000000005</v>
      </c>
      <c r="I340" s="203"/>
      <c r="J340" s="204">
        <f>ROUND(I340*H340,2)</f>
        <v>0</v>
      </c>
      <c r="K340" s="205"/>
      <c r="L340" s="206"/>
      <c r="M340" s="207" t="s">
        <v>1</v>
      </c>
      <c r="N340" s="208" t="s">
        <v>41</v>
      </c>
      <c r="O340" s="60"/>
      <c r="P340" s="178">
        <f>O340*H340</f>
        <v>0</v>
      </c>
      <c r="Q340" s="178">
        <v>1E-3</v>
      </c>
      <c r="R340" s="178">
        <f>Q340*H340</f>
        <v>0.82904100000000003</v>
      </c>
      <c r="S340" s="178">
        <v>0</v>
      </c>
      <c r="T340" s="179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0" t="s">
        <v>477</v>
      </c>
      <c r="AT340" s="180" t="s">
        <v>192</v>
      </c>
      <c r="AU340" s="180" t="s">
        <v>86</v>
      </c>
      <c r="AY340" s="17" t="s">
        <v>152</v>
      </c>
      <c r="BE340" s="100">
        <f>IF(N340="základní",J340,0)</f>
        <v>0</v>
      </c>
      <c r="BF340" s="100">
        <f>IF(N340="snížená",J340,0)</f>
        <v>0</v>
      </c>
      <c r="BG340" s="100">
        <f>IF(N340="zákl. přenesená",J340,0)</f>
        <v>0</v>
      </c>
      <c r="BH340" s="100">
        <f>IF(N340="sníž. přenesená",J340,0)</f>
        <v>0</v>
      </c>
      <c r="BI340" s="100">
        <f>IF(N340="nulová",J340,0)</f>
        <v>0</v>
      </c>
      <c r="BJ340" s="17" t="s">
        <v>84</v>
      </c>
      <c r="BK340" s="100">
        <f>ROUND(I340*H340,2)</f>
        <v>0</v>
      </c>
      <c r="BL340" s="17" t="s">
        <v>380</v>
      </c>
      <c r="BM340" s="180" t="s">
        <v>554</v>
      </c>
    </row>
    <row r="341" spans="1:65" s="2" customFormat="1" ht="19.5">
      <c r="A341" s="34"/>
      <c r="B341" s="35"/>
      <c r="C341" s="34"/>
      <c r="D341" s="182" t="s">
        <v>250</v>
      </c>
      <c r="E341" s="34"/>
      <c r="F341" s="216" t="s">
        <v>251</v>
      </c>
      <c r="G341" s="34"/>
      <c r="H341" s="34"/>
      <c r="I341" s="138"/>
      <c r="J341" s="34"/>
      <c r="K341" s="34"/>
      <c r="L341" s="35"/>
      <c r="M341" s="217"/>
      <c r="N341" s="218"/>
      <c r="O341" s="60"/>
      <c r="P341" s="60"/>
      <c r="Q341" s="60"/>
      <c r="R341" s="60"/>
      <c r="S341" s="60"/>
      <c r="T341" s="61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250</v>
      </c>
      <c r="AU341" s="17" t="s">
        <v>86</v>
      </c>
    </row>
    <row r="342" spans="1:65" s="13" customFormat="1">
      <c r="B342" s="181"/>
      <c r="D342" s="182" t="s">
        <v>161</v>
      </c>
      <c r="E342" s="183" t="s">
        <v>1</v>
      </c>
      <c r="F342" s="184" t="s">
        <v>555</v>
      </c>
      <c r="H342" s="185">
        <v>829.04100000000005</v>
      </c>
      <c r="I342" s="186"/>
      <c r="L342" s="181"/>
      <c r="M342" s="187"/>
      <c r="N342" s="188"/>
      <c r="O342" s="188"/>
      <c r="P342" s="188"/>
      <c r="Q342" s="188"/>
      <c r="R342" s="188"/>
      <c r="S342" s="188"/>
      <c r="T342" s="189"/>
      <c r="AT342" s="183" t="s">
        <v>161</v>
      </c>
      <c r="AU342" s="183" t="s">
        <v>86</v>
      </c>
      <c r="AV342" s="13" t="s">
        <v>86</v>
      </c>
      <c r="AW342" s="13" t="s">
        <v>30</v>
      </c>
      <c r="AX342" s="13" t="s">
        <v>84</v>
      </c>
      <c r="AY342" s="183" t="s">
        <v>152</v>
      </c>
    </row>
    <row r="343" spans="1:65" s="2" customFormat="1" ht="37.9" customHeight="1">
      <c r="A343" s="34"/>
      <c r="B343" s="137"/>
      <c r="C343" s="168" t="s">
        <v>556</v>
      </c>
      <c r="D343" s="168" t="s">
        <v>155</v>
      </c>
      <c r="E343" s="169" t="s">
        <v>557</v>
      </c>
      <c r="F343" s="170" t="s">
        <v>558</v>
      </c>
      <c r="G343" s="171" t="s">
        <v>559</v>
      </c>
      <c r="H343" s="172">
        <v>1</v>
      </c>
      <c r="I343" s="173"/>
      <c r="J343" s="174">
        <f>ROUND(I343*H343,2)</f>
        <v>0</v>
      </c>
      <c r="K343" s="175"/>
      <c r="L343" s="35"/>
      <c r="M343" s="176" t="s">
        <v>1</v>
      </c>
      <c r="N343" s="177" t="s">
        <v>41</v>
      </c>
      <c r="O343" s="60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0" t="s">
        <v>380</v>
      </c>
      <c r="AT343" s="180" t="s">
        <v>155</v>
      </c>
      <c r="AU343" s="180" t="s">
        <v>86</v>
      </c>
      <c r="AY343" s="17" t="s">
        <v>152</v>
      </c>
      <c r="BE343" s="100">
        <f>IF(N343="základní",J343,0)</f>
        <v>0</v>
      </c>
      <c r="BF343" s="100">
        <f>IF(N343="snížená",J343,0)</f>
        <v>0</v>
      </c>
      <c r="BG343" s="100">
        <f>IF(N343="zákl. přenesená",J343,0)</f>
        <v>0</v>
      </c>
      <c r="BH343" s="100">
        <f>IF(N343="sníž. přenesená",J343,0)</f>
        <v>0</v>
      </c>
      <c r="BI343" s="100">
        <f>IF(N343="nulová",J343,0)</f>
        <v>0</v>
      </c>
      <c r="BJ343" s="17" t="s">
        <v>84</v>
      </c>
      <c r="BK343" s="100">
        <f>ROUND(I343*H343,2)</f>
        <v>0</v>
      </c>
      <c r="BL343" s="17" t="s">
        <v>380</v>
      </c>
      <c r="BM343" s="180" t="s">
        <v>560</v>
      </c>
    </row>
    <row r="344" spans="1:65" s="2" customFormat="1" ht="19.5">
      <c r="A344" s="34"/>
      <c r="B344" s="35"/>
      <c r="C344" s="34"/>
      <c r="D344" s="182" t="s">
        <v>250</v>
      </c>
      <c r="E344" s="34"/>
      <c r="F344" s="216" t="s">
        <v>251</v>
      </c>
      <c r="G344" s="34"/>
      <c r="H344" s="34"/>
      <c r="I344" s="138"/>
      <c r="J344" s="34"/>
      <c r="K344" s="34"/>
      <c r="L344" s="35"/>
      <c r="M344" s="217"/>
      <c r="N344" s="218"/>
      <c r="O344" s="60"/>
      <c r="P344" s="60"/>
      <c r="Q344" s="60"/>
      <c r="R344" s="60"/>
      <c r="S344" s="60"/>
      <c r="T344" s="61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250</v>
      </c>
      <c r="AU344" s="17" t="s">
        <v>86</v>
      </c>
    </row>
    <row r="345" spans="1:65" s="2" customFormat="1" ht="24.2" customHeight="1">
      <c r="A345" s="34"/>
      <c r="B345" s="137"/>
      <c r="C345" s="168" t="s">
        <v>561</v>
      </c>
      <c r="D345" s="168" t="s">
        <v>155</v>
      </c>
      <c r="E345" s="169" t="s">
        <v>562</v>
      </c>
      <c r="F345" s="170" t="s">
        <v>563</v>
      </c>
      <c r="G345" s="171" t="s">
        <v>489</v>
      </c>
      <c r="H345" s="219"/>
      <c r="I345" s="173"/>
      <c r="J345" s="174">
        <f>ROUND(I345*H345,2)</f>
        <v>0</v>
      </c>
      <c r="K345" s="175"/>
      <c r="L345" s="35"/>
      <c r="M345" s="176" t="s">
        <v>1</v>
      </c>
      <c r="N345" s="177" t="s">
        <v>41</v>
      </c>
      <c r="O345" s="60"/>
      <c r="P345" s="178">
        <f>O345*H345</f>
        <v>0</v>
      </c>
      <c r="Q345" s="178">
        <v>0</v>
      </c>
      <c r="R345" s="178">
        <f>Q345*H345</f>
        <v>0</v>
      </c>
      <c r="S345" s="178">
        <v>0</v>
      </c>
      <c r="T345" s="179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0" t="s">
        <v>380</v>
      </c>
      <c r="AT345" s="180" t="s">
        <v>155</v>
      </c>
      <c r="AU345" s="180" t="s">
        <v>86</v>
      </c>
      <c r="AY345" s="17" t="s">
        <v>152</v>
      </c>
      <c r="BE345" s="100">
        <f>IF(N345="základní",J345,0)</f>
        <v>0</v>
      </c>
      <c r="BF345" s="100">
        <f>IF(N345="snížená",J345,0)</f>
        <v>0</v>
      </c>
      <c r="BG345" s="100">
        <f>IF(N345="zákl. přenesená",J345,0)</f>
        <v>0</v>
      </c>
      <c r="BH345" s="100">
        <f>IF(N345="sníž. přenesená",J345,0)</f>
        <v>0</v>
      </c>
      <c r="BI345" s="100">
        <f>IF(N345="nulová",J345,0)</f>
        <v>0</v>
      </c>
      <c r="BJ345" s="17" t="s">
        <v>84</v>
      </c>
      <c r="BK345" s="100">
        <f>ROUND(I345*H345,2)</f>
        <v>0</v>
      </c>
      <c r="BL345" s="17" t="s">
        <v>380</v>
      </c>
      <c r="BM345" s="180" t="s">
        <v>564</v>
      </c>
    </row>
    <row r="346" spans="1:65" s="12" customFormat="1" ht="22.9" customHeight="1">
      <c r="B346" s="156"/>
      <c r="D346" s="157" t="s">
        <v>75</v>
      </c>
      <c r="E346" s="166" t="s">
        <v>565</v>
      </c>
      <c r="F346" s="166" t="s">
        <v>566</v>
      </c>
      <c r="I346" s="159"/>
      <c r="J346" s="167">
        <f>BK346</f>
        <v>0</v>
      </c>
      <c r="L346" s="156"/>
      <c r="M346" s="160"/>
      <c r="N346" s="161"/>
      <c r="O346" s="161"/>
      <c r="P346" s="162">
        <f>SUM(P347:P359)</f>
        <v>0</v>
      </c>
      <c r="Q346" s="161"/>
      <c r="R346" s="162">
        <f>SUM(R347:R359)</f>
        <v>1.2522869600000002</v>
      </c>
      <c r="S346" s="161"/>
      <c r="T346" s="163">
        <f>SUM(T347:T359)</f>
        <v>0</v>
      </c>
      <c r="AR346" s="157" t="s">
        <v>86</v>
      </c>
      <c r="AT346" s="164" t="s">
        <v>75</v>
      </c>
      <c r="AU346" s="164" t="s">
        <v>84</v>
      </c>
      <c r="AY346" s="157" t="s">
        <v>152</v>
      </c>
      <c r="BK346" s="165">
        <f>SUM(BK347:BK359)</f>
        <v>0</v>
      </c>
    </row>
    <row r="347" spans="1:65" s="2" customFormat="1" ht="24.2" customHeight="1">
      <c r="A347" s="34"/>
      <c r="B347" s="137"/>
      <c r="C347" s="168" t="s">
        <v>567</v>
      </c>
      <c r="D347" s="168" t="s">
        <v>155</v>
      </c>
      <c r="E347" s="169" t="s">
        <v>568</v>
      </c>
      <c r="F347" s="170" t="s">
        <v>569</v>
      </c>
      <c r="G347" s="171" t="s">
        <v>229</v>
      </c>
      <c r="H347" s="172">
        <v>320.87400000000002</v>
      </c>
      <c r="I347" s="173"/>
      <c r="J347" s="174">
        <f>ROUND(I347*H347,2)</f>
        <v>0</v>
      </c>
      <c r="K347" s="175"/>
      <c r="L347" s="35"/>
      <c r="M347" s="176" t="s">
        <v>1</v>
      </c>
      <c r="N347" s="177" t="s">
        <v>41</v>
      </c>
      <c r="O347" s="60"/>
      <c r="P347" s="178">
        <f>O347*H347</f>
        <v>0</v>
      </c>
      <c r="Q347" s="178">
        <v>2.9999999999999997E-4</v>
      </c>
      <c r="R347" s="178">
        <f>Q347*H347</f>
        <v>9.6262199999999992E-2</v>
      </c>
      <c r="S347" s="178">
        <v>0</v>
      </c>
      <c r="T347" s="179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0" t="s">
        <v>380</v>
      </c>
      <c r="AT347" s="180" t="s">
        <v>155</v>
      </c>
      <c r="AU347" s="180" t="s">
        <v>86</v>
      </c>
      <c r="AY347" s="17" t="s">
        <v>152</v>
      </c>
      <c r="BE347" s="100">
        <f>IF(N347="základní",J347,0)</f>
        <v>0</v>
      </c>
      <c r="BF347" s="100">
        <f>IF(N347="snížená",J347,0)</f>
        <v>0</v>
      </c>
      <c r="BG347" s="100">
        <f>IF(N347="zákl. přenesená",J347,0)</f>
        <v>0</v>
      </c>
      <c r="BH347" s="100">
        <f>IF(N347="sníž. přenesená",J347,0)</f>
        <v>0</v>
      </c>
      <c r="BI347" s="100">
        <f>IF(N347="nulová",J347,0)</f>
        <v>0</v>
      </c>
      <c r="BJ347" s="17" t="s">
        <v>84</v>
      </c>
      <c r="BK347" s="100">
        <f>ROUND(I347*H347,2)</f>
        <v>0</v>
      </c>
      <c r="BL347" s="17" t="s">
        <v>380</v>
      </c>
      <c r="BM347" s="180" t="s">
        <v>570</v>
      </c>
    </row>
    <row r="348" spans="1:65" s="13" customFormat="1">
      <c r="B348" s="181"/>
      <c r="D348" s="182" t="s">
        <v>161</v>
      </c>
      <c r="E348" s="183" t="s">
        <v>1</v>
      </c>
      <c r="F348" s="184" t="s">
        <v>384</v>
      </c>
      <c r="H348" s="185">
        <v>109.21</v>
      </c>
      <c r="I348" s="186"/>
      <c r="L348" s="181"/>
      <c r="M348" s="187"/>
      <c r="N348" s="188"/>
      <c r="O348" s="188"/>
      <c r="P348" s="188"/>
      <c r="Q348" s="188"/>
      <c r="R348" s="188"/>
      <c r="S348" s="188"/>
      <c r="T348" s="189"/>
      <c r="AT348" s="183" t="s">
        <v>161</v>
      </c>
      <c r="AU348" s="183" t="s">
        <v>86</v>
      </c>
      <c r="AV348" s="13" t="s">
        <v>86</v>
      </c>
      <c r="AW348" s="13" t="s">
        <v>30</v>
      </c>
      <c r="AX348" s="13" t="s">
        <v>76</v>
      </c>
      <c r="AY348" s="183" t="s">
        <v>152</v>
      </c>
    </row>
    <row r="349" spans="1:65" s="13" customFormat="1">
      <c r="B349" s="181"/>
      <c r="D349" s="182" t="s">
        <v>161</v>
      </c>
      <c r="E349" s="183" t="s">
        <v>1</v>
      </c>
      <c r="F349" s="184" t="s">
        <v>571</v>
      </c>
      <c r="H349" s="185">
        <v>4.7009999999999996</v>
      </c>
      <c r="I349" s="186"/>
      <c r="L349" s="181"/>
      <c r="M349" s="187"/>
      <c r="N349" s="188"/>
      <c r="O349" s="188"/>
      <c r="P349" s="188"/>
      <c r="Q349" s="188"/>
      <c r="R349" s="188"/>
      <c r="S349" s="188"/>
      <c r="T349" s="189"/>
      <c r="AT349" s="183" t="s">
        <v>161</v>
      </c>
      <c r="AU349" s="183" t="s">
        <v>86</v>
      </c>
      <c r="AV349" s="13" t="s">
        <v>86</v>
      </c>
      <c r="AW349" s="13" t="s">
        <v>30</v>
      </c>
      <c r="AX349" s="13" t="s">
        <v>76</v>
      </c>
      <c r="AY349" s="183" t="s">
        <v>152</v>
      </c>
    </row>
    <row r="350" spans="1:65" s="13" customFormat="1">
      <c r="B350" s="181"/>
      <c r="D350" s="182" t="s">
        <v>161</v>
      </c>
      <c r="E350" s="183" t="s">
        <v>1</v>
      </c>
      <c r="F350" s="184" t="s">
        <v>385</v>
      </c>
      <c r="H350" s="185">
        <v>199.08</v>
      </c>
      <c r="I350" s="186"/>
      <c r="L350" s="181"/>
      <c r="M350" s="187"/>
      <c r="N350" s="188"/>
      <c r="O350" s="188"/>
      <c r="P350" s="188"/>
      <c r="Q350" s="188"/>
      <c r="R350" s="188"/>
      <c r="S350" s="188"/>
      <c r="T350" s="189"/>
      <c r="AT350" s="183" t="s">
        <v>161</v>
      </c>
      <c r="AU350" s="183" t="s">
        <v>86</v>
      </c>
      <c r="AV350" s="13" t="s">
        <v>86</v>
      </c>
      <c r="AW350" s="13" t="s">
        <v>30</v>
      </c>
      <c r="AX350" s="13" t="s">
        <v>76</v>
      </c>
      <c r="AY350" s="183" t="s">
        <v>152</v>
      </c>
    </row>
    <row r="351" spans="1:65" s="13" customFormat="1">
      <c r="B351" s="181"/>
      <c r="D351" s="182" t="s">
        <v>161</v>
      </c>
      <c r="E351" s="183" t="s">
        <v>1</v>
      </c>
      <c r="F351" s="184" t="s">
        <v>572</v>
      </c>
      <c r="H351" s="185">
        <v>7.883</v>
      </c>
      <c r="I351" s="186"/>
      <c r="L351" s="181"/>
      <c r="M351" s="187"/>
      <c r="N351" s="188"/>
      <c r="O351" s="188"/>
      <c r="P351" s="188"/>
      <c r="Q351" s="188"/>
      <c r="R351" s="188"/>
      <c r="S351" s="188"/>
      <c r="T351" s="189"/>
      <c r="AT351" s="183" t="s">
        <v>161</v>
      </c>
      <c r="AU351" s="183" t="s">
        <v>86</v>
      </c>
      <c r="AV351" s="13" t="s">
        <v>86</v>
      </c>
      <c r="AW351" s="13" t="s">
        <v>30</v>
      </c>
      <c r="AX351" s="13" t="s">
        <v>76</v>
      </c>
      <c r="AY351" s="183" t="s">
        <v>152</v>
      </c>
    </row>
    <row r="352" spans="1:65" s="14" customFormat="1">
      <c r="B352" s="190"/>
      <c r="D352" s="182" t="s">
        <v>161</v>
      </c>
      <c r="E352" s="191" t="s">
        <v>1</v>
      </c>
      <c r="F352" s="192" t="s">
        <v>164</v>
      </c>
      <c r="H352" s="193">
        <v>320.87399999999997</v>
      </c>
      <c r="I352" s="194"/>
      <c r="L352" s="190"/>
      <c r="M352" s="195"/>
      <c r="N352" s="196"/>
      <c r="O352" s="196"/>
      <c r="P352" s="196"/>
      <c r="Q352" s="196"/>
      <c r="R352" s="196"/>
      <c r="S352" s="196"/>
      <c r="T352" s="197"/>
      <c r="AT352" s="191" t="s">
        <v>161</v>
      </c>
      <c r="AU352" s="191" t="s">
        <v>86</v>
      </c>
      <c r="AV352" s="14" t="s">
        <v>159</v>
      </c>
      <c r="AW352" s="14" t="s">
        <v>30</v>
      </c>
      <c r="AX352" s="14" t="s">
        <v>84</v>
      </c>
      <c r="AY352" s="191" t="s">
        <v>152</v>
      </c>
    </row>
    <row r="353" spans="1:65" s="2" customFormat="1" ht="16.5" customHeight="1">
      <c r="A353" s="34"/>
      <c r="B353" s="137"/>
      <c r="C353" s="168" t="s">
        <v>573</v>
      </c>
      <c r="D353" s="168" t="s">
        <v>155</v>
      </c>
      <c r="E353" s="169" t="s">
        <v>574</v>
      </c>
      <c r="F353" s="170" t="s">
        <v>575</v>
      </c>
      <c r="G353" s="171" t="s">
        <v>229</v>
      </c>
      <c r="H353" s="172">
        <v>320.87400000000002</v>
      </c>
      <c r="I353" s="173"/>
      <c r="J353" s="174">
        <f>ROUND(I353*H353,2)</f>
        <v>0</v>
      </c>
      <c r="K353" s="175"/>
      <c r="L353" s="35"/>
      <c r="M353" s="176" t="s">
        <v>1</v>
      </c>
      <c r="N353" s="177" t="s">
        <v>41</v>
      </c>
      <c r="O353" s="60"/>
      <c r="P353" s="178">
        <f>O353*H353</f>
        <v>0</v>
      </c>
      <c r="Q353" s="178">
        <v>2.4000000000000001E-4</v>
      </c>
      <c r="R353" s="178">
        <f>Q353*H353</f>
        <v>7.700976000000001E-2</v>
      </c>
      <c r="S353" s="178">
        <v>0</v>
      </c>
      <c r="T353" s="179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0" t="s">
        <v>380</v>
      </c>
      <c r="AT353" s="180" t="s">
        <v>155</v>
      </c>
      <c r="AU353" s="180" t="s">
        <v>86</v>
      </c>
      <c r="AY353" s="17" t="s">
        <v>152</v>
      </c>
      <c r="BE353" s="100">
        <f>IF(N353="základní",J353,0)</f>
        <v>0</v>
      </c>
      <c r="BF353" s="100">
        <f>IF(N353="snížená",J353,0)</f>
        <v>0</v>
      </c>
      <c r="BG353" s="100">
        <f>IF(N353="zákl. přenesená",J353,0)</f>
        <v>0</v>
      </c>
      <c r="BH353" s="100">
        <f>IF(N353="sníž. přenesená",J353,0)</f>
        <v>0</v>
      </c>
      <c r="BI353" s="100">
        <f>IF(N353="nulová",J353,0)</f>
        <v>0</v>
      </c>
      <c r="BJ353" s="17" t="s">
        <v>84</v>
      </c>
      <c r="BK353" s="100">
        <f>ROUND(I353*H353,2)</f>
        <v>0</v>
      </c>
      <c r="BL353" s="17" t="s">
        <v>380</v>
      </c>
      <c r="BM353" s="180" t="s">
        <v>576</v>
      </c>
    </row>
    <row r="354" spans="1:65" s="13" customFormat="1">
      <c r="B354" s="181"/>
      <c r="D354" s="182" t="s">
        <v>161</v>
      </c>
      <c r="E354" s="183" t="s">
        <v>1</v>
      </c>
      <c r="F354" s="184" t="s">
        <v>577</v>
      </c>
      <c r="H354" s="185">
        <v>320.87400000000002</v>
      </c>
      <c r="I354" s="186"/>
      <c r="L354" s="181"/>
      <c r="M354" s="187"/>
      <c r="N354" s="188"/>
      <c r="O354" s="188"/>
      <c r="P354" s="188"/>
      <c r="Q354" s="188"/>
      <c r="R354" s="188"/>
      <c r="S354" s="188"/>
      <c r="T354" s="189"/>
      <c r="AT354" s="183" t="s">
        <v>161</v>
      </c>
      <c r="AU354" s="183" t="s">
        <v>86</v>
      </c>
      <c r="AV354" s="13" t="s">
        <v>86</v>
      </c>
      <c r="AW354" s="13" t="s">
        <v>30</v>
      </c>
      <c r="AX354" s="13" t="s">
        <v>84</v>
      </c>
      <c r="AY354" s="183" t="s">
        <v>152</v>
      </c>
    </row>
    <row r="355" spans="1:65" s="2" customFormat="1" ht="24.2" customHeight="1">
      <c r="A355" s="34"/>
      <c r="B355" s="137"/>
      <c r="C355" s="168" t="s">
        <v>578</v>
      </c>
      <c r="D355" s="168" t="s">
        <v>155</v>
      </c>
      <c r="E355" s="169" t="s">
        <v>579</v>
      </c>
      <c r="F355" s="170" t="s">
        <v>580</v>
      </c>
      <c r="G355" s="171" t="s">
        <v>229</v>
      </c>
      <c r="H355" s="172">
        <v>308.29000000000002</v>
      </c>
      <c r="I355" s="173"/>
      <c r="J355" s="174">
        <f>ROUND(I355*H355,2)</f>
        <v>0</v>
      </c>
      <c r="K355" s="175"/>
      <c r="L355" s="35"/>
      <c r="M355" s="176" t="s">
        <v>1</v>
      </c>
      <c r="N355" s="177" t="s">
        <v>41</v>
      </c>
      <c r="O355" s="60"/>
      <c r="P355" s="178">
        <f>O355*H355</f>
        <v>0</v>
      </c>
      <c r="Q355" s="178">
        <v>3.5000000000000001E-3</v>
      </c>
      <c r="R355" s="178">
        <f>Q355*H355</f>
        <v>1.0790150000000001</v>
      </c>
      <c r="S355" s="178">
        <v>0</v>
      </c>
      <c r="T355" s="179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0" t="s">
        <v>380</v>
      </c>
      <c r="AT355" s="180" t="s">
        <v>155</v>
      </c>
      <c r="AU355" s="180" t="s">
        <v>86</v>
      </c>
      <c r="AY355" s="17" t="s">
        <v>152</v>
      </c>
      <c r="BE355" s="100">
        <f>IF(N355="základní",J355,0)</f>
        <v>0</v>
      </c>
      <c r="BF355" s="100">
        <f>IF(N355="snížená",J355,0)</f>
        <v>0</v>
      </c>
      <c r="BG355" s="100">
        <f>IF(N355="zákl. přenesená",J355,0)</f>
        <v>0</v>
      </c>
      <c r="BH355" s="100">
        <f>IF(N355="sníž. přenesená",J355,0)</f>
        <v>0</v>
      </c>
      <c r="BI355" s="100">
        <f>IF(N355="nulová",J355,0)</f>
        <v>0</v>
      </c>
      <c r="BJ355" s="17" t="s">
        <v>84</v>
      </c>
      <c r="BK355" s="100">
        <f>ROUND(I355*H355,2)</f>
        <v>0</v>
      </c>
      <c r="BL355" s="17" t="s">
        <v>380</v>
      </c>
      <c r="BM355" s="180" t="s">
        <v>581</v>
      </c>
    </row>
    <row r="356" spans="1:65" s="13" customFormat="1">
      <c r="B356" s="181"/>
      <c r="D356" s="182" t="s">
        <v>161</v>
      </c>
      <c r="E356" s="183" t="s">
        <v>1</v>
      </c>
      <c r="F356" s="184" t="s">
        <v>582</v>
      </c>
      <c r="H356" s="185">
        <v>308.29000000000002</v>
      </c>
      <c r="I356" s="186"/>
      <c r="L356" s="181"/>
      <c r="M356" s="187"/>
      <c r="N356" s="188"/>
      <c r="O356" s="188"/>
      <c r="P356" s="188"/>
      <c r="Q356" s="188"/>
      <c r="R356" s="188"/>
      <c r="S356" s="188"/>
      <c r="T356" s="189"/>
      <c r="AT356" s="183" t="s">
        <v>161</v>
      </c>
      <c r="AU356" s="183" t="s">
        <v>86</v>
      </c>
      <c r="AV356" s="13" t="s">
        <v>86</v>
      </c>
      <c r="AW356" s="13" t="s">
        <v>30</v>
      </c>
      <c r="AX356" s="13" t="s">
        <v>84</v>
      </c>
      <c r="AY356" s="183" t="s">
        <v>152</v>
      </c>
    </row>
    <row r="357" spans="1:65" s="2" customFormat="1" ht="24.2" customHeight="1">
      <c r="A357" s="34"/>
      <c r="B357" s="137"/>
      <c r="C357" s="168" t="s">
        <v>583</v>
      </c>
      <c r="D357" s="168" t="s">
        <v>155</v>
      </c>
      <c r="E357" s="169" t="s">
        <v>584</v>
      </c>
      <c r="F357" s="170" t="s">
        <v>585</v>
      </c>
      <c r="G357" s="171" t="s">
        <v>229</v>
      </c>
      <c r="H357" s="172">
        <v>308.29000000000002</v>
      </c>
      <c r="I357" s="173"/>
      <c r="J357" s="174">
        <f>ROUND(I357*H357,2)</f>
        <v>0</v>
      </c>
      <c r="K357" s="175"/>
      <c r="L357" s="35"/>
      <c r="M357" s="176" t="s">
        <v>1</v>
      </c>
      <c r="N357" s="177" t="s">
        <v>41</v>
      </c>
      <c r="O357" s="60"/>
      <c r="P357" s="178">
        <f>O357*H357</f>
        <v>0</v>
      </c>
      <c r="Q357" s="178">
        <v>0</v>
      </c>
      <c r="R357" s="178">
        <f>Q357*H357</f>
        <v>0</v>
      </c>
      <c r="S357" s="178">
        <v>0</v>
      </c>
      <c r="T357" s="179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0" t="s">
        <v>380</v>
      </c>
      <c r="AT357" s="180" t="s">
        <v>155</v>
      </c>
      <c r="AU357" s="180" t="s">
        <v>86</v>
      </c>
      <c r="AY357" s="17" t="s">
        <v>152</v>
      </c>
      <c r="BE357" s="100">
        <f>IF(N357="základní",J357,0)</f>
        <v>0</v>
      </c>
      <c r="BF357" s="100">
        <f>IF(N357="snížená",J357,0)</f>
        <v>0</v>
      </c>
      <c r="BG357" s="100">
        <f>IF(N357="zákl. přenesená",J357,0)</f>
        <v>0</v>
      </c>
      <c r="BH357" s="100">
        <f>IF(N357="sníž. přenesená",J357,0)</f>
        <v>0</v>
      </c>
      <c r="BI357" s="100">
        <f>IF(N357="nulová",J357,0)</f>
        <v>0</v>
      </c>
      <c r="BJ357" s="17" t="s">
        <v>84</v>
      </c>
      <c r="BK357" s="100">
        <f>ROUND(I357*H357,2)</f>
        <v>0</v>
      </c>
      <c r="BL357" s="17" t="s">
        <v>380</v>
      </c>
      <c r="BM357" s="180" t="s">
        <v>586</v>
      </c>
    </row>
    <row r="358" spans="1:65" s="13" customFormat="1">
      <c r="B358" s="181"/>
      <c r="D358" s="182" t="s">
        <v>161</v>
      </c>
      <c r="E358" s="183" t="s">
        <v>1</v>
      </c>
      <c r="F358" s="184" t="s">
        <v>587</v>
      </c>
      <c r="H358" s="185">
        <v>308.29000000000002</v>
      </c>
      <c r="I358" s="186"/>
      <c r="L358" s="181"/>
      <c r="M358" s="187"/>
      <c r="N358" s="188"/>
      <c r="O358" s="188"/>
      <c r="P358" s="188"/>
      <c r="Q358" s="188"/>
      <c r="R358" s="188"/>
      <c r="S358" s="188"/>
      <c r="T358" s="189"/>
      <c r="AT358" s="183" t="s">
        <v>161</v>
      </c>
      <c r="AU358" s="183" t="s">
        <v>86</v>
      </c>
      <c r="AV358" s="13" t="s">
        <v>86</v>
      </c>
      <c r="AW358" s="13" t="s">
        <v>30</v>
      </c>
      <c r="AX358" s="13" t="s">
        <v>84</v>
      </c>
      <c r="AY358" s="183" t="s">
        <v>152</v>
      </c>
    </row>
    <row r="359" spans="1:65" s="2" customFormat="1" ht="24.2" customHeight="1">
      <c r="A359" s="34"/>
      <c r="B359" s="137"/>
      <c r="C359" s="168" t="s">
        <v>588</v>
      </c>
      <c r="D359" s="168" t="s">
        <v>155</v>
      </c>
      <c r="E359" s="169" t="s">
        <v>589</v>
      </c>
      <c r="F359" s="170" t="s">
        <v>590</v>
      </c>
      <c r="G359" s="171" t="s">
        <v>489</v>
      </c>
      <c r="H359" s="219"/>
      <c r="I359" s="173"/>
      <c r="J359" s="174">
        <f>ROUND(I359*H359,2)</f>
        <v>0</v>
      </c>
      <c r="K359" s="175"/>
      <c r="L359" s="35"/>
      <c r="M359" s="176" t="s">
        <v>1</v>
      </c>
      <c r="N359" s="177" t="s">
        <v>41</v>
      </c>
      <c r="O359" s="60"/>
      <c r="P359" s="178">
        <f>O359*H359</f>
        <v>0</v>
      </c>
      <c r="Q359" s="178">
        <v>0</v>
      </c>
      <c r="R359" s="178">
        <f>Q359*H359</f>
        <v>0</v>
      </c>
      <c r="S359" s="178">
        <v>0</v>
      </c>
      <c r="T359" s="179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80" t="s">
        <v>380</v>
      </c>
      <c r="AT359" s="180" t="s">
        <v>155</v>
      </c>
      <c r="AU359" s="180" t="s">
        <v>86</v>
      </c>
      <c r="AY359" s="17" t="s">
        <v>152</v>
      </c>
      <c r="BE359" s="100">
        <f>IF(N359="základní",J359,0)</f>
        <v>0</v>
      </c>
      <c r="BF359" s="100">
        <f>IF(N359="snížená",J359,0)</f>
        <v>0</v>
      </c>
      <c r="BG359" s="100">
        <f>IF(N359="zákl. přenesená",J359,0)</f>
        <v>0</v>
      </c>
      <c r="BH359" s="100">
        <f>IF(N359="sníž. přenesená",J359,0)</f>
        <v>0</v>
      </c>
      <c r="BI359" s="100">
        <f>IF(N359="nulová",J359,0)</f>
        <v>0</v>
      </c>
      <c r="BJ359" s="17" t="s">
        <v>84</v>
      </c>
      <c r="BK359" s="100">
        <f>ROUND(I359*H359,2)</f>
        <v>0</v>
      </c>
      <c r="BL359" s="17" t="s">
        <v>380</v>
      </c>
      <c r="BM359" s="180" t="s">
        <v>591</v>
      </c>
    </row>
    <row r="360" spans="1:65" s="12" customFormat="1" ht="22.9" customHeight="1">
      <c r="B360" s="156"/>
      <c r="D360" s="157" t="s">
        <v>75</v>
      </c>
      <c r="E360" s="166" t="s">
        <v>592</v>
      </c>
      <c r="F360" s="166" t="s">
        <v>593</v>
      </c>
      <c r="I360" s="159"/>
      <c r="J360" s="167">
        <f>BK360</f>
        <v>0</v>
      </c>
      <c r="L360" s="156"/>
      <c r="M360" s="160"/>
      <c r="N360" s="161"/>
      <c r="O360" s="161"/>
      <c r="P360" s="162">
        <f>SUM(P361:P364)</f>
        <v>0</v>
      </c>
      <c r="Q360" s="161"/>
      <c r="R360" s="162">
        <f>SUM(R361:R364)</f>
        <v>2.5920000000000001E-3</v>
      </c>
      <c r="S360" s="161"/>
      <c r="T360" s="163">
        <f>SUM(T361:T364)</f>
        <v>0</v>
      </c>
      <c r="AR360" s="157" t="s">
        <v>86</v>
      </c>
      <c r="AT360" s="164" t="s">
        <v>75</v>
      </c>
      <c r="AU360" s="164" t="s">
        <v>84</v>
      </c>
      <c r="AY360" s="157" t="s">
        <v>152</v>
      </c>
      <c r="BK360" s="165">
        <f>SUM(BK361:BK364)</f>
        <v>0</v>
      </c>
    </row>
    <row r="361" spans="1:65" s="2" customFormat="1" ht="24.2" customHeight="1">
      <c r="A361" s="34"/>
      <c r="B361" s="137"/>
      <c r="C361" s="168" t="s">
        <v>594</v>
      </c>
      <c r="D361" s="168" t="s">
        <v>155</v>
      </c>
      <c r="E361" s="169" t="s">
        <v>595</v>
      </c>
      <c r="F361" s="170" t="s">
        <v>596</v>
      </c>
      <c r="G361" s="171" t="s">
        <v>229</v>
      </c>
      <c r="H361" s="172">
        <v>7.2</v>
      </c>
      <c r="I361" s="173"/>
      <c r="J361" s="174">
        <f>ROUND(I361*H361,2)</f>
        <v>0</v>
      </c>
      <c r="K361" s="175"/>
      <c r="L361" s="35"/>
      <c r="M361" s="176" t="s">
        <v>1</v>
      </c>
      <c r="N361" s="177" t="s">
        <v>41</v>
      </c>
      <c r="O361" s="60"/>
      <c r="P361" s="178">
        <f>O361*H361</f>
        <v>0</v>
      </c>
      <c r="Q361" s="178">
        <v>1.7000000000000001E-4</v>
      </c>
      <c r="R361" s="178">
        <f>Q361*H361</f>
        <v>1.224E-3</v>
      </c>
      <c r="S361" s="178">
        <v>0</v>
      </c>
      <c r="T361" s="179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80" t="s">
        <v>380</v>
      </c>
      <c r="AT361" s="180" t="s">
        <v>155</v>
      </c>
      <c r="AU361" s="180" t="s">
        <v>86</v>
      </c>
      <c r="AY361" s="17" t="s">
        <v>152</v>
      </c>
      <c r="BE361" s="100">
        <f>IF(N361="základní",J361,0)</f>
        <v>0</v>
      </c>
      <c r="BF361" s="100">
        <f>IF(N361="snížená",J361,0)</f>
        <v>0</v>
      </c>
      <c r="BG361" s="100">
        <f>IF(N361="zákl. přenesená",J361,0)</f>
        <v>0</v>
      </c>
      <c r="BH361" s="100">
        <f>IF(N361="sníž. přenesená",J361,0)</f>
        <v>0</v>
      </c>
      <c r="BI361" s="100">
        <f>IF(N361="nulová",J361,0)</f>
        <v>0</v>
      </c>
      <c r="BJ361" s="17" t="s">
        <v>84</v>
      </c>
      <c r="BK361" s="100">
        <f>ROUND(I361*H361,2)</f>
        <v>0</v>
      </c>
      <c r="BL361" s="17" t="s">
        <v>380</v>
      </c>
      <c r="BM361" s="180" t="s">
        <v>597</v>
      </c>
    </row>
    <row r="362" spans="1:65" s="13" customFormat="1">
      <c r="B362" s="181"/>
      <c r="D362" s="182" t="s">
        <v>161</v>
      </c>
      <c r="E362" s="183" t="s">
        <v>1</v>
      </c>
      <c r="F362" s="184" t="s">
        <v>598</v>
      </c>
      <c r="H362" s="185">
        <v>7.2</v>
      </c>
      <c r="I362" s="186"/>
      <c r="L362" s="181"/>
      <c r="M362" s="187"/>
      <c r="N362" s="188"/>
      <c r="O362" s="188"/>
      <c r="P362" s="188"/>
      <c r="Q362" s="188"/>
      <c r="R362" s="188"/>
      <c r="S362" s="188"/>
      <c r="T362" s="189"/>
      <c r="AT362" s="183" t="s">
        <v>161</v>
      </c>
      <c r="AU362" s="183" t="s">
        <v>86</v>
      </c>
      <c r="AV362" s="13" t="s">
        <v>86</v>
      </c>
      <c r="AW362" s="13" t="s">
        <v>30</v>
      </c>
      <c r="AX362" s="13" t="s">
        <v>84</v>
      </c>
      <c r="AY362" s="183" t="s">
        <v>152</v>
      </c>
    </row>
    <row r="363" spans="1:65" s="2" customFormat="1" ht="21.75" customHeight="1">
      <c r="A363" s="34"/>
      <c r="B363" s="137"/>
      <c r="C363" s="168" t="s">
        <v>599</v>
      </c>
      <c r="D363" s="168" t="s">
        <v>155</v>
      </c>
      <c r="E363" s="169" t="s">
        <v>600</v>
      </c>
      <c r="F363" s="170" t="s">
        <v>601</v>
      </c>
      <c r="G363" s="171" t="s">
        <v>229</v>
      </c>
      <c r="H363" s="172">
        <v>7.2</v>
      </c>
      <c r="I363" s="173"/>
      <c r="J363" s="174">
        <f>ROUND(I363*H363,2)</f>
        <v>0</v>
      </c>
      <c r="K363" s="175"/>
      <c r="L363" s="35"/>
      <c r="M363" s="176" t="s">
        <v>1</v>
      </c>
      <c r="N363" s="177" t="s">
        <v>41</v>
      </c>
      <c r="O363" s="60"/>
      <c r="P363" s="178">
        <f>O363*H363</f>
        <v>0</v>
      </c>
      <c r="Q363" s="178">
        <v>1.9000000000000001E-4</v>
      </c>
      <c r="R363" s="178">
        <f>Q363*H363</f>
        <v>1.3680000000000001E-3</v>
      </c>
      <c r="S363" s="178">
        <v>0</v>
      </c>
      <c r="T363" s="179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0" t="s">
        <v>380</v>
      </c>
      <c r="AT363" s="180" t="s">
        <v>155</v>
      </c>
      <c r="AU363" s="180" t="s">
        <v>86</v>
      </c>
      <c r="AY363" s="17" t="s">
        <v>152</v>
      </c>
      <c r="BE363" s="100">
        <f>IF(N363="základní",J363,0)</f>
        <v>0</v>
      </c>
      <c r="BF363" s="100">
        <f>IF(N363="snížená",J363,0)</f>
        <v>0</v>
      </c>
      <c r="BG363" s="100">
        <f>IF(N363="zákl. přenesená",J363,0)</f>
        <v>0</v>
      </c>
      <c r="BH363" s="100">
        <f>IF(N363="sníž. přenesená",J363,0)</f>
        <v>0</v>
      </c>
      <c r="BI363" s="100">
        <f>IF(N363="nulová",J363,0)</f>
        <v>0</v>
      </c>
      <c r="BJ363" s="17" t="s">
        <v>84</v>
      </c>
      <c r="BK363" s="100">
        <f>ROUND(I363*H363,2)</f>
        <v>0</v>
      </c>
      <c r="BL363" s="17" t="s">
        <v>380</v>
      </c>
      <c r="BM363" s="180" t="s">
        <v>602</v>
      </c>
    </row>
    <row r="364" spans="1:65" s="13" customFormat="1">
      <c r="B364" s="181"/>
      <c r="D364" s="182" t="s">
        <v>161</v>
      </c>
      <c r="E364" s="183" t="s">
        <v>1</v>
      </c>
      <c r="F364" s="184" t="s">
        <v>598</v>
      </c>
      <c r="H364" s="185">
        <v>7.2</v>
      </c>
      <c r="I364" s="186"/>
      <c r="L364" s="181"/>
      <c r="M364" s="187"/>
      <c r="N364" s="188"/>
      <c r="O364" s="188"/>
      <c r="P364" s="188"/>
      <c r="Q364" s="188"/>
      <c r="R364" s="188"/>
      <c r="S364" s="188"/>
      <c r="T364" s="189"/>
      <c r="AT364" s="183" t="s">
        <v>161</v>
      </c>
      <c r="AU364" s="183" t="s">
        <v>86</v>
      </c>
      <c r="AV364" s="13" t="s">
        <v>86</v>
      </c>
      <c r="AW364" s="13" t="s">
        <v>30</v>
      </c>
      <c r="AX364" s="13" t="s">
        <v>84</v>
      </c>
      <c r="AY364" s="183" t="s">
        <v>152</v>
      </c>
    </row>
    <row r="365" spans="1:65" s="12" customFormat="1" ht="22.9" customHeight="1">
      <c r="B365" s="156"/>
      <c r="D365" s="157" t="s">
        <v>75</v>
      </c>
      <c r="E365" s="166" t="s">
        <v>603</v>
      </c>
      <c r="F365" s="166" t="s">
        <v>604</v>
      </c>
      <c r="I365" s="159"/>
      <c r="J365" s="167">
        <f>BK365</f>
        <v>0</v>
      </c>
      <c r="L365" s="156"/>
      <c r="M365" s="160"/>
      <c r="N365" s="161"/>
      <c r="O365" s="161"/>
      <c r="P365" s="162">
        <f>SUM(P366:P386)</f>
        <v>0</v>
      </c>
      <c r="Q365" s="161"/>
      <c r="R365" s="162">
        <f>SUM(R366:R386)</f>
        <v>0.39377615999999999</v>
      </c>
      <c r="S365" s="161"/>
      <c r="T365" s="163">
        <f>SUM(T366:T386)</f>
        <v>0</v>
      </c>
      <c r="AR365" s="157" t="s">
        <v>86</v>
      </c>
      <c r="AT365" s="164" t="s">
        <v>75</v>
      </c>
      <c r="AU365" s="164" t="s">
        <v>84</v>
      </c>
      <c r="AY365" s="157" t="s">
        <v>152</v>
      </c>
      <c r="BK365" s="165">
        <f>SUM(BK366:BK386)</f>
        <v>0</v>
      </c>
    </row>
    <row r="366" spans="1:65" s="2" customFormat="1" ht="24.2" customHeight="1">
      <c r="A366" s="34"/>
      <c r="B366" s="137"/>
      <c r="C366" s="168" t="s">
        <v>605</v>
      </c>
      <c r="D366" s="168" t="s">
        <v>155</v>
      </c>
      <c r="E366" s="169" t="s">
        <v>606</v>
      </c>
      <c r="F366" s="170" t="s">
        <v>607</v>
      </c>
      <c r="G366" s="171" t="s">
        <v>229</v>
      </c>
      <c r="H366" s="172">
        <v>820.36699999999996</v>
      </c>
      <c r="I366" s="173"/>
      <c r="J366" s="174">
        <f>ROUND(I366*H366,2)</f>
        <v>0</v>
      </c>
      <c r="K366" s="175"/>
      <c r="L366" s="35"/>
      <c r="M366" s="176" t="s">
        <v>1</v>
      </c>
      <c r="N366" s="177" t="s">
        <v>41</v>
      </c>
      <c r="O366" s="60"/>
      <c r="P366" s="178">
        <f>O366*H366</f>
        <v>0</v>
      </c>
      <c r="Q366" s="178">
        <v>0</v>
      </c>
      <c r="R366" s="178">
        <f>Q366*H366</f>
        <v>0</v>
      </c>
      <c r="S366" s="178">
        <v>0</v>
      </c>
      <c r="T366" s="179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80" t="s">
        <v>380</v>
      </c>
      <c r="AT366" s="180" t="s">
        <v>155</v>
      </c>
      <c r="AU366" s="180" t="s">
        <v>86</v>
      </c>
      <c r="AY366" s="17" t="s">
        <v>152</v>
      </c>
      <c r="BE366" s="100">
        <f>IF(N366="základní",J366,0)</f>
        <v>0</v>
      </c>
      <c r="BF366" s="100">
        <f>IF(N366="snížená",J366,0)</f>
        <v>0</v>
      </c>
      <c r="BG366" s="100">
        <f>IF(N366="zákl. přenesená",J366,0)</f>
        <v>0</v>
      </c>
      <c r="BH366" s="100">
        <f>IF(N366="sníž. přenesená",J366,0)</f>
        <v>0</v>
      </c>
      <c r="BI366" s="100">
        <f>IF(N366="nulová",J366,0)</f>
        <v>0</v>
      </c>
      <c r="BJ366" s="17" t="s">
        <v>84</v>
      </c>
      <c r="BK366" s="100">
        <f>ROUND(I366*H366,2)</f>
        <v>0</v>
      </c>
      <c r="BL366" s="17" t="s">
        <v>380</v>
      </c>
      <c r="BM366" s="180" t="s">
        <v>608</v>
      </c>
    </row>
    <row r="367" spans="1:65" s="13" customFormat="1">
      <c r="B367" s="181"/>
      <c r="D367" s="182" t="s">
        <v>161</v>
      </c>
      <c r="E367" s="183" t="s">
        <v>1</v>
      </c>
      <c r="F367" s="184" t="s">
        <v>384</v>
      </c>
      <c r="H367" s="185">
        <v>109.21</v>
      </c>
      <c r="I367" s="186"/>
      <c r="L367" s="181"/>
      <c r="M367" s="187"/>
      <c r="N367" s="188"/>
      <c r="O367" s="188"/>
      <c r="P367" s="188"/>
      <c r="Q367" s="188"/>
      <c r="R367" s="188"/>
      <c r="S367" s="188"/>
      <c r="T367" s="189"/>
      <c r="AT367" s="183" t="s">
        <v>161</v>
      </c>
      <c r="AU367" s="183" t="s">
        <v>86</v>
      </c>
      <c r="AV367" s="13" t="s">
        <v>86</v>
      </c>
      <c r="AW367" s="13" t="s">
        <v>30</v>
      </c>
      <c r="AX367" s="13" t="s">
        <v>76</v>
      </c>
      <c r="AY367" s="183" t="s">
        <v>152</v>
      </c>
    </row>
    <row r="368" spans="1:65" s="13" customFormat="1">
      <c r="B368" s="181"/>
      <c r="D368" s="182" t="s">
        <v>161</v>
      </c>
      <c r="E368" s="183" t="s">
        <v>1</v>
      </c>
      <c r="F368" s="184" t="s">
        <v>609</v>
      </c>
      <c r="H368" s="185">
        <v>181.43100000000001</v>
      </c>
      <c r="I368" s="186"/>
      <c r="L368" s="181"/>
      <c r="M368" s="187"/>
      <c r="N368" s="188"/>
      <c r="O368" s="188"/>
      <c r="P368" s="188"/>
      <c r="Q368" s="188"/>
      <c r="R368" s="188"/>
      <c r="S368" s="188"/>
      <c r="T368" s="189"/>
      <c r="AT368" s="183" t="s">
        <v>161</v>
      </c>
      <c r="AU368" s="183" t="s">
        <v>86</v>
      </c>
      <c r="AV368" s="13" t="s">
        <v>86</v>
      </c>
      <c r="AW368" s="13" t="s">
        <v>30</v>
      </c>
      <c r="AX368" s="13" t="s">
        <v>76</v>
      </c>
      <c r="AY368" s="183" t="s">
        <v>152</v>
      </c>
    </row>
    <row r="369" spans="1:65" s="13" customFormat="1">
      <c r="B369" s="181"/>
      <c r="D369" s="182" t="s">
        <v>161</v>
      </c>
      <c r="E369" s="183" t="s">
        <v>1</v>
      </c>
      <c r="F369" s="184" t="s">
        <v>610</v>
      </c>
      <c r="H369" s="185">
        <v>-2.9729999999999999</v>
      </c>
      <c r="I369" s="186"/>
      <c r="L369" s="181"/>
      <c r="M369" s="187"/>
      <c r="N369" s="188"/>
      <c r="O369" s="188"/>
      <c r="P369" s="188"/>
      <c r="Q369" s="188"/>
      <c r="R369" s="188"/>
      <c r="S369" s="188"/>
      <c r="T369" s="189"/>
      <c r="AT369" s="183" t="s">
        <v>161</v>
      </c>
      <c r="AU369" s="183" t="s">
        <v>86</v>
      </c>
      <c r="AV369" s="13" t="s">
        <v>86</v>
      </c>
      <c r="AW369" s="13" t="s">
        <v>30</v>
      </c>
      <c r="AX369" s="13" t="s">
        <v>76</v>
      </c>
      <c r="AY369" s="183" t="s">
        <v>152</v>
      </c>
    </row>
    <row r="370" spans="1:65" s="13" customFormat="1">
      <c r="B370" s="181"/>
      <c r="D370" s="182" t="s">
        <v>161</v>
      </c>
      <c r="E370" s="183" t="s">
        <v>1</v>
      </c>
      <c r="F370" s="184" t="s">
        <v>385</v>
      </c>
      <c r="H370" s="185">
        <v>199.08</v>
      </c>
      <c r="I370" s="186"/>
      <c r="L370" s="181"/>
      <c r="M370" s="187"/>
      <c r="N370" s="188"/>
      <c r="O370" s="188"/>
      <c r="P370" s="188"/>
      <c r="Q370" s="188"/>
      <c r="R370" s="188"/>
      <c r="S370" s="188"/>
      <c r="T370" s="189"/>
      <c r="AT370" s="183" t="s">
        <v>161</v>
      </c>
      <c r="AU370" s="183" t="s">
        <v>86</v>
      </c>
      <c r="AV370" s="13" t="s">
        <v>86</v>
      </c>
      <c r="AW370" s="13" t="s">
        <v>30</v>
      </c>
      <c r="AX370" s="13" t="s">
        <v>76</v>
      </c>
      <c r="AY370" s="183" t="s">
        <v>152</v>
      </c>
    </row>
    <row r="371" spans="1:65" s="13" customFormat="1">
      <c r="B371" s="181"/>
      <c r="D371" s="182" t="s">
        <v>161</v>
      </c>
      <c r="E371" s="183" t="s">
        <v>1</v>
      </c>
      <c r="F371" s="184" t="s">
        <v>611</v>
      </c>
      <c r="H371" s="185">
        <v>411.63900000000001</v>
      </c>
      <c r="I371" s="186"/>
      <c r="L371" s="181"/>
      <c r="M371" s="187"/>
      <c r="N371" s="188"/>
      <c r="O371" s="188"/>
      <c r="P371" s="188"/>
      <c r="Q371" s="188"/>
      <c r="R371" s="188"/>
      <c r="S371" s="188"/>
      <c r="T371" s="189"/>
      <c r="AT371" s="183" t="s">
        <v>161</v>
      </c>
      <c r="AU371" s="183" t="s">
        <v>86</v>
      </c>
      <c r="AV371" s="13" t="s">
        <v>86</v>
      </c>
      <c r="AW371" s="13" t="s">
        <v>30</v>
      </c>
      <c r="AX371" s="13" t="s">
        <v>76</v>
      </c>
      <c r="AY371" s="183" t="s">
        <v>152</v>
      </c>
    </row>
    <row r="372" spans="1:65" s="13" customFormat="1">
      <c r="B372" s="181"/>
      <c r="D372" s="182" t="s">
        <v>161</v>
      </c>
      <c r="E372" s="183" t="s">
        <v>1</v>
      </c>
      <c r="F372" s="184" t="s">
        <v>612</v>
      </c>
      <c r="H372" s="185">
        <v>-1.4410000000000001</v>
      </c>
      <c r="I372" s="186"/>
      <c r="L372" s="181"/>
      <c r="M372" s="187"/>
      <c r="N372" s="188"/>
      <c r="O372" s="188"/>
      <c r="P372" s="188"/>
      <c r="Q372" s="188"/>
      <c r="R372" s="188"/>
      <c r="S372" s="188"/>
      <c r="T372" s="189"/>
      <c r="AT372" s="183" t="s">
        <v>161</v>
      </c>
      <c r="AU372" s="183" t="s">
        <v>86</v>
      </c>
      <c r="AV372" s="13" t="s">
        <v>86</v>
      </c>
      <c r="AW372" s="13" t="s">
        <v>30</v>
      </c>
      <c r="AX372" s="13" t="s">
        <v>76</v>
      </c>
      <c r="AY372" s="183" t="s">
        <v>152</v>
      </c>
    </row>
    <row r="373" spans="1:65" s="13" customFormat="1">
      <c r="B373" s="181"/>
      <c r="D373" s="182" t="s">
        <v>161</v>
      </c>
      <c r="E373" s="183" t="s">
        <v>1</v>
      </c>
      <c r="F373" s="184" t="s">
        <v>610</v>
      </c>
      <c r="H373" s="185">
        <v>-2.9729999999999999</v>
      </c>
      <c r="I373" s="186"/>
      <c r="L373" s="181"/>
      <c r="M373" s="187"/>
      <c r="N373" s="188"/>
      <c r="O373" s="188"/>
      <c r="P373" s="188"/>
      <c r="Q373" s="188"/>
      <c r="R373" s="188"/>
      <c r="S373" s="188"/>
      <c r="T373" s="189"/>
      <c r="AT373" s="183" t="s">
        <v>161</v>
      </c>
      <c r="AU373" s="183" t="s">
        <v>86</v>
      </c>
      <c r="AV373" s="13" t="s">
        <v>86</v>
      </c>
      <c r="AW373" s="13" t="s">
        <v>30</v>
      </c>
      <c r="AX373" s="13" t="s">
        <v>76</v>
      </c>
      <c r="AY373" s="183" t="s">
        <v>152</v>
      </c>
    </row>
    <row r="374" spans="1:65" s="13" customFormat="1">
      <c r="B374" s="181"/>
      <c r="D374" s="182" t="s">
        <v>161</v>
      </c>
      <c r="E374" s="183" t="s">
        <v>1</v>
      </c>
      <c r="F374" s="184" t="s">
        <v>613</v>
      </c>
      <c r="H374" s="185">
        <v>-4.2279999999999998</v>
      </c>
      <c r="I374" s="186"/>
      <c r="L374" s="181"/>
      <c r="M374" s="187"/>
      <c r="N374" s="188"/>
      <c r="O374" s="188"/>
      <c r="P374" s="188"/>
      <c r="Q374" s="188"/>
      <c r="R374" s="188"/>
      <c r="S374" s="188"/>
      <c r="T374" s="189"/>
      <c r="AT374" s="183" t="s">
        <v>161</v>
      </c>
      <c r="AU374" s="183" t="s">
        <v>86</v>
      </c>
      <c r="AV374" s="13" t="s">
        <v>86</v>
      </c>
      <c r="AW374" s="13" t="s">
        <v>30</v>
      </c>
      <c r="AX374" s="13" t="s">
        <v>76</v>
      </c>
      <c r="AY374" s="183" t="s">
        <v>152</v>
      </c>
    </row>
    <row r="375" spans="1:65" s="13" customFormat="1">
      <c r="B375" s="181"/>
      <c r="D375" s="182" t="s">
        <v>161</v>
      </c>
      <c r="E375" s="183" t="s">
        <v>1</v>
      </c>
      <c r="F375" s="184" t="s">
        <v>614</v>
      </c>
      <c r="H375" s="185">
        <v>-69.378</v>
      </c>
      <c r="I375" s="186"/>
      <c r="L375" s="181"/>
      <c r="M375" s="187"/>
      <c r="N375" s="188"/>
      <c r="O375" s="188"/>
      <c r="P375" s="188"/>
      <c r="Q375" s="188"/>
      <c r="R375" s="188"/>
      <c r="S375" s="188"/>
      <c r="T375" s="189"/>
      <c r="AT375" s="183" t="s">
        <v>161</v>
      </c>
      <c r="AU375" s="183" t="s">
        <v>86</v>
      </c>
      <c r="AV375" s="13" t="s">
        <v>86</v>
      </c>
      <c r="AW375" s="13" t="s">
        <v>30</v>
      </c>
      <c r="AX375" s="13" t="s">
        <v>76</v>
      </c>
      <c r="AY375" s="183" t="s">
        <v>152</v>
      </c>
    </row>
    <row r="376" spans="1:65" s="14" customFormat="1">
      <c r="B376" s="190"/>
      <c r="D376" s="182" t="s">
        <v>161</v>
      </c>
      <c r="E376" s="191" t="s">
        <v>1</v>
      </c>
      <c r="F376" s="192" t="s">
        <v>164</v>
      </c>
      <c r="H376" s="193">
        <v>820.36700000000008</v>
      </c>
      <c r="I376" s="194"/>
      <c r="L376" s="190"/>
      <c r="M376" s="195"/>
      <c r="N376" s="196"/>
      <c r="O376" s="196"/>
      <c r="P376" s="196"/>
      <c r="Q376" s="196"/>
      <c r="R376" s="196"/>
      <c r="S376" s="196"/>
      <c r="T376" s="197"/>
      <c r="AT376" s="191" t="s">
        <v>161</v>
      </c>
      <c r="AU376" s="191" t="s">
        <v>86</v>
      </c>
      <c r="AV376" s="14" t="s">
        <v>159</v>
      </c>
      <c r="AW376" s="14" t="s">
        <v>30</v>
      </c>
      <c r="AX376" s="14" t="s">
        <v>84</v>
      </c>
      <c r="AY376" s="191" t="s">
        <v>152</v>
      </c>
    </row>
    <row r="377" spans="1:65" s="2" customFormat="1" ht="24.2" customHeight="1">
      <c r="A377" s="34"/>
      <c r="B377" s="137"/>
      <c r="C377" s="168" t="s">
        <v>615</v>
      </c>
      <c r="D377" s="168" t="s">
        <v>155</v>
      </c>
      <c r="E377" s="169" t="s">
        <v>616</v>
      </c>
      <c r="F377" s="170" t="s">
        <v>617</v>
      </c>
      <c r="G377" s="171" t="s">
        <v>229</v>
      </c>
      <c r="H377" s="172">
        <v>820.36699999999996</v>
      </c>
      <c r="I377" s="173"/>
      <c r="J377" s="174">
        <f>ROUND(I377*H377,2)</f>
        <v>0</v>
      </c>
      <c r="K377" s="175"/>
      <c r="L377" s="35"/>
      <c r="M377" s="176" t="s">
        <v>1</v>
      </c>
      <c r="N377" s="177" t="s">
        <v>41</v>
      </c>
      <c r="O377" s="60"/>
      <c r="P377" s="178">
        <f>O377*H377</f>
        <v>0</v>
      </c>
      <c r="Q377" s="178">
        <v>2.0000000000000001E-4</v>
      </c>
      <c r="R377" s="178">
        <f>Q377*H377</f>
        <v>0.16407340000000001</v>
      </c>
      <c r="S377" s="178">
        <v>0</v>
      </c>
      <c r="T377" s="179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80" t="s">
        <v>380</v>
      </c>
      <c r="AT377" s="180" t="s">
        <v>155</v>
      </c>
      <c r="AU377" s="180" t="s">
        <v>86</v>
      </c>
      <c r="AY377" s="17" t="s">
        <v>152</v>
      </c>
      <c r="BE377" s="100">
        <f>IF(N377="základní",J377,0)</f>
        <v>0</v>
      </c>
      <c r="BF377" s="100">
        <f>IF(N377="snížená",J377,0)</f>
        <v>0</v>
      </c>
      <c r="BG377" s="100">
        <f>IF(N377="zákl. přenesená",J377,0)</f>
        <v>0</v>
      </c>
      <c r="BH377" s="100">
        <f>IF(N377="sníž. přenesená",J377,0)</f>
        <v>0</v>
      </c>
      <c r="BI377" s="100">
        <f>IF(N377="nulová",J377,0)</f>
        <v>0</v>
      </c>
      <c r="BJ377" s="17" t="s">
        <v>84</v>
      </c>
      <c r="BK377" s="100">
        <f>ROUND(I377*H377,2)</f>
        <v>0</v>
      </c>
      <c r="BL377" s="17" t="s">
        <v>380</v>
      </c>
      <c r="BM377" s="180" t="s">
        <v>618</v>
      </c>
    </row>
    <row r="378" spans="1:65" s="2" customFormat="1" ht="37.9" customHeight="1">
      <c r="A378" s="34"/>
      <c r="B378" s="137"/>
      <c r="C378" s="168" t="s">
        <v>619</v>
      </c>
      <c r="D378" s="168" t="s">
        <v>155</v>
      </c>
      <c r="E378" s="169" t="s">
        <v>620</v>
      </c>
      <c r="F378" s="170" t="s">
        <v>621</v>
      </c>
      <c r="G378" s="171" t="s">
        <v>229</v>
      </c>
      <c r="H378" s="172">
        <v>820.36699999999996</v>
      </c>
      <c r="I378" s="173"/>
      <c r="J378" s="174">
        <f>ROUND(I378*H378,2)</f>
        <v>0</v>
      </c>
      <c r="K378" s="175"/>
      <c r="L378" s="35"/>
      <c r="M378" s="176" t="s">
        <v>1</v>
      </c>
      <c r="N378" s="177" t="s">
        <v>41</v>
      </c>
      <c r="O378" s="60"/>
      <c r="P378" s="178">
        <f>O378*H378</f>
        <v>0</v>
      </c>
      <c r="Q378" s="178">
        <v>2.7999999999999998E-4</v>
      </c>
      <c r="R378" s="178">
        <f>Q378*H378</f>
        <v>0.22970275999999998</v>
      </c>
      <c r="S378" s="178">
        <v>0</v>
      </c>
      <c r="T378" s="179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0" t="s">
        <v>380</v>
      </c>
      <c r="AT378" s="180" t="s">
        <v>155</v>
      </c>
      <c r="AU378" s="180" t="s">
        <v>86</v>
      </c>
      <c r="AY378" s="17" t="s">
        <v>152</v>
      </c>
      <c r="BE378" s="100">
        <f>IF(N378="základní",J378,0)</f>
        <v>0</v>
      </c>
      <c r="BF378" s="100">
        <f>IF(N378="snížená",J378,0)</f>
        <v>0</v>
      </c>
      <c r="BG378" s="100">
        <f>IF(N378="zákl. přenesená",J378,0)</f>
        <v>0</v>
      </c>
      <c r="BH378" s="100">
        <f>IF(N378="sníž. přenesená",J378,0)</f>
        <v>0</v>
      </c>
      <c r="BI378" s="100">
        <f>IF(N378="nulová",J378,0)</f>
        <v>0</v>
      </c>
      <c r="BJ378" s="17" t="s">
        <v>84</v>
      </c>
      <c r="BK378" s="100">
        <f>ROUND(I378*H378,2)</f>
        <v>0</v>
      </c>
      <c r="BL378" s="17" t="s">
        <v>380</v>
      </c>
      <c r="BM378" s="180" t="s">
        <v>622</v>
      </c>
    </row>
    <row r="379" spans="1:65" s="2" customFormat="1" ht="24.2" customHeight="1">
      <c r="A379" s="34"/>
      <c r="B379" s="137"/>
      <c r="C379" s="168" t="s">
        <v>623</v>
      </c>
      <c r="D379" s="168" t="s">
        <v>155</v>
      </c>
      <c r="E379" s="169" t="s">
        <v>624</v>
      </c>
      <c r="F379" s="170" t="s">
        <v>625</v>
      </c>
      <c r="G379" s="171" t="s">
        <v>229</v>
      </c>
      <c r="H379" s="172">
        <v>78.853999999999999</v>
      </c>
      <c r="I379" s="173"/>
      <c r="J379" s="174">
        <f>ROUND(I379*H379,2)</f>
        <v>0</v>
      </c>
      <c r="K379" s="175"/>
      <c r="L379" s="35"/>
      <c r="M379" s="176" t="s">
        <v>1</v>
      </c>
      <c r="N379" s="177" t="s">
        <v>41</v>
      </c>
      <c r="O379" s="60"/>
      <c r="P379" s="178">
        <f>O379*H379</f>
        <v>0</v>
      </c>
      <c r="Q379" s="178">
        <v>0</v>
      </c>
      <c r="R379" s="178">
        <f>Q379*H379</f>
        <v>0</v>
      </c>
      <c r="S379" s="178">
        <v>0</v>
      </c>
      <c r="T379" s="179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0" t="s">
        <v>380</v>
      </c>
      <c r="AT379" s="180" t="s">
        <v>155</v>
      </c>
      <c r="AU379" s="180" t="s">
        <v>86</v>
      </c>
      <c r="AY379" s="17" t="s">
        <v>152</v>
      </c>
      <c r="BE379" s="100">
        <f>IF(N379="základní",J379,0)</f>
        <v>0</v>
      </c>
      <c r="BF379" s="100">
        <f>IF(N379="snížená",J379,0)</f>
        <v>0</v>
      </c>
      <c r="BG379" s="100">
        <f>IF(N379="zákl. přenesená",J379,0)</f>
        <v>0</v>
      </c>
      <c r="BH379" s="100">
        <f>IF(N379="sníž. přenesená",J379,0)</f>
        <v>0</v>
      </c>
      <c r="BI379" s="100">
        <f>IF(N379="nulová",J379,0)</f>
        <v>0</v>
      </c>
      <c r="BJ379" s="17" t="s">
        <v>84</v>
      </c>
      <c r="BK379" s="100">
        <f>ROUND(I379*H379,2)</f>
        <v>0</v>
      </c>
      <c r="BL379" s="17" t="s">
        <v>380</v>
      </c>
      <c r="BM379" s="180" t="s">
        <v>626</v>
      </c>
    </row>
    <row r="380" spans="1:65" s="15" customFormat="1">
      <c r="B380" s="209"/>
      <c r="D380" s="182" t="s">
        <v>161</v>
      </c>
      <c r="E380" s="210" t="s">
        <v>1</v>
      </c>
      <c r="F380" s="211" t="s">
        <v>405</v>
      </c>
      <c r="H380" s="210" t="s">
        <v>1</v>
      </c>
      <c r="I380" s="212"/>
      <c r="L380" s="209"/>
      <c r="M380" s="213"/>
      <c r="N380" s="214"/>
      <c r="O380" s="214"/>
      <c r="P380" s="214"/>
      <c r="Q380" s="214"/>
      <c r="R380" s="214"/>
      <c r="S380" s="214"/>
      <c r="T380" s="215"/>
      <c r="AT380" s="210" t="s">
        <v>161</v>
      </c>
      <c r="AU380" s="210" t="s">
        <v>86</v>
      </c>
      <c r="AV380" s="15" t="s">
        <v>84</v>
      </c>
      <c r="AW380" s="15" t="s">
        <v>30</v>
      </c>
      <c r="AX380" s="15" t="s">
        <v>76</v>
      </c>
      <c r="AY380" s="210" t="s">
        <v>152</v>
      </c>
    </row>
    <row r="381" spans="1:65" s="13" customFormat="1">
      <c r="B381" s="181"/>
      <c r="D381" s="182" t="s">
        <v>161</v>
      </c>
      <c r="E381" s="183" t="s">
        <v>1</v>
      </c>
      <c r="F381" s="184" t="s">
        <v>627</v>
      </c>
      <c r="H381" s="185">
        <v>29.8</v>
      </c>
      <c r="I381" s="186"/>
      <c r="L381" s="181"/>
      <c r="M381" s="187"/>
      <c r="N381" s="188"/>
      <c r="O381" s="188"/>
      <c r="P381" s="188"/>
      <c r="Q381" s="188"/>
      <c r="R381" s="188"/>
      <c r="S381" s="188"/>
      <c r="T381" s="189"/>
      <c r="AT381" s="183" t="s">
        <v>161</v>
      </c>
      <c r="AU381" s="183" t="s">
        <v>86</v>
      </c>
      <c r="AV381" s="13" t="s">
        <v>86</v>
      </c>
      <c r="AW381" s="13" t="s">
        <v>30</v>
      </c>
      <c r="AX381" s="13" t="s">
        <v>76</v>
      </c>
      <c r="AY381" s="183" t="s">
        <v>152</v>
      </c>
    </row>
    <row r="382" spans="1:65" s="15" customFormat="1">
      <c r="B382" s="209"/>
      <c r="D382" s="182" t="s">
        <v>161</v>
      </c>
      <c r="E382" s="210" t="s">
        <v>1</v>
      </c>
      <c r="F382" s="211" t="s">
        <v>276</v>
      </c>
      <c r="H382" s="210" t="s">
        <v>1</v>
      </c>
      <c r="I382" s="212"/>
      <c r="L382" s="209"/>
      <c r="M382" s="213"/>
      <c r="N382" s="214"/>
      <c r="O382" s="214"/>
      <c r="P382" s="214"/>
      <c r="Q382" s="214"/>
      <c r="R382" s="214"/>
      <c r="S382" s="214"/>
      <c r="T382" s="215"/>
      <c r="AT382" s="210" t="s">
        <v>161</v>
      </c>
      <c r="AU382" s="210" t="s">
        <v>86</v>
      </c>
      <c r="AV382" s="15" t="s">
        <v>84</v>
      </c>
      <c r="AW382" s="15" t="s">
        <v>30</v>
      </c>
      <c r="AX382" s="15" t="s">
        <v>76</v>
      </c>
      <c r="AY382" s="210" t="s">
        <v>152</v>
      </c>
    </row>
    <row r="383" spans="1:65" s="13" customFormat="1" ht="22.5">
      <c r="B383" s="181"/>
      <c r="D383" s="182" t="s">
        <v>161</v>
      </c>
      <c r="E383" s="183" t="s">
        <v>1</v>
      </c>
      <c r="F383" s="184" t="s">
        <v>628</v>
      </c>
      <c r="H383" s="185">
        <v>49.054000000000002</v>
      </c>
      <c r="I383" s="186"/>
      <c r="L383" s="181"/>
      <c r="M383" s="187"/>
      <c r="N383" s="188"/>
      <c r="O383" s="188"/>
      <c r="P383" s="188"/>
      <c r="Q383" s="188"/>
      <c r="R383" s="188"/>
      <c r="S383" s="188"/>
      <c r="T383" s="189"/>
      <c r="AT383" s="183" t="s">
        <v>161</v>
      </c>
      <c r="AU383" s="183" t="s">
        <v>86</v>
      </c>
      <c r="AV383" s="13" t="s">
        <v>86</v>
      </c>
      <c r="AW383" s="13" t="s">
        <v>30</v>
      </c>
      <c r="AX383" s="13" t="s">
        <v>76</v>
      </c>
      <c r="AY383" s="183" t="s">
        <v>152</v>
      </c>
    </row>
    <row r="384" spans="1:65" s="14" customFormat="1">
      <c r="B384" s="190"/>
      <c r="D384" s="182" t="s">
        <v>161</v>
      </c>
      <c r="E384" s="191" t="s">
        <v>1</v>
      </c>
      <c r="F384" s="192" t="s">
        <v>164</v>
      </c>
      <c r="H384" s="193">
        <v>78.853999999999999</v>
      </c>
      <c r="I384" s="194"/>
      <c r="L384" s="190"/>
      <c r="M384" s="195"/>
      <c r="N384" s="196"/>
      <c r="O384" s="196"/>
      <c r="P384" s="196"/>
      <c r="Q384" s="196"/>
      <c r="R384" s="196"/>
      <c r="S384" s="196"/>
      <c r="T384" s="197"/>
      <c r="AT384" s="191" t="s">
        <v>161</v>
      </c>
      <c r="AU384" s="191" t="s">
        <v>86</v>
      </c>
      <c r="AV384" s="14" t="s">
        <v>159</v>
      </c>
      <c r="AW384" s="14" t="s">
        <v>30</v>
      </c>
      <c r="AX384" s="14" t="s">
        <v>84</v>
      </c>
      <c r="AY384" s="191" t="s">
        <v>152</v>
      </c>
    </row>
    <row r="385" spans="1:65" s="2" customFormat="1" ht="16.5" customHeight="1">
      <c r="A385" s="34"/>
      <c r="B385" s="137"/>
      <c r="C385" s="198" t="s">
        <v>629</v>
      </c>
      <c r="D385" s="198" t="s">
        <v>192</v>
      </c>
      <c r="E385" s="199" t="s">
        <v>630</v>
      </c>
      <c r="F385" s="200" t="s">
        <v>631</v>
      </c>
      <c r="G385" s="201" t="s">
        <v>229</v>
      </c>
      <c r="H385" s="202">
        <v>82.796999999999997</v>
      </c>
      <c r="I385" s="203"/>
      <c r="J385" s="204">
        <f>ROUND(I385*H385,2)</f>
        <v>0</v>
      </c>
      <c r="K385" s="205"/>
      <c r="L385" s="206"/>
      <c r="M385" s="207" t="s">
        <v>1</v>
      </c>
      <c r="N385" s="208" t="s">
        <v>41</v>
      </c>
      <c r="O385" s="60"/>
      <c r="P385" s="178">
        <f>O385*H385</f>
        <v>0</v>
      </c>
      <c r="Q385" s="178">
        <v>0</v>
      </c>
      <c r="R385" s="178">
        <f>Q385*H385</f>
        <v>0</v>
      </c>
      <c r="S385" s="178">
        <v>0</v>
      </c>
      <c r="T385" s="179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0" t="s">
        <v>477</v>
      </c>
      <c r="AT385" s="180" t="s">
        <v>192</v>
      </c>
      <c r="AU385" s="180" t="s">
        <v>86</v>
      </c>
      <c r="AY385" s="17" t="s">
        <v>152</v>
      </c>
      <c r="BE385" s="100">
        <f>IF(N385="základní",J385,0)</f>
        <v>0</v>
      </c>
      <c r="BF385" s="100">
        <f>IF(N385="snížená",J385,0)</f>
        <v>0</v>
      </c>
      <c r="BG385" s="100">
        <f>IF(N385="zákl. přenesená",J385,0)</f>
        <v>0</v>
      </c>
      <c r="BH385" s="100">
        <f>IF(N385="sníž. přenesená",J385,0)</f>
        <v>0</v>
      </c>
      <c r="BI385" s="100">
        <f>IF(N385="nulová",J385,0)</f>
        <v>0</v>
      </c>
      <c r="BJ385" s="17" t="s">
        <v>84</v>
      </c>
      <c r="BK385" s="100">
        <f>ROUND(I385*H385,2)</f>
        <v>0</v>
      </c>
      <c r="BL385" s="17" t="s">
        <v>380</v>
      </c>
      <c r="BM385" s="180" t="s">
        <v>632</v>
      </c>
    </row>
    <row r="386" spans="1:65" s="13" customFormat="1">
      <c r="B386" s="181"/>
      <c r="D386" s="182" t="s">
        <v>161</v>
      </c>
      <c r="E386" s="183" t="s">
        <v>1</v>
      </c>
      <c r="F386" s="184" t="s">
        <v>633</v>
      </c>
      <c r="H386" s="185">
        <v>82.796999999999997</v>
      </c>
      <c r="I386" s="186"/>
      <c r="L386" s="181"/>
      <c r="M386" s="187"/>
      <c r="N386" s="188"/>
      <c r="O386" s="188"/>
      <c r="P386" s="188"/>
      <c r="Q386" s="188"/>
      <c r="R386" s="188"/>
      <c r="S386" s="188"/>
      <c r="T386" s="189"/>
      <c r="AT386" s="183" t="s">
        <v>161</v>
      </c>
      <c r="AU386" s="183" t="s">
        <v>86</v>
      </c>
      <c r="AV386" s="13" t="s">
        <v>86</v>
      </c>
      <c r="AW386" s="13" t="s">
        <v>30</v>
      </c>
      <c r="AX386" s="13" t="s">
        <v>84</v>
      </c>
      <c r="AY386" s="183" t="s">
        <v>152</v>
      </c>
    </row>
    <row r="387" spans="1:65" s="2" customFormat="1" ht="49.9" customHeight="1">
      <c r="A387" s="34"/>
      <c r="B387" s="35"/>
      <c r="C387" s="34"/>
      <c r="D387" s="34"/>
      <c r="E387" s="158" t="s">
        <v>634</v>
      </c>
      <c r="F387" s="158" t="s">
        <v>635</v>
      </c>
      <c r="G387" s="34"/>
      <c r="H387" s="34"/>
      <c r="I387" s="34"/>
      <c r="J387" s="134">
        <f>BK387</f>
        <v>0</v>
      </c>
      <c r="K387" s="34"/>
      <c r="L387" s="35"/>
      <c r="M387" s="217"/>
      <c r="N387" s="218"/>
      <c r="O387" s="60"/>
      <c r="P387" s="60"/>
      <c r="Q387" s="60"/>
      <c r="R387" s="60"/>
      <c r="S387" s="60"/>
      <c r="T387" s="61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75</v>
      </c>
      <c r="AU387" s="17" t="s">
        <v>76</v>
      </c>
      <c r="AY387" s="17" t="s">
        <v>636</v>
      </c>
      <c r="BK387" s="100">
        <f>SUM(BK388:BK390)</f>
        <v>0</v>
      </c>
    </row>
    <row r="388" spans="1:65" s="2" customFormat="1" ht="16.350000000000001" customHeight="1">
      <c r="A388" s="34"/>
      <c r="B388" s="35"/>
      <c r="C388" s="220" t="s">
        <v>1</v>
      </c>
      <c r="D388" s="220" t="s">
        <v>155</v>
      </c>
      <c r="E388" s="221" t="s">
        <v>1</v>
      </c>
      <c r="F388" s="222" t="s">
        <v>1</v>
      </c>
      <c r="G388" s="223" t="s">
        <v>1</v>
      </c>
      <c r="H388" s="224"/>
      <c r="I388" s="225"/>
      <c r="J388" s="226">
        <f>BK388</f>
        <v>0</v>
      </c>
      <c r="K388" s="227"/>
      <c r="L388" s="35"/>
      <c r="M388" s="228" t="s">
        <v>1</v>
      </c>
      <c r="N388" s="229" t="s">
        <v>41</v>
      </c>
      <c r="O388" s="60"/>
      <c r="P388" s="60"/>
      <c r="Q388" s="60"/>
      <c r="R388" s="60"/>
      <c r="S388" s="60"/>
      <c r="T388" s="61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636</v>
      </c>
      <c r="AU388" s="17" t="s">
        <v>84</v>
      </c>
      <c r="AY388" s="17" t="s">
        <v>636</v>
      </c>
      <c r="BE388" s="100">
        <f>IF(N388="základní",J388,0)</f>
        <v>0</v>
      </c>
      <c r="BF388" s="100">
        <f>IF(N388="snížená",J388,0)</f>
        <v>0</v>
      </c>
      <c r="BG388" s="100">
        <f>IF(N388="zákl. přenesená",J388,0)</f>
        <v>0</v>
      </c>
      <c r="BH388" s="100">
        <f>IF(N388="sníž. přenesená",J388,0)</f>
        <v>0</v>
      </c>
      <c r="BI388" s="100">
        <f>IF(N388="nulová",J388,0)</f>
        <v>0</v>
      </c>
      <c r="BJ388" s="17" t="s">
        <v>84</v>
      </c>
      <c r="BK388" s="100">
        <f>I388*H388</f>
        <v>0</v>
      </c>
    </row>
    <row r="389" spans="1:65" s="2" customFormat="1" ht="16.350000000000001" customHeight="1">
      <c r="A389" s="34"/>
      <c r="B389" s="35"/>
      <c r="C389" s="220" t="s">
        <v>1</v>
      </c>
      <c r="D389" s="220" t="s">
        <v>155</v>
      </c>
      <c r="E389" s="221" t="s">
        <v>1</v>
      </c>
      <c r="F389" s="222" t="s">
        <v>1</v>
      </c>
      <c r="G389" s="223" t="s">
        <v>1</v>
      </c>
      <c r="H389" s="224"/>
      <c r="I389" s="225"/>
      <c r="J389" s="226">
        <f>BK389</f>
        <v>0</v>
      </c>
      <c r="K389" s="227"/>
      <c r="L389" s="35"/>
      <c r="M389" s="228" t="s">
        <v>1</v>
      </c>
      <c r="N389" s="229" t="s">
        <v>41</v>
      </c>
      <c r="O389" s="60"/>
      <c r="P389" s="60"/>
      <c r="Q389" s="60"/>
      <c r="R389" s="60"/>
      <c r="S389" s="60"/>
      <c r="T389" s="61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636</v>
      </c>
      <c r="AU389" s="17" t="s">
        <v>84</v>
      </c>
      <c r="AY389" s="17" t="s">
        <v>636</v>
      </c>
      <c r="BE389" s="100">
        <f>IF(N389="základní",J389,0)</f>
        <v>0</v>
      </c>
      <c r="BF389" s="100">
        <f>IF(N389="snížená",J389,0)</f>
        <v>0</v>
      </c>
      <c r="BG389" s="100">
        <f>IF(N389="zákl. přenesená",J389,0)</f>
        <v>0</v>
      </c>
      <c r="BH389" s="100">
        <f>IF(N389="sníž. přenesená",J389,0)</f>
        <v>0</v>
      </c>
      <c r="BI389" s="100">
        <f>IF(N389="nulová",J389,0)</f>
        <v>0</v>
      </c>
      <c r="BJ389" s="17" t="s">
        <v>84</v>
      </c>
      <c r="BK389" s="100">
        <f>I389*H389</f>
        <v>0</v>
      </c>
    </row>
    <row r="390" spans="1:65" s="2" customFormat="1" ht="16.350000000000001" customHeight="1">
      <c r="A390" s="34"/>
      <c r="B390" s="35"/>
      <c r="C390" s="220" t="s">
        <v>1</v>
      </c>
      <c r="D390" s="220" t="s">
        <v>155</v>
      </c>
      <c r="E390" s="221" t="s">
        <v>1</v>
      </c>
      <c r="F390" s="222" t="s">
        <v>1</v>
      </c>
      <c r="G390" s="223" t="s">
        <v>1</v>
      </c>
      <c r="H390" s="224"/>
      <c r="I390" s="225"/>
      <c r="J390" s="226">
        <f>BK390</f>
        <v>0</v>
      </c>
      <c r="K390" s="227"/>
      <c r="L390" s="35"/>
      <c r="M390" s="228" t="s">
        <v>1</v>
      </c>
      <c r="N390" s="229" t="s">
        <v>41</v>
      </c>
      <c r="O390" s="230"/>
      <c r="P390" s="230"/>
      <c r="Q390" s="230"/>
      <c r="R390" s="230"/>
      <c r="S390" s="230"/>
      <c r="T390" s="231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636</v>
      </c>
      <c r="AU390" s="17" t="s">
        <v>84</v>
      </c>
      <c r="AY390" s="17" t="s">
        <v>636</v>
      </c>
      <c r="BE390" s="100">
        <f>IF(N390="základní",J390,0)</f>
        <v>0</v>
      </c>
      <c r="BF390" s="100">
        <f>IF(N390="snížená",J390,0)</f>
        <v>0</v>
      </c>
      <c r="BG390" s="100">
        <f>IF(N390="zákl. přenesená",J390,0)</f>
        <v>0</v>
      </c>
      <c r="BH390" s="100">
        <f>IF(N390="sníž. přenesená",J390,0)</f>
        <v>0</v>
      </c>
      <c r="BI390" s="100">
        <f>IF(N390="nulová",J390,0)</f>
        <v>0</v>
      </c>
      <c r="BJ390" s="17" t="s">
        <v>84</v>
      </c>
      <c r="BK390" s="100">
        <f>I390*H390</f>
        <v>0</v>
      </c>
    </row>
    <row r="391" spans="1:65" s="2" customFormat="1" ht="6.95" customHeight="1">
      <c r="A391" s="34"/>
      <c r="B391" s="49"/>
      <c r="C391" s="50"/>
      <c r="D391" s="50"/>
      <c r="E391" s="50"/>
      <c r="F391" s="50"/>
      <c r="G391" s="50"/>
      <c r="H391" s="50"/>
      <c r="I391" s="50"/>
      <c r="J391" s="50"/>
      <c r="K391" s="50"/>
      <c r="L391" s="35"/>
      <c r="M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</row>
  </sheetData>
  <autoFilter ref="C142:K390" xr:uid="{00000000-0009-0000-0000-000001000000}"/>
  <mergeCells count="14">
    <mergeCell ref="D121:F121"/>
    <mergeCell ref="E133:H133"/>
    <mergeCell ref="E135:H135"/>
    <mergeCell ref="L2:V2"/>
    <mergeCell ref="E87:H87"/>
    <mergeCell ref="D117:F117"/>
    <mergeCell ref="D118:F118"/>
    <mergeCell ref="D119:F119"/>
    <mergeCell ref="D120:F120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88:D391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N388:N391" xr:uid="{00000000-0002-0000-01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3"/>
  <sheetViews>
    <sheetView showGridLines="0" workbookViewId="0">
      <selection activeCell="E24" sqref="E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89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1:46" s="1" customFormat="1" ht="24.95" customHeight="1">
      <c r="B4" s="20"/>
      <c r="D4" s="21" t="s">
        <v>102</v>
      </c>
      <c r="L4" s="20"/>
      <c r="M4" s="107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78" t="str">
        <f>'Rekapitulace stavby'!K6</f>
        <v>Rekonstrukce dílen, Komenského náměstí 45, Jičín</v>
      </c>
      <c r="F7" s="279"/>
      <c r="G7" s="279"/>
      <c r="H7" s="279"/>
      <c r="L7" s="20"/>
    </row>
    <row r="8" spans="1:46" s="2" customFormat="1" ht="12" customHeight="1">
      <c r="A8" s="34"/>
      <c r="B8" s="35"/>
      <c r="C8" s="34"/>
      <c r="D8" s="27" t="s">
        <v>103</v>
      </c>
      <c r="E8" s="34"/>
      <c r="F8" s="34"/>
      <c r="G8" s="34"/>
      <c r="H8" s="34"/>
      <c r="I8" s="34"/>
      <c r="J8" s="34"/>
      <c r="K8" s="34"/>
      <c r="L8" s="4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68" t="s">
        <v>637</v>
      </c>
      <c r="F9" s="280"/>
      <c r="G9" s="280"/>
      <c r="H9" s="280"/>
      <c r="I9" s="34"/>
      <c r="J9" s="34"/>
      <c r="K9" s="34"/>
      <c r="L9" s="4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4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7" t="s">
        <v>17</v>
      </c>
      <c r="E11" s="34"/>
      <c r="F11" s="25" t="s">
        <v>1</v>
      </c>
      <c r="G11" s="34"/>
      <c r="H11" s="34"/>
      <c r="I11" s="27" t="s">
        <v>18</v>
      </c>
      <c r="J11" s="25" t="s">
        <v>1</v>
      </c>
      <c r="K11" s="34"/>
      <c r="L11" s="4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7" t="s">
        <v>19</v>
      </c>
      <c r="E12" s="34"/>
      <c r="F12" s="25" t="s">
        <v>20</v>
      </c>
      <c r="G12" s="34"/>
      <c r="H12" s="34"/>
      <c r="I12" s="27" t="s">
        <v>21</v>
      </c>
      <c r="J12" s="57" t="str">
        <f>'Rekapitulace stavby'!AN8</f>
        <v>13. 9. 2022</v>
      </c>
      <c r="K12" s="34"/>
      <c r="L12" s="4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4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7" t="s">
        <v>23</v>
      </c>
      <c r="E14" s="34"/>
      <c r="F14" s="34"/>
      <c r="G14" s="34"/>
      <c r="H14" s="34"/>
      <c r="I14" s="27" t="s">
        <v>24</v>
      </c>
      <c r="J14" s="25">
        <f>IF('Rekapitulace stavby'!AN10="","",'Rekapitulace stavby'!AN10)</f>
        <v>60116820</v>
      </c>
      <c r="K14" s="34"/>
      <c r="L14" s="4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5" t="str">
        <f>IF('Rekapitulace stavby'!E11="","",'Rekapitulace stavby'!E11)</f>
        <v xml:space="preserve"> </v>
      </c>
      <c r="F15" s="34"/>
      <c r="G15" s="34"/>
      <c r="H15" s="34"/>
      <c r="I15" s="27" t="s">
        <v>26</v>
      </c>
      <c r="J15" s="25" t="str">
        <f>IF('Rekapitulace stavby'!AN11="","",'Rekapitulace stavby'!AN11)</f>
        <v>CZ60116820</v>
      </c>
      <c r="K15" s="34"/>
      <c r="L15" s="4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4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7" t="s">
        <v>27</v>
      </c>
      <c r="E17" s="34"/>
      <c r="F17" s="34"/>
      <c r="G17" s="34"/>
      <c r="H17" s="34"/>
      <c r="I17" s="27" t="s">
        <v>24</v>
      </c>
      <c r="J17" s="28" t="str">
        <f>'Rekapitulace stavby'!AN13</f>
        <v>Vyplň údaj</v>
      </c>
      <c r="K17" s="34"/>
      <c r="L17" s="4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81" t="str">
        <f>'Rekapitulace stavby'!E14</f>
        <v>Vyplň údaj</v>
      </c>
      <c r="F18" s="249"/>
      <c r="G18" s="249"/>
      <c r="H18" s="249"/>
      <c r="I18" s="27" t="s">
        <v>26</v>
      </c>
      <c r="J18" s="28" t="str">
        <f>'Rekapitulace stavby'!AN14</f>
        <v>Vyplň údaj</v>
      </c>
      <c r="K18" s="34"/>
      <c r="L18" s="4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4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7" t="s">
        <v>29</v>
      </c>
      <c r="E20" s="34"/>
      <c r="F20" s="34"/>
      <c r="G20" s="34"/>
      <c r="H20" s="34"/>
      <c r="I20" s="27" t="s">
        <v>24</v>
      </c>
      <c r="J20" s="25" t="str">
        <f>IF('Rekapitulace stavby'!AN16="","",'Rekapitulace stavby'!AN16)</f>
        <v/>
      </c>
      <c r="K20" s="34"/>
      <c r="L20" s="4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5" t="str">
        <f>IF('Rekapitulace stavby'!E17="","",'Rekapitulace stavby'!E17)</f>
        <v xml:space="preserve"> </v>
      </c>
      <c r="F21" s="34"/>
      <c r="G21" s="34"/>
      <c r="H21" s="34"/>
      <c r="I21" s="27" t="s">
        <v>26</v>
      </c>
      <c r="J21" s="25" t="str">
        <f>IF('Rekapitulace stavby'!AN17="","",'Rekapitulace stavby'!AN17)</f>
        <v/>
      </c>
      <c r="K21" s="34"/>
      <c r="L21" s="4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4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7" t="s">
        <v>31</v>
      </c>
      <c r="E23" s="34"/>
      <c r="F23" s="34"/>
      <c r="G23" s="34"/>
      <c r="H23" s="34"/>
      <c r="I23" s="27" t="s">
        <v>24</v>
      </c>
      <c r="J23" s="25" t="str">
        <f>IF('Rekapitulace stavby'!AN19="","",'Rekapitulace stavby'!AN19)</f>
        <v/>
      </c>
      <c r="K23" s="34"/>
      <c r="L23" s="4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5"/>
      <c r="F24" s="34"/>
      <c r="G24" s="34"/>
      <c r="H24" s="34"/>
      <c r="I24" s="27" t="s">
        <v>26</v>
      </c>
      <c r="J24" s="25" t="str">
        <f>IF('Rekapitulace stavby'!AN20="","",'Rekapitulace stavby'!AN20)</f>
        <v/>
      </c>
      <c r="K24" s="34"/>
      <c r="L24" s="4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4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7" t="s">
        <v>33</v>
      </c>
      <c r="E26" s="34"/>
      <c r="F26" s="34"/>
      <c r="G26" s="34"/>
      <c r="H26" s="34"/>
      <c r="I26" s="34"/>
      <c r="J26" s="34"/>
      <c r="K26" s="34"/>
      <c r="L26" s="4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8"/>
      <c r="B27" s="109"/>
      <c r="C27" s="108"/>
      <c r="D27" s="108"/>
      <c r="E27" s="253" t="s">
        <v>1</v>
      </c>
      <c r="F27" s="253"/>
      <c r="G27" s="253"/>
      <c r="H27" s="25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4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8"/>
      <c r="E29" s="68"/>
      <c r="F29" s="68"/>
      <c r="G29" s="68"/>
      <c r="H29" s="68"/>
      <c r="I29" s="68"/>
      <c r="J29" s="68"/>
      <c r="K29" s="68"/>
      <c r="L29" s="4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5"/>
      <c r="C30" s="34"/>
      <c r="D30" s="25" t="s">
        <v>105</v>
      </c>
      <c r="E30" s="34"/>
      <c r="F30" s="34"/>
      <c r="G30" s="34"/>
      <c r="H30" s="34"/>
      <c r="I30" s="34"/>
      <c r="J30" s="33">
        <f>J96</f>
        <v>0</v>
      </c>
      <c r="K30" s="34"/>
      <c r="L30" s="4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5"/>
      <c r="C31" s="34"/>
      <c r="D31" s="32" t="s">
        <v>96</v>
      </c>
      <c r="E31" s="34"/>
      <c r="F31" s="34"/>
      <c r="G31" s="34"/>
      <c r="H31" s="34"/>
      <c r="I31" s="34"/>
      <c r="J31" s="33">
        <f>J103</f>
        <v>0</v>
      </c>
      <c r="K31" s="34"/>
      <c r="L31" s="4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11" t="s">
        <v>36</v>
      </c>
      <c r="E32" s="34"/>
      <c r="F32" s="34"/>
      <c r="G32" s="34"/>
      <c r="H32" s="34"/>
      <c r="I32" s="34"/>
      <c r="J32" s="73">
        <f>ROUND(J30 + J31, 2)</f>
        <v>0</v>
      </c>
      <c r="K32" s="34"/>
      <c r="L32" s="4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8"/>
      <c r="E33" s="68"/>
      <c r="F33" s="68"/>
      <c r="G33" s="68"/>
      <c r="H33" s="68"/>
      <c r="I33" s="68"/>
      <c r="J33" s="68"/>
      <c r="K33" s="68"/>
      <c r="L33" s="4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38</v>
      </c>
      <c r="G34" s="34"/>
      <c r="H34" s="34"/>
      <c r="I34" s="38" t="s">
        <v>37</v>
      </c>
      <c r="J34" s="38" t="s">
        <v>39</v>
      </c>
      <c r="K34" s="34"/>
      <c r="L34" s="4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12" t="s">
        <v>40</v>
      </c>
      <c r="E35" s="27" t="s">
        <v>41</v>
      </c>
      <c r="F35" s="113">
        <f>ROUND((ROUND((SUM(BE103:BE110) + SUM(BE130:BE158)),  2) + SUM(BE160:BE162)), 2)</f>
        <v>0</v>
      </c>
      <c r="G35" s="34"/>
      <c r="H35" s="34"/>
      <c r="I35" s="114">
        <v>0.21</v>
      </c>
      <c r="J35" s="113">
        <f>ROUND((ROUND(((SUM(BE103:BE110) + SUM(BE130:BE158))*I35),  2) + (SUM(BE160:BE162)*I35)), 2)</f>
        <v>0</v>
      </c>
      <c r="K35" s="34"/>
      <c r="L35" s="4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7" t="s">
        <v>42</v>
      </c>
      <c r="F36" s="113">
        <f>ROUND((ROUND((SUM(BF103:BF110) + SUM(BF130:BF158)),  2) + SUM(BF160:BF162)), 2)</f>
        <v>0</v>
      </c>
      <c r="G36" s="34"/>
      <c r="H36" s="34"/>
      <c r="I36" s="114">
        <v>0.15</v>
      </c>
      <c r="J36" s="113">
        <f>ROUND((ROUND(((SUM(BF103:BF110) + SUM(BF130:BF158))*I36),  2) + (SUM(BF160:BF162)*I36)), 2)</f>
        <v>0</v>
      </c>
      <c r="K36" s="34"/>
      <c r="L36" s="4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7" t="s">
        <v>43</v>
      </c>
      <c r="F37" s="113">
        <f>ROUND((ROUND((SUM(BG103:BG110) + SUM(BG130:BG158)),  2) + SUM(BG160:BG162)), 2)</f>
        <v>0</v>
      </c>
      <c r="G37" s="34"/>
      <c r="H37" s="34"/>
      <c r="I37" s="114">
        <v>0.21</v>
      </c>
      <c r="J37" s="113">
        <f>0</f>
        <v>0</v>
      </c>
      <c r="K37" s="34"/>
      <c r="L37" s="4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5"/>
      <c r="C38" s="34"/>
      <c r="D38" s="34"/>
      <c r="E38" s="27" t="s">
        <v>44</v>
      </c>
      <c r="F38" s="113">
        <f>ROUND((ROUND((SUM(BH103:BH110) + SUM(BH130:BH158)),  2) + SUM(BH160:BH162)), 2)</f>
        <v>0</v>
      </c>
      <c r="G38" s="34"/>
      <c r="H38" s="34"/>
      <c r="I38" s="114">
        <v>0.15</v>
      </c>
      <c r="J38" s="113">
        <f>0</f>
        <v>0</v>
      </c>
      <c r="K38" s="34"/>
      <c r="L38" s="4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5"/>
      <c r="C39" s="34"/>
      <c r="D39" s="34"/>
      <c r="E39" s="27" t="s">
        <v>45</v>
      </c>
      <c r="F39" s="113">
        <f>ROUND((ROUND((SUM(BI103:BI110) + SUM(BI130:BI158)),  2) + SUM(BI160:BI162)), 2)</f>
        <v>0</v>
      </c>
      <c r="G39" s="34"/>
      <c r="H39" s="34"/>
      <c r="I39" s="114">
        <v>0</v>
      </c>
      <c r="J39" s="113">
        <f>0</f>
        <v>0</v>
      </c>
      <c r="K39" s="34"/>
      <c r="L39" s="4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4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15" t="s">
        <v>46</v>
      </c>
      <c r="E41" s="62"/>
      <c r="F41" s="62"/>
      <c r="G41" s="116" t="s">
        <v>47</v>
      </c>
      <c r="H41" s="117" t="s">
        <v>48</v>
      </c>
      <c r="I41" s="62"/>
      <c r="J41" s="118">
        <f>SUM(J32:J39)</f>
        <v>0</v>
      </c>
      <c r="K41" s="119"/>
      <c r="L41" s="4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4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5"/>
      <c r="C61" s="34"/>
      <c r="D61" s="47" t="s">
        <v>51</v>
      </c>
      <c r="E61" s="37"/>
      <c r="F61" s="120" t="s">
        <v>52</v>
      </c>
      <c r="G61" s="47" t="s">
        <v>51</v>
      </c>
      <c r="H61" s="37"/>
      <c r="I61" s="37"/>
      <c r="J61" s="121" t="s">
        <v>52</v>
      </c>
      <c r="K61" s="37"/>
      <c r="L61" s="4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5"/>
      <c r="C65" s="34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5"/>
      <c r="C76" s="34"/>
      <c r="D76" s="47" t="s">
        <v>51</v>
      </c>
      <c r="E76" s="37"/>
      <c r="F76" s="120" t="s">
        <v>52</v>
      </c>
      <c r="G76" s="47" t="s">
        <v>51</v>
      </c>
      <c r="H76" s="37"/>
      <c r="I76" s="37"/>
      <c r="J76" s="121" t="s">
        <v>52</v>
      </c>
      <c r="K76" s="37"/>
      <c r="L76" s="4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1" t="s">
        <v>106</v>
      </c>
      <c r="D82" s="34"/>
      <c r="E82" s="34"/>
      <c r="F82" s="34"/>
      <c r="G82" s="34"/>
      <c r="H82" s="34"/>
      <c r="I82" s="34"/>
      <c r="J82" s="34"/>
      <c r="K82" s="34"/>
      <c r="L82" s="4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4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4"/>
      <c r="D85" s="34"/>
      <c r="E85" s="278" t="str">
        <f>E7</f>
        <v>Rekonstrukce dílen, Komenského náměstí 45, Jičín</v>
      </c>
      <c r="F85" s="279"/>
      <c r="G85" s="279"/>
      <c r="H85" s="279"/>
      <c r="I85" s="34"/>
      <c r="J85" s="34"/>
      <c r="K85" s="34"/>
      <c r="L85" s="4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4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4"/>
      <c r="D87" s="34"/>
      <c r="E87" s="268" t="str">
        <f>E9</f>
        <v>03 - Stlačený vzduch</v>
      </c>
      <c r="F87" s="280"/>
      <c r="G87" s="280"/>
      <c r="H87" s="280"/>
      <c r="I87" s="34"/>
      <c r="J87" s="34"/>
      <c r="K87" s="34"/>
      <c r="L87" s="4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4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7" t="s">
        <v>19</v>
      </c>
      <c r="D89" s="34"/>
      <c r="E89" s="34"/>
      <c r="F89" s="25" t="str">
        <f>F12</f>
        <v>Jičín</v>
      </c>
      <c r="G89" s="34"/>
      <c r="H89" s="34"/>
      <c r="I89" s="27" t="s">
        <v>21</v>
      </c>
      <c r="J89" s="57" t="str">
        <f>IF(J12="","",J12)</f>
        <v>13. 9. 2022</v>
      </c>
      <c r="K89" s="34"/>
      <c r="L89" s="4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4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7" t="s">
        <v>23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>
        <f>E24</f>
        <v>0</v>
      </c>
      <c r="K92" s="34"/>
      <c r="L92" s="4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4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22" t="s">
        <v>107</v>
      </c>
      <c r="D94" s="105"/>
      <c r="E94" s="105"/>
      <c r="F94" s="105"/>
      <c r="G94" s="105"/>
      <c r="H94" s="105"/>
      <c r="I94" s="105"/>
      <c r="J94" s="123" t="s">
        <v>108</v>
      </c>
      <c r="K94" s="105"/>
      <c r="L94" s="4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4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24" t="s">
        <v>109</v>
      </c>
      <c r="D96" s="34"/>
      <c r="E96" s="34"/>
      <c r="F96" s="34"/>
      <c r="G96" s="34"/>
      <c r="H96" s="34"/>
      <c r="I96" s="34"/>
      <c r="J96" s="73">
        <f>J130</f>
        <v>0</v>
      </c>
      <c r="K96" s="34"/>
      <c r="L96" s="4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1:65" s="9" customFormat="1" ht="24.95" customHeight="1">
      <c r="B97" s="125"/>
      <c r="D97" s="126" t="s">
        <v>638</v>
      </c>
      <c r="E97" s="127"/>
      <c r="F97" s="127"/>
      <c r="G97" s="127"/>
      <c r="H97" s="127"/>
      <c r="I97" s="127"/>
      <c r="J97" s="128">
        <f>J131</f>
        <v>0</v>
      </c>
      <c r="L97" s="125"/>
    </row>
    <row r="98" spans="1:65" s="9" customFormat="1" ht="24.95" customHeight="1">
      <c r="B98" s="125"/>
      <c r="D98" s="126" t="s">
        <v>639</v>
      </c>
      <c r="E98" s="127"/>
      <c r="F98" s="127"/>
      <c r="G98" s="127"/>
      <c r="H98" s="127"/>
      <c r="I98" s="127"/>
      <c r="J98" s="128">
        <f>J149</f>
        <v>0</v>
      </c>
      <c r="L98" s="125"/>
    </row>
    <row r="99" spans="1:65" s="9" customFormat="1" ht="24.95" customHeight="1">
      <c r="B99" s="125"/>
      <c r="D99" s="126" t="s">
        <v>640</v>
      </c>
      <c r="E99" s="127"/>
      <c r="F99" s="127"/>
      <c r="G99" s="127"/>
      <c r="H99" s="127"/>
      <c r="I99" s="127"/>
      <c r="J99" s="128">
        <f>J151</f>
        <v>0</v>
      </c>
      <c r="L99" s="125"/>
    </row>
    <row r="100" spans="1:65" s="9" customFormat="1" ht="21.75" customHeight="1">
      <c r="B100" s="125"/>
      <c r="D100" s="133" t="s">
        <v>127</v>
      </c>
      <c r="J100" s="134">
        <f>J159</f>
        <v>0</v>
      </c>
      <c r="L100" s="125"/>
    </row>
    <row r="101" spans="1:65" s="2" customFormat="1" ht="21.75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4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65" s="2" customFormat="1" ht="6.95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4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65" s="2" customFormat="1" ht="29.25" customHeight="1">
      <c r="A103" s="34"/>
      <c r="B103" s="35"/>
      <c r="C103" s="124" t="s">
        <v>128</v>
      </c>
      <c r="D103" s="34"/>
      <c r="E103" s="34"/>
      <c r="F103" s="34"/>
      <c r="G103" s="34"/>
      <c r="H103" s="34"/>
      <c r="I103" s="34"/>
      <c r="J103" s="135">
        <f>ROUND(J104 + J105 + J106 + J107 + J108 + J109,2)</f>
        <v>0</v>
      </c>
      <c r="K103" s="34"/>
      <c r="L103" s="44"/>
      <c r="N103" s="136" t="s">
        <v>40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65" s="2" customFormat="1" ht="18" customHeight="1">
      <c r="A104" s="34"/>
      <c r="B104" s="137"/>
      <c r="C104" s="138"/>
      <c r="D104" s="242" t="s">
        <v>129</v>
      </c>
      <c r="E104" s="277"/>
      <c r="F104" s="277"/>
      <c r="G104" s="138"/>
      <c r="H104" s="138"/>
      <c r="I104" s="138"/>
      <c r="J104" s="96">
        <v>0</v>
      </c>
      <c r="K104" s="138"/>
      <c r="L104" s="140"/>
      <c r="M104" s="141"/>
      <c r="N104" s="142" t="s">
        <v>41</v>
      </c>
      <c r="O104" s="141"/>
      <c r="P104" s="141"/>
      <c r="Q104" s="141"/>
      <c r="R104" s="141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3" t="s">
        <v>130</v>
      </c>
      <c r="AZ104" s="141"/>
      <c r="BA104" s="141"/>
      <c r="BB104" s="141"/>
      <c r="BC104" s="141"/>
      <c r="BD104" s="141"/>
      <c r="BE104" s="144">
        <f t="shared" ref="BE104:BE109" si="0">IF(N104="základní",J104,0)</f>
        <v>0</v>
      </c>
      <c r="BF104" s="144">
        <f t="shared" ref="BF104:BF109" si="1">IF(N104="snížená",J104,0)</f>
        <v>0</v>
      </c>
      <c r="BG104" s="144">
        <f t="shared" ref="BG104:BG109" si="2">IF(N104="zákl. přenesená",J104,0)</f>
        <v>0</v>
      </c>
      <c r="BH104" s="144">
        <f t="shared" ref="BH104:BH109" si="3">IF(N104="sníž. přenesená",J104,0)</f>
        <v>0</v>
      </c>
      <c r="BI104" s="144">
        <f t="shared" ref="BI104:BI109" si="4">IF(N104="nulová",J104,0)</f>
        <v>0</v>
      </c>
      <c r="BJ104" s="143" t="s">
        <v>84</v>
      </c>
      <c r="BK104" s="141"/>
      <c r="BL104" s="141"/>
      <c r="BM104" s="141"/>
    </row>
    <row r="105" spans="1:65" s="2" customFormat="1" ht="18" customHeight="1">
      <c r="A105" s="34"/>
      <c r="B105" s="137"/>
      <c r="C105" s="138"/>
      <c r="D105" s="242" t="s">
        <v>131</v>
      </c>
      <c r="E105" s="277"/>
      <c r="F105" s="277"/>
      <c r="G105" s="138"/>
      <c r="H105" s="138"/>
      <c r="I105" s="138"/>
      <c r="J105" s="96">
        <v>0</v>
      </c>
      <c r="K105" s="138"/>
      <c r="L105" s="140"/>
      <c r="M105" s="141"/>
      <c r="N105" s="142" t="s">
        <v>41</v>
      </c>
      <c r="O105" s="141"/>
      <c r="P105" s="141"/>
      <c r="Q105" s="141"/>
      <c r="R105" s="141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3" t="s">
        <v>130</v>
      </c>
      <c r="AZ105" s="141"/>
      <c r="BA105" s="141"/>
      <c r="BB105" s="141"/>
      <c r="BC105" s="141"/>
      <c r="BD105" s="141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84</v>
      </c>
      <c r="BK105" s="141"/>
      <c r="BL105" s="141"/>
      <c r="BM105" s="141"/>
    </row>
    <row r="106" spans="1:65" s="2" customFormat="1" ht="18" customHeight="1">
      <c r="A106" s="34"/>
      <c r="B106" s="137"/>
      <c r="C106" s="138"/>
      <c r="D106" s="242" t="s">
        <v>132</v>
      </c>
      <c r="E106" s="277"/>
      <c r="F106" s="277"/>
      <c r="G106" s="138"/>
      <c r="H106" s="138"/>
      <c r="I106" s="138"/>
      <c r="J106" s="96">
        <v>0</v>
      </c>
      <c r="K106" s="138"/>
      <c r="L106" s="140"/>
      <c r="M106" s="141"/>
      <c r="N106" s="142" t="s">
        <v>41</v>
      </c>
      <c r="O106" s="141"/>
      <c r="P106" s="141"/>
      <c r="Q106" s="141"/>
      <c r="R106" s="141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3" t="s">
        <v>130</v>
      </c>
      <c r="AZ106" s="141"/>
      <c r="BA106" s="141"/>
      <c r="BB106" s="141"/>
      <c r="BC106" s="141"/>
      <c r="BD106" s="141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84</v>
      </c>
      <c r="BK106" s="141"/>
      <c r="BL106" s="141"/>
      <c r="BM106" s="141"/>
    </row>
    <row r="107" spans="1:65" s="2" customFormat="1" ht="18" customHeight="1">
      <c r="A107" s="34"/>
      <c r="B107" s="137"/>
      <c r="C107" s="138"/>
      <c r="D107" s="242" t="s">
        <v>133</v>
      </c>
      <c r="E107" s="277"/>
      <c r="F107" s="277"/>
      <c r="G107" s="138"/>
      <c r="H107" s="138"/>
      <c r="I107" s="138"/>
      <c r="J107" s="96">
        <v>0</v>
      </c>
      <c r="K107" s="138"/>
      <c r="L107" s="140"/>
      <c r="M107" s="141"/>
      <c r="N107" s="142" t="s">
        <v>41</v>
      </c>
      <c r="O107" s="141"/>
      <c r="P107" s="141"/>
      <c r="Q107" s="141"/>
      <c r="R107" s="141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3" t="s">
        <v>130</v>
      </c>
      <c r="AZ107" s="141"/>
      <c r="BA107" s="141"/>
      <c r="BB107" s="141"/>
      <c r="BC107" s="141"/>
      <c r="BD107" s="141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84</v>
      </c>
      <c r="BK107" s="141"/>
      <c r="BL107" s="141"/>
      <c r="BM107" s="141"/>
    </row>
    <row r="108" spans="1:65" s="2" customFormat="1" ht="18" customHeight="1">
      <c r="A108" s="34"/>
      <c r="B108" s="137"/>
      <c r="C108" s="138"/>
      <c r="D108" s="242" t="s">
        <v>134</v>
      </c>
      <c r="E108" s="277"/>
      <c r="F108" s="277"/>
      <c r="G108" s="138"/>
      <c r="H108" s="138"/>
      <c r="I108" s="138"/>
      <c r="J108" s="96">
        <v>0</v>
      </c>
      <c r="K108" s="138"/>
      <c r="L108" s="140"/>
      <c r="M108" s="141"/>
      <c r="N108" s="142" t="s">
        <v>41</v>
      </c>
      <c r="O108" s="141"/>
      <c r="P108" s="141"/>
      <c r="Q108" s="141"/>
      <c r="R108" s="141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3" t="s">
        <v>130</v>
      </c>
      <c r="AZ108" s="141"/>
      <c r="BA108" s="141"/>
      <c r="BB108" s="141"/>
      <c r="BC108" s="141"/>
      <c r="BD108" s="141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84</v>
      </c>
      <c r="BK108" s="141"/>
      <c r="BL108" s="141"/>
      <c r="BM108" s="141"/>
    </row>
    <row r="109" spans="1:65" s="2" customFormat="1" ht="18" customHeight="1">
      <c r="A109" s="34"/>
      <c r="B109" s="137"/>
      <c r="C109" s="138"/>
      <c r="D109" s="139" t="s">
        <v>135</v>
      </c>
      <c r="E109" s="138"/>
      <c r="F109" s="138"/>
      <c r="G109" s="138"/>
      <c r="H109" s="138"/>
      <c r="I109" s="138"/>
      <c r="J109" s="96">
        <f>ROUND(J30*T109,2)</f>
        <v>0</v>
      </c>
      <c r="K109" s="138"/>
      <c r="L109" s="140"/>
      <c r="M109" s="141"/>
      <c r="N109" s="142" t="s">
        <v>41</v>
      </c>
      <c r="O109" s="141"/>
      <c r="P109" s="141"/>
      <c r="Q109" s="141"/>
      <c r="R109" s="141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3" t="s">
        <v>136</v>
      </c>
      <c r="AZ109" s="141"/>
      <c r="BA109" s="141"/>
      <c r="BB109" s="141"/>
      <c r="BC109" s="141"/>
      <c r="BD109" s="141"/>
      <c r="BE109" s="144">
        <f t="shared" si="0"/>
        <v>0</v>
      </c>
      <c r="BF109" s="144">
        <f t="shared" si="1"/>
        <v>0</v>
      </c>
      <c r="BG109" s="144">
        <f t="shared" si="2"/>
        <v>0</v>
      </c>
      <c r="BH109" s="144">
        <f t="shared" si="3"/>
        <v>0</v>
      </c>
      <c r="BI109" s="144">
        <f t="shared" si="4"/>
        <v>0</v>
      </c>
      <c r="BJ109" s="143" t="s">
        <v>84</v>
      </c>
      <c r="BK109" s="141"/>
      <c r="BL109" s="141"/>
      <c r="BM109" s="141"/>
    </row>
    <row r="110" spans="1:65" s="2" customForma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4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65" s="2" customFormat="1" ht="29.25" customHeight="1">
      <c r="A111" s="34"/>
      <c r="B111" s="35"/>
      <c r="C111" s="104" t="s">
        <v>101</v>
      </c>
      <c r="D111" s="105"/>
      <c r="E111" s="105"/>
      <c r="F111" s="105"/>
      <c r="G111" s="105"/>
      <c r="H111" s="105"/>
      <c r="I111" s="105"/>
      <c r="J111" s="106">
        <f>ROUND(J96+J103,2)</f>
        <v>0</v>
      </c>
      <c r="K111" s="105"/>
      <c r="L111" s="4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65" s="2" customFormat="1" ht="6.95" customHeight="1">
      <c r="A112" s="34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1" t="s">
        <v>137</v>
      </c>
      <c r="D117" s="34"/>
      <c r="E117" s="34"/>
      <c r="F117" s="34"/>
      <c r="G117" s="34"/>
      <c r="H117" s="34"/>
      <c r="I117" s="34"/>
      <c r="J117" s="34"/>
      <c r="K117" s="34"/>
      <c r="L117" s="4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4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7" t="s">
        <v>16</v>
      </c>
      <c r="D119" s="34"/>
      <c r="E119" s="34"/>
      <c r="F119" s="34"/>
      <c r="G119" s="34"/>
      <c r="H119" s="34"/>
      <c r="I119" s="34"/>
      <c r="J119" s="34"/>
      <c r="K119" s="34"/>
      <c r="L119" s="4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4"/>
      <c r="D120" s="34"/>
      <c r="E120" s="278" t="str">
        <f>E7</f>
        <v>Rekonstrukce dílen, Komenského náměstí 45, Jičín</v>
      </c>
      <c r="F120" s="279"/>
      <c r="G120" s="279"/>
      <c r="H120" s="279"/>
      <c r="I120" s="34"/>
      <c r="J120" s="34"/>
      <c r="K120" s="34"/>
      <c r="L120" s="4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7" t="s">
        <v>103</v>
      </c>
      <c r="D121" s="34"/>
      <c r="E121" s="34"/>
      <c r="F121" s="34"/>
      <c r="G121" s="34"/>
      <c r="H121" s="34"/>
      <c r="I121" s="34"/>
      <c r="J121" s="34"/>
      <c r="K121" s="34"/>
      <c r="L121" s="4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4"/>
      <c r="D122" s="34"/>
      <c r="E122" s="268" t="str">
        <f>E9</f>
        <v>03 - Stlačený vzduch</v>
      </c>
      <c r="F122" s="280"/>
      <c r="G122" s="280"/>
      <c r="H122" s="280"/>
      <c r="I122" s="34"/>
      <c r="J122" s="34"/>
      <c r="K122" s="34"/>
      <c r="L122" s="4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4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7" t="s">
        <v>19</v>
      </c>
      <c r="D124" s="34"/>
      <c r="E124" s="34"/>
      <c r="F124" s="25" t="str">
        <f>F12</f>
        <v>Jičín</v>
      </c>
      <c r="G124" s="34"/>
      <c r="H124" s="34"/>
      <c r="I124" s="27" t="s">
        <v>21</v>
      </c>
      <c r="J124" s="57" t="str">
        <f>IF(J12="","",J12)</f>
        <v>13. 9. 2022</v>
      </c>
      <c r="K124" s="34"/>
      <c r="L124" s="4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4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7" t="s">
        <v>23</v>
      </c>
      <c r="D126" s="34"/>
      <c r="E126" s="34"/>
      <c r="F126" s="25" t="str">
        <f>E15</f>
        <v xml:space="preserve"> </v>
      </c>
      <c r="G126" s="34"/>
      <c r="H126" s="34"/>
      <c r="I126" s="27" t="s">
        <v>29</v>
      </c>
      <c r="J126" s="30" t="str">
        <f>E21</f>
        <v xml:space="preserve"> </v>
      </c>
      <c r="K126" s="34"/>
      <c r="L126" s="4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7" t="s">
        <v>27</v>
      </c>
      <c r="D127" s="34"/>
      <c r="E127" s="34"/>
      <c r="F127" s="25" t="str">
        <f>IF(E18="","",E18)</f>
        <v>Vyplň údaj</v>
      </c>
      <c r="G127" s="34"/>
      <c r="H127" s="34"/>
      <c r="I127" s="27" t="s">
        <v>31</v>
      </c>
      <c r="J127" s="30">
        <f>E24</f>
        <v>0</v>
      </c>
      <c r="K127" s="34"/>
      <c r="L127" s="4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4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11" customFormat="1" ht="29.25" customHeight="1">
      <c r="A129" s="145"/>
      <c r="B129" s="146"/>
      <c r="C129" s="147" t="s">
        <v>138</v>
      </c>
      <c r="D129" s="148" t="s">
        <v>61</v>
      </c>
      <c r="E129" s="148" t="s">
        <v>57</v>
      </c>
      <c r="F129" s="148" t="s">
        <v>58</v>
      </c>
      <c r="G129" s="148" t="s">
        <v>139</v>
      </c>
      <c r="H129" s="148" t="s">
        <v>140</v>
      </c>
      <c r="I129" s="148" t="s">
        <v>141</v>
      </c>
      <c r="J129" s="149" t="s">
        <v>108</v>
      </c>
      <c r="K129" s="150" t="s">
        <v>142</v>
      </c>
      <c r="L129" s="151"/>
      <c r="M129" s="64" t="s">
        <v>1</v>
      </c>
      <c r="N129" s="65" t="s">
        <v>40</v>
      </c>
      <c r="O129" s="65" t="s">
        <v>143</v>
      </c>
      <c r="P129" s="65" t="s">
        <v>144</v>
      </c>
      <c r="Q129" s="65" t="s">
        <v>145</v>
      </c>
      <c r="R129" s="65" t="s">
        <v>146</v>
      </c>
      <c r="S129" s="65" t="s">
        <v>147</v>
      </c>
      <c r="T129" s="66" t="s">
        <v>148</v>
      </c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</row>
    <row r="130" spans="1:65" s="2" customFormat="1" ht="22.9" customHeight="1">
      <c r="A130" s="34"/>
      <c r="B130" s="35"/>
      <c r="C130" s="71" t="s">
        <v>149</v>
      </c>
      <c r="D130" s="34"/>
      <c r="E130" s="34"/>
      <c r="F130" s="34"/>
      <c r="G130" s="34"/>
      <c r="H130" s="34"/>
      <c r="I130" s="34"/>
      <c r="J130" s="152">
        <f>BK130</f>
        <v>0</v>
      </c>
      <c r="K130" s="34"/>
      <c r="L130" s="35"/>
      <c r="M130" s="67"/>
      <c r="N130" s="58"/>
      <c r="O130" s="68"/>
      <c r="P130" s="153">
        <f>P131+P149+P151+P159</f>
        <v>0</v>
      </c>
      <c r="Q130" s="68"/>
      <c r="R130" s="153">
        <f>R131+R149+R151+R159</f>
        <v>0</v>
      </c>
      <c r="S130" s="68"/>
      <c r="T130" s="154">
        <f>T131+T149+T151+T159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110</v>
      </c>
      <c r="BK130" s="155">
        <f>BK131+BK149+BK151+BK159</f>
        <v>0</v>
      </c>
    </row>
    <row r="131" spans="1:65" s="12" customFormat="1" ht="25.9" customHeight="1">
      <c r="B131" s="156"/>
      <c r="D131" s="157" t="s">
        <v>75</v>
      </c>
      <c r="E131" s="158" t="s">
        <v>641</v>
      </c>
      <c r="F131" s="158" t="s">
        <v>88</v>
      </c>
      <c r="I131" s="159"/>
      <c r="J131" s="134">
        <f>BK131</f>
        <v>0</v>
      </c>
      <c r="L131" s="156"/>
      <c r="M131" s="160"/>
      <c r="N131" s="161"/>
      <c r="O131" s="161"/>
      <c r="P131" s="162">
        <f>SUM(P132:P148)</f>
        <v>0</v>
      </c>
      <c r="Q131" s="161"/>
      <c r="R131" s="162">
        <f>SUM(R132:R148)</f>
        <v>0</v>
      </c>
      <c r="S131" s="161"/>
      <c r="T131" s="163">
        <f>SUM(T132:T148)</f>
        <v>0</v>
      </c>
      <c r="AR131" s="157" t="s">
        <v>84</v>
      </c>
      <c r="AT131" s="164" t="s">
        <v>75</v>
      </c>
      <c r="AU131" s="164" t="s">
        <v>76</v>
      </c>
      <c r="AY131" s="157" t="s">
        <v>152</v>
      </c>
      <c r="BK131" s="165">
        <f>SUM(BK132:BK148)</f>
        <v>0</v>
      </c>
    </row>
    <row r="132" spans="1:65" s="2" customFormat="1" ht="49.15" customHeight="1">
      <c r="A132" s="34"/>
      <c r="B132" s="137"/>
      <c r="C132" s="168" t="s">
        <v>84</v>
      </c>
      <c r="D132" s="168" t="s">
        <v>155</v>
      </c>
      <c r="E132" s="169" t="s">
        <v>642</v>
      </c>
      <c r="F132" s="170" t="s">
        <v>643</v>
      </c>
      <c r="G132" s="171" t="s">
        <v>559</v>
      </c>
      <c r="H132" s="172">
        <v>1</v>
      </c>
      <c r="I132" s="173"/>
      <c r="J132" s="174">
        <f t="shared" ref="J132:J148" si="5">ROUND(I132*H132,2)</f>
        <v>0</v>
      </c>
      <c r="K132" s="175"/>
      <c r="L132" s="35"/>
      <c r="M132" s="176" t="s">
        <v>1</v>
      </c>
      <c r="N132" s="177" t="s">
        <v>41</v>
      </c>
      <c r="O132" s="60"/>
      <c r="P132" s="178">
        <f t="shared" ref="P132:P148" si="6">O132*H132</f>
        <v>0</v>
      </c>
      <c r="Q132" s="178">
        <v>0</v>
      </c>
      <c r="R132" s="178">
        <f t="shared" ref="R132:R148" si="7">Q132*H132</f>
        <v>0</v>
      </c>
      <c r="S132" s="178">
        <v>0</v>
      </c>
      <c r="T132" s="179">
        <f t="shared" ref="T132:T148" si="8"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0" t="s">
        <v>380</v>
      </c>
      <c r="AT132" s="180" t="s">
        <v>155</v>
      </c>
      <c r="AU132" s="180" t="s">
        <v>84</v>
      </c>
      <c r="AY132" s="17" t="s">
        <v>152</v>
      </c>
      <c r="BE132" s="100">
        <f t="shared" ref="BE132:BE148" si="9">IF(N132="základní",J132,0)</f>
        <v>0</v>
      </c>
      <c r="BF132" s="100">
        <f t="shared" ref="BF132:BF148" si="10">IF(N132="snížená",J132,0)</f>
        <v>0</v>
      </c>
      <c r="BG132" s="100">
        <f t="shared" ref="BG132:BG148" si="11">IF(N132="zákl. přenesená",J132,0)</f>
        <v>0</v>
      </c>
      <c r="BH132" s="100">
        <f t="shared" ref="BH132:BH148" si="12">IF(N132="sníž. přenesená",J132,0)</f>
        <v>0</v>
      </c>
      <c r="BI132" s="100">
        <f t="shared" ref="BI132:BI148" si="13">IF(N132="nulová",J132,0)</f>
        <v>0</v>
      </c>
      <c r="BJ132" s="17" t="s">
        <v>84</v>
      </c>
      <c r="BK132" s="100">
        <f t="shared" ref="BK132:BK148" si="14">ROUND(I132*H132,2)</f>
        <v>0</v>
      </c>
      <c r="BL132" s="17" t="s">
        <v>380</v>
      </c>
      <c r="BM132" s="180" t="s">
        <v>86</v>
      </c>
    </row>
    <row r="133" spans="1:65" s="2" customFormat="1" ht="24.2" customHeight="1">
      <c r="A133" s="34"/>
      <c r="B133" s="137"/>
      <c r="C133" s="168" t="s">
        <v>86</v>
      </c>
      <c r="D133" s="168" t="s">
        <v>155</v>
      </c>
      <c r="E133" s="169" t="s">
        <v>644</v>
      </c>
      <c r="F133" s="170" t="s">
        <v>645</v>
      </c>
      <c r="G133" s="171" t="s">
        <v>559</v>
      </c>
      <c r="H133" s="172">
        <v>1</v>
      </c>
      <c r="I133" s="173"/>
      <c r="J133" s="174">
        <f t="shared" si="5"/>
        <v>0</v>
      </c>
      <c r="K133" s="175"/>
      <c r="L133" s="35"/>
      <c r="M133" s="176" t="s">
        <v>1</v>
      </c>
      <c r="N133" s="177" t="s">
        <v>41</v>
      </c>
      <c r="O133" s="60"/>
      <c r="P133" s="178">
        <f t="shared" si="6"/>
        <v>0</v>
      </c>
      <c r="Q133" s="178">
        <v>0</v>
      </c>
      <c r="R133" s="178">
        <f t="shared" si="7"/>
        <v>0</v>
      </c>
      <c r="S133" s="178">
        <v>0</v>
      </c>
      <c r="T133" s="179">
        <f t="shared" si="8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0" t="s">
        <v>380</v>
      </c>
      <c r="AT133" s="180" t="s">
        <v>155</v>
      </c>
      <c r="AU133" s="180" t="s">
        <v>84</v>
      </c>
      <c r="AY133" s="17" t="s">
        <v>152</v>
      </c>
      <c r="BE133" s="100">
        <f t="shared" si="9"/>
        <v>0</v>
      </c>
      <c r="BF133" s="100">
        <f t="shared" si="10"/>
        <v>0</v>
      </c>
      <c r="BG133" s="100">
        <f t="shared" si="11"/>
        <v>0</v>
      </c>
      <c r="BH133" s="100">
        <f t="shared" si="12"/>
        <v>0</v>
      </c>
      <c r="BI133" s="100">
        <f t="shared" si="13"/>
        <v>0</v>
      </c>
      <c r="BJ133" s="17" t="s">
        <v>84</v>
      </c>
      <c r="BK133" s="100">
        <f t="shared" si="14"/>
        <v>0</v>
      </c>
      <c r="BL133" s="17" t="s">
        <v>380</v>
      </c>
      <c r="BM133" s="180" t="s">
        <v>159</v>
      </c>
    </row>
    <row r="134" spans="1:65" s="2" customFormat="1" ht="55.5" customHeight="1">
      <c r="A134" s="34"/>
      <c r="B134" s="137"/>
      <c r="C134" s="168" t="s">
        <v>209</v>
      </c>
      <c r="D134" s="168" t="s">
        <v>155</v>
      </c>
      <c r="E134" s="169" t="s">
        <v>646</v>
      </c>
      <c r="F134" s="170" t="s">
        <v>647</v>
      </c>
      <c r="G134" s="171" t="s">
        <v>559</v>
      </c>
      <c r="H134" s="172">
        <v>1</v>
      </c>
      <c r="I134" s="173"/>
      <c r="J134" s="174">
        <f t="shared" si="5"/>
        <v>0</v>
      </c>
      <c r="K134" s="175"/>
      <c r="L134" s="35"/>
      <c r="M134" s="176" t="s">
        <v>1</v>
      </c>
      <c r="N134" s="177" t="s">
        <v>41</v>
      </c>
      <c r="O134" s="60"/>
      <c r="P134" s="178">
        <f t="shared" si="6"/>
        <v>0</v>
      </c>
      <c r="Q134" s="178">
        <v>0</v>
      </c>
      <c r="R134" s="178">
        <f t="shared" si="7"/>
        <v>0</v>
      </c>
      <c r="S134" s="178">
        <v>0</v>
      </c>
      <c r="T134" s="179">
        <f t="shared" si="8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0" t="s">
        <v>380</v>
      </c>
      <c r="AT134" s="180" t="s">
        <v>155</v>
      </c>
      <c r="AU134" s="180" t="s">
        <v>84</v>
      </c>
      <c r="AY134" s="17" t="s">
        <v>152</v>
      </c>
      <c r="BE134" s="100">
        <f t="shared" si="9"/>
        <v>0</v>
      </c>
      <c r="BF134" s="100">
        <f t="shared" si="10"/>
        <v>0</v>
      </c>
      <c r="BG134" s="100">
        <f t="shared" si="11"/>
        <v>0</v>
      </c>
      <c r="BH134" s="100">
        <f t="shared" si="12"/>
        <v>0</v>
      </c>
      <c r="BI134" s="100">
        <f t="shared" si="13"/>
        <v>0</v>
      </c>
      <c r="BJ134" s="17" t="s">
        <v>84</v>
      </c>
      <c r="BK134" s="100">
        <f t="shared" si="14"/>
        <v>0</v>
      </c>
      <c r="BL134" s="17" t="s">
        <v>380</v>
      </c>
      <c r="BM134" s="180" t="s">
        <v>269</v>
      </c>
    </row>
    <row r="135" spans="1:65" s="2" customFormat="1" ht="33" customHeight="1">
      <c r="A135" s="34"/>
      <c r="B135" s="137"/>
      <c r="C135" s="168" t="s">
        <v>159</v>
      </c>
      <c r="D135" s="168" t="s">
        <v>155</v>
      </c>
      <c r="E135" s="169" t="s">
        <v>648</v>
      </c>
      <c r="F135" s="170" t="s">
        <v>649</v>
      </c>
      <c r="G135" s="171" t="s">
        <v>559</v>
      </c>
      <c r="H135" s="172">
        <v>1</v>
      </c>
      <c r="I135" s="173"/>
      <c r="J135" s="174">
        <f t="shared" si="5"/>
        <v>0</v>
      </c>
      <c r="K135" s="175"/>
      <c r="L135" s="35"/>
      <c r="M135" s="176" t="s">
        <v>1</v>
      </c>
      <c r="N135" s="177" t="s">
        <v>41</v>
      </c>
      <c r="O135" s="60"/>
      <c r="P135" s="178">
        <f t="shared" si="6"/>
        <v>0</v>
      </c>
      <c r="Q135" s="178">
        <v>0</v>
      </c>
      <c r="R135" s="178">
        <f t="shared" si="7"/>
        <v>0</v>
      </c>
      <c r="S135" s="178">
        <v>0</v>
      </c>
      <c r="T135" s="179">
        <f t="shared" si="8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0" t="s">
        <v>380</v>
      </c>
      <c r="AT135" s="180" t="s">
        <v>155</v>
      </c>
      <c r="AU135" s="180" t="s">
        <v>84</v>
      </c>
      <c r="AY135" s="17" t="s">
        <v>152</v>
      </c>
      <c r="BE135" s="100">
        <f t="shared" si="9"/>
        <v>0</v>
      </c>
      <c r="BF135" s="100">
        <f t="shared" si="10"/>
        <v>0</v>
      </c>
      <c r="BG135" s="100">
        <f t="shared" si="11"/>
        <v>0</v>
      </c>
      <c r="BH135" s="100">
        <f t="shared" si="12"/>
        <v>0</v>
      </c>
      <c r="BI135" s="100">
        <f t="shared" si="13"/>
        <v>0</v>
      </c>
      <c r="BJ135" s="17" t="s">
        <v>84</v>
      </c>
      <c r="BK135" s="100">
        <f t="shared" si="14"/>
        <v>0</v>
      </c>
      <c r="BL135" s="17" t="s">
        <v>380</v>
      </c>
      <c r="BM135" s="180" t="s">
        <v>195</v>
      </c>
    </row>
    <row r="136" spans="1:65" s="2" customFormat="1" ht="24.2" customHeight="1">
      <c r="A136" s="34"/>
      <c r="B136" s="137"/>
      <c r="C136" s="168" t="s">
        <v>271</v>
      </c>
      <c r="D136" s="168" t="s">
        <v>155</v>
      </c>
      <c r="E136" s="169" t="s">
        <v>650</v>
      </c>
      <c r="F136" s="170" t="s">
        <v>651</v>
      </c>
      <c r="G136" s="171" t="s">
        <v>559</v>
      </c>
      <c r="H136" s="172">
        <v>1</v>
      </c>
      <c r="I136" s="173"/>
      <c r="J136" s="174">
        <f t="shared" si="5"/>
        <v>0</v>
      </c>
      <c r="K136" s="175"/>
      <c r="L136" s="35"/>
      <c r="M136" s="176" t="s">
        <v>1</v>
      </c>
      <c r="N136" s="177" t="s">
        <v>41</v>
      </c>
      <c r="O136" s="60"/>
      <c r="P136" s="178">
        <f t="shared" si="6"/>
        <v>0</v>
      </c>
      <c r="Q136" s="178">
        <v>0</v>
      </c>
      <c r="R136" s="178">
        <f t="shared" si="7"/>
        <v>0</v>
      </c>
      <c r="S136" s="178">
        <v>0</v>
      </c>
      <c r="T136" s="179">
        <f t="shared" si="8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0" t="s">
        <v>380</v>
      </c>
      <c r="AT136" s="180" t="s">
        <v>155</v>
      </c>
      <c r="AU136" s="180" t="s">
        <v>84</v>
      </c>
      <c r="AY136" s="17" t="s">
        <v>152</v>
      </c>
      <c r="BE136" s="100">
        <f t="shared" si="9"/>
        <v>0</v>
      </c>
      <c r="BF136" s="100">
        <f t="shared" si="10"/>
        <v>0</v>
      </c>
      <c r="BG136" s="100">
        <f t="shared" si="11"/>
        <v>0</v>
      </c>
      <c r="BH136" s="100">
        <f t="shared" si="12"/>
        <v>0</v>
      </c>
      <c r="BI136" s="100">
        <f t="shared" si="13"/>
        <v>0</v>
      </c>
      <c r="BJ136" s="17" t="s">
        <v>84</v>
      </c>
      <c r="BK136" s="100">
        <f t="shared" si="14"/>
        <v>0</v>
      </c>
      <c r="BL136" s="17" t="s">
        <v>380</v>
      </c>
      <c r="BM136" s="180" t="s">
        <v>300</v>
      </c>
    </row>
    <row r="137" spans="1:65" s="2" customFormat="1" ht="24.2" customHeight="1">
      <c r="A137" s="34"/>
      <c r="B137" s="137"/>
      <c r="C137" s="168" t="s">
        <v>269</v>
      </c>
      <c r="D137" s="168" t="s">
        <v>155</v>
      </c>
      <c r="E137" s="169" t="s">
        <v>652</v>
      </c>
      <c r="F137" s="170" t="s">
        <v>653</v>
      </c>
      <c r="G137" s="171" t="s">
        <v>207</v>
      </c>
      <c r="H137" s="172">
        <v>160</v>
      </c>
      <c r="I137" s="173"/>
      <c r="J137" s="174">
        <f t="shared" si="5"/>
        <v>0</v>
      </c>
      <c r="K137" s="175"/>
      <c r="L137" s="35"/>
      <c r="M137" s="176" t="s">
        <v>1</v>
      </c>
      <c r="N137" s="177" t="s">
        <v>41</v>
      </c>
      <c r="O137" s="60"/>
      <c r="P137" s="178">
        <f t="shared" si="6"/>
        <v>0</v>
      </c>
      <c r="Q137" s="178">
        <v>0</v>
      </c>
      <c r="R137" s="178">
        <f t="shared" si="7"/>
        <v>0</v>
      </c>
      <c r="S137" s="178">
        <v>0</v>
      </c>
      <c r="T137" s="179">
        <f t="shared" si="8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0" t="s">
        <v>380</v>
      </c>
      <c r="AT137" s="180" t="s">
        <v>155</v>
      </c>
      <c r="AU137" s="180" t="s">
        <v>84</v>
      </c>
      <c r="AY137" s="17" t="s">
        <v>152</v>
      </c>
      <c r="BE137" s="100">
        <f t="shared" si="9"/>
        <v>0</v>
      </c>
      <c r="BF137" s="100">
        <f t="shared" si="10"/>
        <v>0</v>
      </c>
      <c r="BG137" s="100">
        <f t="shared" si="11"/>
        <v>0</v>
      </c>
      <c r="BH137" s="100">
        <f t="shared" si="12"/>
        <v>0</v>
      </c>
      <c r="BI137" s="100">
        <f t="shared" si="13"/>
        <v>0</v>
      </c>
      <c r="BJ137" s="17" t="s">
        <v>84</v>
      </c>
      <c r="BK137" s="100">
        <f t="shared" si="14"/>
        <v>0</v>
      </c>
      <c r="BL137" s="17" t="s">
        <v>380</v>
      </c>
      <c r="BM137" s="180" t="s">
        <v>310</v>
      </c>
    </row>
    <row r="138" spans="1:65" s="2" customFormat="1" ht="24.2" customHeight="1">
      <c r="A138" s="34"/>
      <c r="B138" s="137"/>
      <c r="C138" s="168" t="s">
        <v>284</v>
      </c>
      <c r="D138" s="168" t="s">
        <v>155</v>
      </c>
      <c r="E138" s="169" t="s">
        <v>654</v>
      </c>
      <c r="F138" s="170" t="s">
        <v>655</v>
      </c>
      <c r="G138" s="171" t="s">
        <v>207</v>
      </c>
      <c r="H138" s="172">
        <v>110</v>
      </c>
      <c r="I138" s="173"/>
      <c r="J138" s="174">
        <f t="shared" si="5"/>
        <v>0</v>
      </c>
      <c r="K138" s="175"/>
      <c r="L138" s="35"/>
      <c r="M138" s="176" t="s">
        <v>1</v>
      </c>
      <c r="N138" s="177" t="s">
        <v>41</v>
      </c>
      <c r="O138" s="60"/>
      <c r="P138" s="178">
        <f t="shared" si="6"/>
        <v>0</v>
      </c>
      <c r="Q138" s="178">
        <v>0</v>
      </c>
      <c r="R138" s="178">
        <f t="shared" si="7"/>
        <v>0</v>
      </c>
      <c r="S138" s="178">
        <v>0</v>
      </c>
      <c r="T138" s="179">
        <f t="shared" si="8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0" t="s">
        <v>380</v>
      </c>
      <c r="AT138" s="180" t="s">
        <v>155</v>
      </c>
      <c r="AU138" s="180" t="s">
        <v>84</v>
      </c>
      <c r="AY138" s="17" t="s">
        <v>152</v>
      </c>
      <c r="BE138" s="100">
        <f t="shared" si="9"/>
        <v>0</v>
      </c>
      <c r="BF138" s="100">
        <f t="shared" si="10"/>
        <v>0</v>
      </c>
      <c r="BG138" s="100">
        <f t="shared" si="11"/>
        <v>0</v>
      </c>
      <c r="BH138" s="100">
        <f t="shared" si="12"/>
        <v>0</v>
      </c>
      <c r="BI138" s="100">
        <f t="shared" si="13"/>
        <v>0</v>
      </c>
      <c r="BJ138" s="17" t="s">
        <v>84</v>
      </c>
      <c r="BK138" s="100">
        <f t="shared" si="14"/>
        <v>0</v>
      </c>
      <c r="BL138" s="17" t="s">
        <v>380</v>
      </c>
      <c r="BM138" s="180" t="s">
        <v>320</v>
      </c>
    </row>
    <row r="139" spans="1:65" s="2" customFormat="1" ht="24.2" customHeight="1">
      <c r="A139" s="34"/>
      <c r="B139" s="137"/>
      <c r="C139" s="168" t="s">
        <v>195</v>
      </c>
      <c r="D139" s="168" t="s">
        <v>155</v>
      </c>
      <c r="E139" s="169" t="s">
        <v>656</v>
      </c>
      <c r="F139" s="170" t="s">
        <v>657</v>
      </c>
      <c r="G139" s="171" t="s">
        <v>207</v>
      </c>
      <c r="H139" s="172">
        <v>25</v>
      </c>
      <c r="I139" s="173"/>
      <c r="J139" s="174">
        <f t="shared" si="5"/>
        <v>0</v>
      </c>
      <c r="K139" s="175"/>
      <c r="L139" s="35"/>
      <c r="M139" s="176" t="s">
        <v>1</v>
      </c>
      <c r="N139" s="177" t="s">
        <v>41</v>
      </c>
      <c r="O139" s="60"/>
      <c r="P139" s="178">
        <f t="shared" si="6"/>
        <v>0</v>
      </c>
      <c r="Q139" s="178">
        <v>0</v>
      </c>
      <c r="R139" s="178">
        <f t="shared" si="7"/>
        <v>0</v>
      </c>
      <c r="S139" s="178">
        <v>0</v>
      </c>
      <c r="T139" s="179">
        <f t="shared" si="8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0" t="s">
        <v>380</v>
      </c>
      <c r="AT139" s="180" t="s">
        <v>155</v>
      </c>
      <c r="AU139" s="180" t="s">
        <v>84</v>
      </c>
      <c r="AY139" s="17" t="s">
        <v>152</v>
      </c>
      <c r="BE139" s="100">
        <f t="shared" si="9"/>
        <v>0</v>
      </c>
      <c r="BF139" s="100">
        <f t="shared" si="10"/>
        <v>0</v>
      </c>
      <c r="BG139" s="100">
        <f t="shared" si="11"/>
        <v>0</v>
      </c>
      <c r="BH139" s="100">
        <f t="shared" si="12"/>
        <v>0</v>
      </c>
      <c r="BI139" s="100">
        <f t="shared" si="13"/>
        <v>0</v>
      </c>
      <c r="BJ139" s="17" t="s">
        <v>84</v>
      </c>
      <c r="BK139" s="100">
        <f t="shared" si="14"/>
        <v>0</v>
      </c>
      <c r="BL139" s="17" t="s">
        <v>380</v>
      </c>
      <c r="BM139" s="180" t="s">
        <v>380</v>
      </c>
    </row>
    <row r="140" spans="1:65" s="2" customFormat="1" ht="24.2" customHeight="1">
      <c r="A140" s="34"/>
      <c r="B140" s="137"/>
      <c r="C140" s="168" t="s">
        <v>294</v>
      </c>
      <c r="D140" s="168" t="s">
        <v>155</v>
      </c>
      <c r="E140" s="169" t="s">
        <v>658</v>
      </c>
      <c r="F140" s="170" t="s">
        <v>659</v>
      </c>
      <c r="G140" s="171" t="s">
        <v>559</v>
      </c>
      <c r="H140" s="172">
        <v>4</v>
      </c>
      <c r="I140" s="173"/>
      <c r="J140" s="174">
        <f t="shared" si="5"/>
        <v>0</v>
      </c>
      <c r="K140" s="175"/>
      <c r="L140" s="35"/>
      <c r="M140" s="176" t="s">
        <v>1</v>
      </c>
      <c r="N140" s="177" t="s">
        <v>41</v>
      </c>
      <c r="O140" s="60"/>
      <c r="P140" s="178">
        <f t="shared" si="6"/>
        <v>0</v>
      </c>
      <c r="Q140" s="178">
        <v>0</v>
      </c>
      <c r="R140" s="178">
        <f t="shared" si="7"/>
        <v>0</v>
      </c>
      <c r="S140" s="178">
        <v>0</v>
      </c>
      <c r="T140" s="179">
        <f t="shared" si="8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0" t="s">
        <v>380</v>
      </c>
      <c r="AT140" s="180" t="s">
        <v>155</v>
      </c>
      <c r="AU140" s="180" t="s">
        <v>84</v>
      </c>
      <c r="AY140" s="17" t="s">
        <v>152</v>
      </c>
      <c r="BE140" s="100">
        <f t="shared" si="9"/>
        <v>0</v>
      </c>
      <c r="BF140" s="100">
        <f t="shared" si="10"/>
        <v>0</v>
      </c>
      <c r="BG140" s="100">
        <f t="shared" si="11"/>
        <v>0</v>
      </c>
      <c r="BH140" s="100">
        <f t="shared" si="12"/>
        <v>0</v>
      </c>
      <c r="BI140" s="100">
        <f t="shared" si="13"/>
        <v>0</v>
      </c>
      <c r="BJ140" s="17" t="s">
        <v>84</v>
      </c>
      <c r="BK140" s="100">
        <f t="shared" si="14"/>
        <v>0</v>
      </c>
      <c r="BL140" s="17" t="s">
        <v>380</v>
      </c>
      <c r="BM140" s="180" t="s">
        <v>390</v>
      </c>
    </row>
    <row r="141" spans="1:65" s="2" customFormat="1" ht="24.2" customHeight="1">
      <c r="A141" s="34"/>
      <c r="B141" s="137"/>
      <c r="C141" s="168" t="s">
        <v>300</v>
      </c>
      <c r="D141" s="168" t="s">
        <v>155</v>
      </c>
      <c r="E141" s="169" t="s">
        <v>660</v>
      </c>
      <c r="F141" s="170" t="s">
        <v>661</v>
      </c>
      <c r="G141" s="171" t="s">
        <v>559</v>
      </c>
      <c r="H141" s="172">
        <v>22</v>
      </c>
      <c r="I141" s="173"/>
      <c r="J141" s="174">
        <f t="shared" si="5"/>
        <v>0</v>
      </c>
      <c r="K141" s="175"/>
      <c r="L141" s="35"/>
      <c r="M141" s="176" t="s">
        <v>1</v>
      </c>
      <c r="N141" s="177" t="s">
        <v>41</v>
      </c>
      <c r="O141" s="60"/>
      <c r="P141" s="178">
        <f t="shared" si="6"/>
        <v>0</v>
      </c>
      <c r="Q141" s="178">
        <v>0</v>
      </c>
      <c r="R141" s="178">
        <f t="shared" si="7"/>
        <v>0</v>
      </c>
      <c r="S141" s="178">
        <v>0</v>
      </c>
      <c r="T141" s="179">
        <f t="shared" si="8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0" t="s">
        <v>380</v>
      </c>
      <c r="AT141" s="180" t="s">
        <v>155</v>
      </c>
      <c r="AU141" s="180" t="s">
        <v>84</v>
      </c>
      <c r="AY141" s="17" t="s">
        <v>152</v>
      </c>
      <c r="BE141" s="100">
        <f t="shared" si="9"/>
        <v>0</v>
      </c>
      <c r="BF141" s="100">
        <f t="shared" si="10"/>
        <v>0</v>
      </c>
      <c r="BG141" s="100">
        <f t="shared" si="11"/>
        <v>0</v>
      </c>
      <c r="BH141" s="100">
        <f t="shared" si="12"/>
        <v>0</v>
      </c>
      <c r="BI141" s="100">
        <f t="shared" si="13"/>
        <v>0</v>
      </c>
      <c r="BJ141" s="17" t="s">
        <v>84</v>
      </c>
      <c r="BK141" s="100">
        <f t="shared" si="14"/>
        <v>0</v>
      </c>
      <c r="BL141" s="17" t="s">
        <v>380</v>
      </c>
      <c r="BM141" s="180" t="s">
        <v>401</v>
      </c>
    </row>
    <row r="142" spans="1:65" s="2" customFormat="1" ht="24.2" customHeight="1">
      <c r="A142" s="34"/>
      <c r="B142" s="137"/>
      <c r="C142" s="168" t="s">
        <v>305</v>
      </c>
      <c r="D142" s="168" t="s">
        <v>155</v>
      </c>
      <c r="E142" s="169" t="s">
        <v>662</v>
      </c>
      <c r="F142" s="170" t="s">
        <v>663</v>
      </c>
      <c r="G142" s="171" t="s">
        <v>559</v>
      </c>
      <c r="H142" s="172">
        <v>1</v>
      </c>
      <c r="I142" s="173"/>
      <c r="J142" s="174">
        <f t="shared" si="5"/>
        <v>0</v>
      </c>
      <c r="K142" s="175"/>
      <c r="L142" s="35"/>
      <c r="M142" s="176" t="s">
        <v>1</v>
      </c>
      <c r="N142" s="177" t="s">
        <v>41</v>
      </c>
      <c r="O142" s="60"/>
      <c r="P142" s="178">
        <f t="shared" si="6"/>
        <v>0</v>
      </c>
      <c r="Q142" s="178">
        <v>0</v>
      </c>
      <c r="R142" s="178">
        <f t="shared" si="7"/>
        <v>0</v>
      </c>
      <c r="S142" s="178">
        <v>0</v>
      </c>
      <c r="T142" s="179">
        <f t="shared" si="8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0" t="s">
        <v>380</v>
      </c>
      <c r="AT142" s="180" t="s">
        <v>155</v>
      </c>
      <c r="AU142" s="180" t="s">
        <v>84</v>
      </c>
      <c r="AY142" s="17" t="s">
        <v>152</v>
      </c>
      <c r="BE142" s="100">
        <f t="shared" si="9"/>
        <v>0</v>
      </c>
      <c r="BF142" s="100">
        <f t="shared" si="10"/>
        <v>0</v>
      </c>
      <c r="BG142" s="100">
        <f t="shared" si="11"/>
        <v>0</v>
      </c>
      <c r="BH142" s="100">
        <f t="shared" si="12"/>
        <v>0</v>
      </c>
      <c r="BI142" s="100">
        <f t="shared" si="13"/>
        <v>0</v>
      </c>
      <c r="BJ142" s="17" t="s">
        <v>84</v>
      </c>
      <c r="BK142" s="100">
        <f t="shared" si="14"/>
        <v>0</v>
      </c>
      <c r="BL142" s="17" t="s">
        <v>380</v>
      </c>
      <c r="BM142" s="180" t="s">
        <v>412</v>
      </c>
    </row>
    <row r="143" spans="1:65" s="2" customFormat="1" ht="24.2" customHeight="1">
      <c r="A143" s="34"/>
      <c r="B143" s="137"/>
      <c r="C143" s="168" t="s">
        <v>310</v>
      </c>
      <c r="D143" s="168" t="s">
        <v>155</v>
      </c>
      <c r="E143" s="169" t="s">
        <v>664</v>
      </c>
      <c r="F143" s="170" t="s">
        <v>665</v>
      </c>
      <c r="G143" s="171" t="s">
        <v>559</v>
      </c>
      <c r="H143" s="172">
        <v>1</v>
      </c>
      <c r="I143" s="173"/>
      <c r="J143" s="174">
        <f t="shared" si="5"/>
        <v>0</v>
      </c>
      <c r="K143" s="175"/>
      <c r="L143" s="35"/>
      <c r="M143" s="176" t="s">
        <v>1</v>
      </c>
      <c r="N143" s="177" t="s">
        <v>41</v>
      </c>
      <c r="O143" s="60"/>
      <c r="P143" s="178">
        <f t="shared" si="6"/>
        <v>0</v>
      </c>
      <c r="Q143" s="178">
        <v>0</v>
      </c>
      <c r="R143" s="178">
        <f t="shared" si="7"/>
        <v>0</v>
      </c>
      <c r="S143" s="178">
        <v>0</v>
      </c>
      <c r="T143" s="179">
        <f t="shared" si="8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0" t="s">
        <v>380</v>
      </c>
      <c r="AT143" s="180" t="s">
        <v>155</v>
      </c>
      <c r="AU143" s="180" t="s">
        <v>84</v>
      </c>
      <c r="AY143" s="17" t="s">
        <v>152</v>
      </c>
      <c r="BE143" s="100">
        <f t="shared" si="9"/>
        <v>0</v>
      </c>
      <c r="BF143" s="100">
        <f t="shared" si="10"/>
        <v>0</v>
      </c>
      <c r="BG143" s="100">
        <f t="shared" si="11"/>
        <v>0</v>
      </c>
      <c r="BH143" s="100">
        <f t="shared" si="12"/>
        <v>0</v>
      </c>
      <c r="BI143" s="100">
        <f t="shared" si="13"/>
        <v>0</v>
      </c>
      <c r="BJ143" s="17" t="s">
        <v>84</v>
      </c>
      <c r="BK143" s="100">
        <f t="shared" si="14"/>
        <v>0</v>
      </c>
      <c r="BL143" s="17" t="s">
        <v>380</v>
      </c>
      <c r="BM143" s="180" t="s">
        <v>425</v>
      </c>
    </row>
    <row r="144" spans="1:65" s="2" customFormat="1" ht="33" customHeight="1">
      <c r="A144" s="34"/>
      <c r="B144" s="137"/>
      <c r="C144" s="168" t="s">
        <v>315</v>
      </c>
      <c r="D144" s="168" t="s">
        <v>155</v>
      </c>
      <c r="E144" s="169" t="s">
        <v>666</v>
      </c>
      <c r="F144" s="170" t="s">
        <v>667</v>
      </c>
      <c r="G144" s="171" t="s">
        <v>559</v>
      </c>
      <c r="H144" s="172">
        <v>20</v>
      </c>
      <c r="I144" s="173"/>
      <c r="J144" s="174">
        <f t="shared" si="5"/>
        <v>0</v>
      </c>
      <c r="K144" s="175"/>
      <c r="L144" s="35"/>
      <c r="M144" s="176" t="s">
        <v>1</v>
      </c>
      <c r="N144" s="177" t="s">
        <v>41</v>
      </c>
      <c r="O144" s="60"/>
      <c r="P144" s="178">
        <f t="shared" si="6"/>
        <v>0</v>
      </c>
      <c r="Q144" s="178">
        <v>0</v>
      </c>
      <c r="R144" s="178">
        <f t="shared" si="7"/>
        <v>0</v>
      </c>
      <c r="S144" s="178">
        <v>0</v>
      </c>
      <c r="T144" s="179">
        <f t="shared" si="8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0" t="s">
        <v>380</v>
      </c>
      <c r="AT144" s="180" t="s">
        <v>155</v>
      </c>
      <c r="AU144" s="180" t="s">
        <v>84</v>
      </c>
      <c r="AY144" s="17" t="s">
        <v>152</v>
      </c>
      <c r="BE144" s="100">
        <f t="shared" si="9"/>
        <v>0</v>
      </c>
      <c r="BF144" s="100">
        <f t="shared" si="10"/>
        <v>0</v>
      </c>
      <c r="BG144" s="100">
        <f t="shared" si="11"/>
        <v>0</v>
      </c>
      <c r="BH144" s="100">
        <f t="shared" si="12"/>
        <v>0</v>
      </c>
      <c r="BI144" s="100">
        <f t="shared" si="13"/>
        <v>0</v>
      </c>
      <c r="BJ144" s="17" t="s">
        <v>84</v>
      </c>
      <c r="BK144" s="100">
        <f t="shared" si="14"/>
        <v>0</v>
      </c>
      <c r="BL144" s="17" t="s">
        <v>380</v>
      </c>
      <c r="BM144" s="180" t="s">
        <v>437</v>
      </c>
    </row>
    <row r="145" spans="1:65" s="2" customFormat="1" ht="24.2" customHeight="1">
      <c r="A145" s="34"/>
      <c r="B145" s="137"/>
      <c r="C145" s="168" t="s">
        <v>320</v>
      </c>
      <c r="D145" s="168" t="s">
        <v>155</v>
      </c>
      <c r="E145" s="169" t="s">
        <v>668</v>
      </c>
      <c r="F145" s="170" t="s">
        <v>669</v>
      </c>
      <c r="G145" s="171" t="s">
        <v>559</v>
      </c>
      <c r="H145" s="172">
        <v>2</v>
      </c>
      <c r="I145" s="173"/>
      <c r="J145" s="174">
        <f t="shared" si="5"/>
        <v>0</v>
      </c>
      <c r="K145" s="175"/>
      <c r="L145" s="35"/>
      <c r="M145" s="176" t="s">
        <v>1</v>
      </c>
      <c r="N145" s="177" t="s">
        <v>41</v>
      </c>
      <c r="O145" s="60"/>
      <c r="P145" s="178">
        <f t="shared" si="6"/>
        <v>0</v>
      </c>
      <c r="Q145" s="178">
        <v>0</v>
      </c>
      <c r="R145" s="178">
        <f t="shared" si="7"/>
        <v>0</v>
      </c>
      <c r="S145" s="178">
        <v>0</v>
      </c>
      <c r="T145" s="179">
        <f t="shared" si="8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0" t="s">
        <v>380</v>
      </c>
      <c r="AT145" s="180" t="s">
        <v>155</v>
      </c>
      <c r="AU145" s="180" t="s">
        <v>84</v>
      </c>
      <c r="AY145" s="17" t="s">
        <v>152</v>
      </c>
      <c r="BE145" s="100">
        <f t="shared" si="9"/>
        <v>0</v>
      </c>
      <c r="BF145" s="100">
        <f t="shared" si="10"/>
        <v>0</v>
      </c>
      <c r="BG145" s="100">
        <f t="shared" si="11"/>
        <v>0</v>
      </c>
      <c r="BH145" s="100">
        <f t="shared" si="12"/>
        <v>0</v>
      </c>
      <c r="BI145" s="100">
        <f t="shared" si="13"/>
        <v>0</v>
      </c>
      <c r="BJ145" s="17" t="s">
        <v>84</v>
      </c>
      <c r="BK145" s="100">
        <f t="shared" si="14"/>
        <v>0</v>
      </c>
      <c r="BL145" s="17" t="s">
        <v>380</v>
      </c>
      <c r="BM145" s="180" t="s">
        <v>445</v>
      </c>
    </row>
    <row r="146" spans="1:65" s="2" customFormat="1" ht="24.2" customHeight="1">
      <c r="A146" s="34"/>
      <c r="B146" s="137"/>
      <c r="C146" s="168" t="s">
        <v>8</v>
      </c>
      <c r="D146" s="168" t="s">
        <v>155</v>
      </c>
      <c r="E146" s="169" t="s">
        <v>670</v>
      </c>
      <c r="F146" s="170" t="s">
        <v>671</v>
      </c>
      <c r="G146" s="171" t="s">
        <v>559</v>
      </c>
      <c r="H146" s="172">
        <v>1</v>
      </c>
      <c r="I146" s="173"/>
      <c r="J146" s="174">
        <f t="shared" si="5"/>
        <v>0</v>
      </c>
      <c r="K146" s="175"/>
      <c r="L146" s="35"/>
      <c r="M146" s="176" t="s">
        <v>1</v>
      </c>
      <c r="N146" s="177" t="s">
        <v>41</v>
      </c>
      <c r="O146" s="60"/>
      <c r="P146" s="178">
        <f t="shared" si="6"/>
        <v>0</v>
      </c>
      <c r="Q146" s="178">
        <v>0</v>
      </c>
      <c r="R146" s="178">
        <f t="shared" si="7"/>
        <v>0</v>
      </c>
      <c r="S146" s="178">
        <v>0</v>
      </c>
      <c r="T146" s="179">
        <f t="shared" si="8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0" t="s">
        <v>380</v>
      </c>
      <c r="AT146" s="180" t="s">
        <v>155</v>
      </c>
      <c r="AU146" s="180" t="s">
        <v>84</v>
      </c>
      <c r="AY146" s="17" t="s">
        <v>152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7" t="s">
        <v>84</v>
      </c>
      <c r="BK146" s="100">
        <f t="shared" si="14"/>
        <v>0</v>
      </c>
      <c r="BL146" s="17" t="s">
        <v>380</v>
      </c>
      <c r="BM146" s="180" t="s">
        <v>456</v>
      </c>
    </row>
    <row r="147" spans="1:65" s="2" customFormat="1" ht="16.5" customHeight="1">
      <c r="A147" s="34"/>
      <c r="B147" s="137"/>
      <c r="C147" s="168" t="s">
        <v>380</v>
      </c>
      <c r="D147" s="168" t="s">
        <v>155</v>
      </c>
      <c r="E147" s="169" t="s">
        <v>672</v>
      </c>
      <c r="F147" s="170" t="s">
        <v>673</v>
      </c>
      <c r="G147" s="171" t="s">
        <v>559</v>
      </c>
      <c r="H147" s="172">
        <v>1</v>
      </c>
      <c r="I147" s="173"/>
      <c r="J147" s="174">
        <f t="shared" si="5"/>
        <v>0</v>
      </c>
      <c r="K147" s="175"/>
      <c r="L147" s="35"/>
      <c r="M147" s="176" t="s">
        <v>1</v>
      </c>
      <c r="N147" s="177" t="s">
        <v>41</v>
      </c>
      <c r="O147" s="60"/>
      <c r="P147" s="178">
        <f t="shared" si="6"/>
        <v>0</v>
      </c>
      <c r="Q147" s="178">
        <v>0</v>
      </c>
      <c r="R147" s="178">
        <f t="shared" si="7"/>
        <v>0</v>
      </c>
      <c r="S147" s="178">
        <v>0</v>
      </c>
      <c r="T147" s="179">
        <f t="shared" si="8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0" t="s">
        <v>380</v>
      </c>
      <c r="AT147" s="180" t="s">
        <v>155</v>
      </c>
      <c r="AU147" s="180" t="s">
        <v>84</v>
      </c>
      <c r="AY147" s="17" t="s">
        <v>152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7" t="s">
        <v>84</v>
      </c>
      <c r="BK147" s="100">
        <f t="shared" si="14"/>
        <v>0</v>
      </c>
      <c r="BL147" s="17" t="s">
        <v>380</v>
      </c>
      <c r="BM147" s="180" t="s">
        <v>477</v>
      </c>
    </row>
    <row r="148" spans="1:65" s="2" customFormat="1" ht="24.2" customHeight="1">
      <c r="A148" s="34"/>
      <c r="B148" s="137"/>
      <c r="C148" s="168" t="s">
        <v>386</v>
      </c>
      <c r="D148" s="168" t="s">
        <v>155</v>
      </c>
      <c r="E148" s="169" t="s">
        <v>674</v>
      </c>
      <c r="F148" s="170" t="s">
        <v>675</v>
      </c>
      <c r="G148" s="171" t="s">
        <v>559</v>
      </c>
      <c r="H148" s="172">
        <v>1</v>
      </c>
      <c r="I148" s="173"/>
      <c r="J148" s="174">
        <f t="shared" si="5"/>
        <v>0</v>
      </c>
      <c r="K148" s="175"/>
      <c r="L148" s="35"/>
      <c r="M148" s="176" t="s">
        <v>1</v>
      </c>
      <c r="N148" s="177" t="s">
        <v>41</v>
      </c>
      <c r="O148" s="60"/>
      <c r="P148" s="178">
        <f t="shared" si="6"/>
        <v>0</v>
      </c>
      <c r="Q148" s="178">
        <v>0</v>
      </c>
      <c r="R148" s="178">
        <f t="shared" si="7"/>
        <v>0</v>
      </c>
      <c r="S148" s="178">
        <v>0</v>
      </c>
      <c r="T148" s="179">
        <f t="shared" si="8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0" t="s">
        <v>380</v>
      </c>
      <c r="AT148" s="180" t="s">
        <v>155</v>
      </c>
      <c r="AU148" s="180" t="s">
        <v>84</v>
      </c>
      <c r="AY148" s="17" t="s">
        <v>152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7" t="s">
        <v>84</v>
      </c>
      <c r="BK148" s="100">
        <f t="shared" si="14"/>
        <v>0</v>
      </c>
      <c r="BL148" s="17" t="s">
        <v>380</v>
      </c>
      <c r="BM148" s="180" t="s">
        <v>567</v>
      </c>
    </row>
    <row r="149" spans="1:65" s="12" customFormat="1" ht="25.9" customHeight="1">
      <c r="B149" s="156"/>
      <c r="D149" s="157" t="s">
        <v>75</v>
      </c>
      <c r="E149" s="158" t="s">
        <v>676</v>
      </c>
      <c r="F149" s="158" t="s">
        <v>677</v>
      </c>
      <c r="I149" s="159"/>
      <c r="J149" s="134">
        <f>BK149</f>
        <v>0</v>
      </c>
      <c r="L149" s="156"/>
      <c r="M149" s="160"/>
      <c r="N149" s="161"/>
      <c r="O149" s="161"/>
      <c r="P149" s="162">
        <f>P150</f>
        <v>0</v>
      </c>
      <c r="Q149" s="161"/>
      <c r="R149" s="162">
        <f>R150</f>
        <v>0</v>
      </c>
      <c r="S149" s="161"/>
      <c r="T149" s="163">
        <f>T150</f>
        <v>0</v>
      </c>
      <c r="AR149" s="157" t="s">
        <v>84</v>
      </c>
      <c r="AT149" s="164" t="s">
        <v>75</v>
      </c>
      <c r="AU149" s="164" t="s">
        <v>76</v>
      </c>
      <c r="AY149" s="157" t="s">
        <v>152</v>
      </c>
      <c r="BK149" s="165">
        <f>BK150</f>
        <v>0</v>
      </c>
    </row>
    <row r="150" spans="1:65" s="2" customFormat="1" ht="24.2" customHeight="1">
      <c r="A150" s="34"/>
      <c r="B150" s="137"/>
      <c r="C150" s="168" t="s">
        <v>390</v>
      </c>
      <c r="D150" s="168" t="s">
        <v>155</v>
      </c>
      <c r="E150" s="169" t="s">
        <v>678</v>
      </c>
      <c r="F150" s="170" t="s">
        <v>679</v>
      </c>
      <c r="G150" s="171" t="s">
        <v>559</v>
      </c>
      <c r="H150" s="172">
        <v>1</v>
      </c>
      <c r="I150" s="173"/>
      <c r="J150" s="174">
        <f>ROUND(I150*H150,2)</f>
        <v>0</v>
      </c>
      <c r="K150" s="175"/>
      <c r="L150" s="35"/>
      <c r="M150" s="176" t="s">
        <v>1</v>
      </c>
      <c r="N150" s="177" t="s">
        <v>41</v>
      </c>
      <c r="O150" s="60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0" t="s">
        <v>380</v>
      </c>
      <c r="AT150" s="180" t="s">
        <v>155</v>
      </c>
      <c r="AU150" s="180" t="s">
        <v>84</v>
      </c>
      <c r="AY150" s="17" t="s">
        <v>152</v>
      </c>
      <c r="BE150" s="100">
        <f>IF(N150="základní",J150,0)</f>
        <v>0</v>
      </c>
      <c r="BF150" s="100">
        <f>IF(N150="snížená",J150,0)</f>
        <v>0</v>
      </c>
      <c r="BG150" s="100">
        <f>IF(N150="zákl. přenesená",J150,0)</f>
        <v>0</v>
      </c>
      <c r="BH150" s="100">
        <f>IF(N150="sníž. přenesená",J150,0)</f>
        <v>0</v>
      </c>
      <c r="BI150" s="100">
        <f>IF(N150="nulová",J150,0)</f>
        <v>0</v>
      </c>
      <c r="BJ150" s="17" t="s">
        <v>84</v>
      </c>
      <c r="BK150" s="100">
        <f>ROUND(I150*H150,2)</f>
        <v>0</v>
      </c>
      <c r="BL150" s="17" t="s">
        <v>380</v>
      </c>
      <c r="BM150" s="180" t="s">
        <v>578</v>
      </c>
    </row>
    <row r="151" spans="1:65" s="12" customFormat="1" ht="25.9" customHeight="1">
      <c r="B151" s="156"/>
      <c r="D151" s="157" t="s">
        <v>75</v>
      </c>
      <c r="E151" s="158" t="s">
        <v>680</v>
      </c>
      <c r="F151" s="158" t="s">
        <v>681</v>
      </c>
      <c r="I151" s="159"/>
      <c r="J151" s="134">
        <f>BK151</f>
        <v>0</v>
      </c>
      <c r="L151" s="156"/>
      <c r="M151" s="160"/>
      <c r="N151" s="161"/>
      <c r="O151" s="161"/>
      <c r="P151" s="162">
        <f>SUM(P152:P158)</f>
        <v>0</v>
      </c>
      <c r="Q151" s="161"/>
      <c r="R151" s="162">
        <f>SUM(R152:R158)</f>
        <v>0</v>
      </c>
      <c r="S151" s="161"/>
      <c r="T151" s="163">
        <f>SUM(T152:T158)</f>
        <v>0</v>
      </c>
      <c r="AR151" s="157" t="s">
        <v>84</v>
      </c>
      <c r="AT151" s="164" t="s">
        <v>75</v>
      </c>
      <c r="AU151" s="164" t="s">
        <v>76</v>
      </c>
      <c r="AY151" s="157" t="s">
        <v>152</v>
      </c>
      <c r="BK151" s="165">
        <f>SUM(BK152:BK158)</f>
        <v>0</v>
      </c>
    </row>
    <row r="152" spans="1:65" s="2" customFormat="1" ht="24.2" customHeight="1">
      <c r="A152" s="34"/>
      <c r="B152" s="137"/>
      <c r="C152" s="168" t="s">
        <v>395</v>
      </c>
      <c r="D152" s="168" t="s">
        <v>155</v>
      </c>
      <c r="E152" s="169" t="s">
        <v>682</v>
      </c>
      <c r="F152" s="170" t="s">
        <v>683</v>
      </c>
      <c r="G152" s="171" t="s">
        <v>559</v>
      </c>
      <c r="H152" s="172">
        <v>1</v>
      </c>
      <c r="I152" s="173"/>
      <c r="J152" s="174">
        <f t="shared" ref="J152:J158" si="15">ROUND(I152*H152,2)</f>
        <v>0</v>
      </c>
      <c r="K152" s="175"/>
      <c r="L152" s="35"/>
      <c r="M152" s="176" t="s">
        <v>1</v>
      </c>
      <c r="N152" s="177" t="s">
        <v>41</v>
      </c>
      <c r="O152" s="60"/>
      <c r="P152" s="178">
        <f t="shared" ref="P152:P158" si="16">O152*H152</f>
        <v>0</v>
      </c>
      <c r="Q152" s="178">
        <v>0</v>
      </c>
      <c r="R152" s="178">
        <f t="shared" ref="R152:R158" si="17">Q152*H152</f>
        <v>0</v>
      </c>
      <c r="S152" s="178">
        <v>0</v>
      </c>
      <c r="T152" s="179">
        <f t="shared" ref="T152:T158" si="18"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0" t="s">
        <v>684</v>
      </c>
      <c r="AT152" s="180" t="s">
        <v>155</v>
      </c>
      <c r="AU152" s="180" t="s">
        <v>84</v>
      </c>
      <c r="AY152" s="17" t="s">
        <v>152</v>
      </c>
      <c r="BE152" s="100">
        <f t="shared" ref="BE152:BE158" si="19">IF(N152="základní",J152,0)</f>
        <v>0</v>
      </c>
      <c r="BF152" s="100">
        <f t="shared" ref="BF152:BF158" si="20">IF(N152="snížená",J152,0)</f>
        <v>0</v>
      </c>
      <c r="BG152" s="100">
        <f t="shared" ref="BG152:BG158" si="21">IF(N152="zákl. přenesená",J152,0)</f>
        <v>0</v>
      </c>
      <c r="BH152" s="100">
        <f t="shared" ref="BH152:BH158" si="22">IF(N152="sníž. přenesená",J152,0)</f>
        <v>0</v>
      </c>
      <c r="BI152" s="100">
        <f t="shared" ref="BI152:BI158" si="23">IF(N152="nulová",J152,0)</f>
        <v>0</v>
      </c>
      <c r="BJ152" s="17" t="s">
        <v>84</v>
      </c>
      <c r="BK152" s="100">
        <f t="shared" ref="BK152:BK158" si="24">ROUND(I152*H152,2)</f>
        <v>0</v>
      </c>
      <c r="BL152" s="17" t="s">
        <v>684</v>
      </c>
      <c r="BM152" s="180" t="s">
        <v>588</v>
      </c>
    </row>
    <row r="153" spans="1:65" s="2" customFormat="1" ht="21.75" customHeight="1">
      <c r="A153" s="34"/>
      <c r="B153" s="137"/>
      <c r="C153" s="168" t="s">
        <v>401</v>
      </c>
      <c r="D153" s="168" t="s">
        <v>155</v>
      </c>
      <c r="E153" s="169" t="s">
        <v>685</v>
      </c>
      <c r="F153" s="170" t="s">
        <v>686</v>
      </c>
      <c r="G153" s="171" t="s">
        <v>559</v>
      </c>
      <c r="H153" s="172">
        <v>1</v>
      </c>
      <c r="I153" s="173"/>
      <c r="J153" s="174">
        <f t="shared" si="15"/>
        <v>0</v>
      </c>
      <c r="K153" s="175"/>
      <c r="L153" s="35"/>
      <c r="M153" s="176" t="s">
        <v>1</v>
      </c>
      <c r="N153" s="177" t="s">
        <v>41</v>
      </c>
      <c r="O153" s="60"/>
      <c r="P153" s="178">
        <f t="shared" si="16"/>
        <v>0</v>
      </c>
      <c r="Q153" s="178">
        <v>0</v>
      </c>
      <c r="R153" s="178">
        <f t="shared" si="17"/>
        <v>0</v>
      </c>
      <c r="S153" s="178">
        <v>0</v>
      </c>
      <c r="T153" s="179">
        <f t="shared" si="18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0" t="s">
        <v>684</v>
      </c>
      <c r="AT153" s="180" t="s">
        <v>155</v>
      </c>
      <c r="AU153" s="180" t="s">
        <v>84</v>
      </c>
      <c r="AY153" s="17" t="s">
        <v>152</v>
      </c>
      <c r="BE153" s="100">
        <f t="shared" si="19"/>
        <v>0</v>
      </c>
      <c r="BF153" s="100">
        <f t="shared" si="20"/>
        <v>0</v>
      </c>
      <c r="BG153" s="100">
        <f t="shared" si="21"/>
        <v>0</v>
      </c>
      <c r="BH153" s="100">
        <f t="shared" si="22"/>
        <v>0</v>
      </c>
      <c r="BI153" s="100">
        <f t="shared" si="23"/>
        <v>0</v>
      </c>
      <c r="BJ153" s="17" t="s">
        <v>84</v>
      </c>
      <c r="BK153" s="100">
        <f t="shared" si="24"/>
        <v>0</v>
      </c>
      <c r="BL153" s="17" t="s">
        <v>684</v>
      </c>
      <c r="BM153" s="180" t="s">
        <v>619</v>
      </c>
    </row>
    <row r="154" spans="1:65" s="2" customFormat="1" ht="16.5" customHeight="1">
      <c r="A154" s="34"/>
      <c r="B154" s="137"/>
      <c r="C154" s="168" t="s">
        <v>7</v>
      </c>
      <c r="D154" s="168" t="s">
        <v>155</v>
      </c>
      <c r="E154" s="169" t="s">
        <v>687</v>
      </c>
      <c r="F154" s="170" t="s">
        <v>688</v>
      </c>
      <c r="G154" s="171" t="s">
        <v>559</v>
      </c>
      <c r="H154" s="172">
        <v>1</v>
      </c>
      <c r="I154" s="173"/>
      <c r="J154" s="174">
        <f t="shared" si="15"/>
        <v>0</v>
      </c>
      <c r="K154" s="175"/>
      <c r="L154" s="35"/>
      <c r="M154" s="176" t="s">
        <v>1</v>
      </c>
      <c r="N154" s="177" t="s">
        <v>41</v>
      </c>
      <c r="O154" s="60"/>
      <c r="P154" s="178">
        <f t="shared" si="16"/>
        <v>0</v>
      </c>
      <c r="Q154" s="178">
        <v>0</v>
      </c>
      <c r="R154" s="178">
        <f t="shared" si="17"/>
        <v>0</v>
      </c>
      <c r="S154" s="178">
        <v>0</v>
      </c>
      <c r="T154" s="179">
        <f t="shared" si="18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0" t="s">
        <v>684</v>
      </c>
      <c r="AT154" s="180" t="s">
        <v>155</v>
      </c>
      <c r="AU154" s="180" t="s">
        <v>84</v>
      </c>
      <c r="AY154" s="17" t="s">
        <v>152</v>
      </c>
      <c r="BE154" s="100">
        <f t="shared" si="19"/>
        <v>0</v>
      </c>
      <c r="BF154" s="100">
        <f t="shared" si="20"/>
        <v>0</v>
      </c>
      <c r="BG154" s="100">
        <f t="shared" si="21"/>
        <v>0</v>
      </c>
      <c r="BH154" s="100">
        <f t="shared" si="22"/>
        <v>0</v>
      </c>
      <c r="BI154" s="100">
        <f t="shared" si="23"/>
        <v>0</v>
      </c>
      <c r="BJ154" s="17" t="s">
        <v>84</v>
      </c>
      <c r="BK154" s="100">
        <f t="shared" si="24"/>
        <v>0</v>
      </c>
      <c r="BL154" s="17" t="s">
        <v>684</v>
      </c>
      <c r="BM154" s="180" t="s">
        <v>629</v>
      </c>
    </row>
    <row r="155" spans="1:65" s="2" customFormat="1" ht="24.2" customHeight="1">
      <c r="A155" s="34"/>
      <c r="B155" s="137"/>
      <c r="C155" s="168" t="s">
        <v>412</v>
      </c>
      <c r="D155" s="168" t="s">
        <v>155</v>
      </c>
      <c r="E155" s="169" t="s">
        <v>689</v>
      </c>
      <c r="F155" s="170" t="s">
        <v>690</v>
      </c>
      <c r="G155" s="171" t="s">
        <v>559</v>
      </c>
      <c r="H155" s="172">
        <v>1</v>
      </c>
      <c r="I155" s="173"/>
      <c r="J155" s="174">
        <f t="shared" si="15"/>
        <v>0</v>
      </c>
      <c r="K155" s="175"/>
      <c r="L155" s="35"/>
      <c r="M155" s="176" t="s">
        <v>1</v>
      </c>
      <c r="N155" s="177" t="s">
        <v>41</v>
      </c>
      <c r="O155" s="60"/>
      <c r="P155" s="178">
        <f t="shared" si="16"/>
        <v>0</v>
      </c>
      <c r="Q155" s="178">
        <v>0</v>
      </c>
      <c r="R155" s="178">
        <f t="shared" si="17"/>
        <v>0</v>
      </c>
      <c r="S155" s="178">
        <v>0</v>
      </c>
      <c r="T155" s="179">
        <f t="shared" si="18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0" t="s">
        <v>684</v>
      </c>
      <c r="AT155" s="180" t="s">
        <v>155</v>
      </c>
      <c r="AU155" s="180" t="s">
        <v>84</v>
      </c>
      <c r="AY155" s="17" t="s">
        <v>152</v>
      </c>
      <c r="BE155" s="100">
        <f t="shared" si="19"/>
        <v>0</v>
      </c>
      <c r="BF155" s="100">
        <f t="shared" si="20"/>
        <v>0</v>
      </c>
      <c r="BG155" s="100">
        <f t="shared" si="21"/>
        <v>0</v>
      </c>
      <c r="BH155" s="100">
        <f t="shared" si="22"/>
        <v>0</v>
      </c>
      <c r="BI155" s="100">
        <f t="shared" si="23"/>
        <v>0</v>
      </c>
      <c r="BJ155" s="17" t="s">
        <v>84</v>
      </c>
      <c r="BK155" s="100">
        <f t="shared" si="24"/>
        <v>0</v>
      </c>
      <c r="BL155" s="17" t="s">
        <v>684</v>
      </c>
      <c r="BM155" s="180" t="s">
        <v>165</v>
      </c>
    </row>
    <row r="156" spans="1:65" s="2" customFormat="1" ht="16.5" customHeight="1">
      <c r="A156" s="34"/>
      <c r="B156" s="137"/>
      <c r="C156" s="168" t="s">
        <v>418</v>
      </c>
      <c r="D156" s="168" t="s">
        <v>155</v>
      </c>
      <c r="E156" s="169" t="s">
        <v>691</v>
      </c>
      <c r="F156" s="170" t="s">
        <v>692</v>
      </c>
      <c r="G156" s="171" t="s">
        <v>559</v>
      </c>
      <c r="H156" s="172">
        <v>1</v>
      </c>
      <c r="I156" s="173"/>
      <c r="J156" s="174">
        <f t="shared" si="15"/>
        <v>0</v>
      </c>
      <c r="K156" s="175"/>
      <c r="L156" s="35"/>
      <c r="M156" s="176" t="s">
        <v>1</v>
      </c>
      <c r="N156" s="177" t="s">
        <v>41</v>
      </c>
      <c r="O156" s="60"/>
      <c r="P156" s="178">
        <f t="shared" si="16"/>
        <v>0</v>
      </c>
      <c r="Q156" s="178">
        <v>0</v>
      </c>
      <c r="R156" s="178">
        <f t="shared" si="17"/>
        <v>0</v>
      </c>
      <c r="S156" s="178">
        <v>0</v>
      </c>
      <c r="T156" s="179">
        <f t="shared" si="18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0" t="s">
        <v>684</v>
      </c>
      <c r="AT156" s="180" t="s">
        <v>155</v>
      </c>
      <c r="AU156" s="180" t="s">
        <v>84</v>
      </c>
      <c r="AY156" s="17" t="s">
        <v>152</v>
      </c>
      <c r="BE156" s="100">
        <f t="shared" si="19"/>
        <v>0</v>
      </c>
      <c r="BF156" s="100">
        <f t="shared" si="20"/>
        <v>0</v>
      </c>
      <c r="BG156" s="100">
        <f t="shared" si="21"/>
        <v>0</v>
      </c>
      <c r="BH156" s="100">
        <f t="shared" si="22"/>
        <v>0</v>
      </c>
      <c r="BI156" s="100">
        <f t="shared" si="23"/>
        <v>0</v>
      </c>
      <c r="BJ156" s="17" t="s">
        <v>84</v>
      </c>
      <c r="BK156" s="100">
        <f t="shared" si="24"/>
        <v>0</v>
      </c>
      <c r="BL156" s="17" t="s">
        <v>684</v>
      </c>
      <c r="BM156" s="180" t="s">
        <v>176</v>
      </c>
    </row>
    <row r="157" spans="1:65" s="2" customFormat="1" ht="16.5" customHeight="1">
      <c r="A157" s="34"/>
      <c r="B157" s="137"/>
      <c r="C157" s="168" t="s">
        <v>425</v>
      </c>
      <c r="D157" s="168" t="s">
        <v>155</v>
      </c>
      <c r="E157" s="169" t="s">
        <v>693</v>
      </c>
      <c r="F157" s="170" t="s">
        <v>694</v>
      </c>
      <c r="G157" s="171" t="s">
        <v>559</v>
      </c>
      <c r="H157" s="172">
        <v>1</v>
      </c>
      <c r="I157" s="173"/>
      <c r="J157" s="174">
        <f t="shared" si="15"/>
        <v>0</v>
      </c>
      <c r="K157" s="175"/>
      <c r="L157" s="35"/>
      <c r="M157" s="176" t="s">
        <v>1</v>
      </c>
      <c r="N157" s="177" t="s">
        <v>41</v>
      </c>
      <c r="O157" s="60"/>
      <c r="P157" s="178">
        <f t="shared" si="16"/>
        <v>0</v>
      </c>
      <c r="Q157" s="178">
        <v>0</v>
      </c>
      <c r="R157" s="178">
        <f t="shared" si="17"/>
        <v>0</v>
      </c>
      <c r="S157" s="178">
        <v>0</v>
      </c>
      <c r="T157" s="179">
        <f t="shared" si="18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0" t="s">
        <v>684</v>
      </c>
      <c r="AT157" s="180" t="s">
        <v>155</v>
      </c>
      <c r="AU157" s="180" t="s">
        <v>84</v>
      </c>
      <c r="AY157" s="17" t="s">
        <v>152</v>
      </c>
      <c r="BE157" s="100">
        <f t="shared" si="19"/>
        <v>0</v>
      </c>
      <c r="BF157" s="100">
        <f t="shared" si="20"/>
        <v>0</v>
      </c>
      <c r="BG157" s="100">
        <f t="shared" si="21"/>
        <v>0</v>
      </c>
      <c r="BH157" s="100">
        <f t="shared" si="22"/>
        <v>0</v>
      </c>
      <c r="BI157" s="100">
        <f t="shared" si="23"/>
        <v>0</v>
      </c>
      <c r="BJ157" s="17" t="s">
        <v>84</v>
      </c>
      <c r="BK157" s="100">
        <f t="shared" si="24"/>
        <v>0</v>
      </c>
      <c r="BL157" s="17" t="s">
        <v>684</v>
      </c>
      <c r="BM157" s="180" t="s">
        <v>186</v>
      </c>
    </row>
    <row r="158" spans="1:65" s="2" customFormat="1" ht="21.75" customHeight="1">
      <c r="A158" s="34"/>
      <c r="B158" s="137"/>
      <c r="C158" s="168" t="s">
        <v>430</v>
      </c>
      <c r="D158" s="168" t="s">
        <v>155</v>
      </c>
      <c r="E158" s="169" t="s">
        <v>695</v>
      </c>
      <c r="F158" s="170" t="s">
        <v>696</v>
      </c>
      <c r="G158" s="171" t="s">
        <v>559</v>
      </c>
      <c r="H158" s="172">
        <v>1</v>
      </c>
      <c r="I158" s="173"/>
      <c r="J158" s="174">
        <f t="shared" si="15"/>
        <v>0</v>
      </c>
      <c r="K158" s="175"/>
      <c r="L158" s="35"/>
      <c r="M158" s="176" t="s">
        <v>1</v>
      </c>
      <c r="N158" s="177" t="s">
        <v>41</v>
      </c>
      <c r="O158" s="60"/>
      <c r="P158" s="178">
        <f t="shared" si="16"/>
        <v>0</v>
      </c>
      <c r="Q158" s="178">
        <v>0</v>
      </c>
      <c r="R158" s="178">
        <f t="shared" si="17"/>
        <v>0</v>
      </c>
      <c r="S158" s="178">
        <v>0</v>
      </c>
      <c r="T158" s="179">
        <f t="shared" si="18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0" t="s">
        <v>684</v>
      </c>
      <c r="AT158" s="180" t="s">
        <v>155</v>
      </c>
      <c r="AU158" s="180" t="s">
        <v>84</v>
      </c>
      <c r="AY158" s="17" t="s">
        <v>152</v>
      </c>
      <c r="BE158" s="100">
        <f t="shared" si="19"/>
        <v>0</v>
      </c>
      <c r="BF158" s="100">
        <f t="shared" si="20"/>
        <v>0</v>
      </c>
      <c r="BG158" s="100">
        <f t="shared" si="21"/>
        <v>0</v>
      </c>
      <c r="BH158" s="100">
        <f t="shared" si="22"/>
        <v>0</v>
      </c>
      <c r="BI158" s="100">
        <f t="shared" si="23"/>
        <v>0</v>
      </c>
      <c r="BJ158" s="17" t="s">
        <v>84</v>
      </c>
      <c r="BK158" s="100">
        <f t="shared" si="24"/>
        <v>0</v>
      </c>
      <c r="BL158" s="17" t="s">
        <v>684</v>
      </c>
      <c r="BM158" s="180" t="s">
        <v>199</v>
      </c>
    </row>
    <row r="159" spans="1:65" s="2" customFormat="1" ht="49.9" customHeight="1">
      <c r="A159" s="34"/>
      <c r="B159" s="35"/>
      <c r="C159" s="34"/>
      <c r="D159" s="34"/>
      <c r="E159" s="158" t="s">
        <v>634</v>
      </c>
      <c r="F159" s="158" t="s">
        <v>635</v>
      </c>
      <c r="G159" s="34"/>
      <c r="H159" s="34"/>
      <c r="I159" s="34"/>
      <c r="J159" s="134">
        <f>BK159</f>
        <v>0</v>
      </c>
      <c r="K159" s="34"/>
      <c r="L159" s="35"/>
      <c r="M159" s="217"/>
      <c r="N159" s="218"/>
      <c r="O159" s="60"/>
      <c r="P159" s="60"/>
      <c r="Q159" s="60"/>
      <c r="R159" s="60"/>
      <c r="S159" s="60"/>
      <c r="T159" s="61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75</v>
      </c>
      <c r="AU159" s="17" t="s">
        <v>76</v>
      </c>
      <c r="AY159" s="17" t="s">
        <v>636</v>
      </c>
      <c r="BK159" s="100">
        <f>SUM(BK160:BK162)</f>
        <v>0</v>
      </c>
    </row>
    <row r="160" spans="1:65" s="2" customFormat="1" ht="16.350000000000001" customHeight="1">
      <c r="A160" s="34"/>
      <c r="B160" s="35"/>
      <c r="C160" s="220" t="s">
        <v>1</v>
      </c>
      <c r="D160" s="220" t="s">
        <v>155</v>
      </c>
      <c r="E160" s="221" t="s">
        <v>1</v>
      </c>
      <c r="F160" s="222" t="s">
        <v>1</v>
      </c>
      <c r="G160" s="223" t="s">
        <v>1</v>
      </c>
      <c r="H160" s="224"/>
      <c r="I160" s="225"/>
      <c r="J160" s="226">
        <f>BK160</f>
        <v>0</v>
      </c>
      <c r="K160" s="227"/>
      <c r="L160" s="35"/>
      <c r="M160" s="228" t="s">
        <v>1</v>
      </c>
      <c r="N160" s="229" t="s">
        <v>41</v>
      </c>
      <c r="O160" s="60"/>
      <c r="P160" s="60"/>
      <c r="Q160" s="60"/>
      <c r="R160" s="60"/>
      <c r="S160" s="60"/>
      <c r="T160" s="61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636</v>
      </c>
      <c r="AU160" s="17" t="s">
        <v>84</v>
      </c>
      <c r="AY160" s="17" t="s">
        <v>636</v>
      </c>
      <c r="BE160" s="100">
        <f>IF(N160="základní",J160,0)</f>
        <v>0</v>
      </c>
      <c r="BF160" s="100">
        <f>IF(N160="snížená",J160,0)</f>
        <v>0</v>
      </c>
      <c r="BG160" s="100">
        <f>IF(N160="zákl. přenesená",J160,0)</f>
        <v>0</v>
      </c>
      <c r="BH160" s="100">
        <f>IF(N160="sníž. přenesená",J160,0)</f>
        <v>0</v>
      </c>
      <c r="BI160" s="100">
        <f>IF(N160="nulová",J160,0)</f>
        <v>0</v>
      </c>
      <c r="BJ160" s="17" t="s">
        <v>84</v>
      </c>
      <c r="BK160" s="100">
        <f>I160*H160</f>
        <v>0</v>
      </c>
    </row>
    <row r="161" spans="1:63" s="2" customFormat="1" ht="16.350000000000001" customHeight="1">
      <c r="A161" s="34"/>
      <c r="B161" s="35"/>
      <c r="C161" s="220" t="s">
        <v>1</v>
      </c>
      <c r="D161" s="220" t="s">
        <v>155</v>
      </c>
      <c r="E161" s="221" t="s">
        <v>1</v>
      </c>
      <c r="F161" s="222" t="s">
        <v>1</v>
      </c>
      <c r="G161" s="223" t="s">
        <v>1</v>
      </c>
      <c r="H161" s="224"/>
      <c r="I161" s="225"/>
      <c r="J161" s="226">
        <f>BK161</f>
        <v>0</v>
      </c>
      <c r="K161" s="227"/>
      <c r="L161" s="35"/>
      <c r="M161" s="228" t="s">
        <v>1</v>
      </c>
      <c r="N161" s="229" t="s">
        <v>41</v>
      </c>
      <c r="O161" s="60"/>
      <c r="P161" s="60"/>
      <c r="Q161" s="60"/>
      <c r="R161" s="60"/>
      <c r="S161" s="60"/>
      <c r="T161" s="61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636</v>
      </c>
      <c r="AU161" s="17" t="s">
        <v>84</v>
      </c>
      <c r="AY161" s="17" t="s">
        <v>636</v>
      </c>
      <c r="BE161" s="100">
        <f>IF(N161="základní",J161,0)</f>
        <v>0</v>
      </c>
      <c r="BF161" s="100">
        <f>IF(N161="snížená",J161,0)</f>
        <v>0</v>
      </c>
      <c r="BG161" s="100">
        <f>IF(N161="zákl. přenesená",J161,0)</f>
        <v>0</v>
      </c>
      <c r="BH161" s="100">
        <f>IF(N161="sníž. přenesená",J161,0)</f>
        <v>0</v>
      </c>
      <c r="BI161" s="100">
        <f>IF(N161="nulová",J161,0)</f>
        <v>0</v>
      </c>
      <c r="BJ161" s="17" t="s">
        <v>84</v>
      </c>
      <c r="BK161" s="100">
        <f>I161*H161</f>
        <v>0</v>
      </c>
    </row>
    <row r="162" spans="1:63" s="2" customFormat="1" ht="16.350000000000001" customHeight="1">
      <c r="A162" s="34"/>
      <c r="B162" s="35"/>
      <c r="C162" s="220" t="s">
        <v>1</v>
      </c>
      <c r="D162" s="220" t="s">
        <v>155</v>
      </c>
      <c r="E162" s="221" t="s">
        <v>1</v>
      </c>
      <c r="F162" s="222" t="s">
        <v>1</v>
      </c>
      <c r="G162" s="223" t="s">
        <v>1</v>
      </c>
      <c r="H162" s="224"/>
      <c r="I162" s="225"/>
      <c r="J162" s="226">
        <f>BK162</f>
        <v>0</v>
      </c>
      <c r="K162" s="227"/>
      <c r="L162" s="35"/>
      <c r="M162" s="228" t="s">
        <v>1</v>
      </c>
      <c r="N162" s="229" t="s">
        <v>41</v>
      </c>
      <c r="O162" s="230"/>
      <c r="P162" s="230"/>
      <c r="Q162" s="230"/>
      <c r="R162" s="230"/>
      <c r="S162" s="230"/>
      <c r="T162" s="231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636</v>
      </c>
      <c r="AU162" s="17" t="s">
        <v>84</v>
      </c>
      <c r="AY162" s="17" t="s">
        <v>636</v>
      </c>
      <c r="BE162" s="100">
        <f>IF(N162="základní",J162,0)</f>
        <v>0</v>
      </c>
      <c r="BF162" s="100">
        <f>IF(N162="snížená",J162,0)</f>
        <v>0</v>
      </c>
      <c r="BG162" s="100">
        <f>IF(N162="zákl. přenesená",J162,0)</f>
        <v>0</v>
      </c>
      <c r="BH162" s="100">
        <f>IF(N162="sníž. přenesená",J162,0)</f>
        <v>0</v>
      </c>
      <c r="BI162" s="100">
        <f>IF(N162="nulová",J162,0)</f>
        <v>0</v>
      </c>
      <c r="BJ162" s="17" t="s">
        <v>84</v>
      </c>
      <c r="BK162" s="100">
        <f>I162*H162</f>
        <v>0</v>
      </c>
    </row>
    <row r="163" spans="1:63" s="2" customFormat="1" ht="6.95" customHeight="1">
      <c r="A163" s="34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35"/>
      <c r="M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</sheetData>
  <autoFilter ref="C129:K162" xr:uid="{00000000-0009-0000-0000-000002000000}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0:D163" xr:uid="{00000000-0002-0000-0200-000000000000}">
      <formula1>"K, M"</formula1>
    </dataValidation>
    <dataValidation type="list" allowBlank="1" showInputMessage="1" showErrorMessage="1" error="Povoleny jsou hodnoty základní, snížená, zákl. přenesená, sníž. přenesená, nulová." sqref="N160:N163" xr:uid="{00000000-0002-0000-02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3"/>
  <sheetViews>
    <sheetView showGridLines="0" workbookViewId="0">
      <selection activeCell="E24" sqref="E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2" t="s">
        <v>5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7" t="s">
        <v>92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1:46" s="1" customFormat="1" ht="24.95" customHeight="1">
      <c r="B4" s="20"/>
      <c r="D4" s="21" t="s">
        <v>102</v>
      </c>
      <c r="L4" s="20"/>
      <c r="M4" s="107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6.5" customHeight="1">
      <c r="B7" s="20"/>
      <c r="E7" s="278" t="str">
        <f>'Rekapitulace stavby'!K6</f>
        <v>Rekonstrukce dílen, Komenského náměstí 45, Jičín</v>
      </c>
      <c r="F7" s="279"/>
      <c r="G7" s="279"/>
      <c r="H7" s="279"/>
      <c r="L7" s="20"/>
    </row>
    <row r="8" spans="1:46" s="2" customFormat="1" ht="12" customHeight="1">
      <c r="A8" s="34"/>
      <c r="B8" s="35"/>
      <c r="C8" s="34"/>
      <c r="D8" s="27" t="s">
        <v>103</v>
      </c>
      <c r="E8" s="34"/>
      <c r="F8" s="34"/>
      <c r="G8" s="34"/>
      <c r="H8" s="34"/>
      <c r="I8" s="34"/>
      <c r="J8" s="34"/>
      <c r="K8" s="34"/>
      <c r="L8" s="4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5"/>
      <c r="C9" s="34"/>
      <c r="D9" s="34"/>
      <c r="E9" s="268" t="s">
        <v>697</v>
      </c>
      <c r="F9" s="280"/>
      <c r="G9" s="280"/>
      <c r="H9" s="280"/>
      <c r="I9" s="34"/>
      <c r="J9" s="34"/>
      <c r="K9" s="34"/>
      <c r="L9" s="4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4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5"/>
      <c r="C11" s="34"/>
      <c r="D11" s="27" t="s">
        <v>17</v>
      </c>
      <c r="E11" s="34"/>
      <c r="F11" s="25" t="s">
        <v>1</v>
      </c>
      <c r="G11" s="34"/>
      <c r="H11" s="34"/>
      <c r="I11" s="27" t="s">
        <v>18</v>
      </c>
      <c r="J11" s="25" t="s">
        <v>1</v>
      </c>
      <c r="K11" s="34"/>
      <c r="L11" s="4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7" t="s">
        <v>19</v>
      </c>
      <c r="E12" s="34"/>
      <c r="F12" s="25" t="s">
        <v>20</v>
      </c>
      <c r="G12" s="34"/>
      <c r="H12" s="34"/>
      <c r="I12" s="27" t="s">
        <v>21</v>
      </c>
      <c r="J12" s="57" t="str">
        <f>'Rekapitulace stavby'!AN8</f>
        <v>13. 9. 2022</v>
      </c>
      <c r="K12" s="34"/>
      <c r="L12" s="4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4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5"/>
      <c r="C14" s="34"/>
      <c r="D14" s="27" t="s">
        <v>23</v>
      </c>
      <c r="E14" s="34"/>
      <c r="F14" s="34"/>
      <c r="G14" s="34"/>
      <c r="H14" s="34"/>
      <c r="I14" s="27" t="s">
        <v>24</v>
      </c>
      <c r="J14" s="25">
        <f>IF('Rekapitulace stavby'!AN10="","",'Rekapitulace stavby'!AN10)</f>
        <v>60116820</v>
      </c>
      <c r="K14" s="34"/>
      <c r="L14" s="4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5"/>
      <c r="C15" s="34"/>
      <c r="D15" s="34"/>
      <c r="E15" s="25" t="str">
        <f>IF('Rekapitulace stavby'!E11="","",'Rekapitulace stavby'!E11)</f>
        <v xml:space="preserve"> </v>
      </c>
      <c r="F15" s="34"/>
      <c r="G15" s="34"/>
      <c r="H15" s="34"/>
      <c r="I15" s="27" t="s">
        <v>26</v>
      </c>
      <c r="J15" s="25" t="str">
        <f>IF('Rekapitulace stavby'!AN11="","",'Rekapitulace stavby'!AN11)</f>
        <v>CZ60116820</v>
      </c>
      <c r="K15" s="34"/>
      <c r="L15" s="4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4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7" t="s">
        <v>27</v>
      </c>
      <c r="E17" s="34"/>
      <c r="F17" s="34"/>
      <c r="G17" s="34"/>
      <c r="H17" s="34"/>
      <c r="I17" s="27" t="s">
        <v>24</v>
      </c>
      <c r="J17" s="28" t="str">
        <f>'Rekapitulace stavby'!AN13</f>
        <v>Vyplň údaj</v>
      </c>
      <c r="K17" s="34"/>
      <c r="L17" s="4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81" t="str">
        <f>'Rekapitulace stavby'!E14</f>
        <v>Vyplň údaj</v>
      </c>
      <c r="F18" s="249"/>
      <c r="G18" s="249"/>
      <c r="H18" s="249"/>
      <c r="I18" s="27" t="s">
        <v>26</v>
      </c>
      <c r="J18" s="28" t="str">
        <f>'Rekapitulace stavby'!AN14</f>
        <v>Vyplň údaj</v>
      </c>
      <c r="K18" s="34"/>
      <c r="L18" s="4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4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7" t="s">
        <v>29</v>
      </c>
      <c r="E20" s="34"/>
      <c r="F20" s="34"/>
      <c r="G20" s="34"/>
      <c r="H20" s="34"/>
      <c r="I20" s="27" t="s">
        <v>24</v>
      </c>
      <c r="J20" s="25" t="str">
        <f>IF('Rekapitulace stavby'!AN16="","",'Rekapitulace stavby'!AN16)</f>
        <v/>
      </c>
      <c r="K20" s="34"/>
      <c r="L20" s="4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5" t="str">
        <f>IF('Rekapitulace stavby'!E17="","",'Rekapitulace stavby'!E17)</f>
        <v xml:space="preserve"> </v>
      </c>
      <c r="F21" s="34"/>
      <c r="G21" s="34"/>
      <c r="H21" s="34"/>
      <c r="I21" s="27" t="s">
        <v>26</v>
      </c>
      <c r="J21" s="25" t="str">
        <f>IF('Rekapitulace stavby'!AN17="","",'Rekapitulace stavby'!AN17)</f>
        <v/>
      </c>
      <c r="K21" s="34"/>
      <c r="L21" s="4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4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7" t="s">
        <v>31</v>
      </c>
      <c r="E23" s="34"/>
      <c r="F23" s="34"/>
      <c r="G23" s="34"/>
      <c r="H23" s="34"/>
      <c r="I23" s="27" t="s">
        <v>24</v>
      </c>
      <c r="J23" s="25" t="str">
        <f>IF('Rekapitulace stavby'!AN19="","",'Rekapitulace stavby'!AN19)</f>
        <v/>
      </c>
      <c r="K23" s="34"/>
      <c r="L23" s="4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5"/>
      <c r="F24" s="34"/>
      <c r="G24" s="34"/>
      <c r="H24" s="34"/>
      <c r="I24" s="27" t="s">
        <v>26</v>
      </c>
      <c r="J24" s="25" t="str">
        <f>IF('Rekapitulace stavby'!AN20="","",'Rekapitulace stavby'!AN20)</f>
        <v/>
      </c>
      <c r="K24" s="34"/>
      <c r="L24" s="4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4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7" t="s">
        <v>33</v>
      </c>
      <c r="E26" s="34"/>
      <c r="F26" s="34"/>
      <c r="G26" s="34"/>
      <c r="H26" s="34"/>
      <c r="I26" s="34"/>
      <c r="J26" s="34"/>
      <c r="K26" s="34"/>
      <c r="L26" s="4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8"/>
      <c r="B27" s="109"/>
      <c r="C27" s="108"/>
      <c r="D27" s="108"/>
      <c r="E27" s="253" t="s">
        <v>1</v>
      </c>
      <c r="F27" s="253"/>
      <c r="G27" s="253"/>
      <c r="H27" s="25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4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8"/>
      <c r="E29" s="68"/>
      <c r="F29" s="68"/>
      <c r="G29" s="68"/>
      <c r="H29" s="68"/>
      <c r="I29" s="68"/>
      <c r="J29" s="68"/>
      <c r="K29" s="68"/>
      <c r="L29" s="4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5"/>
      <c r="C30" s="34"/>
      <c r="D30" s="25" t="s">
        <v>105</v>
      </c>
      <c r="E30" s="34"/>
      <c r="F30" s="34"/>
      <c r="G30" s="34"/>
      <c r="H30" s="34"/>
      <c r="I30" s="34"/>
      <c r="J30" s="33">
        <f>J96</f>
        <v>0</v>
      </c>
      <c r="K30" s="34"/>
      <c r="L30" s="4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5"/>
      <c r="C31" s="34"/>
      <c r="D31" s="32" t="s">
        <v>96</v>
      </c>
      <c r="E31" s="34"/>
      <c r="F31" s="34"/>
      <c r="G31" s="34"/>
      <c r="H31" s="34"/>
      <c r="I31" s="34"/>
      <c r="J31" s="33">
        <f>J107</f>
        <v>0</v>
      </c>
      <c r="K31" s="34"/>
      <c r="L31" s="4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5"/>
      <c r="C32" s="34"/>
      <c r="D32" s="111" t="s">
        <v>36</v>
      </c>
      <c r="E32" s="34"/>
      <c r="F32" s="34"/>
      <c r="G32" s="34"/>
      <c r="H32" s="34"/>
      <c r="I32" s="34"/>
      <c r="J32" s="73">
        <f>ROUND(J30 + J31, 2)</f>
        <v>0</v>
      </c>
      <c r="K32" s="34"/>
      <c r="L32" s="4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5"/>
      <c r="C33" s="34"/>
      <c r="D33" s="68"/>
      <c r="E33" s="68"/>
      <c r="F33" s="68"/>
      <c r="G33" s="68"/>
      <c r="H33" s="68"/>
      <c r="I33" s="68"/>
      <c r="J33" s="68"/>
      <c r="K33" s="68"/>
      <c r="L33" s="4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34"/>
      <c r="F34" s="38" t="s">
        <v>38</v>
      </c>
      <c r="G34" s="34"/>
      <c r="H34" s="34"/>
      <c r="I34" s="38" t="s">
        <v>37</v>
      </c>
      <c r="J34" s="38" t="s">
        <v>39</v>
      </c>
      <c r="K34" s="34"/>
      <c r="L34" s="4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5"/>
      <c r="C35" s="34"/>
      <c r="D35" s="112" t="s">
        <v>40</v>
      </c>
      <c r="E35" s="27" t="s">
        <v>41</v>
      </c>
      <c r="F35" s="113">
        <f>ROUND((ROUND((SUM(BE107:BE114) + SUM(BE134:BE188)),  2) + SUM(BE190:BE192)), 2)</f>
        <v>0</v>
      </c>
      <c r="G35" s="34"/>
      <c r="H35" s="34"/>
      <c r="I35" s="114">
        <v>0.21</v>
      </c>
      <c r="J35" s="113">
        <f>ROUND((ROUND(((SUM(BE107:BE114) + SUM(BE134:BE188))*I35),  2) + (SUM(BE190:BE192)*I35)), 2)</f>
        <v>0</v>
      </c>
      <c r="K35" s="34"/>
      <c r="L35" s="4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5"/>
      <c r="C36" s="34"/>
      <c r="D36" s="34"/>
      <c r="E36" s="27" t="s">
        <v>42</v>
      </c>
      <c r="F36" s="113">
        <f>ROUND((ROUND((SUM(BF107:BF114) + SUM(BF134:BF188)),  2) + SUM(BF190:BF192)), 2)</f>
        <v>0</v>
      </c>
      <c r="G36" s="34"/>
      <c r="H36" s="34"/>
      <c r="I36" s="114">
        <v>0.15</v>
      </c>
      <c r="J36" s="113">
        <f>ROUND((ROUND(((SUM(BF107:BF114) + SUM(BF134:BF188))*I36),  2) + (SUM(BF190:BF192)*I36)), 2)</f>
        <v>0</v>
      </c>
      <c r="K36" s="34"/>
      <c r="L36" s="4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5"/>
      <c r="C37" s="34"/>
      <c r="D37" s="34"/>
      <c r="E37" s="27" t="s">
        <v>43</v>
      </c>
      <c r="F37" s="113">
        <f>ROUND((ROUND((SUM(BG107:BG114) + SUM(BG134:BG188)),  2) + SUM(BG190:BG192)), 2)</f>
        <v>0</v>
      </c>
      <c r="G37" s="34"/>
      <c r="H37" s="34"/>
      <c r="I37" s="114">
        <v>0.21</v>
      </c>
      <c r="J37" s="113">
        <f>0</f>
        <v>0</v>
      </c>
      <c r="K37" s="34"/>
      <c r="L37" s="4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5"/>
      <c r="C38" s="34"/>
      <c r="D38" s="34"/>
      <c r="E38" s="27" t="s">
        <v>44</v>
      </c>
      <c r="F38" s="113">
        <f>ROUND((ROUND((SUM(BH107:BH114) + SUM(BH134:BH188)),  2) + SUM(BH190:BH192)), 2)</f>
        <v>0</v>
      </c>
      <c r="G38" s="34"/>
      <c r="H38" s="34"/>
      <c r="I38" s="114">
        <v>0.15</v>
      </c>
      <c r="J38" s="113">
        <f>0</f>
        <v>0</v>
      </c>
      <c r="K38" s="34"/>
      <c r="L38" s="4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5"/>
      <c r="C39" s="34"/>
      <c r="D39" s="34"/>
      <c r="E39" s="27" t="s">
        <v>45</v>
      </c>
      <c r="F39" s="113">
        <f>ROUND((ROUND((SUM(BI107:BI114) + SUM(BI134:BI188)),  2) + SUM(BI190:BI192)), 2)</f>
        <v>0</v>
      </c>
      <c r="G39" s="34"/>
      <c r="H39" s="34"/>
      <c r="I39" s="114">
        <v>0</v>
      </c>
      <c r="J39" s="113">
        <f>0</f>
        <v>0</v>
      </c>
      <c r="K39" s="34"/>
      <c r="L39" s="4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4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5"/>
      <c r="C41" s="105"/>
      <c r="D41" s="115" t="s">
        <v>46</v>
      </c>
      <c r="E41" s="62"/>
      <c r="F41" s="62"/>
      <c r="G41" s="116" t="s">
        <v>47</v>
      </c>
      <c r="H41" s="117" t="s">
        <v>48</v>
      </c>
      <c r="I41" s="62"/>
      <c r="J41" s="118">
        <f>SUM(J32:J39)</f>
        <v>0</v>
      </c>
      <c r="K41" s="119"/>
      <c r="L41" s="4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4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5"/>
      <c r="C61" s="34"/>
      <c r="D61" s="47" t="s">
        <v>51</v>
      </c>
      <c r="E61" s="37"/>
      <c r="F61" s="120" t="s">
        <v>52</v>
      </c>
      <c r="G61" s="47" t="s">
        <v>51</v>
      </c>
      <c r="H61" s="37"/>
      <c r="I61" s="37"/>
      <c r="J61" s="121" t="s">
        <v>52</v>
      </c>
      <c r="K61" s="37"/>
      <c r="L61" s="4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5"/>
      <c r="C65" s="34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5"/>
      <c r="C76" s="34"/>
      <c r="D76" s="47" t="s">
        <v>51</v>
      </c>
      <c r="E76" s="37"/>
      <c r="F76" s="120" t="s">
        <v>52</v>
      </c>
      <c r="G76" s="47" t="s">
        <v>51</v>
      </c>
      <c r="H76" s="37"/>
      <c r="I76" s="37"/>
      <c r="J76" s="121" t="s">
        <v>52</v>
      </c>
      <c r="K76" s="37"/>
      <c r="L76" s="4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1" t="s">
        <v>106</v>
      </c>
      <c r="D82" s="34"/>
      <c r="E82" s="34"/>
      <c r="F82" s="34"/>
      <c r="G82" s="34"/>
      <c r="H82" s="34"/>
      <c r="I82" s="34"/>
      <c r="J82" s="34"/>
      <c r="K82" s="34"/>
      <c r="L82" s="4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4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4"/>
      <c r="D85" s="34"/>
      <c r="E85" s="278" t="str">
        <f>E7</f>
        <v>Rekonstrukce dílen, Komenského náměstí 45, Jičín</v>
      </c>
      <c r="F85" s="279"/>
      <c r="G85" s="279"/>
      <c r="H85" s="279"/>
      <c r="I85" s="34"/>
      <c r="J85" s="34"/>
      <c r="K85" s="34"/>
      <c r="L85" s="4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7" t="s">
        <v>103</v>
      </c>
      <c r="D86" s="34"/>
      <c r="E86" s="34"/>
      <c r="F86" s="34"/>
      <c r="G86" s="34"/>
      <c r="H86" s="34"/>
      <c r="I86" s="34"/>
      <c r="J86" s="34"/>
      <c r="K86" s="34"/>
      <c r="L86" s="4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4"/>
      <c r="D87" s="34"/>
      <c r="E87" s="268" t="str">
        <f>E9</f>
        <v>02 - Silnoproudá elektrotechnika</v>
      </c>
      <c r="F87" s="280"/>
      <c r="G87" s="280"/>
      <c r="H87" s="280"/>
      <c r="I87" s="34"/>
      <c r="J87" s="34"/>
      <c r="K87" s="34"/>
      <c r="L87" s="4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4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7" t="s">
        <v>19</v>
      </c>
      <c r="D89" s="34"/>
      <c r="E89" s="34"/>
      <c r="F89" s="25" t="str">
        <f>F12</f>
        <v>Jičín</v>
      </c>
      <c r="G89" s="34"/>
      <c r="H89" s="34"/>
      <c r="I89" s="27" t="s">
        <v>21</v>
      </c>
      <c r="J89" s="57" t="str">
        <f>IF(J12="","",J12)</f>
        <v>13. 9. 2022</v>
      </c>
      <c r="K89" s="34"/>
      <c r="L89" s="4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4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7" t="s">
        <v>23</v>
      </c>
      <c r="D91" s="34"/>
      <c r="E91" s="34"/>
      <c r="F91" s="25" t="str">
        <f>E15</f>
        <v xml:space="preserve"> </v>
      </c>
      <c r="G91" s="34"/>
      <c r="H91" s="34"/>
      <c r="I91" s="27" t="s">
        <v>29</v>
      </c>
      <c r="J91" s="30" t="str">
        <f>E21</f>
        <v xml:space="preserve"> </v>
      </c>
      <c r="K91" s="34"/>
      <c r="L91" s="4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7" t="s">
        <v>27</v>
      </c>
      <c r="D92" s="34"/>
      <c r="E92" s="34"/>
      <c r="F92" s="25" t="str">
        <f>IF(E18="","",E18)</f>
        <v>Vyplň údaj</v>
      </c>
      <c r="G92" s="34"/>
      <c r="H92" s="34"/>
      <c r="I92" s="27" t="s">
        <v>31</v>
      </c>
      <c r="J92" s="30">
        <f>E24</f>
        <v>0</v>
      </c>
      <c r="K92" s="34"/>
      <c r="L92" s="4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4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22" t="s">
        <v>107</v>
      </c>
      <c r="D94" s="105"/>
      <c r="E94" s="105"/>
      <c r="F94" s="105"/>
      <c r="G94" s="105"/>
      <c r="H94" s="105"/>
      <c r="I94" s="105"/>
      <c r="J94" s="123" t="s">
        <v>108</v>
      </c>
      <c r="K94" s="105"/>
      <c r="L94" s="4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4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24" t="s">
        <v>109</v>
      </c>
      <c r="D96" s="34"/>
      <c r="E96" s="34"/>
      <c r="F96" s="34"/>
      <c r="G96" s="34"/>
      <c r="H96" s="34"/>
      <c r="I96" s="34"/>
      <c r="J96" s="73">
        <f>J134</f>
        <v>0</v>
      </c>
      <c r="K96" s="34"/>
      <c r="L96" s="4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1:65" s="9" customFormat="1" ht="24.95" customHeight="1">
      <c r="B97" s="125"/>
      <c r="D97" s="126" t="s">
        <v>698</v>
      </c>
      <c r="E97" s="127"/>
      <c r="F97" s="127"/>
      <c r="G97" s="127"/>
      <c r="H97" s="127"/>
      <c r="I97" s="127"/>
      <c r="J97" s="128">
        <f>J135</f>
        <v>0</v>
      </c>
      <c r="L97" s="125"/>
    </row>
    <row r="98" spans="1:65" s="9" customFormat="1" ht="24.95" customHeight="1">
      <c r="B98" s="125"/>
      <c r="D98" s="126" t="s">
        <v>699</v>
      </c>
      <c r="E98" s="127"/>
      <c r="F98" s="127"/>
      <c r="G98" s="127"/>
      <c r="H98" s="127"/>
      <c r="I98" s="127"/>
      <c r="J98" s="128">
        <f>J139</f>
        <v>0</v>
      </c>
      <c r="L98" s="125"/>
    </row>
    <row r="99" spans="1:65" s="9" customFormat="1" ht="24.95" customHeight="1">
      <c r="B99" s="125"/>
      <c r="D99" s="126" t="s">
        <v>700</v>
      </c>
      <c r="E99" s="127"/>
      <c r="F99" s="127"/>
      <c r="G99" s="127"/>
      <c r="H99" s="127"/>
      <c r="I99" s="127"/>
      <c r="J99" s="128">
        <f>J144</f>
        <v>0</v>
      </c>
      <c r="L99" s="125"/>
    </row>
    <row r="100" spans="1:65" s="9" customFormat="1" ht="24.95" customHeight="1">
      <c r="B100" s="125"/>
      <c r="D100" s="126" t="s">
        <v>701</v>
      </c>
      <c r="E100" s="127"/>
      <c r="F100" s="127"/>
      <c r="G100" s="127"/>
      <c r="H100" s="127"/>
      <c r="I100" s="127"/>
      <c r="J100" s="128">
        <f>J161</f>
        <v>0</v>
      </c>
      <c r="L100" s="125"/>
    </row>
    <row r="101" spans="1:65" s="9" customFormat="1" ht="24.95" customHeight="1">
      <c r="B101" s="125"/>
      <c r="D101" s="126" t="s">
        <v>702</v>
      </c>
      <c r="E101" s="127"/>
      <c r="F101" s="127"/>
      <c r="G101" s="127"/>
      <c r="H101" s="127"/>
      <c r="I101" s="127"/>
      <c r="J101" s="128">
        <f>J174</f>
        <v>0</v>
      </c>
      <c r="L101" s="125"/>
    </row>
    <row r="102" spans="1:65" s="9" customFormat="1" ht="24.95" customHeight="1">
      <c r="B102" s="125"/>
      <c r="D102" s="126" t="s">
        <v>703</v>
      </c>
      <c r="E102" s="127"/>
      <c r="F102" s="127"/>
      <c r="G102" s="127"/>
      <c r="H102" s="127"/>
      <c r="I102" s="127"/>
      <c r="J102" s="128">
        <f>J177</f>
        <v>0</v>
      </c>
      <c r="L102" s="125"/>
    </row>
    <row r="103" spans="1:65" s="9" customFormat="1" ht="24.95" customHeight="1">
      <c r="B103" s="125"/>
      <c r="D103" s="126" t="s">
        <v>704</v>
      </c>
      <c r="E103" s="127"/>
      <c r="F103" s="127"/>
      <c r="G103" s="127"/>
      <c r="H103" s="127"/>
      <c r="I103" s="127"/>
      <c r="J103" s="128">
        <f>J181</f>
        <v>0</v>
      </c>
      <c r="L103" s="125"/>
    </row>
    <row r="104" spans="1:65" s="9" customFormat="1" ht="21.75" customHeight="1">
      <c r="B104" s="125"/>
      <c r="D104" s="133" t="s">
        <v>127</v>
      </c>
      <c r="J104" s="134">
        <f>J189</f>
        <v>0</v>
      </c>
      <c r="L104" s="125"/>
    </row>
    <row r="105" spans="1:65" s="2" customFormat="1" ht="21.75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4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6.9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4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29.25" customHeight="1">
      <c r="A107" s="34"/>
      <c r="B107" s="35"/>
      <c r="C107" s="124" t="s">
        <v>128</v>
      </c>
      <c r="D107" s="34"/>
      <c r="E107" s="34"/>
      <c r="F107" s="34"/>
      <c r="G107" s="34"/>
      <c r="H107" s="34"/>
      <c r="I107" s="34"/>
      <c r="J107" s="135">
        <f>ROUND(J108 + J109 + J110 + J111 + J112 + J113,2)</f>
        <v>0</v>
      </c>
      <c r="K107" s="34"/>
      <c r="L107" s="44"/>
      <c r="N107" s="136" t="s">
        <v>40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65" s="2" customFormat="1" ht="18" customHeight="1">
      <c r="A108" s="34"/>
      <c r="B108" s="137"/>
      <c r="C108" s="138"/>
      <c r="D108" s="242" t="s">
        <v>129</v>
      </c>
      <c r="E108" s="277"/>
      <c r="F108" s="277"/>
      <c r="G108" s="138"/>
      <c r="H108" s="138"/>
      <c r="I108" s="138"/>
      <c r="J108" s="96">
        <v>0</v>
      </c>
      <c r="K108" s="138"/>
      <c r="L108" s="140"/>
      <c r="M108" s="141"/>
      <c r="N108" s="142" t="s">
        <v>41</v>
      </c>
      <c r="O108" s="141"/>
      <c r="P108" s="141"/>
      <c r="Q108" s="141"/>
      <c r="R108" s="141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3" t="s">
        <v>130</v>
      </c>
      <c r="AZ108" s="141"/>
      <c r="BA108" s="141"/>
      <c r="BB108" s="141"/>
      <c r="BC108" s="141"/>
      <c r="BD108" s="141"/>
      <c r="BE108" s="144">
        <f t="shared" ref="BE108:BE113" si="0">IF(N108="základní",J108,0)</f>
        <v>0</v>
      </c>
      <c r="BF108" s="144">
        <f t="shared" ref="BF108:BF113" si="1">IF(N108="snížená",J108,0)</f>
        <v>0</v>
      </c>
      <c r="BG108" s="144">
        <f t="shared" ref="BG108:BG113" si="2">IF(N108="zákl. přenesená",J108,0)</f>
        <v>0</v>
      </c>
      <c r="BH108" s="144">
        <f t="shared" ref="BH108:BH113" si="3">IF(N108="sníž. přenesená",J108,0)</f>
        <v>0</v>
      </c>
      <c r="BI108" s="144">
        <f t="shared" ref="BI108:BI113" si="4">IF(N108="nulová",J108,0)</f>
        <v>0</v>
      </c>
      <c r="BJ108" s="143" t="s">
        <v>84</v>
      </c>
      <c r="BK108" s="141"/>
      <c r="BL108" s="141"/>
      <c r="BM108" s="141"/>
    </row>
    <row r="109" spans="1:65" s="2" customFormat="1" ht="18" customHeight="1">
      <c r="A109" s="34"/>
      <c r="B109" s="137"/>
      <c r="C109" s="138"/>
      <c r="D109" s="242" t="s">
        <v>131</v>
      </c>
      <c r="E109" s="277"/>
      <c r="F109" s="277"/>
      <c r="G109" s="138"/>
      <c r="H109" s="138"/>
      <c r="I109" s="138"/>
      <c r="J109" s="96">
        <v>0</v>
      </c>
      <c r="K109" s="138"/>
      <c r="L109" s="140"/>
      <c r="M109" s="141"/>
      <c r="N109" s="142" t="s">
        <v>41</v>
      </c>
      <c r="O109" s="141"/>
      <c r="P109" s="141"/>
      <c r="Q109" s="141"/>
      <c r="R109" s="141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3" t="s">
        <v>130</v>
      </c>
      <c r="AZ109" s="141"/>
      <c r="BA109" s="141"/>
      <c r="BB109" s="141"/>
      <c r="BC109" s="141"/>
      <c r="BD109" s="141"/>
      <c r="BE109" s="144">
        <f t="shared" si="0"/>
        <v>0</v>
      </c>
      <c r="BF109" s="144">
        <f t="shared" si="1"/>
        <v>0</v>
      </c>
      <c r="BG109" s="144">
        <f t="shared" si="2"/>
        <v>0</v>
      </c>
      <c r="BH109" s="144">
        <f t="shared" si="3"/>
        <v>0</v>
      </c>
      <c r="BI109" s="144">
        <f t="shared" si="4"/>
        <v>0</v>
      </c>
      <c r="BJ109" s="143" t="s">
        <v>84</v>
      </c>
      <c r="BK109" s="141"/>
      <c r="BL109" s="141"/>
      <c r="BM109" s="141"/>
    </row>
    <row r="110" spans="1:65" s="2" customFormat="1" ht="18" customHeight="1">
      <c r="A110" s="34"/>
      <c r="B110" s="137"/>
      <c r="C110" s="138"/>
      <c r="D110" s="242" t="s">
        <v>132</v>
      </c>
      <c r="E110" s="277"/>
      <c r="F110" s="277"/>
      <c r="G110" s="138"/>
      <c r="H110" s="138"/>
      <c r="I110" s="138"/>
      <c r="J110" s="96">
        <v>0</v>
      </c>
      <c r="K110" s="138"/>
      <c r="L110" s="140"/>
      <c r="M110" s="141"/>
      <c r="N110" s="142" t="s">
        <v>41</v>
      </c>
      <c r="O110" s="141"/>
      <c r="P110" s="141"/>
      <c r="Q110" s="141"/>
      <c r="R110" s="14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3" t="s">
        <v>130</v>
      </c>
      <c r="AZ110" s="141"/>
      <c r="BA110" s="141"/>
      <c r="BB110" s="141"/>
      <c r="BC110" s="141"/>
      <c r="BD110" s="141"/>
      <c r="BE110" s="144">
        <f t="shared" si="0"/>
        <v>0</v>
      </c>
      <c r="BF110" s="144">
        <f t="shared" si="1"/>
        <v>0</v>
      </c>
      <c r="BG110" s="144">
        <f t="shared" si="2"/>
        <v>0</v>
      </c>
      <c r="BH110" s="144">
        <f t="shared" si="3"/>
        <v>0</v>
      </c>
      <c r="BI110" s="144">
        <f t="shared" si="4"/>
        <v>0</v>
      </c>
      <c r="BJ110" s="143" t="s">
        <v>84</v>
      </c>
      <c r="BK110" s="141"/>
      <c r="BL110" s="141"/>
      <c r="BM110" s="141"/>
    </row>
    <row r="111" spans="1:65" s="2" customFormat="1" ht="18" customHeight="1">
      <c r="A111" s="34"/>
      <c r="B111" s="137"/>
      <c r="C111" s="138"/>
      <c r="D111" s="242" t="s">
        <v>133</v>
      </c>
      <c r="E111" s="277"/>
      <c r="F111" s="277"/>
      <c r="G111" s="138"/>
      <c r="H111" s="138"/>
      <c r="I111" s="138"/>
      <c r="J111" s="96">
        <v>0</v>
      </c>
      <c r="K111" s="138"/>
      <c r="L111" s="140"/>
      <c r="M111" s="141"/>
      <c r="N111" s="142" t="s">
        <v>41</v>
      </c>
      <c r="O111" s="141"/>
      <c r="P111" s="141"/>
      <c r="Q111" s="141"/>
      <c r="R111" s="141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3" t="s">
        <v>130</v>
      </c>
      <c r="AZ111" s="141"/>
      <c r="BA111" s="141"/>
      <c r="BB111" s="141"/>
      <c r="BC111" s="141"/>
      <c r="BD111" s="141"/>
      <c r="BE111" s="144">
        <f t="shared" si="0"/>
        <v>0</v>
      </c>
      <c r="BF111" s="144">
        <f t="shared" si="1"/>
        <v>0</v>
      </c>
      <c r="BG111" s="144">
        <f t="shared" si="2"/>
        <v>0</v>
      </c>
      <c r="BH111" s="144">
        <f t="shared" si="3"/>
        <v>0</v>
      </c>
      <c r="BI111" s="144">
        <f t="shared" si="4"/>
        <v>0</v>
      </c>
      <c r="BJ111" s="143" t="s">
        <v>84</v>
      </c>
      <c r="BK111" s="141"/>
      <c r="BL111" s="141"/>
      <c r="BM111" s="141"/>
    </row>
    <row r="112" spans="1:65" s="2" customFormat="1" ht="18" customHeight="1">
      <c r="A112" s="34"/>
      <c r="B112" s="137"/>
      <c r="C112" s="138"/>
      <c r="D112" s="242" t="s">
        <v>134</v>
      </c>
      <c r="E112" s="277"/>
      <c r="F112" s="277"/>
      <c r="G112" s="138"/>
      <c r="H112" s="138"/>
      <c r="I112" s="138"/>
      <c r="J112" s="96">
        <v>0</v>
      </c>
      <c r="K112" s="138"/>
      <c r="L112" s="140"/>
      <c r="M112" s="141"/>
      <c r="N112" s="142" t="s">
        <v>41</v>
      </c>
      <c r="O112" s="141"/>
      <c r="P112" s="141"/>
      <c r="Q112" s="141"/>
      <c r="R112" s="141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3" t="s">
        <v>130</v>
      </c>
      <c r="AZ112" s="141"/>
      <c r="BA112" s="141"/>
      <c r="BB112" s="141"/>
      <c r="BC112" s="141"/>
      <c r="BD112" s="141"/>
      <c r="BE112" s="144">
        <f t="shared" si="0"/>
        <v>0</v>
      </c>
      <c r="BF112" s="144">
        <f t="shared" si="1"/>
        <v>0</v>
      </c>
      <c r="BG112" s="144">
        <f t="shared" si="2"/>
        <v>0</v>
      </c>
      <c r="BH112" s="144">
        <f t="shared" si="3"/>
        <v>0</v>
      </c>
      <c r="BI112" s="144">
        <f t="shared" si="4"/>
        <v>0</v>
      </c>
      <c r="BJ112" s="143" t="s">
        <v>84</v>
      </c>
      <c r="BK112" s="141"/>
      <c r="BL112" s="141"/>
      <c r="BM112" s="141"/>
    </row>
    <row r="113" spans="1:65" s="2" customFormat="1" ht="18" customHeight="1">
      <c r="A113" s="34"/>
      <c r="B113" s="137"/>
      <c r="C113" s="138"/>
      <c r="D113" s="139" t="s">
        <v>135</v>
      </c>
      <c r="E113" s="138"/>
      <c r="F113" s="138"/>
      <c r="G113" s="138"/>
      <c r="H113" s="138"/>
      <c r="I113" s="138"/>
      <c r="J113" s="96">
        <f>ROUND(J30*T113,2)</f>
        <v>0</v>
      </c>
      <c r="K113" s="138"/>
      <c r="L113" s="140"/>
      <c r="M113" s="141"/>
      <c r="N113" s="142" t="s">
        <v>41</v>
      </c>
      <c r="O113" s="141"/>
      <c r="P113" s="141"/>
      <c r="Q113" s="141"/>
      <c r="R113" s="141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3" t="s">
        <v>136</v>
      </c>
      <c r="AZ113" s="141"/>
      <c r="BA113" s="141"/>
      <c r="BB113" s="141"/>
      <c r="BC113" s="141"/>
      <c r="BD113" s="141"/>
      <c r="BE113" s="144">
        <f t="shared" si="0"/>
        <v>0</v>
      </c>
      <c r="BF113" s="144">
        <f t="shared" si="1"/>
        <v>0</v>
      </c>
      <c r="BG113" s="144">
        <f t="shared" si="2"/>
        <v>0</v>
      </c>
      <c r="BH113" s="144">
        <f t="shared" si="3"/>
        <v>0</v>
      </c>
      <c r="BI113" s="144">
        <f t="shared" si="4"/>
        <v>0</v>
      </c>
      <c r="BJ113" s="143" t="s">
        <v>84</v>
      </c>
      <c r="BK113" s="141"/>
      <c r="BL113" s="141"/>
      <c r="BM113" s="141"/>
    </row>
    <row r="114" spans="1:65" s="2" customForma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4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customHeight="1">
      <c r="A115" s="34"/>
      <c r="B115" s="35"/>
      <c r="C115" s="104" t="s">
        <v>101</v>
      </c>
      <c r="D115" s="105"/>
      <c r="E115" s="105"/>
      <c r="F115" s="105"/>
      <c r="G115" s="105"/>
      <c r="H115" s="105"/>
      <c r="I115" s="105"/>
      <c r="J115" s="106">
        <f>ROUND(J96+J107,2)</f>
        <v>0</v>
      </c>
      <c r="K115" s="105"/>
      <c r="L115" s="4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65" s="2" customFormat="1" ht="6.95" customHeight="1">
      <c r="A120" s="34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4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24.95" customHeight="1">
      <c r="A121" s="34"/>
      <c r="B121" s="35"/>
      <c r="C121" s="21" t="s">
        <v>137</v>
      </c>
      <c r="D121" s="34"/>
      <c r="E121" s="34"/>
      <c r="F121" s="34"/>
      <c r="G121" s="34"/>
      <c r="H121" s="34"/>
      <c r="I121" s="34"/>
      <c r="J121" s="34"/>
      <c r="K121" s="34"/>
      <c r="L121" s="4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6.9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4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12" customHeight="1">
      <c r="A123" s="34"/>
      <c r="B123" s="35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16.5" customHeight="1">
      <c r="A124" s="34"/>
      <c r="B124" s="35"/>
      <c r="C124" s="34"/>
      <c r="D124" s="34"/>
      <c r="E124" s="278" t="str">
        <f>E7</f>
        <v>Rekonstrukce dílen, Komenského náměstí 45, Jičín</v>
      </c>
      <c r="F124" s="279"/>
      <c r="G124" s="279"/>
      <c r="H124" s="279"/>
      <c r="I124" s="34"/>
      <c r="J124" s="34"/>
      <c r="K124" s="34"/>
      <c r="L124" s="4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s="2" customFormat="1" ht="12" customHeight="1">
      <c r="A125" s="34"/>
      <c r="B125" s="35"/>
      <c r="C125" s="27" t="s">
        <v>103</v>
      </c>
      <c r="D125" s="34"/>
      <c r="E125" s="34"/>
      <c r="F125" s="34"/>
      <c r="G125" s="34"/>
      <c r="H125" s="34"/>
      <c r="I125" s="34"/>
      <c r="J125" s="34"/>
      <c r="K125" s="34"/>
      <c r="L125" s="4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5" s="2" customFormat="1" ht="16.5" customHeight="1">
      <c r="A126" s="34"/>
      <c r="B126" s="35"/>
      <c r="C126" s="34"/>
      <c r="D126" s="34"/>
      <c r="E126" s="268" t="str">
        <f>E9</f>
        <v>02 - Silnoproudá elektrotechnika</v>
      </c>
      <c r="F126" s="280"/>
      <c r="G126" s="280"/>
      <c r="H126" s="280"/>
      <c r="I126" s="34"/>
      <c r="J126" s="34"/>
      <c r="K126" s="34"/>
      <c r="L126" s="4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6.95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4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12" customHeight="1">
      <c r="A128" s="34"/>
      <c r="B128" s="35"/>
      <c r="C128" s="27" t="s">
        <v>19</v>
      </c>
      <c r="D128" s="34"/>
      <c r="E128" s="34"/>
      <c r="F128" s="25" t="str">
        <f>F12</f>
        <v>Jičín</v>
      </c>
      <c r="G128" s="34"/>
      <c r="H128" s="34"/>
      <c r="I128" s="27" t="s">
        <v>21</v>
      </c>
      <c r="J128" s="57" t="str">
        <f>IF(J12="","",J12)</f>
        <v>13. 9. 2022</v>
      </c>
      <c r="K128" s="34"/>
      <c r="L128" s="4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5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4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5.2" customHeight="1">
      <c r="A130" s="34"/>
      <c r="B130" s="35"/>
      <c r="C130" s="27" t="s">
        <v>23</v>
      </c>
      <c r="D130" s="34"/>
      <c r="E130" s="34"/>
      <c r="F130" s="25" t="str">
        <f>E15</f>
        <v xml:space="preserve"> </v>
      </c>
      <c r="G130" s="34"/>
      <c r="H130" s="34"/>
      <c r="I130" s="27" t="s">
        <v>29</v>
      </c>
      <c r="J130" s="30" t="str">
        <f>E21</f>
        <v xml:space="preserve"> </v>
      </c>
      <c r="K130" s="34"/>
      <c r="L130" s="4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5.2" customHeight="1">
      <c r="A131" s="34"/>
      <c r="B131" s="35"/>
      <c r="C131" s="27" t="s">
        <v>27</v>
      </c>
      <c r="D131" s="34"/>
      <c r="E131" s="34"/>
      <c r="F131" s="25" t="str">
        <f>IF(E18="","",E18)</f>
        <v>Vyplň údaj</v>
      </c>
      <c r="G131" s="34"/>
      <c r="H131" s="34"/>
      <c r="I131" s="27" t="s">
        <v>31</v>
      </c>
      <c r="J131" s="30">
        <f>E24</f>
        <v>0</v>
      </c>
      <c r="K131" s="34"/>
      <c r="L131" s="4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0.35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4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11" customFormat="1" ht="29.25" customHeight="1">
      <c r="A133" s="145"/>
      <c r="B133" s="146"/>
      <c r="C133" s="147" t="s">
        <v>138</v>
      </c>
      <c r="D133" s="148" t="s">
        <v>61</v>
      </c>
      <c r="E133" s="148" t="s">
        <v>57</v>
      </c>
      <c r="F133" s="148" t="s">
        <v>58</v>
      </c>
      <c r="G133" s="148" t="s">
        <v>139</v>
      </c>
      <c r="H133" s="148" t="s">
        <v>140</v>
      </c>
      <c r="I133" s="148" t="s">
        <v>141</v>
      </c>
      <c r="J133" s="149" t="s">
        <v>108</v>
      </c>
      <c r="K133" s="150" t="s">
        <v>142</v>
      </c>
      <c r="L133" s="151"/>
      <c r="M133" s="64" t="s">
        <v>1</v>
      </c>
      <c r="N133" s="65" t="s">
        <v>40</v>
      </c>
      <c r="O133" s="65" t="s">
        <v>143</v>
      </c>
      <c r="P133" s="65" t="s">
        <v>144</v>
      </c>
      <c r="Q133" s="65" t="s">
        <v>145</v>
      </c>
      <c r="R133" s="65" t="s">
        <v>146</v>
      </c>
      <c r="S133" s="65" t="s">
        <v>147</v>
      </c>
      <c r="T133" s="66" t="s">
        <v>148</v>
      </c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65" s="2" customFormat="1" ht="22.9" customHeight="1">
      <c r="A134" s="34"/>
      <c r="B134" s="35"/>
      <c r="C134" s="71" t="s">
        <v>149</v>
      </c>
      <c r="D134" s="34"/>
      <c r="E134" s="34"/>
      <c r="F134" s="34"/>
      <c r="G134" s="34"/>
      <c r="H134" s="34"/>
      <c r="I134" s="34"/>
      <c r="J134" s="152">
        <f>BK134</f>
        <v>0</v>
      </c>
      <c r="K134" s="34"/>
      <c r="L134" s="35"/>
      <c r="M134" s="67"/>
      <c r="N134" s="58"/>
      <c r="O134" s="68"/>
      <c r="P134" s="153">
        <f>P135+P139+P144+P161+P174+P177+P181+P189</f>
        <v>0</v>
      </c>
      <c r="Q134" s="68"/>
      <c r="R134" s="153">
        <f>R135+R139+R144+R161+R174+R177+R181+R189</f>
        <v>0</v>
      </c>
      <c r="S134" s="68"/>
      <c r="T134" s="154">
        <f>T135+T139+T144+T161+T174+T177+T181+T189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75</v>
      </c>
      <c r="AU134" s="17" t="s">
        <v>110</v>
      </c>
      <c r="BK134" s="155">
        <f>BK135+BK139+BK144+BK161+BK174+BK177+BK181+BK189</f>
        <v>0</v>
      </c>
    </row>
    <row r="135" spans="1:65" s="12" customFormat="1" ht="25.9" customHeight="1">
      <c r="B135" s="156"/>
      <c r="D135" s="157" t="s">
        <v>75</v>
      </c>
      <c r="E135" s="158" t="s">
        <v>705</v>
      </c>
      <c r="F135" s="158" t="s">
        <v>706</v>
      </c>
      <c r="I135" s="159"/>
      <c r="J135" s="134">
        <f>BK135</f>
        <v>0</v>
      </c>
      <c r="L135" s="156"/>
      <c r="M135" s="160"/>
      <c r="N135" s="161"/>
      <c r="O135" s="161"/>
      <c r="P135" s="162">
        <f>SUM(P136:P138)</f>
        <v>0</v>
      </c>
      <c r="Q135" s="161"/>
      <c r="R135" s="162">
        <f>SUM(R136:R138)</f>
        <v>0</v>
      </c>
      <c r="S135" s="161"/>
      <c r="T135" s="163">
        <f>SUM(T136:T138)</f>
        <v>0</v>
      </c>
      <c r="AR135" s="157" t="s">
        <v>84</v>
      </c>
      <c r="AT135" s="164" t="s">
        <v>75</v>
      </c>
      <c r="AU135" s="164" t="s">
        <v>76</v>
      </c>
      <c r="AY135" s="157" t="s">
        <v>152</v>
      </c>
      <c r="BK135" s="165">
        <f>SUM(BK136:BK138)</f>
        <v>0</v>
      </c>
    </row>
    <row r="136" spans="1:65" s="2" customFormat="1" ht="62.65" customHeight="1">
      <c r="A136" s="34"/>
      <c r="B136" s="137"/>
      <c r="C136" s="168" t="s">
        <v>84</v>
      </c>
      <c r="D136" s="168" t="s">
        <v>155</v>
      </c>
      <c r="E136" s="169" t="s">
        <v>707</v>
      </c>
      <c r="F136" s="170" t="s">
        <v>708</v>
      </c>
      <c r="G136" s="171" t="s">
        <v>559</v>
      </c>
      <c r="H136" s="172">
        <v>1</v>
      </c>
      <c r="I136" s="173"/>
      <c r="J136" s="174">
        <f>ROUND(I136*H136,2)</f>
        <v>0</v>
      </c>
      <c r="K136" s="175"/>
      <c r="L136" s="35"/>
      <c r="M136" s="176" t="s">
        <v>1</v>
      </c>
      <c r="N136" s="177" t="s">
        <v>41</v>
      </c>
      <c r="O136" s="60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0" t="s">
        <v>380</v>
      </c>
      <c r="AT136" s="180" t="s">
        <v>155</v>
      </c>
      <c r="AU136" s="180" t="s">
        <v>84</v>
      </c>
      <c r="AY136" s="17" t="s">
        <v>152</v>
      </c>
      <c r="BE136" s="100">
        <f>IF(N136="základní",J136,0)</f>
        <v>0</v>
      </c>
      <c r="BF136" s="100">
        <f>IF(N136="snížená",J136,0)</f>
        <v>0</v>
      </c>
      <c r="BG136" s="100">
        <f>IF(N136="zákl. přenesená",J136,0)</f>
        <v>0</v>
      </c>
      <c r="BH136" s="100">
        <f>IF(N136="sníž. přenesená",J136,0)</f>
        <v>0</v>
      </c>
      <c r="BI136" s="100">
        <f>IF(N136="nulová",J136,0)</f>
        <v>0</v>
      </c>
      <c r="BJ136" s="17" t="s">
        <v>84</v>
      </c>
      <c r="BK136" s="100">
        <f>ROUND(I136*H136,2)</f>
        <v>0</v>
      </c>
      <c r="BL136" s="17" t="s">
        <v>380</v>
      </c>
      <c r="BM136" s="180" t="s">
        <v>86</v>
      </c>
    </row>
    <row r="137" spans="1:65" s="2" customFormat="1" ht="62.65" customHeight="1">
      <c r="A137" s="34"/>
      <c r="B137" s="137"/>
      <c r="C137" s="168" t="s">
        <v>86</v>
      </c>
      <c r="D137" s="168" t="s">
        <v>155</v>
      </c>
      <c r="E137" s="169" t="s">
        <v>709</v>
      </c>
      <c r="F137" s="170" t="s">
        <v>710</v>
      </c>
      <c r="G137" s="171" t="s">
        <v>559</v>
      </c>
      <c r="H137" s="172">
        <v>1</v>
      </c>
      <c r="I137" s="173"/>
      <c r="J137" s="174">
        <f>ROUND(I137*H137,2)</f>
        <v>0</v>
      </c>
      <c r="K137" s="175"/>
      <c r="L137" s="35"/>
      <c r="M137" s="176" t="s">
        <v>1</v>
      </c>
      <c r="N137" s="177" t="s">
        <v>41</v>
      </c>
      <c r="O137" s="60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0" t="s">
        <v>380</v>
      </c>
      <c r="AT137" s="180" t="s">
        <v>155</v>
      </c>
      <c r="AU137" s="180" t="s">
        <v>84</v>
      </c>
      <c r="AY137" s="17" t="s">
        <v>152</v>
      </c>
      <c r="BE137" s="100">
        <f>IF(N137="základní",J137,0)</f>
        <v>0</v>
      </c>
      <c r="BF137" s="100">
        <f>IF(N137="snížená",J137,0)</f>
        <v>0</v>
      </c>
      <c r="BG137" s="100">
        <f>IF(N137="zákl. přenesená",J137,0)</f>
        <v>0</v>
      </c>
      <c r="BH137" s="100">
        <f>IF(N137="sníž. přenesená",J137,0)</f>
        <v>0</v>
      </c>
      <c r="BI137" s="100">
        <f>IF(N137="nulová",J137,0)</f>
        <v>0</v>
      </c>
      <c r="BJ137" s="17" t="s">
        <v>84</v>
      </c>
      <c r="BK137" s="100">
        <f>ROUND(I137*H137,2)</f>
        <v>0</v>
      </c>
      <c r="BL137" s="17" t="s">
        <v>380</v>
      </c>
      <c r="BM137" s="180" t="s">
        <v>159</v>
      </c>
    </row>
    <row r="138" spans="1:65" s="2" customFormat="1" ht="33" customHeight="1">
      <c r="A138" s="34"/>
      <c r="B138" s="137"/>
      <c r="C138" s="168" t="s">
        <v>209</v>
      </c>
      <c r="D138" s="168" t="s">
        <v>155</v>
      </c>
      <c r="E138" s="169" t="s">
        <v>711</v>
      </c>
      <c r="F138" s="170" t="s">
        <v>712</v>
      </c>
      <c r="G138" s="171" t="s">
        <v>559</v>
      </c>
      <c r="H138" s="172">
        <v>1</v>
      </c>
      <c r="I138" s="173"/>
      <c r="J138" s="174">
        <f>ROUND(I138*H138,2)</f>
        <v>0</v>
      </c>
      <c r="K138" s="175"/>
      <c r="L138" s="35"/>
      <c r="M138" s="176" t="s">
        <v>1</v>
      </c>
      <c r="N138" s="177" t="s">
        <v>41</v>
      </c>
      <c r="O138" s="60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0" t="s">
        <v>380</v>
      </c>
      <c r="AT138" s="180" t="s">
        <v>155</v>
      </c>
      <c r="AU138" s="180" t="s">
        <v>84</v>
      </c>
      <c r="AY138" s="17" t="s">
        <v>152</v>
      </c>
      <c r="BE138" s="100">
        <f>IF(N138="základní",J138,0)</f>
        <v>0</v>
      </c>
      <c r="BF138" s="100">
        <f>IF(N138="snížená",J138,0)</f>
        <v>0</v>
      </c>
      <c r="BG138" s="100">
        <f>IF(N138="zákl. přenesená",J138,0)</f>
        <v>0</v>
      </c>
      <c r="BH138" s="100">
        <f>IF(N138="sníž. přenesená",J138,0)</f>
        <v>0</v>
      </c>
      <c r="BI138" s="100">
        <f>IF(N138="nulová",J138,0)</f>
        <v>0</v>
      </c>
      <c r="BJ138" s="17" t="s">
        <v>84</v>
      </c>
      <c r="BK138" s="100">
        <f>ROUND(I138*H138,2)</f>
        <v>0</v>
      </c>
      <c r="BL138" s="17" t="s">
        <v>380</v>
      </c>
      <c r="BM138" s="180" t="s">
        <v>269</v>
      </c>
    </row>
    <row r="139" spans="1:65" s="12" customFormat="1" ht="25.9" customHeight="1">
      <c r="B139" s="156"/>
      <c r="D139" s="157" t="s">
        <v>75</v>
      </c>
      <c r="E139" s="158" t="s">
        <v>713</v>
      </c>
      <c r="F139" s="158" t="s">
        <v>714</v>
      </c>
      <c r="I139" s="159"/>
      <c r="J139" s="134">
        <f>BK139</f>
        <v>0</v>
      </c>
      <c r="L139" s="156"/>
      <c r="M139" s="160"/>
      <c r="N139" s="161"/>
      <c r="O139" s="161"/>
      <c r="P139" s="162">
        <f>SUM(P140:P143)</f>
        <v>0</v>
      </c>
      <c r="Q139" s="161"/>
      <c r="R139" s="162">
        <f>SUM(R140:R143)</f>
        <v>0</v>
      </c>
      <c r="S139" s="161"/>
      <c r="T139" s="163">
        <f>SUM(T140:T143)</f>
        <v>0</v>
      </c>
      <c r="AR139" s="157" t="s">
        <v>84</v>
      </c>
      <c r="AT139" s="164" t="s">
        <v>75</v>
      </c>
      <c r="AU139" s="164" t="s">
        <v>76</v>
      </c>
      <c r="AY139" s="157" t="s">
        <v>152</v>
      </c>
      <c r="BK139" s="165">
        <f>SUM(BK140:BK143)</f>
        <v>0</v>
      </c>
    </row>
    <row r="140" spans="1:65" s="2" customFormat="1" ht="66.75" customHeight="1">
      <c r="A140" s="34"/>
      <c r="B140" s="137"/>
      <c r="C140" s="168" t="s">
        <v>159</v>
      </c>
      <c r="D140" s="168" t="s">
        <v>155</v>
      </c>
      <c r="E140" s="169" t="s">
        <v>715</v>
      </c>
      <c r="F140" s="170" t="s">
        <v>716</v>
      </c>
      <c r="G140" s="171" t="s">
        <v>559</v>
      </c>
      <c r="H140" s="172">
        <v>37</v>
      </c>
      <c r="I140" s="173"/>
      <c r="J140" s="174">
        <f>ROUND(I140*H140,2)</f>
        <v>0</v>
      </c>
      <c r="K140" s="175"/>
      <c r="L140" s="35"/>
      <c r="M140" s="176" t="s">
        <v>1</v>
      </c>
      <c r="N140" s="177" t="s">
        <v>41</v>
      </c>
      <c r="O140" s="60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0" t="s">
        <v>380</v>
      </c>
      <c r="AT140" s="180" t="s">
        <v>155</v>
      </c>
      <c r="AU140" s="180" t="s">
        <v>84</v>
      </c>
      <c r="AY140" s="17" t="s">
        <v>152</v>
      </c>
      <c r="BE140" s="100">
        <f>IF(N140="základní",J140,0)</f>
        <v>0</v>
      </c>
      <c r="BF140" s="100">
        <f>IF(N140="snížená",J140,0)</f>
        <v>0</v>
      </c>
      <c r="BG140" s="100">
        <f>IF(N140="zákl. přenesená",J140,0)</f>
        <v>0</v>
      </c>
      <c r="BH140" s="100">
        <f>IF(N140="sníž. přenesená",J140,0)</f>
        <v>0</v>
      </c>
      <c r="BI140" s="100">
        <f>IF(N140="nulová",J140,0)</f>
        <v>0</v>
      </c>
      <c r="BJ140" s="17" t="s">
        <v>84</v>
      </c>
      <c r="BK140" s="100">
        <f>ROUND(I140*H140,2)</f>
        <v>0</v>
      </c>
      <c r="BL140" s="17" t="s">
        <v>380</v>
      </c>
      <c r="BM140" s="180" t="s">
        <v>195</v>
      </c>
    </row>
    <row r="141" spans="1:65" s="2" customFormat="1" ht="49.15" customHeight="1">
      <c r="A141" s="34"/>
      <c r="B141" s="137"/>
      <c r="C141" s="168" t="s">
        <v>271</v>
      </c>
      <c r="D141" s="168" t="s">
        <v>155</v>
      </c>
      <c r="E141" s="169" t="s">
        <v>717</v>
      </c>
      <c r="F141" s="170" t="s">
        <v>718</v>
      </c>
      <c r="G141" s="171" t="s">
        <v>559</v>
      </c>
      <c r="H141" s="172">
        <v>6</v>
      </c>
      <c r="I141" s="173"/>
      <c r="J141" s="174">
        <f>ROUND(I141*H141,2)</f>
        <v>0</v>
      </c>
      <c r="K141" s="175"/>
      <c r="L141" s="35"/>
      <c r="M141" s="176" t="s">
        <v>1</v>
      </c>
      <c r="N141" s="177" t="s">
        <v>41</v>
      </c>
      <c r="O141" s="60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0" t="s">
        <v>380</v>
      </c>
      <c r="AT141" s="180" t="s">
        <v>155</v>
      </c>
      <c r="AU141" s="180" t="s">
        <v>84</v>
      </c>
      <c r="AY141" s="17" t="s">
        <v>152</v>
      </c>
      <c r="BE141" s="100">
        <f>IF(N141="základní",J141,0)</f>
        <v>0</v>
      </c>
      <c r="BF141" s="100">
        <f>IF(N141="snížená",J141,0)</f>
        <v>0</v>
      </c>
      <c r="BG141" s="100">
        <f>IF(N141="zákl. přenesená",J141,0)</f>
        <v>0</v>
      </c>
      <c r="BH141" s="100">
        <f>IF(N141="sníž. přenesená",J141,0)</f>
        <v>0</v>
      </c>
      <c r="BI141" s="100">
        <f>IF(N141="nulová",J141,0)</f>
        <v>0</v>
      </c>
      <c r="BJ141" s="17" t="s">
        <v>84</v>
      </c>
      <c r="BK141" s="100">
        <f>ROUND(I141*H141,2)</f>
        <v>0</v>
      </c>
      <c r="BL141" s="17" t="s">
        <v>380</v>
      </c>
      <c r="BM141" s="180" t="s">
        <v>300</v>
      </c>
    </row>
    <row r="142" spans="1:65" s="2" customFormat="1" ht="49.15" customHeight="1">
      <c r="A142" s="34"/>
      <c r="B142" s="137"/>
      <c r="C142" s="168" t="s">
        <v>269</v>
      </c>
      <c r="D142" s="168" t="s">
        <v>155</v>
      </c>
      <c r="E142" s="169" t="s">
        <v>719</v>
      </c>
      <c r="F142" s="170" t="s">
        <v>718</v>
      </c>
      <c r="G142" s="171" t="s">
        <v>559</v>
      </c>
      <c r="H142" s="172">
        <v>5</v>
      </c>
      <c r="I142" s="173"/>
      <c r="J142" s="174">
        <f>ROUND(I142*H142,2)</f>
        <v>0</v>
      </c>
      <c r="K142" s="175"/>
      <c r="L142" s="35"/>
      <c r="M142" s="176" t="s">
        <v>1</v>
      </c>
      <c r="N142" s="177" t="s">
        <v>41</v>
      </c>
      <c r="O142" s="60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0" t="s">
        <v>380</v>
      </c>
      <c r="AT142" s="180" t="s">
        <v>155</v>
      </c>
      <c r="AU142" s="180" t="s">
        <v>84</v>
      </c>
      <c r="AY142" s="17" t="s">
        <v>152</v>
      </c>
      <c r="BE142" s="100">
        <f>IF(N142="základní",J142,0)</f>
        <v>0</v>
      </c>
      <c r="BF142" s="100">
        <f>IF(N142="snížená",J142,0)</f>
        <v>0</v>
      </c>
      <c r="BG142" s="100">
        <f>IF(N142="zákl. přenesená",J142,0)</f>
        <v>0</v>
      </c>
      <c r="BH142" s="100">
        <f>IF(N142="sníž. přenesená",J142,0)</f>
        <v>0</v>
      </c>
      <c r="BI142" s="100">
        <f>IF(N142="nulová",J142,0)</f>
        <v>0</v>
      </c>
      <c r="BJ142" s="17" t="s">
        <v>84</v>
      </c>
      <c r="BK142" s="100">
        <f>ROUND(I142*H142,2)</f>
        <v>0</v>
      </c>
      <c r="BL142" s="17" t="s">
        <v>380</v>
      </c>
      <c r="BM142" s="180" t="s">
        <v>310</v>
      </c>
    </row>
    <row r="143" spans="1:65" s="2" customFormat="1" ht="33" customHeight="1">
      <c r="A143" s="34"/>
      <c r="B143" s="137"/>
      <c r="C143" s="168" t="s">
        <v>284</v>
      </c>
      <c r="D143" s="168" t="s">
        <v>155</v>
      </c>
      <c r="E143" s="169" t="s">
        <v>720</v>
      </c>
      <c r="F143" s="170" t="s">
        <v>721</v>
      </c>
      <c r="G143" s="171" t="s">
        <v>559</v>
      </c>
      <c r="H143" s="172">
        <v>1</v>
      </c>
      <c r="I143" s="173"/>
      <c r="J143" s="174">
        <f>ROUND(I143*H143,2)</f>
        <v>0</v>
      </c>
      <c r="K143" s="175"/>
      <c r="L143" s="35"/>
      <c r="M143" s="176" t="s">
        <v>1</v>
      </c>
      <c r="N143" s="177" t="s">
        <v>41</v>
      </c>
      <c r="O143" s="60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0" t="s">
        <v>380</v>
      </c>
      <c r="AT143" s="180" t="s">
        <v>155</v>
      </c>
      <c r="AU143" s="180" t="s">
        <v>84</v>
      </c>
      <c r="AY143" s="17" t="s">
        <v>152</v>
      </c>
      <c r="BE143" s="100">
        <f>IF(N143="základní",J143,0)</f>
        <v>0</v>
      </c>
      <c r="BF143" s="100">
        <f>IF(N143="snížená",J143,0)</f>
        <v>0</v>
      </c>
      <c r="BG143" s="100">
        <f>IF(N143="zákl. přenesená",J143,0)</f>
        <v>0</v>
      </c>
      <c r="BH143" s="100">
        <f>IF(N143="sníž. přenesená",J143,0)</f>
        <v>0</v>
      </c>
      <c r="BI143" s="100">
        <f>IF(N143="nulová",J143,0)</f>
        <v>0</v>
      </c>
      <c r="BJ143" s="17" t="s">
        <v>84</v>
      </c>
      <c r="BK143" s="100">
        <f>ROUND(I143*H143,2)</f>
        <v>0</v>
      </c>
      <c r="BL143" s="17" t="s">
        <v>380</v>
      </c>
      <c r="BM143" s="180" t="s">
        <v>320</v>
      </c>
    </row>
    <row r="144" spans="1:65" s="12" customFormat="1" ht="25.9" customHeight="1">
      <c r="B144" s="156"/>
      <c r="D144" s="157" t="s">
        <v>75</v>
      </c>
      <c r="E144" s="158" t="s">
        <v>722</v>
      </c>
      <c r="F144" s="158" t="s">
        <v>723</v>
      </c>
      <c r="I144" s="159"/>
      <c r="J144" s="134">
        <f>BK144</f>
        <v>0</v>
      </c>
      <c r="L144" s="156"/>
      <c r="M144" s="160"/>
      <c r="N144" s="161"/>
      <c r="O144" s="161"/>
      <c r="P144" s="162">
        <f>SUM(P145:P160)</f>
        <v>0</v>
      </c>
      <c r="Q144" s="161"/>
      <c r="R144" s="162">
        <f>SUM(R145:R160)</f>
        <v>0</v>
      </c>
      <c r="S144" s="161"/>
      <c r="T144" s="163">
        <f>SUM(T145:T160)</f>
        <v>0</v>
      </c>
      <c r="AR144" s="157" t="s">
        <v>84</v>
      </c>
      <c r="AT144" s="164" t="s">
        <v>75</v>
      </c>
      <c r="AU144" s="164" t="s">
        <v>76</v>
      </c>
      <c r="AY144" s="157" t="s">
        <v>152</v>
      </c>
      <c r="BK144" s="165">
        <f>SUM(BK145:BK160)</f>
        <v>0</v>
      </c>
    </row>
    <row r="145" spans="1:65" s="2" customFormat="1" ht="49.15" customHeight="1">
      <c r="A145" s="34"/>
      <c r="B145" s="137"/>
      <c r="C145" s="168" t="s">
        <v>195</v>
      </c>
      <c r="D145" s="168" t="s">
        <v>155</v>
      </c>
      <c r="E145" s="169" t="s">
        <v>724</v>
      </c>
      <c r="F145" s="170" t="s">
        <v>725</v>
      </c>
      <c r="G145" s="171" t="s">
        <v>559</v>
      </c>
      <c r="H145" s="172">
        <v>15</v>
      </c>
      <c r="I145" s="173"/>
      <c r="J145" s="174">
        <f t="shared" ref="J145:J160" si="5">ROUND(I145*H145,2)</f>
        <v>0</v>
      </c>
      <c r="K145" s="175"/>
      <c r="L145" s="35"/>
      <c r="M145" s="176" t="s">
        <v>1</v>
      </c>
      <c r="N145" s="177" t="s">
        <v>41</v>
      </c>
      <c r="O145" s="60"/>
      <c r="P145" s="178">
        <f t="shared" ref="P145:P160" si="6">O145*H145</f>
        <v>0</v>
      </c>
      <c r="Q145" s="178">
        <v>0</v>
      </c>
      <c r="R145" s="178">
        <f t="shared" ref="R145:R160" si="7">Q145*H145</f>
        <v>0</v>
      </c>
      <c r="S145" s="178">
        <v>0</v>
      </c>
      <c r="T145" s="179">
        <f t="shared" ref="T145:T160" si="8"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0" t="s">
        <v>380</v>
      </c>
      <c r="AT145" s="180" t="s">
        <v>155</v>
      </c>
      <c r="AU145" s="180" t="s">
        <v>84</v>
      </c>
      <c r="AY145" s="17" t="s">
        <v>152</v>
      </c>
      <c r="BE145" s="100">
        <f t="shared" ref="BE145:BE160" si="9">IF(N145="základní",J145,0)</f>
        <v>0</v>
      </c>
      <c r="BF145" s="100">
        <f t="shared" ref="BF145:BF160" si="10">IF(N145="snížená",J145,0)</f>
        <v>0</v>
      </c>
      <c r="BG145" s="100">
        <f t="shared" ref="BG145:BG160" si="11">IF(N145="zákl. přenesená",J145,0)</f>
        <v>0</v>
      </c>
      <c r="BH145" s="100">
        <f t="shared" ref="BH145:BH160" si="12">IF(N145="sníž. přenesená",J145,0)</f>
        <v>0</v>
      </c>
      <c r="BI145" s="100">
        <f t="shared" ref="BI145:BI160" si="13">IF(N145="nulová",J145,0)</f>
        <v>0</v>
      </c>
      <c r="BJ145" s="17" t="s">
        <v>84</v>
      </c>
      <c r="BK145" s="100">
        <f t="shared" ref="BK145:BK160" si="14">ROUND(I145*H145,2)</f>
        <v>0</v>
      </c>
      <c r="BL145" s="17" t="s">
        <v>380</v>
      </c>
      <c r="BM145" s="180" t="s">
        <v>380</v>
      </c>
    </row>
    <row r="146" spans="1:65" s="2" customFormat="1" ht="49.15" customHeight="1">
      <c r="A146" s="34"/>
      <c r="B146" s="137"/>
      <c r="C146" s="168" t="s">
        <v>294</v>
      </c>
      <c r="D146" s="168" t="s">
        <v>155</v>
      </c>
      <c r="E146" s="169" t="s">
        <v>726</v>
      </c>
      <c r="F146" s="170" t="s">
        <v>727</v>
      </c>
      <c r="G146" s="171" t="s">
        <v>559</v>
      </c>
      <c r="H146" s="172">
        <v>10</v>
      </c>
      <c r="I146" s="173"/>
      <c r="J146" s="174">
        <f t="shared" si="5"/>
        <v>0</v>
      </c>
      <c r="K146" s="175"/>
      <c r="L146" s="35"/>
      <c r="M146" s="176" t="s">
        <v>1</v>
      </c>
      <c r="N146" s="177" t="s">
        <v>41</v>
      </c>
      <c r="O146" s="60"/>
      <c r="P146" s="178">
        <f t="shared" si="6"/>
        <v>0</v>
      </c>
      <c r="Q146" s="178">
        <v>0</v>
      </c>
      <c r="R146" s="178">
        <f t="shared" si="7"/>
        <v>0</v>
      </c>
      <c r="S146" s="178">
        <v>0</v>
      </c>
      <c r="T146" s="179">
        <f t="shared" si="8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0" t="s">
        <v>380</v>
      </c>
      <c r="AT146" s="180" t="s">
        <v>155</v>
      </c>
      <c r="AU146" s="180" t="s">
        <v>84</v>
      </c>
      <c r="AY146" s="17" t="s">
        <v>152</v>
      </c>
      <c r="BE146" s="100">
        <f t="shared" si="9"/>
        <v>0</v>
      </c>
      <c r="BF146" s="100">
        <f t="shared" si="10"/>
        <v>0</v>
      </c>
      <c r="BG146" s="100">
        <f t="shared" si="11"/>
        <v>0</v>
      </c>
      <c r="BH146" s="100">
        <f t="shared" si="12"/>
        <v>0</v>
      </c>
      <c r="BI146" s="100">
        <f t="shared" si="13"/>
        <v>0</v>
      </c>
      <c r="BJ146" s="17" t="s">
        <v>84</v>
      </c>
      <c r="BK146" s="100">
        <f t="shared" si="14"/>
        <v>0</v>
      </c>
      <c r="BL146" s="17" t="s">
        <v>380</v>
      </c>
      <c r="BM146" s="180" t="s">
        <v>390</v>
      </c>
    </row>
    <row r="147" spans="1:65" s="2" customFormat="1" ht="33" customHeight="1">
      <c r="A147" s="34"/>
      <c r="B147" s="137"/>
      <c r="C147" s="168" t="s">
        <v>300</v>
      </c>
      <c r="D147" s="168" t="s">
        <v>155</v>
      </c>
      <c r="E147" s="169" t="s">
        <v>728</v>
      </c>
      <c r="F147" s="170" t="s">
        <v>729</v>
      </c>
      <c r="G147" s="171" t="s">
        <v>559</v>
      </c>
      <c r="H147" s="172">
        <v>15</v>
      </c>
      <c r="I147" s="173"/>
      <c r="J147" s="174">
        <f t="shared" si="5"/>
        <v>0</v>
      </c>
      <c r="K147" s="175"/>
      <c r="L147" s="35"/>
      <c r="M147" s="176" t="s">
        <v>1</v>
      </c>
      <c r="N147" s="177" t="s">
        <v>41</v>
      </c>
      <c r="O147" s="60"/>
      <c r="P147" s="178">
        <f t="shared" si="6"/>
        <v>0</v>
      </c>
      <c r="Q147" s="178">
        <v>0</v>
      </c>
      <c r="R147" s="178">
        <f t="shared" si="7"/>
        <v>0</v>
      </c>
      <c r="S147" s="178">
        <v>0</v>
      </c>
      <c r="T147" s="179">
        <f t="shared" si="8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0" t="s">
        <v>380</v>
      </c>
      <c r="AT147" s="180" t="s">
        <v>155</v>
      </c>
      <c r="AU147" s="180" t="s">
        <v>84</v>
      </c>
      <c r="AY147" s="17" t="s">
        <v>152</v>
      </c>
      <c r="BE147" s="100">
        <f t="shared" si="9"/>
        <v>0</v>
      </c>
      <c r="BF147" s="100">
        <f t="shared" si="10"/>
        <v>0</v>
      </c>
      <c r="BG147" s="100">
        <f t="shared" si="11"/>
        <v>0</v>
      </c>
      <c r="BH147" s="100">
        <f t="shared" si="12"/>
        <v>0</v>
      </c>
      <c r="BI147" s="100">
        <f t="shared" si="13"/>
        <v>0</v>
      </c>
      <c r="BJ147" s="17" t="s">
        <v>84</v>
      </c>
      <c r="BK147" s="100">
        <f t="shared" si="14"/>
        <v>0</v>
      </c>
      <c r="BL147" s="17" t="s">
        <v>380</v>
      </c>
      <c r="BM147" s="180" t="s">
        <v>401</v>
      </c>
    </row>
    <row r="148" spans="1:65" s="2" customFormat="1" ht="33" customHeight="1">
      <c r="A148" s="34"/>
      <c r="B148" s="137"/>
      <c r="C148" s="168" t="s">
        <v>305</v>
      </c>
      <c r="D148" s="168" t="s">
        <v>155</v>
      </c>
      <c r="E148" s="169" t="s">
        <v>730</v>
      </c>
      <c r="F148" s="170" t="s">
        <v>731</v>
      </c>
      <c r="G148" s="171" t="s">
        <v>559</v>
      </c>
      <c r="H148" s="172">
        <v>9</v>
      </c>
      <c r="I148" s="173"/>
      <c r="J148" s="174">
        <f t="shared" si="5"/>
        <v>0</v>
      </c>
      <c r="K148" s="175"/>
      <c r="L148" s="35"/>
      <c r="M148" s="176" t="s">
        <v>1</v>
      </c>
      <c r="N148" s="177" t="s">
        <v>41</v>
      </c>
      <c r="O148" s="60"/>
      <c r="P148" s="178">
        <f t="shared" si="6"/>
        <v>0</v>
      </c>
      <c r="Q148" s="178">
        <v>0</v>
      </c>
      <c r="R148" s="178">
        <f t="shared" si="7"/>
        <v>0</v>
      </c>
      <c r="S148" s="178">
        <v>0</v>
      </c>
      <c r="T148" s="179">
        <f t="shared" si="8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0" t="s">
        <v>380</v>
      </c>
      <c r="AT148" s="180" t="s">
        <v>155</v>
      </c>
      <c r="AU148" s="180" t="s">
        <v>84</v>
      </c>
      <c r="AY148" s="17" t="s">
        <v>152</v>
      </c>
      <c r="BE148" s="100">
        <f t="shared" si="9"/>
        <v>0</v>
      </c>
      <c r="BF148" s="100">
        <f t="shared" si="10"/>
        <v>0</v>
      </c>
      <c r="BG148" s="100">
        <f t="shared" si="11"/>
        <v>0</v>
      </c>
      <c r="BH148" s="100">
        <f t="shared" si="12"/>
        <v>0</v>
      </c>
      <c r="BI148" s="100">
        <f t="shared" si="13"/>
        <v>0</v>
      </c>
      <c r="BJ148" s="17" t="s">
        <v>84</v>
      </c>
      <c r="BK148" s="100">
        <f t="shared" si="14"/>
        <v>0</v>
      </c>
      <c r="BL148" s="17" t="s">
        <v>380</v>
      </c>
      <c r="BM148" s="180" t="s">
        <v>412</v>
      </c>
    </row>
    <row r="149" spans="1:65" s="2" customFormat="1" ht="33" customHeight="1">
      <c r="A149" s="34"/>
      <c r="B149" s="137"/>
      <c r="C149" s="168" t="s">
        <v>310</v>
      </c>
      <c r="D149" s="168" t="s">
        <v>155</v>
      </c>
      <c r="E149" s="169" t="s">
        <v>732</v>
      </c>
      <c r="F149" s="170" t="s">
        <v>733</v>
      </c>
      <c r="G149" s="171" t="s">
        <v>559</v>
      </c>
      <c r="H149" s="172">
        <v>1</v>
      </c>
      <c r="I149" s="173"/>
      <c r="J149" s="174">
        <f t="shared" si="5"/>
        <v>0</v>
      </c>
      <c r="K149" s="175"/>
      <c r="L149" s="35"/>
      <c r="M149" s="176" t="s">
        <v>1</v>
      </c>
      <c r="N149" s="177" t="s">
        <v>41</v>
      </c>
      <c r="O149" s="60"/>
      <c r="P149" s="178">
        <f t="shared" si="6"/>
        <v>0</v>
      </c>
      <c r="Q149" s="178">
        <v>0</v>
      </c>
      <c r="R149" s="178">
        <f t="shared" si="7"/>
        <v>0</v>
      </c>
      <c r="S149" s="178">
        <v>0</v>
      </c>
      <c r="T149" s="179">
        <f t="shared" si="8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0" t="s">
        <v>380</v>
      </c>
      <c r="AT149" s="180" t="s">
        <v>155</v>
      </c>
      <c r="AU149" s="180" t="s">
        <v>84</v>
      </c>
      <c r="AY149" s="17" t="s">
        <v>152</v>
      </c>
      <c r="BE149" s="100">
        <f t="shared" si="9"/>
        <v>0</v>
      </c>
      <c r="BF149" s="100">
        <f t="shared" si="10"/>
        <v>0</v>
      </c>
      <c r="BG149" s="100">
        <f t="shared" si="11"/>
        <v>0</v>
      </c>
      <c r="BH149" s="100">
        <f t="shared" si="12"/>
        <v>0</v>
      </c>
      <c r="BI149" s="100">
        <f t="shared" si="13"/>
        <v>0</v>
      </c>
      <c r="BJ149" s="17" t="s">
        <v>84</v>
      </c>
      <c r="BK149" s="100">
        <f t="shared" si="14"/>
        <v>0</v>
      </c>
      <c r="BL149" s="17" t="s">
        <v>380</v>
      </c>
      <c r="BM149" s="180" t="s">
        <v>425</v>
      </c>
    </row>
    <row r="150" spans="1:65" s="2" customFormat="1" ht="49.15" customHeight="1">
      <c r="A150" s="34"/>
      <c r="B150" s="137"/>
      <c r="C150" s="168" t="s">
        <v>315</v>
      </c>
      <c r="D150" s="168" t="s">
        <v>155</v>
      </c>
      <c r="E150" s="169" t="s">
        <v>734</v>
      </c>
      <c r="F150" s="170" t="s">
        <v>735</v>
      </c>
      <c r="G150" s="171" t="s">
        <v>559</v>
      </c>
      <c r="H150" s="172">
        <v>5</v>
      </c>
      <c r="I150" s="173"/>
      <c r="J150" s="174">
        <f t="shared" si="5"/>
        <v>0</v>
      </c>
      <c r="K150" s="175"/>
      <c r="L150" s="35"/>
      <c r="M150" s="176" t="s">
        <v>1</v>
      </c>
      <c r="N150" s="177" t="s">
        <v>41</v>
      </c>
      <c r="O150" s="60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0" t="s">
        <v>380</v>
      </c>
      <c r="AT150" s="180" t="s">
        <v>155</v>
      </c>
      <c r="AU150" s="180" t="s">
        <v>84</v>
      </c>
      <c r="AY150" s="17" t="s">
        <v>152</v>
      </c>
      <c r="BE150" s="100">
        <f t="shared" si="9"/>
        <v>0</v>
      </c>
      <c r="BF150" s="100">
        <f t="shared" si="10"/>
        <v>0</v>
      </c>
      <c r="BG150" s="100">
        <f t="shared" si="11"/>
        <v>0</v>
      </c>
      <c r="BH150" s="100">
        <f t="shared" si="12"/>
        <v>0</v>
      </c>
      <c r="BI150" s="100">
        <f t="shared" si="13"/>
        <v>0</v>
      </c>
      <c r="BJ150" s="17" t="s">
        <v>84</v>
      </c>
      <c r="BK150" s="100">
        <f t="shared" si="14"/>
        <v>0</v>
      </c>
      <c r="BL150" s="17" t="s">
        <v>380</v>
      </c>
      <c r="BM150" s="180" t="s">
        <v>437</v>
      </c>
    </row>
    <row r="151" spans="1:65" s="2" customFormat="1" ht="49.15" customHeight="1">
      <c r="A151" s="34"/>
      <c r="B151" s="137"/>
      <c r="C151" s="168" t="s">
        <v>320</v>
      </c>
      <c r="D151" s="168" t="s">
        <v>155</v>
      </c>
      <c r="E151" s="169" t="s">
        <v>736</v>
      </c>
      <c r="F151" s="170" t="s">
        <v>737</v>
      </c>
      <c r="G151" s="171" t="s">
        <v>559</v>
      </c>
      <c r="H151" s="172">
        <v>12</v>
      </c>
      <c r="I151" s="173"/>
      <c r="J151" s="174">
        <f t="shared" si="5"/>
        <v>0</v>
      </c>
      <c r="K151" s="175"/>
      <c r="L151" s="35"/>
      <c r="M151" s="176" t="s">
        <v>1</v>
      </c>
      <c r="N151" s="177" t="s">
        <v>41</v>
      </c>
      <c r="O151" s="60"/>
      <c r="P151" s="178">
        <f t="shared" si="6"/>
        <v>0</v>
      </c>
      <c r="Q151" s="178">
        <v>0</v>
      </c>
      <c r="R151" s="178">
        <f t="shared" si="7"/>
        <v>0</v>
      </c>
      <c r="S151" s="178">
        <v>0</v>
      </c>
      <c r="T151" s="179">
        <f t="shared" si="8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0" t="s">
        <v>380</v>
      </c>
      <c r="AT151" s="180" t="s">
        <v>155</v>
      </c>
      <c r="AU151" s="180" t="s">
        <v>84</v>
      </c>
      <c r="AY151" s="17" t="s">
        <v>152</v>
      </c>
      <c r="BE151" s="100">
        <f t="shared" si="9"/>
        <v>0</v>
      </c>
      <c r="BF151" s="100">
        <f t="shared" si="10"/>
        <v>0</v>
      </c>
      <c r="BG151" s="100">
        <f t="shared" si="11"/>
        <v>0</v>
      </c>
      <c r="BH151" s="100">
        <f t="shared" si="12"/>
        <v>0</v>
      </c>
      <c r="BI151" s="100">
        <f t="shared" si="13"/>
        <v>0</v>
      </c>
      <c r="BJ151" s="17" t="s">
        <v>84</v>
      </c>
      <c r="BK151" s="100">
        <f t="shared" si="14"/>
        <v>0</v>
      </c>
      <c r="BL151" s="17" t="s">
        <v>380</v>
      </c>
      <c r="BM151" s="180" t="s">
        <v>445</v>
      </c>
    </row>
    <row r="152" spans="1:65" s="2" customFormat="1" ht="44.25" customHeight="1">
      <c r="A152" s="34"/>
      <c r="B152" s="137"/>
      <c r="C152" s="168" t="s">
        <v>8</v>
      </c>
      <c r="D152" s="168" t="s">
        <v>155</v>
      </c>
      <c r="E152" s="169" t="s">
        <v>738</v>
      </c>
      <c r="F152" s="170" t="s">
        <v>739</v>
      </c>
      <c r="G152" s="171" t="s">
        <v>559</v>
      </c>
      <c r="H152" s="172">
        <v>2</v>
      </c>
      <c r="I152" s="173"/>
      <c r="J152" s="174">
        <f t="shared" si="5"/>
        <v>0</v>
      </c>
      <c r="K152" s="175"/>
      <c r="L152" s="35"/>
      <c r="M152" s="176" t="s">
        <v>1</v>
      </c>
      <c r="N152" s="177" t="s">
        <v>41</v>
      </c>
      <c r="O152" s="60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0" t="s">
        <v>380</v>
      </c>
      <c r="AT152" s="180" t="s">
        <v>155</v>
      </c>
      <c r="AU152" s="180" t="s">
        <v>84</v>
      </c>
      <c r="AY152" s="17" t="s">
        <v>152</v>
      </c>
      <c r="BE152" s="100">
        <f t="shared" si="9"/>
        <v>0</v>
      </c>
      <c r="BF152" s="100">
        <f t="shared" si="10"/>
        <v>0</v>
      </c>
      <c r="BG152" s="100">
        <f t="shared" si="11"/>
        <v>0</v>
      </c>
      <c r="BH152" s="100">
        <f t="shared" si="12"/>
        <v>0</v>
      </c>
      <c r="BI152" s="100">
        <f t="shared" si="13"/>
        <v>0</v>
      </c>
      <c r="BJ152" s="17" t="s">
        <v>84</v>
      </c>
      <c r="BK152" s="100">
        <f t="shared" si="14"/>
        <v>0</v>
      </c>
      <c r="BL152" s="17" t="s">
        <v>380</v>
      </c>
      <c r="BM152" s="180" t="s">
        <v>456</v>
      </c>
    </row>
    <row r="153" spans="1:65" s="2" customFormat="1" ht="37.9" customHeight="1">
      <c r="A153" s="34"/>
      <c r="B153" s="137"/>
      <c r="C153" s="168" t="s">
        <v>380</v>
      </c>
      <c r="D153" s="168" t="s">
        <v>155</v>
      </c>
      <c r="E153" s="169" t="s">
        <v>740</v>
      </c>
      <c r="F153" s="170" t="s">
        <v>741</v>
      </c>
      <c r="G153" s="171" t="s">
        <v>559</v>
      </c>
      <c r="H153" s="172">
        <v>2</v>
      </c>
      <c r="I153" s="173"/>
      <c r="J153" s="174">
        <f t="shared" si="5"/>
        <v>0</v>
      </c>
      <c r="K153" s="175"/>
      <c r="L153" s="35"/>
      <c r="M153" s="176" t="s">
        <v>1</v>
      </c>
      <c r="N153" s="177" t="s">
        <v>41</v>
      </c>
      <c r="O153" s="60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0" t="s">
        <v>380</v>
      </c>
      <c r="AT153" s="180" t="s">
        <v>155</v>
      </c>
      <c r="AU153" s="180" t="s">
        <v>84</v>
      </c>
      <c r="AY153" s="17" t="s">
        <v>152</v>
      </c>
      <c r="BE153" s="100">
        <f t="shared" si="9"/>
        <v>0</v>
      </c>
      <c r="BF153" s="100">
        <f t="shared" si="10"/>
        <v>0</v>
      </c>
      <c r="BG153" s="100">
        <f t="shared" si="11"/>
        <v>0</v>
      </c>
      <c r="BH153" s="100">
        <f t="shared" si="12"/>
        <v>0</v>
      </c>
      <c r="BI153" s="100">
        <f t="shared" si="13"/>
        <v>0</v>
      </c>
      <c r="BJ153" s="17" t="s">
        <v>84</v>
      </c>
      <c r="BK153" s="100">
        <f t="shared" si="14"/>
        <v>0</v>
      </c>
      <c r="BL153" s="17" t="s">
        <v>380</v>
      </c>
      <c r="BM153" s="180" t="s">
        <v>477</v>
      </c>
    </row>
    <row r="154" spans="1:65" s="2" customFormat="1" ht="44.25" customHeight="1">
      <c r="A154" s="34"/>
      <c r="B154" s="137"/>
      <c r="C154" s="168" t="s">
        <v>386</v>
      </c>
      <c r="D154" s="168" t="s">
        <v>155</v>
      </c>
      <c r="E154" s="169" t="s">
        <v>742</v>
      </c>
      <c r="F154" s="170" t="s">
        <v>743</v>
      </c>
      <c r="G154" s="171" t="s">
        <v>559</v>
      </c>
      <c r="H154" s="172">
        <v>1</v>
      </c>
      <c r="I154" s="173"/>
      <c r="J154" s="174">
        <f t="shared" si="5"/>
        <v>0</v>
      </c>
      <c r="K154" s="175"/>
      <c r="L154" s="35"/>
      <c r="M154" s="176" t="s">
        <v>1</v>
      </c>
      <c r="N154" s="177" t="s">
        <v>41</v>
      </c>
      <c r="O154" s="60"/>
      <c r="P154" s="178">
        <f t="shared" si="6"/>
        <v>0</v>
      </c>
      <c r="Q154" s="178">
        <v>0</v>
      </c>
      <c r="R154" s="178">
        <f t="shared" si="7"/>
        <v>0</v>
      </c>
      <c r="S154" s="178">
        <v>0</v>
      </c>
      <c r="T154" s="179">
        <f t="shared" si="8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0" t="s">
        <v>380</v>
      </c>
      <c r="AT154" s="180" t="s">
        <v>155</v>
      </c>
      <c r="AU154" s="180" t="s">
        <v>84</v>
      </c>
      <c r="AY154" s="17" t="s">
        <v>152</v>
      </c>
      <c r="BE154" s="100">
        <f t="shared" si="9"/>
        <v>0</v>
      </c>
      <c r="BF154" s="100">
        <f t="shared" si="10"/>
        <v>0</v>
      </c>
      <c r="BG154" s="100">
        <f t="shared" si="11"/>
        <v>0</v>
      </c>
      <c r="BH154" s="100">
        <f t="shared" si="12"/>
        <v>0</v>
      </c>
      <c r="BI154" s="100">
        <f t="shared" si="13"/>
        <v>0</v>
      </c>
      <c r="BJ154" s="17" t="s">
        <v>84</v>
      </c>
      <c r="BK154" s="100">
        <f t="shared" si="14"/>
        <v>0</v>
      </c>
      <c r="BL154" s="17" t="s">
        <v>380</v>
      </c>
      <c r="BM154" s="180" t="s">
        <v>567</v>
      </c>
    </row>
    <row r="155" spans="1:65" s="2" customFormat="1" ht="44.25" customHeight="1">
      <c r="A155" s="34"/>
      <c r="B155" s="137"/>
      <c r="C155" s="168" t="s">
        <v>390</v>
      </c>
      <c r="D155" s="168" t="s">
        <v>155</v>
      </c>
      <c r="E155" s="169" t="s">
        <v>744</v>
      </c>
      <c r="F155" s="170" t="s">
        <v>745</v>
      </c>
      <c r="G155" s="171" t="s">
        <v>559</v>
      </c>
      <c r="H155" s="172">
        <v>1</v>
      </c>
      <c r="I155" s="173"/>
      <c r="J155" s="174">
        <f t="shared" si="5"/>
        <v>0</v>
      </c>
      <c r="K155" s="175"/>
      <c r="L155" s="35"/>
      <c r="M155" s="176" t="s">
        <v>1</v>
      </c>
      <c r="N155" s="177" t="s">
        <v>41</v>
      </c>
      <c r="O155" s="60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0" t="s">
        <v>380</v>
      </c>
      <c r="AT155" s="180" t="s">
        <v>155</v>
      </c>
      <c r="AU155" s="180" t="s">
        <v>84</v>
      </c>
      <c r="AY155" s="17" t="s">
        <v>152</v>
      </c>
      <c r="BE155" s="100">
        <f t="shared" si="9"/>
        <v>0</v>
      </c>
      <c r="BF155" s="100">
        <f t="shared" si="10"/>
        <v>0</v>
      </c>
      <c r="BG155" s="100">
        <f t="shared" si="11"/>
        <v>0</v>
      </c>
      <c r="BH155" s="100">
        <f t="shared" si="12"/>
        <v>0</v>
      </c>
      <c r="BI155" s="100">
        <f t="shared" si="13"/>
        <v>0</v>
      </c>
      <c r="BJ155" s="17" t="s">
        <v>84</v>
      </c>
      <c r="BK155" s="100">
        <f t="shared" si="14"/>
        <v>0</v>
      </c>
      <c r="BL155" s="17" t="s">
        <v>380</v>
      </c>
      <c r="BM155" s="180" t="s">
        <v>578</v>
      </c>
    </row>
    <row r="156" spans="1:65" s="2" customFormat="1" ht="37.9" customHeight="1">
      <c r="A156" s="34"/>
      <c r="B156" s="137"/>
      <c r="C156" s="168" t="s">
        <v>395</v>
      </c>
      <c r="D156" s="168" t="s">
        <v>155</v>
      </c>
      <c r="E156" s="169" t="s">
        <v>746</v>
      </c>
      <c r="F156" s="170" t="s">
        <v>747</v>
      </c>
      <c r="G156" s="171" t="s">
        <v>559</v>
      </c>
      <c r="H156" s="172">
        <v>2</v>
      </c>
      <c r="I156" s="173"/>
      <c r="J156" s="174">
        <f t="shared" si="5"/>
        <v>0</v>
      </c>
      <c r="K156" s="175"/>
      <c r="L156" s="35"/>
      <c r="M156" s="176" t="s">
        <v>1</v>
      </c>
      <c r="N156" s="177" t="s">
        <v>41</v>
      </c>
      <c r="O156" s="60"/>
      <c r="P156" s="178">
        <f t="shared" si="6"/>
        <v>0</v>
      </c>
      <c r="Q156" s="178">
        <v>0</v>
      </c>
      <c r="R156" s="178">
        <f t="shared" si="7"/>
        <v>0</v>
      </c>
      <c r="S156" s="178">
        <v>0</v>
      </c>
      <c r="T156" s="179">
        <f t="shared" si="8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0" t="s">
        <v>380</v>
      </c>
      <c r="AT156" s="180" t="s">
        <v>155</v>
      </c>
      <c r="AU156" s="180" t="s">
        <v>84</v>
      </c>
      <c r="AY156" s="17" t="s">
        <v>152</v>
      </c>
      <c r="BE156" s="100">
        <f t="shared" si="9"/>
        <v>0</v>
      </c>
      <c r="BF156" s="100">
        <f t="shared" si="10"/>
        <v>0</v>
      </c>
      <c r="BG156" s="100">
        <f t="shared" si="11"/>
        <v>0</v>
      </c>
      <c r="BH156" s="100">
        <f t="shared" si="12"/>
        <v>0</v>
      </c>
      <c r="BI156" s="100">
        <f t="shared" si="13"/>
        <v>0</v>
      </c>
      <c r="BJ156" s="17" t="s">
        <v>84</v>
      </c>
      <c r="BK156" s="100">
        <f t="shared" si="14"/>
        <v>0</v>
      </c>
      <c r="BL156" s="17" t="s">
        <v>380</v>
      </c>
      <c r="BM156" s="180" t="s">
        <v>588</v>
      </c>
    </row>
    <row r="157" spans="1:65" s="2" customFormat="1" ht="37.9" customHeight="1">
      <c r="A157" s="34"/>
      <c r="B157" s="137"/>
      <c r="C157" s="168" t="s">
        <v>401</v>
      </c>
      <c r="D157" s="168" t="s">
        <v>155</v>
      </c>
      <c r="E157" s="169" t="s">
        <v>748</v>
      </c>
      <c r="F157" s="170" t="s">
        <v>749</v>
      </c>
      <c r="G157" s="171" t="s">
        <v>559</v>
      </c>
      <c r="H157" s="172">
        <v>1</v>
      </c>
      <c r="I157" s="173"/>
      <c r="J157" s="174">
        <f t="shared" si="5"/>
        <v>0</v>
      </c>
      <c r="K157" s="175"/>
      <c r="L157" s="35"/>
      <c r="M157" s="176" t="s">
        <v>1</v>
      </c>
      <c r="N157" s="177" t="s">
        <v>41</v>
      </c>
      <c r="O157" s="60"/>
      <c r="P157" s="178">
        <f t="shared" si="6"/>
        <v>0</v>
      </c>
      <c r="Q157" s="178">
        <v>0</v>
      </c>
      <c r="R157" s="178">
        <f t="shared" si="7"/>
        <v>0</v>
      </c>
      <c r="S157" s="178">
        <v>0</v>
      </c>
      <c r="T157" s="179">
        <f t="shared" si="8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0" t="s">
        <v>380</v>
      </c>
      <c r="AT157" s="180" t="s">
        <v>155</v>
      </c>
      <c r="AU157" s="180" t="s">
        <v>84</v>
      </c>
      <c r="AY157" s="17" t="s">
        <v>152</v>
      </c>
      <c r="BE157" s="100">
        <f t="shared" si="9"/>
        <v>0</v>
      </c>
      <c r="BF157" s="100">
        <f t="shared" si="10"/>
        <v>0</v>
      </c>
      <c r="BG157" s="100">
        <f t="shared" si="11"/>
        <v>0</v>
      </c>
      <c r="BH157" s="100">
        <f t="shared" si="12"/>
        <v>0</v>
      </c>
      <c r="BI157" s="100">
        <f t="shared" si="13"/>
        <v>0</v>
      </c>
      <c r="BJ157" s="17" t="s">
        <v>84</v>
      </c>
      <c r="BK157" s="100">
        <f t="shared" si="14"/>
        <v>0</v>
      </c>
      <c r="BL157" s="17" t="s">
        <v>380</v>
      </c>
      <c r="BM157" s="180" t="s">
        <v>619</v>
      </c>
    </row>
    <row r="158" spans="1:65" s="2" customFormat="1" ht="16.5" customHeight="1">
      <c r="A158" s="34"/>
      <c r="B158" s="137"/>
      <c r="C158" s="168" t="s">
        <v>7</v>
      </c>
      <c r="D158" s="168" t="s">
        <v>155</v>
      </c>
      <c r="E158" s="169" t="s">
        <v>750</v>
      </c>
      <c r="F158" s="170" t="s">
        <v>751</v>
      </c>
      <c r="G158" s="171" t="s">
        <v>752</v>
      </c>
      <c r="H158" s="172">
        <v>5</v>
      </c>
      <c r="I158" s="173"/>
      <c r="J158" s="174">
        <f t="shared" si="5"/>
        <v>0</v>
      </c>
      <c r="K158" s="175"/>
      <c r="L158" s="35"/>
      <c r="M158" s="176" t="s">
        <v>1</v>
      </c>
      <c r="N158" s="177" t="s">
        <v>41</v>
      </c>
      <c r="O158" s="60"/>
      <c r="P158" s="178">
        <f t="shared" si="6"/>
        <v>0</v>
      </c>
      <c r="Q158" s="178">
        <v>0</v>
      </c>
      <c r="R158" s="178">
        <f t="shared" si="7"/>
        <v>0</v>
      </c>
      <c r="S158" s="178">
        <v>0</v>
      </c>
      <c r="T158" s="179">
        <f t="shared" si="8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0" t="s">
        <v>380</v>
      </c>
      <c r="AT158" s="180" t="s">
        <v>155</v>
      </c>
      <c r="AU158" s="180" t="s">
        <v>84</v>
      </c>
      <c r="AY158" s="17" t="s">
        <v>152</v>
      </c>
      <c r="BE158" s="100">
        <f t="shared" si="9"/>
        <v>0</v>
      </c>
      <c r="BF158" s="100">
        <f t="shared" si="10"/>
        <v>0</v>
      </c>
      <c r="BG158" s="100">
        <f t="shared" si="11"/>
        <v>0</v>
      </c>
      <c r="BH158" s="100">
        <f t="shared" si="12"/>
        <v>0</v>
      </c>
      <c r="BI158" s="100">
        <f t="shared" si="13"/>
        <v>0</v>
      </c>
      <c r="BJ158" s="17" t="s">
        <v>84</v>
      </c>
      <c r="BK158" s="100">
        <f t="shared" si="14"/>
        <v>0</v>
      </c>
      <c r="BL158" s="17" t="s">
        <v>380</v>
      </c>
      <c r="BM158" s="180" t="s">
        <v>629</v>
      </c>
    </row>
    <row r="159" spans="1:65" s="2" customFormat="1" ht="16.5" customHeight="1">
      <c r="A159" s="34"/>
      <c r="B159" s="137"/>
      <c r="C159" s="168" t="s">
        <v>412</v>
      </c>
      <c r="D159" s="168" t="s">
        <v>155</v>
      </c>
      <c r="E159" s="169" t="s">
        <v>753</v>
      </c>
      <c r="F159" s="170" t="s">
        <v>754</v>
      </c>
      <c r="G159" s="171" t="s">
        <v>544</v>
      </c>
      <c r="H159" s="172">
        <v>5</v>
      </c>
      <c r="I159" s="173"/>
      <c r="J159" s="174">
        <f t="shared" si="5"/>
        <v>0</v>
      </c>
      <c r="K159" s="175"/>
      <c r="L159" s="35"/>
      <c r="M159" s="176" t="s">
        <v>1</v>
      </c>
      <c r="N159" s="177" t="s">
        <v>41</v>
      </c>
      <c r="O159" s="60"/>
      <c r="P159" s="178">
        <f t="shared" si="6"/>
        <v>0</v>
      </c>
      <c r="Q159" s="178">
        <v>0</v>
      </c>
      <c r="R159" s="178">
        <f t="shared" si="7"/>
        <v>0</v>
      </c>
      <c r="S159" s="178">
        <v>0</v>
      </c>
      <c r="T159" s="179">
        <f t="shared" si="8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0" t="s">
        <v>380</v>
      </c>
      <c r="AT159" s="180" t="s">
        <v>155</v>
      </c>
      <c r="AU159" s="180" t="s">
        <v>84</v>
      </c>
      <c r="AY159" s="17" t="s">
        <v>152</v>
      </c>
      <c r="BE159" s="100">
        <f t="shared" si="9"/>
        <v>0</v>
      </c>
      <c r="BF159" s="100">
        <f t="shared" si="10"/>
        <v>0</v>
      </c>
      <c r="BG159" s="100">
        <f t="shared" si="11"/>
        <v>0</v>
      </c>
      <c r="BH159" s="100">
        <f t="shared" si="12"/>
        <v>0</v>
      </c>
      <c r="BI159" s="100">
        <f t="shared" si="13"/>
        <v>0</v>
      </c>
      <c r="BJ159" s="17" t="s">
        <v>84</v>
      </c>
      <c r="BK159" s="100">
        <f t="shared" si="14"/>
        <v>0</v>
      </c>
      <c r="BL159" s="17" t="s">
        <v>380</v>
      </c>
      <c r="BM159" s="180" t="s">
        <v>165</v>
      </c>
    </row>
    <row r="160" spans="1:65" s="2" customFormat="1" ht="24.2" customHeight="1">
      <c r="A160" s="34"/>
      <c r="B160" s="137"/>
      <c r="C160" s="168" t="s">
        <v>418</v>
      </c>
      <c r="D160" s="168" t="s">
        <v>155</v>
      </c>
      <c r="E160" s="169" t="s">
        <v>755</v>
      </c>
      <c r="F160" s="170" t="s">
        <v>756</v>
      </c>
      <c r="G160" s="171" t="s">
        <v>559</v>
      </c>
      <c r="H160" s="172">
        <v>1</v>
      </c>
      <c r="I160" s="173"/>
      <c r="J160" s="174">
        <f t="shared" si="5"/>
        <v>0</v>
      </c>
      <c r="K160" s="175"/>
      <c r="L160" s="35"/>
      <c r="M160" s="176" t="s">
        <v>1</v>
      </c>
      <c r="N160" s="177" t="s">
        <v>41</v>
      </c>
      <c r="O160" s="60"/>
      <c r="P160" s="178">
        <f t="shared" si="6"/>
        <v>0</v>
      </c>
      <c r="Q160" s="178">
        <v>0</v>
      </c>
      <c r="R160" s="178">
        <f t="shared" si="7"/>
        <v>0</v>
      </c>
      <c r="S160" s="178">
        <v>0</v>
      </c>
      <c r="T160" s="179">
        <f t="shared" si="8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0" t="s">
        <v>380</v>
      </c>
      <c r="AT160" s="180" t="s">
        <v>155</v>
      </c>
      <c r="AU160" s="180" t="s">
        <v>84</v>
      </c>
      <c r="AY160" s="17" t="s">
        <v>152</v>
      </c>
      <c r="BE160" s="100">
        <f t="shared" si="9"/>
        <v>0</v>
      </c>
      <c r="BF160" s="100">
        <f t="shared" si="10"/>
        <v>0</v>
      </c>
      <c r="BG160" s="100">
        <f t="shared" si="11"/>
        <v>0</v>
      </c>
      <c r="BH160" s="100">
        <f t="shared" si="12"/>
        <v>0</v>
      </c>
      <c r="BI160" s="100">
        <f t="shared" si="13"/>
        <v>0</v>
      </c>
      <c r="BJ160" s="17" t="s">
        <v>84</v>
      </c>
      <c r="BK160" s="100">
        <f t="shared" si="14"/>
        <v>0</v>
      </c>
      <c r="BL160" s="17" t="s">
        <v>380</v>
      </c>
      <c r="BM160" s="180" t="s">
        <v>176</v>
      </c>
    </row>
    <row r="161" spans="1:65" s="12" customFormat="1" ht="25.9" customHeight="1">
      <c r="B161" s="156"/>
      <c r="D161" s="157" t="s">
        <v>75</v>
      </c>
      <c r="E161" s="158" t="s">
        <v>757</v>
      </c>
      <c r="F161" s="158" t="s">
        <v>758</v>
      </c>
      <c r="I161" s="159"/>
      <c r="J161" s="134">
        <f>BK161</f>
        <v>0</v>
      </c>
      <c r="L161" s="156"/>
      <c r="M161" s="160"/>
      <c r="N161" s="161"/>
      <c r="O161" s="161"/>
      <c r="P161" s="162">
        <f>SUM(P162:P173)</f>
        <v>0</v>
      </c>
      <c r="Q161" s="161"/>
      <c r="R161" s="162">
        <f>SUM(R162:R173)</f>
        <v>0</v>
      </c>
      <c r="S161" s="161"/>
      <c r="T161" s="163">
        <f>SUM(T162:T173)</f>
        <v>0</v>
      </c>
      <c r="AR161" s="157" t="s">
        <v>84</v>
      </c>
      <c r="AT161" s="164" t="s">
        <v>75</v>
      </c>
      <c r="AU161" s="164" t="s">
        <v>76</v>
      </c>
      <c r="AY161" s="157" t="s">
        <v>152</v>
      </c>
      <c r="BK161" s="165">
        <f>SUM(BK162:BK173)</f>
        <v>0</v>
      </c>
    </row>
    <row r="162" spans="1:65" s="2" customFormat="1" ht="16.5" customHeight="1">
      <c r="A162" s="34"/>
      <c r="B162" s="137"/>
      <c r="C162" s="168" t="s">
        <v>425</v>
      </c>
      <c r="D162" s="168" t="s">
        <v>155</v>
      </c>
      <c r="E162" s="169" t="s">
        <v>759</v>
      </c>
      <c r="F162" s="170" t="s">
        <v>760</v>
      </c>
      <c r="G162" s="171" t="s">
        <v>207</v>
      </c>
      <c r="H162" s="172">
        <v>470</v>
      </c>
      <c r="I162" s="173"/>
      <c r="J162" s="174">
        <f t="shared" ref="J162:J173" si="15">ROUND(I162*H162,2)</f>
        <v>0</v>
      </c>
      <c r="K162" s="175"/>
      <c r="L162" s="35"/>
      <c r="M162" s="176" t="s">
        <v>1</v>
      </c>
      <c r="N162" s="177" t="s">
        <v>41</v>
      </c>
      <c r="O162" s="60"/>
      <c r="P162" s="178">
        <f t="shared" ref="P162:P173" si="16">O162*H162</f>
        <v>0</v>
      </c>
      <c r="Q162" s="178">
        <v>0</v>
      </c>
      <c r="R162" s="178">
        <f t="shared" ref="R162:R173" si="17">Q162*H162</f>
        <v>0</v>
      </c>
      <c r="S162" s="178">
        <v>0</v>
      </c>
      <c r="T162" s="179">
        <f t="shared" ref="T162:T173" si="18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0" t="s">
        <v>380</v>
      </c>
      <c r="AT162" s="180" t="s">
        <v>155</v>
      </c>
      <c r="AU162" s="180" t="s">
        <v>84</v>
      </c>
      <c r="AY162" s="17" t="s">
        <v>152</v>
      </c>
      <c r="BE162" s="100">
        <f t="shared" ref="BE162:BE173" si="19">IF(N162="základní",J162,0)</f>
        <v>0</v>
      </c>
      <c r="BF162" s="100">
        <f t="shared" ref="BF162:BF173" si="20">IF(N162="snížená",J162,0)</f>
        <v>0</v>
      </c>
      <c r="BG162" s="100">
        <f t="shared" ref="BG162:BG173" si="21">IF(N162="zákl. přenesená",J162,0)</f>
        <v>0</v>
      </c>
      <c r="BH162" s="100">
        <f t="shared" ref="BH162:BH173" si="22">IF(N162="sníž. přenesená",J162,0)</f>
        <v>0</v>
      </c>
      <c r="BI162" s="100">
        <f t="shared" ref="BI162:BI173" si="23">IF(N162="nulová",J162,0)</f>
        <v>0</v>
      </c>
      <c r="BJ162" s="17" t="s">
        <v>84</v>
      </c>
      <c r="BK162" s="100">
        <f t="shared" ref="BK162:BK173" si="24">ROUND(I162*H162,2)</f>
        <v>0</v>
      </c>
      <c r="BL162" s="17" t="s">
        <v>380</v>
      </c>
      <c r="BM162" s="180" t="s">
        <v>186</v>
      </c>
    </row>
    <row r="163" spans="1:65" s="2" customFormat="1" ht="16.5" customHeight="1">
      <c r="A163" s="34"/>
      <c r="B163" s="137"/>
      <c r="C163" s="168" t="s">
        <v>430</v>
      </c>
      <c r="D163" s="168" t="s">
        <v>155</v>
      </c>
      <c r="E163" s="169" t="s">
        <v>761</v>
      </c>
      <c r="F163" s="170" t="s">
        <v>762</v>
      </c>
      <c r="G163" s="171" t="s">
        <v>207</v>
      </c>
      <c r="H163" s="172">
        <v>505</v>
      </c>
      <c r="I163" s="173"/>
      <c r="J163" s="174">
        <f t="shared" si="15"/>
        <v>0</v>
      </c>
      <c r="K163" s="175"/>
      <c r="L163" s="35"/>
      <c r="M163" s="176" t="s">
        <v>1</v>
      </c>
      <c r="N163" s="177" t="s">
        <v>41</v>
      </c>
      <c r="O163" s="60"/>
      <c r="P163" s="178">
        <f t="shared" si="16"/>
        <v>0</v>
      </c>
      <c r="Q163" s="178">
        <v>0</v>
      </c>
      <c r="R163" s="178">
        <f t="shared" si="17"/>
        <v>0</v>
      </c>
      <c r="S163" s="178">
        <v>0</v>
      </c>
      <c r="T163" s="179">
        <f t="shared" si="18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0" t="s">
        <v>380</v>
      </c>
      <c r="AT163" s="180" t="s">
        <v>155</v>
      </c>
      <c r="AU163" s="180" t="s">
        <v>84</v>
      </c>
      <c r="AY163" s="17" t="s">
        <v>152</v>
      </c>
      <c r="BE163" s="100">
        <f t="shared" si="19"/>
        <v>0</v>
      </c>
      <c r="BF163" s="100">
        <f t="shared" si="20"/>
        <v>0</v>
      </c>
      <c r="BG163" s="100">
        <f t="shared" si="21"/>
        <v>0</v>
      </c>
      <c r="BH163" s="100">
        <f t="shared" si="22"/>
        <v>0</v>
      </c>
      <c r="BI163" s="100">
        <f t="shared" si="23"/>
        <v>0</v>
      </c>
      <c r="BJ163" s="17" t="s">
        <v>84</v>
      </c>
      <c r="BK163" s="100">
        <f t="shared" si="24"/>
        <v>0</v>
      </c>
      <c r="BL163" s="17" t="s">
        <v>380</v>
      </c>
      <c r="BM163" s="180" t="s">
        <v>199</v>
      </c>
    </row>
    <row r="164" spans="1:65" s="2" customFormat="1" ht="16.5" customHeight="1">
      <c r="A164" s="34"/>
      <c r="B164" s="137"/>
      <c r="C164" s="168" t="s">
        <v>437</v>
      </c>
      <c r="D164" s="168" t="s">
        <v>155</v>
      </c>
      <c r="E164" s="169" t="s">
        <v>763</v>
      </c>
      <c r="F164" s="170" t="s">
        <v>764</v>
      </c>
      <c r="G164" s="171" t="s">
        <v>207</v>
      </c>
      <c r="H164" s="172">
        <v>440</v>
      </c>
      <c r="I164" s="173"/>
      <c r="J164" s="174">
        <f t="shared" si="15"/>
        <v>0</v>
      </c>
      <c r="K164" s="175"/>
      <c r="L164" s="35"/>
      <c r="M164" s="176" t="s">
        <v>1</v>
      </c>
      <c r="N164" s="177" t="s">
        <v>41</v>
      </c>
      <c r="O164" s="60"/>
      <c r="P164" s="178">
        <f t="shared" si="16"/>
        <v>0</v>
      </c>
      <c r="Q164" s="178">
        <v>0</v>
      </c>
      <c r="R164" s="178">
        <f t="shared" si="17"/>
        <v>0</v>
      </c>
      <c r="S164" s="178">
        <v>0</v>
      </c>
      <c r="T164" s="179">
        <f t="shared" si="18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0" t="s">
        <v>380</v>
      </c>
      <c r="AT164" s="180" t="s">
        <v>155</v>
      </c>
      <c r="AU164" s="180" t="s">
        <v>84</v>
      </c>
      <c r="AY164" s="17" t="s">
        <v>152</v>
      </c>
      <c r="BE164" s="100">
        <f t="shared" si="19"/>
        <v>0</v>
      </c>
      <c r="BF164" s="100">
        <f t="shared" si="20"/>
        <v>0</v>
      </c>
      <c r="BG164" s="100">
        <f t="shared" si="21"/>
        <v>0</v>
      </c>
      <c r="BH164" s="100">
        <f t="shared" si="22"/>
        <v>0</v>
      </c>
      <c r="BI164" s="100">
        <f t="shared" si="23"/>
        <v>0</v>
      </c>
      <c r="BJ164" s="17" t="s">
        <v>84</v>
      </c>
      <c r="BK164" s="100">
        <f t="shared" si="24"/>
        <v>0</v>
      </c>
      <c r="BL164" s="17" t="s">
        <v>380</v>
      </c>
      <c r="BM164" s="180" t="s">
        <v>226</v>
      </c>
    </row>
    <row r="165" spans="1:65" s="2" customFormat="1" ht="16.5" customHeight="1">
      <c r="A165" s="34"/>
      <c r="B165" s="137"/>
      <c r="C165" s="168" t="s">
        <v>441</v>
      </c>
      <c r="D165" s="168" t="s">
        <v>155</v>
      </c>
      <c r="E165" s="169" t="s">
        <v>765</v>
      </c>
      <c r="F165" s="170" t="s">
        <v>766</v>
      </c>
      <c r="G165" s="171" t="s">
        <v>207</v>
      </c>
      <c r="H165" s="172">
        <v>480</v>
      </c>
      <c r="I165" s="173"/>
      <c r="J165" s="174">
        <f t="shared" si="15"/>
        <v>0</v>
      </c>
      <c r="K165" s="175"/>
      <c r="L165" s="35"/>
      <c r="M165" s="176" t="s">
        <v>1</v>
      </c>
      <c r="N165" s="177" t="s">
        <v>41</v>
      </c>
      <c r="O165" s="60"/>
      <c r="P165" s="178">
        <f t="shared" si="16"/>
        <v>0</v>
      </c>
      <c r="Q165" s="178">
        <v>0</v>
      </c>
      <c r="R165" s="178">
        <f t="shared" si="17"/>
        <v>0</v>
      </c>
      <c r="S165" s="178">
        <v>0</v>
      </c>
      <c r="T165" s="179">
        <f t="shared" si="18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0" t="s">
        <v>380</v>
      </c>
      <c r="AT165" s="180" t="s">
        <v>155</v>
      </c>
      <c r="AU165" s="180" t="s">
        <v>84</v>
      </c>
      <c r="AY165" s="17" t="s">
        <v>152</v>
      </c>
      <c r="BE165" s="100">
        <f t="shared" si="19"/>
        <v>0</v>
      </c>
      <c r="BF165" s="100">
        <f t="shared" si="20"/>
        <v>0</v>
      </c>
      <c r="BG165" s="100">
        <f t="shared" si="21"/>
        <v>0</v>
      </c>
      <c r="BH165" s="100">
        <f t="shared" si="22"/>
        <v>0</v>
      </c>
      <c r="BI165" s="100">
        <f t="shared" si="23"/>
        <v>0</v>
      </c>
      <c r="BJ165" s="17" t="s">
        <v>84</v>
      </c>
      <c r="BK165" s="100">
        <f t="shared" si="24"/>
        <v>0</v>
      </c>
      <c r="BL165" s="17" t="s">
        <v>380</v>
      </c>
      <c r="BM165" s="180" t="s">
        <v>240</v>
      </c>
    </row>
    <row r="166" spans="1:65" s="2" customFormat="1" ht="16.5" customHeight="1">
      <c r="A166" s="34"/>
      <c r="B166" s="137"/>
      <c r="C166" s="168" t="s">
        <v>445</v>
      </c>
      <c r="D166" s="168" t="s">
        <v>155</v>
      </c>
      <c r="E166" s="169" t="s">
        <v>767</v>
      </c>
      <c r="F166" s="170" t="s">
        <v>768</v>
      </c>
      <c r="G166" s="171" t="s">
        <v>207</v>
      </c>
      <c r="H166" s="172">
        <v>390</v>
      </c>
      <c r="I166" s="173"/>
      <c r="J166" s="174">
        <f t="shared" si="15"/>
        <v>0</v>
      </c>
      <c r="K166" s="175"/>
      <c r="L166" s="35"/>
      <c r="M166" s="176" t="s">
        <v>1</v>
      </c>
      <c r="N166" s="177" t="s">
        <v>41</v>
      </c>
      <c r="O166" s="60"/>
      <c r="P166" s="178">
        <f t="shared" si="16"/>
        <v>0</v>
      </c>
      <c r="Q166" s="178">
        <v>0</v>
      </c>
      <c r="R166" s="178">
        <f t="shared" si="17"/>
        <v>0</v>
      </c>
      <c r="S166" s="178">
        <v>0</v>
      </c>
      <c r="T166" s="179">
        <f t="shared" si="18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0" t="s">
        <v>380</v>
      </c>
      <c r="AT166" s="180" t="s">
        <v>155</v>
      </c>
      <c r="AU166" s="180" t="s">
        <v>84</v>
      </c>
      <c r="AY166" s="17" t="s">
        <v>152</v>
      </c>
      <c r="BE166" s="100">
        <f t="shared" si="19"/>
        <v>0</v>
      </c>
      <c r="BF166" s="100">
        <f t="shared" si="20"/>
        <v>0</v>
      </c>
      <c r="BG166" s="100">
        <f t="shared" si="21"/>
        <v>0</v>
      </c>
      <c r="BH166" s="100">
        <f t="shared" si="22"/>
        <v>0</v>
      </c>
      <c r="BI166" s="100">
        <f t="shared" si="23"/>
        <v>0</v>
      </c>
      <c r="BJ166" s="17" t="s">
        <v>84</v>
      </c>
      <c r="BK166" s="100">
        <f t="shared" si="24"/>
        <v>0</v>
      </c>
      <c r="BL166" s="17" t="s">
        <v>380</v>
      </c>
      <c r="BM166" s="180" t="s">
        <v>259</v>
      </c>
    </row>
    <row r="167" spans="1:65" s="2" customFormat="1" ht="16.5" customHeight="1">
      <c r="A167" s="34"/>
      <c r="B167" s="137"/>
      <c r="C167" s="168" t="s">
        <v>450</v>
      </c>
      <c r="D167" s="168" t="s">
        <v>155</v>
      </c>
      <c r="E167" s="169" t="s">
        <v>769</v>
      </c>
      <c r="F167" s="170" t="s">
        <v>770</v>
      </c>
      <c r="G167" s="171" t="s">
        <v>207</v>
      </c>
      <c r="H167" s="172">
        <v>190</v>
      </c>
      <c r="I167" s="173"/>
      <c r="J167" s="174">
        <f t="shared" si="15"/>
        <v>0</v>
      </c>
      <c r="K167" s="175"/>
      <c r="L167" s="35"/>
      <c r="M167" s="176" t="s">
        <v>1</v>
      </c>
      <c r="N167" s="177" t="s">
        <v>41</v>
      </c>
      <c r="O167" s="60"/>
      <c r="P167" s="178">
        <f t="shared" si="16"/>
        <v>0</v>
      </c>
      <c r="Q167" s="178">
        <v>0</v>
      </c>
      <c r="R167" s="178">
        <f t="shared" si="17"/>
        <v>0</v>
      </c>
      <c r="S167" s="178">
        <v>0</v>
      </c>
      <c r="T167" s="179">
        <f t="shared" si="18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0" t="s">
        <v>380</v>
      </c>
      <c r="AT167" s="180" t="s">
        <v>155</v>
      </c>
      <c r="AU167" s="180" t="s">
        <v>84</v>
      </c>
      <c r="AY167" s="17" t="s">
        <v>152</v>
      </c>
      <c r="BE167" s="100">
        <f t="shared" si="19"/>
        <v>0</v>
      </c>
      <c r="BF167" s="100">
        <f t="shared" si="20"/>
        <v>0</v>
      </c>
      <c r="BG167" s="100">
        <f t="shared" si="21"/>
        <v>0</v>
      </c>
      <c r="BH167" s="100">
        <f t="shared" si="22"/>
        <v>0</v>
      </c>
      <c r="BI167" s="100">
        <f t="shared" si="23"/>
        <v>0</v>
      </c>
      <c r="BJ167" s="17" t="s">
        <v>84</v>
      </c>
      <c r="BK167" s="100">
        <f t="shared" si="24"/>
        <v>0</v>
      </c>
      <c r="BL167" s="17" t="s">
        <v>380</v>
      </c>
      <c r="BM167" s="180" t="s">
        <v>330</v>
      </c>
    </row>
    <row r="168" spans="1:65" s="2" customFormat="1" ht="16.5" customHeight="1">
      <c r="A168" s="34"/>
      <c r="B168" s="137"/>
      <c r="C168" s="168" t="s">
        <v>456</v>
      </c>
      <c r="D168" s="168" t="s">
        <v>155</v>
      </c>
      <c r="E168" s="169" t="s">
        <v>771</v>
      </c>
      <c r="F168" s="170" t="s">
        <v>772</v>
      </c>
      <c r="G168" s="171" t="s">
        <v>207</v>
      </c>
      <c r="H168" s="172">
        <v>45</v>
      </c>
      <c r="I168" s="173"/>
      <c r="J168" s="174">
        <f t="shared" si="15"/>
        <v>0</v>
      </c>
      <c r="K168" s="175"/>
      <c r="L168" s="35"/>
      <c r="M168" s="176" t="s">
        <v>1</v>
      </c>
      <c r="N168" s="177" t="s">
        <v>41</v>
      </c>
      <c r="O168" s="60"/>
      <c r="P168" s="178">
        <f t="shared" si="16"/>
        <v>0</v>
      </c>
      <c r="Q168" s="178">
        <v>0</v>
      </c>
      <c r="R168" s="178">
        <f t="shared" si="17"/>
        <v>0</v>
      </c>
      <c r="S168" s="178">
        <v>0</v>
      </c>
      <c r="T168" s="179">
        <f t="shared" si="18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0" t="s">
        <v>380</v>
      </c>
      <c r="AT168" s="180" t="s">
        <v>155</v>
      </c>
      <c r="AU168" s="180" t="s">
        <v>84</v>
      </c>
      <c r="AY168" s="17" t="s">
        <v>152</v>
      </c>
      <c r="BE168" s="100">
        <f t="shared" si="19"/>
        <v>0</v>
      </c>
      <c r="BF168" s="100">
        <f t="shared" si="20"/>
        <v>0</v>
      </c>
      <c r="BG168" s="100">
        <f t="shared" si="21"/>
        <v>0</v>
      </c>
      <c r="BH168" s="100">
        <f t="shared" si="22"/>
        <v>0</v>
      </c>
      <c r="BI168" s="100">
        <f t="shared" si="23"/>
        <v>0</v>
      </c>
      <c r="BJ168" s="17" t="s">
        <v>84</v>
      </c>
      <c r="BK168" s="100">
        <f t="shared" si="24"/>
        <v>0</v>
      </c>
      <c r="BL168" s="17" t="s">
        <v>380</v>
      </c>
      <c r="BM168" s="180" t="s">
        <v>340</v>
      </c>
    </row>
    <row r="169" spans="1:65" s="2" customFormat="1" ht="16.5" customHeight="1">
      <c r="A169" s="34"/>
      <c r="B169" s="137"/>
      <c r="C169" s="168" t="s">
        <v>525</v>
      </c>
      <c r="D169" s="168" t="s">
        <v>155</v>
      </c>
      <c r="E169" s="169" t="s">
        <v>773</v>
      </c>
      <c r="F169" s="170" t="s">
        <v>774</v>
      </c>
      <c r="G169" s="171" t="s">
        <v>207</v>
      </c>
      <c r="H169" s="172">
        <v>70</v>
      </c>
      <c r="I169" s="173"/>
      <c r="J169" s="174">
        <f t="shared" si="15"/>
        <v>0</v>
      </c>
      <c r="K169" s="175"/>
      <c r="L169" s="35"/>
      <c r="M169" s="176" t="s">
        <v>1</v>
      </c>
      <c r="N169" s="177" t="s">
        <v>41</v>
      </c>
      <c r="O169" s="60"/>
      <c r="P169" s="178">
        <f t="shared" si="16"/>
        <v>0</v>
      </c>
      <c r="Q169" s="178">
        <v>0</v>
      </c>
      <c r="R169" s="178">
        <f t="shared" si="17"/>
        <v>0</v>
      </c>
      <c r="S169" s="178">
        <v>0</v>
      </c>
      <c r="T169" s="179">
        <f t="shared" si="18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0" t="s">
        <v>380</v>
      </c>
      <c r="AT169" s="180" t="s">
        <v>155</v>
      </c>
      <c r="AU169" s="180" t="s">
        <v>84</v>
      </c>
      <c r="AY169" s="17" t="s">
        <v>152</v>
      </c>
      <c r="BE169" s="100">
        <f t="shared" si="19"/>
        <v>0</v>
      </c>
      <c r="BF169" s="100">
        <f t="shared" si="20"/>
        <v>0</v>
      </c>
      <c r="BG169" s="100">
        <f t="shared" si="21"/>
        <v>0</v>
      </c>
      <c r="BH169" s="100">
        <f t="shared" si="22"/>
        <v>0</v>
      </c>
      <c r="BI169" s="100">
        <f t="shared" si="23"/>
        <v>0</v>
      </c>
      <c r="BJ169" s="17" t="s">
        <v>84</v>
      </c>
      <c r="BK169" s="100">
        <f t="shared" si="24"/>
        <v>0</v>
      </c>
      <c r="BL169" s="17" t="s">
        <v>380</v>
      </c>
      <c r="BM169" s="180" t="s">
        <v>349</v>
      </c>
    </row>
    <row r="170" spans="1:65" s="2" customFormat="1" ht="16.5" customHeight="1">
      <c r="A170" s="34"/>
      <c r="B170" s="137"/>
      <c r="C170" s="168" t="s">
        <v>477</v>
      </c>
      <c r="D170" s="168" t="s">
        <v>155</v>
      </c>
      <c r="E170" s="169" t="s">
        <v>775</v>
      </c>
      <c r="F170" s="170" t="s">
        <v>776</v>
      </c>
      <c r="G170" s="171" t="s">
        <v>207</v>
      </c>
      <c r="H170" s="172">
        <v>400</v>
      </c>
      <c r="I170" s="173"/>
      <c r="J170" s="174">
        <f t="shared" si="15"/>
        <v>0</v>
      </c>
      <c r="K170" s="175"/>
      <c r="L170" s="35"/>
      <c r="M170" s="176" t="s">
        <v>1</v>
      </c>
      <c r="N170" s="177" t="s">
        <v>41</v>
      </c>
      <c r="O170" s="60"/>
      <c r="P170" s="178">
        <f t="shared" si="16"/>
        <v>0</v>
      </c>
      <c r="Q170" s="178">
        <v>0</v>
      </c>
      <c r="R170" s="178">
        <f t="shared" si="17"/>
        <v>0</v>
      </c>
      <c r="S170" s="178">
        <v>0</v>
      </c>
      <c r="T170" s="179">
        <f t="shared" si="18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0" t="s">
        <v>380</v>
      </c>
      <c r="AT170" s="180" t="s">
        <v>155</v>
      </c>
      <c r="AU170" s="180" t="s">
        <v>84</v>
      </c>
      <c r="AY170" s="17" t="s">
        <v>152</v>
      </c>
      <c r="BE170" s="100">
        <f t="shared" si="19"/>
        <v>0</v>
      </c>
      <c r="BF170" s="100">
        <f t="shared" si="20"/>
        <v>0</v>
      </c>
      <c r="BG170" s="100">
        <f t="shared" si="21"/>
        <v>0</v>
      </c>
      <c r="BH170" s="100">
        <f t="shared" si="22"/>
        <v>0</v>
      </c>
      <c r="BI170" s="100">
        <f t="shared" si="23"/>
        <v>0</v>
      </c>
      <c r="BJ170" s="17" t="s">
        <v>84</v>
      </c>
      <c r="BK170" s="100">
        <f t="shared" si="24"/>
        <v>0</v>
      </c>
      <c r="BL170" s="17" t="s">
        <v>380</v>
      </c>
      <c r="BM170" s="180" t="s">
        <v>358</v>
      </c>
    </row>
    <row r="171" spans="1:65" s="2" customFormat="1" ht="16.5" customHeight="1">
      <c r="A171" s="34"/>
      <c r="B171" s="137"/>
      <c r="C171" s="168" t="s">
        <v>561</v>
      </c>
      <c r="D171" s="168" t="s">
        <v>155</v>
      </c>
      <c r="E171" s="169" t="s">
        <v>777</v>
      </c>
      <c r="F171" s="170" t="s">
        <v>778</v>
      </c>
      <c r="G171" s="171" t="s">
        <v>559</v>
      </c>
      <c r="H171" s="172">
        <v>1</v>
      </c>
      <c r="I171" s="173"/>
      <c r="J171" s="174">
        <f t="shared" si="15"/>
        <v>0</v>
      </c>
      <c r="K171" s="175"/>
      <c r="L171" s="35"/>
      <c r="M171" s="176" t="s">
        <v>1</v>
      </c>
      <c r="N171" s="177" t="s">
        <v>41</v>
      </c>
      <c r="O171" s="60"/>
      <c r="P171" s="178">
        <f t="shared" si="16"/>
        <v>0</v>
      </c>
      <c r="Q171" s="178">
        <v>0</v>
      </c>
      <c r="R171" s="178">
        <f t="shared" si="17"/>
        <v>0</v>
      </c>
      <c r="S171" s="178">
        <v>0</v>
      </c>
      <c r="T171" s="179">
        <f t="shared" si="18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0" t="s">
        <v>380</v>
      </c>
      <c r="AT171" s="180" t="s">
        <v>155</v>
      </c>
      <c r="AU171" s="180" t="s">
        <v>84</v>
      </c>
      <c r="AY171" s="17" t="s">
        <v>152</v>
      </c>
      <c r="BE171" s="100">
        <f t="shared" si="19"/>
        <v>0</v>
      </c>
      <c r="BF171" s="100">
        <f t="shared" si="20"/>
        <v>0</v>
      </c>
      <c r="BG171" s="100">
        <f t="shared" si="21"/>
        <v>0</v>
      </c>
      <c r="BH171" s="100">
        <f t="shared" si="22"/>
        <v>0</v>
      </c>
      <c r="BI171" s="100">
        <f t="shared" si="23"/>
        <v>0</v>
      </c>
      <c r="BJ171" s="17" t="s">
        <v>84</v>
      </c>
      <c r="BK171" s="100">
        <f t="shared" si="24"/>
        <v>0</v>
      </c>
      <c r="BL171" s="17" t="s">
        <v>380</v>
      </c>
      <c r="BM171" s="180" t="s">
        <v>369</v>
      </c>
    </row>
    <row r="172" spans="1:65" s="2" customFormat="1" ht="16.5" customHeight="1">
      <c r="A172" s="34"/>
      <c r="B172" s="137"/>
      <c r="C172" s="168" t="s">
        <v>567</v>
      </c>
      <c r="D172" s="168" t="s">
        <v>155</v>
      </c>
      <c r="E172" s="169" t="s">
        <v>779</v>
      </c>
      <c r="F172" s="170" t="s">
        <v>780</v>
      </c>
      <c r="G172" s="171" t="s">
        <v>559</v>
      </c>
      <c r="H172" s="172">
        <v>1</v>
      </c>
      <c r="I172" s="173"/>
      <c r="J172" s="174">
        <f t="shared" si="15"/>
        <v>0</v>
      </c>
      <c r="K172" s="175"/>
      <c r="L172" s="35"/>
      <c r="M172" s="176" t="s">
        <v>1</v>
      </c>
      <c r="N172" s="177" t="s">
        <v>41</v>
      </c>
      <c r="O172" s="60"/>
      <c r="P172" s="178">
        <f t="shared" si="16"/>
        <v>0</v>
      </c>
      <c r="Q172" s="178">
        <v>0</v>
      </c>
      <c r="R172" s="178">
        <f t="shared" si="17"/>
        <v>0</v>
      </c>
      <c r="S172" s="178">
        <v>0</v>
      </c>
      <c r="T172" s="179">
        <f t="shared" si="18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0" t="s">
        <v>380</v>
      </c>
      <c r="AT172" s="180" t="s">
        <v>155</v>
      </c>
      <c r="AU172" s="180" t="s">
        <v>84</v>
      </c>
      <c r="AY172" s="17" t="s">
        <v>152</v>
      </c>
      <c r="BE172" s="100">
        <f t="shared" si="19"/>
        <v>0</v>
      </c>
      <c r="BF172" s="100">
        <f t="shared" si="20"/>
        <v>0</v>
      </c>
      <c r="BG172" s="100">
        <f t="shared" si="21"/>
        <v>0</v>
      </c>
      <c r="BH172" s="100">
        <f t="shared" si="22"/>
        <v>0</v>
      </c>
      <c r="BI172" s="100">
        <f t="shared" si="23"/>
        <v>0</v>
      </c>
      <c r="BJ172" s="17" t="s">
        <v>84</v>
      </c>
      <c r="BK172" s="100">
        <f t="shared" si="24"/>
        <v>0</v>
      </c>
      <c r="BL172" s="17" t="s">
        <v>380</v>
      </c>
      <c r="BM172" s="180" t="s">
        <v>469</v>
      </c>
    </row>
    <row r="173" spans="1:65" s="2" customFormat="1" ht="66.75" customHeight="1">
      <c r="A173" s="34"/>
      <c r="B173" s="137"/>
      <c r="C173" s="168" t="s">
        <v>573</v>
      </c>
      <c r="D173" s="168" t="s">
        <v>155</v>
      </c>
      <c r="E173" s="169" t="s">
        <v>781</v>
      </c>
      <c r="F173" s="170" t="s">
        <v>782</v>
      </c>
      <c r="G173" s="171" t="s">
        <v>207</v>
      </c>
      <c r="H173" s="172">
        <v>200</v>
      </c>
      <c r="I173" s="173"/>
      <c r="J173" s="174">
        <f t="shared" si="15"/>
        <v>0</v>
      </c>
      <c r="K173" s="175"/>
      <c r="L173" s="35"/>
      <c r="M173" s="176" t="s">
        <v>1</v>
      </c>
      <c r="N173" s="177" t="s">
        <v>41</v>
      </c>
      <c r="O173" s="60"/>
      <c r="P173" s="178">
        <f t="shared" si="16"/>
        <v>0</v>
      </c>
      <c r="Q173" s="178">
        <v>0</v>
      </c>
      <c r="R173" s="178">
        <f t="shared" si="17"/>
        <v>0</v>
      </c>
      <c r="S173" s="178">
        <v>0</v>
      </c>
      <c r="T173" s="179">
        <f t="shared" si="18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0" t="s">
        <v>380</v>
      </c>
      <c r="AT173" s="180" t="s">
        <v>155</v>
      </c>
      <c r="AU173" s="180" t="s">
        <v>84</v>
      </c>
      <c r="AY173" s="17" t="s">
        <v>152</v>
      </c>
      <c r="BE173" s="100">
        <f t="shared" si="19"/>
        <v>0</v>
      </c>
      <c r="BF173" s="100">
        <f t="shared" si="20"/>
        <v>0</v>
      </c>
      <c r="BG173" s="100">
        <f t="shared" si="21"/>
        <v>0</v>
      </c>
      <c r="BH173" s="100">
        <f t="shared" si="22"/>
        <v>0</v>
      </c>
      <c r="BI173" s="100">
        <f t="shared" si="23"/>
        <v>0</v>
      </c>
      <c r="BJ173" s="17" t="s">
        <v>84</v>
      </c>
      <c r="BK173" s="100">
        <f t="shared" si="24"/>
        <v>0</v>
      </c>
      <c r="BL173" s="17" t="s">
        <v>380</v>
      </c>
      <c r="BM173" s="180" t="s">
        <v>481</v>
      </c>
    </row>
    <row r="174" spans="1:65" s="12" customFormat="1" ht="25.9" customHeight="1">
      <c r="B174" s="156"/>
      <c r="D174" s="157" t="s">
        <v>75</v>
      </c>
      <c r="E174" s="158" t="s">
        <v>783</v>
      </c>
      <c r="F174" s="158" t="s">
        <v>784</v>
      </c>
      <c r="I174" s="159"/>
      <c r="J174" s="134">
        <f>BK174</f>
        <v>0</v>
      </c>
      <c r="L174" s="156"/>
      <c r="M174" s="160"/>
      <c r="N174" s="161"/>
      <c r="O174" s="161"/>
      <c r="P174" s="162">
        <f>SUM(P175:P176)</f>
        <v>0</v>
      </c>
      <c r="Q174" s="161"/>
      <c r="R174" s="162">
        <f>SUM(R175:R176)</f>
        <v>0</v>
      </c>
      <c r="S174" s="161"/>
      <c r="T174" s="163">
        <f>SUM(T175:T176)</f>
        <v>0</v>
      </c>
      <c r="AR174" s="157" t="s">
        <v>84</v>
      </c>
      <c r="AT174" s="164" t="s">
        <v>75</v>
      </c>
      <c r="AU174" s="164" t="s">
        <v>76</v>
      </c>
      <c r="AY174" s="157" t="s">
        <v>152</v>
      </c>
      <c r="BK174" s="165">
        <f>SUM(BK175:BK176)</f>
        <v>0</v>
      </c>
    </row>
    <row r="175" spans="1:65" s="2" customFormat="1" ht="16.5" customHeight="1">
      <c r="A175" s="34"/>
      <c r="B175" s="137"/>
      <c r="C175" s="168" t="s">
        <v>578</v>
      </c>
      <c r="D175" s="168" t="s">
        <v>155</v>
      </c>
      <c r="E175" s="169" t="s">
        <v>785</v>
      </c>
      <c r="F175" s="170" t="s">
        <v>786</v>
      </c>
      <c r="G175" s="171" t="s">
        <v>559</v>
      </c>
      <c r="H175" s="172">
        <v>1</v>
      </c>
      <c r="I175" s="173"/>
      <c r="J175" s="174">
        <f>ROUND(I175*H175,2)</f>
        <v>0</v>
      </c>
      <c r="K175" s="175"/>
      <c r="L175" s="35"/>
      <c r="M175" s="176" t="s">
        <v>1</v>
      </c>
      <c r="N175" s="177" t="s">
        <v>41</v>
      </c>
      <c r="O175" s="60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0" t="s">
        <v>380</v>
      </c>
      <c r="AT175" s="180" t="s">
        <v>155</v>
      </c>
      <c r="AU175" s="180" t="s">
        <v>84</v>
      </c>
      <c r="AY175" s="17" t="s">
        <v>152</v>
      </c>
      <c r="BE175" s="100">
        <f>IF(N175="základní",J175,0)</f>
        <v>0</v>
      </c>
      <c r="BF175" s="100">
        <f>IF(N175="snížená",J175,0)</f>
        <v>0</v>
      </c>
      <c r="BG175" s="100">
        <f>IF(N175="zákl. přenesená",J175,0)</f>
        <v>0</v>
      </c>
      <c r="BH175" s="100">
        <f>IF(N175="sníž. přenesená",J175,0)</f>
        <v>0</v>
      </c>
      <c r="BI175" s="100">
        <f>IF(N175="nulová",J175,0)</f>
        <v>0</v>
      </c>
      <c r="BJ175" s="17" t="s">
        <v>84</v>
      </c>
      <c r="BK175" s="100">
        <f>ROUND(I175*H175,2)</f>
        <v>0</v>
      </c>
      <c r="BL175" s="17" t="s">
        <v>380</v>
      </c>
      <c r="BM175" s="180" t="s">
        <v>493</v>
      </c>
    </row>
    <row r="176" spans="1:65" s="2" customFormat="1" ht="16.5" customHeight="1">
      <c r="A176" s="34"/>
      <c r="B176" s="137"/>
      <c r="C176" s="168" t="s">
        <v>583</v>
      </c>
      <c r="D176" s="168" t="s">
        <v>155</v>
      </c>
      <c r="E176" s="169" t="s">
        <v>787</v>
      </c>
      <c r="F176" s="170" t="s">
        <v>788</v>
      </c>
      <c r="G176" s="171" t="s">
        <v>559</v>
      </c>
      <c r="H176" s="172">
        <v>1</v>
      </c>
      <c r="I176" s="173"/>
      <c r="J176" s="174">
        <f>ROUND(I176*H176,2)</f>
        <v>0</v>
      </c>
      <c r="K176" s="175"/>
      <c r="L176" s="35"/>
      <c r="M176" s="176" t="s">
        <v>1</v>
      </c>
      <c r="N176" s="177" t="s">
        <v>41</v>
      </c>
      <c r="O176" s="60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0" t="s">
        <v>380</v>
      </c>
      <c r="AT176" s="180" t="s">
        <v>155</v>
      </c>
      <c r="AU176" s="180" t="s">
        <v>84</v>
      </c>
      <c r="AY176" s="17" t="s">
        <v>152</v>
      </c>
      <c r="BE176" s="100">
        <f>IF(N176="základní",J176,0)</f>
        <v>0</v>
      </c>
      <c r="BF176" s="100">
        <f>IF(N176="snížená",J176,0)</f>
        <v>0</v>
      </c>
      <c r="BG176" s="100">
        <f>IF(N176="zákl. přenesená",J176,0)</f>
        <v>0</v>
      </c>
      <c r="BH176" s="100">
        <f>IF(N176="sníž. přenesená",J176,0)</f>
        <v>0</v>
      </c>
      <c r="BI176" s="100">
        <f>IF(N176="nulová",J176,0)</f>
        <v>0</v>
      </c>
      <c r="BJ176" s="17" t="s">
        <v>84</v>
      </c>
      <c r="BK176" s="100">
        <f>ROUND(I176*H176,2)</f>
        <v>0</v>
      </c>
      <c r="BL176" s="17" t="s">
        <v>380</v>
      </c>
      <c r="BM176" s="180" t="s">
        <v>502</v>
      </c>
    </row>
    <row r="177" spans="1:65" s="12" customFormat="1" ht="25.9" customHeight="1">
      <c r="B177" s="156"/>
      <c r="D177" s="157" t="s">
        <v>75</v>
      </c>
      <c r="E177" s="158" t="s">
        <v>789</v>
      </c>
      <c r="F177" s="158" t="s">
        <v>677</v>
      </c>
      <c r="I177" s="159"/>
      <c r="J177" s="134">
        <f>BK177</f>
        <v>0</v>
      </c>
      <c r="L177" s="156"/>
      <c r="M177" s="160"/>
      <c r="N177" s="161"/>
      <c r="O177" s="161"/>
      <c r="P177" s="162">
        <f>SUM(P178:P180)</f>
        <v>0</v>
      </c>
      <c r="Q177" s="161"/>
      <c r="R177" s="162">
        <f>SUM(R178:R180)</f>
        <v>0</v>
      </c>
      <c r="S177" s="161"/>
      <c r="T177" s="163">
        <f>SUM(T178:T180)</f>
        <v>0</v>
      </c>
      <c r="AR177" s="157" t="s">
        <v>84</v>
      </c>
      <c r="AT177" s="164" t="s">
        <v>75</v>
      </c>
      <c r="AU177" s="164" t="s">
        <v>76</v>
      </c>
      <c r="AY177" s="157" t="s">
        <v>152</v>
      </c>
      <c r="BK177" s="165">
        <f>SUM(BK178:BK180)</f>
        <v>0</v>
      </c>
    </row>
    <row r="178" spans="1:65" s="2" customFormat="1" ht="24.2" customHeight="1">
      <c r="A178" s="34"/>
      <c r="B178" s="137"/>
      <c r="C178" s="168" t="s">
        <v>588</v>
      </c>
      <c r="D178" s="168" t="s">
        <v>155</v>
      </c>
      <c r="E178" s="169" t="s">
        <v>790</v>
      </c>
      <c r="F178" s="170" t="s">
        <v>679</v>
      </c>
      <c r="G178" s="171" t="s">
        <v>559</v>
      </c>
      <c r="H178" s="172">
        <v>1</v>
      </c>
      <c r="I178" s="173"/>
      <c r="J178" s="174">
        <f>ROUND(I178*H178,2)</f>
        <v>0</v>
      </c>
      <c r="K178" s="175"/>
      <c r="L178" s="35"/>
      <c r="M178" s="176" t="s">
        <v>1</v>
      </c>
      <c r="N178" s="177" t="s">
        <v>41</v>
      </c>
      <c r="O178" s="60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0" t="s">
        <v>380</v>
      </c>
      <c r="AT178" s="180" t="s">
        <v>155</v>
      </c>
      <c r="AU178" s="180" t="s">
        <v>84</v>
      </c>
      <c r="AY178" s="17" t="s">
        <v>152</v>
      </c>
      <c r="BE178" s="100">
        <f>IF(N178="základní",J178,0)</f>
        <v>0</v>
      </c>
      <c r="BF178" s="100">
        <f>IF(N178="snížená",J178,0)</f>
        <v>0</v>
      </c>
      <c r="BG178" s="100">
        <f>IF(N178="zákl. přenesená",J178,0)</f>
        <v>0</v>
      </c>
      <c r="BH178" s="100">
        <f>IF(N178="sníž. přenesená",J178,0)</f>
        <v>0</v>
      </c>
      <c r="BI178" s="100">
        <f>IF(N178="nulová",J178,0)</f>
        <v>0</v>
      </c>
      <c r="BJ178" s="17" t="s">
        <v>84</v>
      </c>
      <c r="BK178" s="100">
        <f>ROUND(I178*H178,2)</f>
        <v>0</v>
      </c>
      <c r="BL178" s="17" t="s">
        <v>380</v>
      </c>
      <c r="BM178" s="180" t="s">
        <v>510</v>
      </c>
    </row>
    <row r="179" spans="1:65" s="2" customFormat="1" ht="33" customHeight="1">
      <c r="A179" s="34"/>
      <c r="B179" s="137"/>
      <c r="C179" s="168" t="s">
        <v>605</v>
      </c>
      <c r="D179" s="168" t="s">
        <v>155</v>
      </c>
      <c r="E179" s="169" t="s">
        <v>791</v>
      </c>
      <c r="F179" s="170" t="s">
        <v>792</v>
      </c>
      <c r="G179" s="171" t="s">
        <v>559</v>
      </c>
      <c r="H179" s="172">
        <v>1</v>
      </c>
      <c r="I179" s="173"/>
      <c r="J179" s="174">
        <f>ROUND(I179*H179,2)</f>
        <v>0</v>
      </c>
      <c r="K179" s="175"/>
      <c r="L179" s="35"/>
      <c r="M179" s="176" t="s">
        <v>1</v>
      </c>
      <c r="N179" s="177" t="s">
        <v>41</v>
      </c>
      <c r="O179" s="60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0" t="s">
        <v>380</v>
      </c>
      <c r="AT179" s="180" t="s">
        <v>155</v>
      </c>
      <c r="AU179" s="180" t="s">
        <v>84</v>
      </c>
      <c r="AY179" s="17" t="s">
        <v>152</v>
      </c>
      <c r="BE179" s="100">
        <f>IF(N179="základní",J179,0)</f>
        <v>0</v>
      </c>
      <c r="BF179" s="100">
        <f>IF(N179="snížená",J179,0)</f>
        <v>0</v>
      </c>
      <c r="BG179" s="100">
        <f>IF(N179="zákl. přenesená",J179,0)</f>
        <v>0</v>
      </c>
      <c r="BH179" s="100">
        <f>IF(N179="sníž. přenesená",J179,0)</f>
        <v>0</v>
      </c>
      <c r="BI179" s="100">
        <f>IF(N179="nulová",J179,0)</f>
        <v>0</v>
      </c>
      <c r="BJ179" s="17" t="s">
        <v>84</v>
      </c>
      <c r="BK179" s="100">
        <f>ROUND(I179*H179,2)</f>
        <v>0</v>
      </c>
      <c r="BL179" s="17" t="s">
        <v>380</v>
      </c>
      <c r="BM179" s="180" t="s">
        <v>519</v>
      </c>
    </row>
    <row r="180" spans="1:65" s="2" customFormat="1" ht="55.5" customHeight="1">
      <c r="A180" s="34"/>
      <c r="B180" s="137"/>
      <c r="C180" s="168" t="s">
        <v>619</v>
      </c>
      <c r="D180" s="168" t="s">
        <v>155</v>
      </c>
      <c r="E180" s="169" t="s">
        <v>793</v>
      </c>
      <c r="F180" s="170" t="s">
        <v>794</v>
      </c>
      <c r="G180" s="171" t="s">
        <v>559</v>
      </c>
      <c r="H180" s="172">
        <v>1</v>
      </c>
      <c r="I180" s="173"/>
      <c r="J180" s="174">
        <f>ROUND(I180*H180,2)</f>
        <v>0</v>
      </c>
      <c r="K180" s="175"/>
      <c r="L180" s="35"/>
      <c r="M180" s="176" t="s">
        <v>1</v>
      </c>
      <c r="N180" s="177" t="s">
        <v>41</v>
      </c>
      <c r="O180" s="60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0" t="s">
        <v>380</v>
      </c>
      <c r="AT180" s="180" t="s">
        <v>155</v>
      </c>
      <c r="AU180" s="180" t="s">
        <v>84</v>
      </c>
      <c r="AY180" s="17" t="s">
        <v>152</v>
      </c>
      <c r="BE180" s="100">
        <f>IF(N180="základní",J180,0)</f>
        <v>0</v>
      </c>
      <c r="BF180" s="100">
        <f>IF(N180="snížená",J180,0)</f>
        <v>0</v>
      </c>
      <c r="BG180" s="100">
        <f>IF(N180="zákl. přenesená",J180,0)</f>
        <v>0</v>
      </c>
      <c r="BH180" s="100">
        <f>IF(N180="sníž. přenesená",J180,0)</f>
        <v>0</v>
      </c>
      <c r="BI180" s="100">
        <f>IF(N180="nulová",J180,0)</f>
        <v>0</v>
      </c>
      <c r="BJ180" s="17" t="s">
        <v>84</v>
      </c>
      <c r="BK180" s="100">
        <f>ROUND(I180*H180,2)</f>
        <v>0</v>
      </c>
      <c r="BL180" s="17" t="s">
        <v>380</v>
      </c>
      <c r="BM180" s="180" t="s">
        <v>537</v>
      </c>
    </row>
    <row r="181" spans="1:65" s="12" customFormat="1" ht="25.9" customHeight="1">
      <c r="B181" s="156"/>
      <c r="D181" s="157" t="s">
        <v>75</v>
      </c>
      <c r="E181" s="158" t="s">
        <v>795</v>
      </c>
      <c r="F181" s="158" t="s">
        <v>681</v>
      </c>
      <c r="I181" s="159"/>
      <c r="J181" s="134">
        <f>BK181</f>
        <v>0</v>
      </c>
      <c r="L181" s="156"/>
      <c r="M181" s="160"/>
      <c r="N181" s="161"/>
      <c r="O181" s="161"/>
      <c r="P181" s="162">
        <f>SUM(P182:P188)</f>
        <v>0</v>
      </c>
      <c r="Q181" s="161"/>
      <c r="R181" s="162">
        <f>SUM(R182:R188)</f>
        <v>0</v>
      </c>
      <c r="S181" s="161"/>
      <c r="T181" s="163">
        <f>SUM(T182:T188)</f>
        <v>0</v>
      </c>
      <c r="AR181" s="157" t="s">
        <v>84</v>
      </c>
      <c r="AT181" s="164" t="s">
        <v>75</v>
      </c>
      <c r="AU181" s="164" t="s">
        <v>76</v>
      </c>
      <c r="AY181" s="157" t="s">
        <v>152</v>
      </c>
      <c r="BK181" s="165">
        <f>SUM(BK182:BK188)</f>
        <v>0</v>
      </c>
    </row>
    <row r="182" spans="1:65" s="2" customFormat="1" ht="24.2" customHeight="1">
      <c r="A182" s="34"/>
      <c r="B182" s="137"/>
      <c r="C182" s="168" t="s">
        <v>623</v>
      </c>
      <c r="D182" s="168" t="s">
        <v>155</v>
      </c>
      <c r="E182" s="169" t="s">
        <v>796</v>
      </c>
      <c r="F182" s="170" t="s">
        <v>683</v>
      </c>
      <c r="G182" s="171" t="s">
        <v>559</v>
      </c>
      <c r="H182" s="172">
        <v>1</v>
      </c>
      <c r="I182" s="173"/>
      <c r="J182" s="174">
        <f t="shared" ref="J182:J188" si="25">ROUND(I182*H182,2)</f>
        <v>0</v>
      </c>
      <c r="K182" s="175"/>
      <c r="L182" s="35"/>
      <c r="M182" s="176" t="s">
        <v>1</v>
      </c>
      <c r="N182" s="177" t="s">
        <v>41</v>
      </c>
      <c r="O182" s="60"/>
      <c r="P182" s="178">
        <f t="shared" ref="P182:P188" si="26">O182*H182</f>
        <v>0</v>
      </c>
      <c r="Q182" s="178">
        <v>0</v>
      </c>
      <c r="R182" s="178">
        <f t="shared" ref="R182:R188" si="27">Q182*H182</f>
        <v>0</v>
      </c>
      <c r="S182" s="178">
        <v>0</v>
      </c>
      <c r="T182" s="179">
        <f t="shared" ref="T182:T188" si="28"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0" t="s">
        <v>684</v>
      </c>
      <c r="AT182" s="180" t="s">
        <v>155</v>
      </c>
      <c r="AU182" s="180" t="s">
        <v>84</v>
      </c>
      <c r="AY182" s="17" t="s">
        <v>152</v>
      </c>
      <c r="BE182" s="100">
        <f t="shared" ref="BE182:BE188" si="29">IF(N182="základní",J182,0)</f>
        <v>0</v>
      </c>
      <c r="BF182" s="100">
        <f t="shared" ref="BF182:BF188" si="30">IF(N182="snížená",J182,0)</f>
        <v>0</v>
      </c>
      <c r="BG182" s="100">
        <f t="shared" ref="BG182:BG188" si="31">IF(N182="zákl. přenesená",J182,0)</f>
        <v>0</v>
      </c>
      <c r="BH182" s="100">
        <f t="shared" ref="BH182:BH188" si="32">IF(N182="sníž. přenesená",J182,0)</f>
        <v>0</v>
      </c>
      <c r="BI182" s="100">
        <f t="shared" ref="BI182:BI188" si="33">IF(N182="nulová",J182,0)</f>
        <v>0</v>
      </c>
      <c r="BJ182" s="17" t="s">
        <v>84</v>
      </c>
      <c r="BK182" s="100">
        <f t="shared" ref="BK182:BK188" si="34">ROUND(I182*H182,2)</f>
        <v>0</v>
      </c>
      <c r="BL182" s="17" t="s">
        <v>684</v>
      </c>
      <c r="BM182" s="180" t="s">
        <v>551</v>
      </c>
    </row>
    <row r="183" spans="1:65" s="2" customFormat="1" ht="21.75" customHeight="1">
      <c r="A183" s="34"/>
      <c r="B183" s="137"/>
      <c r="C183" s="168" t="s">
        <v>629</v>
      </c>
      <c r="D183" s="168" t="s">
        <v>155</v>
      </c>
      <c r="E183" s="169" t="s">
        <v>797</v>
      </c>
      <c r="F183" s="170" t="s">
        <v>686</v>
      </c>
      <c r="G183" s="171" t="s">
        <v>559</v>
      </c>
      <c r="H183" s="172">
        <v>1</v>
      </c>
      <c r="I183" s="173"/>
      <c r="J183" s="174">
        <f t="shared" si="25"/>
        <v>0</v>
      </c>
      <c r="K183" s="175"/>
      <c r="L183" s="35"/>
      <c r="M183" s="176" t="s">
        <v>1</v>
      </c>
      <c r="N183" s="177" t="s">
        <v>41</v>
      </c>
      <c r="O183" s="60"/>
      <c r="P183" s="178">
        <f t="shared" si="26"/>
        <v>0</v>
      </c>
      <c r="Q183" s="178">
        <v>0</v>
      </c>
      <c r="R183" s="178">
        <f t="shared" si="27"/>
        <v>0</v>
      </c>
      <c r="S183" s="178">
        <v>0</v>
      </c>
      <c r="T183" s="179">
        <f t="shared" si="28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0" t="s">
        <v>684</v>
      </c>
      <c r="AT183" s="180" t="s">
        <v>155</v>
      </c>
      <c r="AU183" s="180" t="s">
        <v>84</v>
      </c>
      <c r="AY183" s="17" t="s">
        <v>152</v>
      </c>
      <c r="BE183" s="100">
        <f t="shared" si="29"/>
        <v>0</v>
      </c>
      <c r="BF183" s="100">
        <f t="shared" si="30"/>
        <v>0</v>
      </c>
      <c r="BG183" s="100">
        <f t="shared" si="31"/>
        <v>0</v>
      </c>
      <c r="BH183" s="100">
        <f t="shared" si="32"/>
        <v>0</v>
      </c>
      <c r="BI183" s="100">
        <f t="shared" si="33"/>
        <v>0</v>
      </c>
      <c r="BJ183" s="17" t="s">
        <v>84</v>
      </c>
      <c r="BK183" s="100">
        <f t="shared" si="34"/>
        <v>0</v>
      </c>
      <c r="BL183" s="17" t="s">
        <v>684</v>
      </c>
      <c r="BM183" s="180" t="s">
        <v>594</v>
      </c>
    </row>
    <row r="184" spans="1:65" s="2" customFormat="1" ht="16.5" customHeight="1">
      <c r="A184" s="34"/>
      <c r="B184" s="137"/>
      <c r="C184" s="168" t="s">
        <v>154</v>
      </c>
      <c r="D184" s="168" t="s">
        <v>155</v>
      </c>
      <c r="E184" s="169" t="s">
        <v>687</v>
      </c>
      <c r="F184" s="170" t="s">
        <v>688</v>
      </c>
      <c r="G184" s="171" t="s">
        <v>559</v>
      </c>
      <c r="H184" s="172">
        <v>1</v>
      </c>
      <c r="I184" s="173"/>
      <c r="J184" s="174">
        <f t="shared" si="25"/>
        <v>0</v>
      </c>
      <c r="K184" s="175"/>
      <c r="L184" s="35"/>
      <c r="M184" s="176" t="s">
        <v>1</v>
      </c>
      <c r="N184" s="177" t="s">
        <v>41</v>
      </c>
      <c r="O184" s="60"/>
      <c r="P184" s="178">
        <f t="shared" si="26"/>
        <v>0</v>
      </c>
      <c r="Q184" s="178">
        <v>0</v>
      </c>
      <c r="R184" s="178">
        <f t="shared" si="27"/>
        <v>0</v>
      </c>
      <c r="S184" s="178">
        <v>0</v>
      </c>
      <c r="T184" s="179">
        <f t="shared" si="28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0" t="s">
        <v>684</v>
      </c>
      <c r="AT184" s="180" t="s">
        <v>155</v>
      </c>
      <c r="AU184" s="180" t="s">
        <v>84</v>
      </c>
      <c r="AY184" s="17" t="s">
        <v>152</v>
      </c>
      <c r="BE184" s="100">
        <f t="shared" si="29"/>
        <v>0</v>
      </c>
      <c r="BF184" s="100">
        <f t="shared" si="30"/>
        <v>0</v>
      </c>
      <c r="BG184" s="100">
        <f t="shared" si="31"/>
        <v>0</v>
      </c>
      <c r="BH184" s="100">
        <f t="shared" si="32"/>
        <v>0</v>
      </c>
      <c r="BI184" s="100">
        <f t="shared" si="33"/>
        <v>0</v>
      </c>
      <c r="BJ184" s="17" t="s">
        <v>84</v>
      </c>
      <c r="BK184" s="100">
        <f t="shared" si="34"/>
        <v>0</v>
      </c>
      <c r="BL184" s="17" t="s">
        <v>684</v>
      </c>
      <c r="BM184" s="180" t="s">
        <v>373</v>
      </c>
    </row>
    <row r="185" spans="1:65" s="2" customFormat="1" ht="24.2" customHeight="1">
      <c r="A185" s="34"/>
      <c r="B185" s="137"/>
      <c r="C185" s="168" t="s">
        <v>165</v>
      </c>
      <c r="D185" s="168" t="s">
        <v>155</v>
      </c>
      <c r="E185" s="169" t="s">
        <v>689</v>
      </c>
      <c r="F185" s="170" t="s">
        <v>690</v>
      </c>
      <c r="G185" s="171" t="s">
        <v>559</v>
      </c>
      <c r="H185" s="172">
        <v>1</v>
      </c>
      <c r="I185" s="173"/>
      <c r="J185" s="174">
        <f t="shared" si="25"/>
        <v>0</v>
      </c>
      <c r="K185" s="175"/>
      <c r="L185" s="35"/>
      <c r="M185" s="176" t="s">
        <v>1</v>
      </c>
      <c r="N185" s="177" t="s">
        <v>41</v>
      </c>
      <c r="O185" s="60"/>
      <c r="P185" s="178">
        <f t="shared" si="26"/>
        <v>0</v>
      </c>
      <c r="Q185" s="178">
        <v>0</v>
      </c>
      <c r="R185" s="178">
        <f t="shared" si="27"/>
        <v>0</v>
      </c>
      <c r="S185" s="178">
        <v>0</v>
      </c>
      <c r="T185" s="179">
        <f t="shared" si="28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0" t="s">
        <v>684</v>
      </c>
      <c r="AT185" s="180" t="s">
        <v>155</v>
      </c>
      <c r="AU185" s="180" t="s">
        <v>84</v>
      </c>
      <c r="AY185" s="17" t="s">
        <v>152</v>
      </c>
      <c r="BE185" s="100">
        <f t="shared" si="29"/>
        <v>0</v>
      </c>
      <c r="BF185" s="100">
        <f t="shared" si="30"/>
        <v>0</v>
      </c>
      <c r="BG185" s="100">
        <f t="shared" si="31"/>
        <v>0</v>
      </c>
      <c r="BH185" s="100">
        <f t="shared" si="32"/>
        <v>0</v>
      </c>
      <c r="BI185" s="100">
        <f t="shared" si="33"/>
        <v>0</v>
      </c>
      <c r="BJ185" s="17" t="s">
        <v>84</v>
      </c>
      <c r="BK185" s="100">
        <f t="shared" si="34"/>
        <v>0</v>
      </c>
      <c r="BL185" s="17" t="s">
        <v>684</v>
      </c>
      <c r="BM185" s="180" t="s">
        <v>798</v>
      </c>
    </row>
    <row r="186" spans="1:65" s="2" customFormat="1" ht="16.5" customHeight="1">
      <c r="A186" s="34"/>
      <c r="B186" s="137"/>
      <c r="C186" s="168" t="s">
        <v>171</v>
      </c>
      <c r="D186" s="168" t="s">
        <v>155</v>
      </c>
      <c r="E186" s="169" t="s">
        <v>799</v>
      </c>
      <c r="F186" s="170" t="s">
        <v>800</v>
      </c>
      <c r="G186" s="171" t="s">
        <v>559</v>
      </c>
      <c r="H186" s="172">
        <v>1</v>
      </c>
      <c r="I186" s="173"/>
      <c r="J186" s="174">
        <f t="shared" si="25"/>
        <v>0</v>
      </c>
      <c r="K186" s="175"/>
      <c r="L186" s="35"/>
      <c r="M186" s="176" t="s">
        <v>1</v>
      </c>
      <c r="N186" s="177" t="s">
        <v>41</v>
      </c>
      <c r="O186" s="60"/>
      <c r="P186" s="178">
        <f t="shared" si="26"/>
        <v>0</v>
      </c>
      <c r="Q186" s="178">
        <v>0</v>
      </c>
      <c r="R186" s="178">
        <f t="shared" si="27"/>
        <v>0</v>
      </c>
      <c r="S186" s="178">
        <v>0</v>
      </c>
      <c r="T186" s="179">
        <f t="shared" si="28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0" t="s">
        <v>684</v>
      </c>
      <c r="AT186" s="180" t="s">
        <v>155</v>
      </c>
      <c r="AU186" s="180" t="s">
        <v>84</v>
      </c>
      <c r="AY186" s="17" t="s">
        <v>152</v>
      </c>
      <c r="BE186" s="100">
        <f t="shared" si="29"/>
        <v>0</v>
      </c>
      <c r="BF186" s="100">
        <f t="shared" si="30"/>
        <v>0</v>
      </c>
      <c r="BG186" s="100">
        <f t="shared" si="31"/>
        <v>0</v>
      </c>
      <c r="BH186" s="100">
        <f t="shared" si="32"/>
        <v>0</v>
      </c>
      <c r="BI186" s="100">
        <f t="shared" si="33"/>
        <v>0</v>
      </c>
      <c r="BJ186" s="17" t="s">
        <v>84</v>
      </c>
      <c r="BK186" s="100">
        <f t="shared" si="34"/>
        <v>0</v>
      </c>
      <c r="BL186" s="17" t="s">
        <v>684</v>
      </c>
      <c r="BM186" s="180" t="s">
        <v>801</v>
      </c>
    </row>
    <row r="187" spans="1:65" s="2" customFormat="1" ht="16.5" customHeight="1">
      <c r="A187" s="34"/>
      <c r="B187" s="137"/>
      <c r="C187" s="168" t="s">
        <v>176</v>
      </c>
      <c r="D187" s="168" t="s">
        <v>155</v>
      </c>
      <c r="E187" s="169" t="s">
        <v>802</v>
      </c>
      <c r="F187" s="170" t="s">
        <v>694</v>
      </c>
      <c r="G187" s="171" t="s">
        <v>559</v>
      </c>
      <c r="H187" s="172">
        <v>1</v>
      </c>
      <c r="I187" s="173"/>
      <c r="J187" s="174">
        <f t="shared" si="25"/>
        <v>0</v>
      </c>
      <c r="K187" s="175"/>
      <c r="L187" s="35"/>
      <c r="M187" s="176" t="s">
        <v>1</v>
      </c>
      <c r="N187" s="177" t="s">
        <v>41</v>
      </c>
      <c r="O187" s="60"/>
      <c r="P187" s="178">
        <f t="shared" si="26"/>
        <v>0</v>
      </c>
      <c r="Q187" s="178">
        <v>0</v>
      </c>
      <c r="R187" s="178">
        <f t="shared" si="27"/>
        <v>0</v>
      </c>
      <c r="S187" s="178">
        <v>0</v>
      </c>
      <c r="T187" s="179">
        <f t="shared" si="28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0" t="s">
        <v>684</v>
      </c>
      <c r="AT187" s="180" t="s">
        <v>155</v>
      </c>
      <c r="AU187" s="180" t="s">
        <v>84</v>
      </c>
      <c r="AY187" s="17" t="s">
        <v>152</v>
      </c>
      <c r="BE187" s="100">
        <f t="shared" si="29"/>
        <v>0</v>
      </c>
      <c r="BF187" s="100">
        <f t="shared" si="30"/>
        <v>0</v>
      </c>
      <c r="BG187" s="100">
        <f t="shared" si="31"/>
        <v>0</v>
      </c>
      <c r="BH187" s="100">
        <f t="shared" si="32"/>
        <v>0</v>
      </c>
      <c r="BI187" s="100">
        <f t="shared" si="33"/>
        <v>0</v>
      </c>
      <c r="BJ187" s="17" t="s">
        <v>84</v>
      </c>
      <c r="BK187" s="100">
        <f t="shared" si="34"/>
        <v>0</v>
      </c>
      <c r="BL187" s="17" t="s">
        <v>684</v>
      </c>
      <c r="BM187" s="180" t="s">
        <v>803</v>
      </c>
    </row>
    <row r="188" spans="1:65" s="2" customFormat="1" ht="21.75" customHeight="1">
      <c r="A188" s="34"/>
      <c r="B188" s="137"/>
      <c r="C188" s="168" t="s">
        <v>180</v>
      </c>
      <c r="D188" s="168" t="s">
        <v>155</v>
      </c>
      <c r="E188" s="169" t="s">
        <v>804</v>
      </c>
      <c r="F188" s="170" t="s">
        <v>696</v>
      </c>
      <c r="G188" s="171" t="s">
        <v>559</v>
      </c>
      <c r="H188" s="172">
        <v>1</v>
      </c>
      <c r="I188" s="173"/>
      <c r="J188" s="174">
        <f t="shared" si="25"/>
        <v>0</v>
      </c>
      <c r="K188" s="175"/>
      <c r="L188" s="35"/>
      <c r="M188" s="176" t="s">
        <v>1</v>
      </c>
      <c r="N188" s="177" t="s">
        <v>41</v>
      </c>
      <c r="O188" s="60"/>
      <c r="P188" s="178">
        <f t="shared" si="26"/>
        <v>0</v>
      </c>
      <c r="Q188" s="178">
        <v>0</v>
      </c>
      <c r="R188" s="178">
        <f t="shared" si="27"/>
        <v>0</v>
      </c>
      <c r="S188" s="178">
        <v>0</v>
      </c>
      <c r="T188" s="179">
        <f t="shared" si="28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0" t="s">
        <v>684</v>
      </c>
      <c r="AT188" s="180" t="s">
        <v>155</v>
      </c>
      <c r="AU188" s="180" t="s">
        <v>84</v>
      </c>
      <c r="AY188" s="17" t="s">
        <v>152</v>
      </c>
      <c r="BE188" s="100">
        <f t="shared" si="29"/>
        <v>0</v>
      </c>
      <c r="BF188" s="100">
        <f t="shared" si="30"/>
        <v>0</v>
      </c>
      <c r="BG188" s="100">
        <f t="shared" si="31"/>
        <v>0</v>
      </c>
      <c r="BH188" s="100">
        <f t="shared" si="32"/>
        <v>0</v>
      </c>
      <c r="BI188" s="100">
        <f t="shared" si="33"/>
        <v>0</v>
      </c>
      <c r="BJ188" s="17" t="s">
        <v>84</v>
      </c>
      <c r="BK188" s="100">
        <f t="shared" si="34"/>
        <v>0</v>
      </c>
      <c r="BL188" s="17" t="s">
        <v>684</v>
      </c>
      <c r="BM188" s="180" t="s">
        <v>805</v>
      </c>
    </row>
    <row r="189" spans="1:65" s="2" customFormat="1" ht="49.9" customHeight="1">
      <c r="A189" s="34"/>
      <c r="B189" s="35"/>
      <c r="C189" s="34"/>
      <c r="D189" s="34"/>
      <c r="E189" s="158" t="s">
        <v>634</v>
      </c>
      <c r="F189" s="158" t="s">
        <v>635</v>
      </c>
      <c r="G189" s="34"/>
      <c r="H189" s="34"/>
      <c r="I189" s="34"/>
      <c r="J189" s="134">
        <f>BK189</f>
        <v>0</v>
      </c>
      <c r="K189" s="34"/>
      <c r="L189" s="35"/>
      <c r="M189" s="217"/>
      <c r="N189" s="218"/>
      <c r="O189" s="60"/>
      <c r="P189" s="60"/>
      <c r="Q189" s="60"/>
      <c r="R189" s="60"/>
      <c r="S189" s="60"/>
      <c r="T189" s="61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75</v>
      </c>
      <c r="AU189" s="17" t="s">
        <v>76</v>
      </c>
      <c r="AY189" s="17" t="s">
        <v>636</v>
      </c>
      <c r="BK189" s="100">
        <f>SUM(BK190:BK192)</f>
        <v>0</v>
      </c>
    </row>
    <row r="190" spans="1:65" s="2" customFormat="1" ht="16.350000000000001" customHeight="1">
      <c r="A190" s="34"/>
      <c r="B190" s="35"/>
      <c r="C190" s="220" t="s">
        <v>1</v>
      </c>
      <c r="D190" s="220" t="s">
        <v>155</v>
      </c>
      <c r="E190" s="221" t="s">
        <v>1</v>
      </c>
      <c r="F190" s="222" t="s">
        <v>1</v>
      </c>
      <c r="G190" s="223" t="s">
        <v>1</v>
      </c>
      <c r="H190" s="224"/>
      <c r="I190" s="225"/>
      <c r="J190" s="226">
        <f>BK190</f>
        <v>0</v>
      </c>
      <c r="K190" s="227"/>
      <c r="L190" s="35"/>
      <c r="M190" s="228" t="s">
        <v>1</v>
      </c>
      <c r="N190" s="229" t="s">
        <v>41</v>
      </c>
      <c r="O190" s="60"/>
      <c r="P190" s="60"/>
      <c r="Q190" s="60"/>
      <c r="R190" s="60"/>
      <c r="S190" s="60"/>
      <c r="T190" s="61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636</v>
      </c>
      <c r="AU190" s="17" t="s">
        <v>84</v>
      </c>
      <c r="AY190" s="17" t="s">
        <v>636</v>
      </c>
      <c r="BE190" s="100">
        <f>IF(N190="základní",J190,0)</f>
        <v>0</v>
      </c>
      <c r="BF190" s="100">
        <f>IF(N190="snížená",J190,0)</f>
        <v>0</v>
      </c>
      <c r="BG190" s="100">
        <f>IF(N190="zákl. přenesená",J190,0)</f>
        <v>0</v>
      </c>
      <c r="BH190" s="100">
        <f>IF(N190="sníž. přenesená",J190,0)</f>
        <v>0</v>
      </c>
      <c r="BI190" s="100">
        <f>IF(N190="nulová",J190,0)</f>
        <v>0</v>
      </c>
      <c r="BJ190" s="17" t="s">
        <v>84</v>
      </c>
      <c r="BK190" s="100">
        <f>I190*H190</f>
        <v>0</v>
      </c>
    </row>
    <row r="191" spans="1:65" s="2" customFormat="1" ht="16.350000000000001" customHeight="1">
      <c r="A191" s="34"/>
      <c r="B191" s="35"/>
      <c r="C191" s="220" t="s">
        <v>1</v>
      </c>
      <c r="D191" s="220" t="s">
        <v>155</v>
      </c>
      <c r="E191" s="221" t="s">
        <v>1</v>
      </c>
      <c r="F191" s="222" t="s">
        <v>1</v>
      </c>
      <c r="G191" s="223" t="s">
        <v>1</v>
      </c>
      <c r="H191" s="224"/>
      <c r="I191" s="225"/>
      <c r="J191" s="226">
        <f>BK191</f>
        <v>0</v>
      </c>
      <c r="K191" s="227"/>
      <c r="L191" s="35"/>
      <c r="M191" s="228" t="s">
        <v>1</v>
      </c>
      <c r="N191" s="229" t="s">
        <v>41</v>
      </c>
      <c r="O191" s="60"/>
      <c r="P191" s="60"/>
      <c r="Q191" s="60"/>
      <c r="R191" s="60"/>
      <c r="S191" s="60"/>
      <c r="T191" s="61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636</v>
      </c>
      <c r="AU191" s="17" t="s">
        <v>84</v>
      </c>
      <c r="AY191" s="17" t="s">
        <v>636</v>
      </c>
      <c r="BE191" s="100">
        <f>IF(N191="základní",J191,0)</f>
        <v>0</v>
      </c>
      <c r="BF191" s="100">
        <f>IF(N191="snížená",J191,0)</f>
        <v>0</v>
      </c>
      <c r="BG191" s="100">
        <f>IF(N191="zákl. přenesená",J191,0)</f>
        <v>0</v>
      </c>
      <c r="BH191" s="100">
        <f>IF(N191="sníž. přenesená",J191,0)</f>
        <v>0</v>
      </c>
      <c r="BI191" s="100">
        <f>IF(N191="nulová",J191,0)</f>
        <v>0</v>
      </c>
      <c r="BJ191" s="17" t="s">
        <v>84</v>
      </c>
      <c r="BK191" s="100">
        <f>I191*H191</f>
        <v>0</v>
      </c>
    </row>
    <row r="192" spans="1:65" s="2" customFormat="1" ht="16.350000000000001" customHeight="1">
      <c r="A192" s="34"/>
      <c r="B192" s="35"/>
      <c r="C192" s="220" t="s">
        <v>1</v>
      </c>
      <c r="D192" s="220" t="s">
        <v>155</v>
      </c>
      <c r="E192" s="221" t="s">
        <v>1</v>
      </c>
      <c r="F192" s="222" t="s">
        <v>1</v>
      </c>
      <c r="G192" s="223" t="s">
        <v>1</v>
      </c>
      <c r="H192" s="224"/>
      <c r="I192" s="225"/>
      <c r="J192" s="226">
        <f>BK192</f>
        <v>0</v>
      </c>
      <c r="K192" s="227"/>
      <c r="L192" s="35"/>
      <c r="M192" s="228" t="s">
        <v>1</v>
      </c>
      <c r="N192" s="229" t="s">
        <v>41</v>
      </c>
      <c r="O192" s="230"/>
      <c r="P192" s="230"/>
      <c r="Q192" s="230"/>
      <c r="R192" s="230"/>
      <c r="S192" s="230"/>
      <c r="T192" s="231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636</v>
      </c>
      <c r="AU192" s="17" t="s">
        <v>84</v>
      </c>
      <c r="AY192" s="17" t="s">
        <v>636</v>
      </c>
      <c r="BE192" s="100">
        <f>IF(N192="základní",J192,0)</f>
        <v>0</v>
      </c>
      <c r="BF192" s="100">
        <f>IF(N192="snížená",J192,0)</f>
        <v>0</v>
      </c>
      <c r="BG192" s="100">
        <f>IF(N192="zákl. přenesená",J192,0)</f>
        <v>0</v>
      </c>
      <c r="BH192" s="100">
        <f>IF(N192="sníž. přenesená",J192,0)</f>
        <v>0</v>
      </c>
      <c r="BI192" s="100">
        <f>IF(N192="nulová",J192,0)</f>
        <v>0</v>
      </c>
      <c r="BJ192" s="17" t="s">
        <v>84</v>
      </c>
      <c r="BK192" s="100">
        <f>I192*H192</f>
        <v>0</v>
      </c>
    </row>
    <row r="193" spans="1:31" s="2" customFormat="1" ht="6.95" customHeight="1">
      <c r="A193" s="34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35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autoFilter ref="C133:K192" xr:uid="{00000000-0009-0000-0000-000003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90:D193" xr:uid="{00000000-0002-0000-0300-000000000000}">
      <formula1>"K, M"</formula1>
    </dataValidation>
    <dataValidation type="list" allowBlank="1" showInputMessage="1" showErrorMessage="1" error="Povoleny jsou hodnoty základní, snížená, zákl. přenesená, sníž. přenesená, nulová." sqref="N190:N193" xr:uid="{00000000-0002-0000-0300-000001000000}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EF7A8A7FA2B14A9944A9AC286063C8" ma:contentTypeVersion="14" ma:contentTypeDescription="Vytvoří nový dokument" ma:contentTypeScope="" ma:versionID="f48ce551a8755b44648e247fd6e2b682">
  <xsd:schema xmlns:xsd="http://www.w3.org/2001/XMLSchema" xmlns:xs="http://www.w3.org/2001/XMLSchema" xmlns:p="http://schemas.microsoft.com/office/2006/metadata/properties" xmlns:ns2="057e7c96-e177-45e9-9cb9-5062083aa821" xmlns:ns3="74a61cfe-b6a2-4e2b-abb1-61028da77a69" targetNamespace="http://schemas.microsoft.com/office/2006/metadata/properties" ma:root="true" ma:fieldsID="a0493c065eca240855aea47c1fd5998e" ns2:_="" ns3:_="">
    <xsd:import namespace="057e7c96-e177-45e9-9cb9-5062083aa821"/>
    <xsd:import namespace="74a61cfe-b6a2-4e2b-abb1-61028da77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e7c96-e177-45e9-9cb9-5062083aa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722b472-65ab-44dd-81b0-837825a73f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1cfe-b6a2-4e2b-abb1-61028da77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30fc72c4-b7d8-4f1e-bc9b-91d2f7dc096b}" ma:internalName="TaxCatchAll" ma:showField="CatchAllData" ma:web="74a61cfe-b6a2-4e2b-abb1-61028da77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D0C23-201E-4942-B92F-C0091856E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e7c96-e177-45e9-9cb9-5062083aa821"/>
    <ds:schemaRef ds:uri="74a61cfe-b6a2-4e2b-abb1-61028da77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A24EE-1020-4CF2-B03C-901E28D8A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Stavební část</vt:lpstr>
      <vt:lpstr>03 - Stlačený vzduch</vt:lpstr>
      <vt:lpstr>02 - Silnoproudá elektrot...</vt:lpstr>
      <vt:lpstr>'01 - Stavební část'!Názvy_tisku</vt:lpstr>
      <vt:lpstr>'02 - Silnoproudá elektrot...'!Názvy_tisku</vt:lpstr>
      <vt:lpstr>'03 - Stlačený vzduch'!Názvy_tisku</vt:lpstr>
      <vt:lpstr>'Rekapitulace stavby'!Názvy_tisku</vt:lpstr>
      <vt:lpstr>'01 - Stavební část'!Oblast_tisku</vt:lpstr>
      <vt:lpstr>'02 - Silnoproudá elektrot...'!Oblast_tisku</vt:lpstr>
      <vt:lpstr>'03 - Stlačený vzduch'!Oblast_tisku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U-BNLNR1PNFO6R6\DELL</dc:creator>
  <cp:lastModifiedBy>Lea Vojtěchová</cp:lastModifiedBy>
  <dcterms:created xsi:type="dcterms:W3CDTF">2022-09-15T12:47:40Z</dcterms:created>
  <dcterms:modified xsi:type="dcterms:W3CDTF">2023-03-07T14:16:26Z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0x0101009EEF7A8A7FA2B14A9944A9AC286063C8</vt:lpwstr>
  </property>
</Properties>
</file>