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4 Sterilizátory\"/>
    </mc:Choice>
  </mc:AlternateContent>
  <xr:revisionPtr revIDLastSave="0" documentId="13_ncr:1_{5587D1A7-96CC-4D60-8993-62D1DD803E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dodávek'!$B$1:$K$13</definedName>
    <definedName name="_xlnm.Print_Area" localSheetId="2">'B - servisní práce'!$B$1:$N$16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" l="1"/>
  <c r="L11" i="2"/>
  <c r="I11" i="2"/>
  <c r="H8" i="1"/>
  <c r="K8" i="1" s="1"/>
  <c r="N12" i="2"/>
  <c r="L12" i="2"/>
  <c r="I12" i="2"/>
  <c r="H9" i="1"/>
  <c r="K9" i="1" s="1"/>
  <c r="D2" i="2" l="1"/>
  <c r="N10" i="2" l="1"/>
  <c r="L10" i="2"/>
  <c r="I10" i="2"/>
  <c r="H7" i="1"/>
  <c r="K7" i="1" s="1"/>
  <c r="I13" i="2" l="1"/>
  <c r="N13" i="2" l="1"/>
  <c r="L13" i="2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10" i="1"/>
  <c r="E9" i="3" l="1"/>
  <c r="F9" i="3" s="1"/>
  <c r="I16" i="2"/>
  <c r="E8" i="3" s="1"/>
  <c r="E7" i="3"/>
  <c r="K10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<sst xmlns="http://schemas.openxmlformats.org/spreadsheetml/2006/main" count="90" uniqueCount="60">
  <si>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</si>
  <si>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</si>
  <si>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</si>
  <si>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</si>
  <si>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</si>
  <si>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</si>
  <si>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</si>
  <si>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</si>
  <si>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</si>
  <si>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</si>
  <si>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</si>
  <si>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</si>
  <si>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</si>
  <si>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</si>
  <si>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</si>
  <si>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</si>
  <si>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</si>
  <si>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</si>
  <si>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</si>
  <si>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</si>
  <si>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</si>
  <si>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</si>
  <si>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</si>
  <si>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</si>
  <si>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</si>
  <si>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</si>
  <si>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</si>
  <si>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</si>
  <si>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</si>
  <si>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</si>
  <si>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</si>
  <si>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</si>
  <si>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</si>
  <si>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</si>
  <si>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</si>
  <si>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</si>
  <si>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</si>
  <si>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</si>
  <si>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</si>
  <si>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</si>
  <si>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</si>
  <si>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</si>
  <si>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</si>
  <si>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</si>
  <si>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</si>
  <si>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</si>
  <si>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</si>
  <si>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</si>
  <si>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</si>
  <si>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</si>
  <si>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</si>
  <si>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U BTK vyplňuje dodavatel cenu pouze za BTK na 1 ks daného zařízení v každé položce.</t>
  </si>
  <si>
    <t>Oblastní nemocnice Jičín – Novostavba pavilonu „A“ pro laboratoře a onkologii</t>
  </si>
  <si>
    <t>Z102</t>
  </si>
  <si>
    <t>Sterilizátor parní 73l (1 STJ) s vyvíječem páry</t>
  </si>
  <si>
    <t>Z103</t>
  </si>
  <si>
    <t>Sterilizátor parní 160l (2 STJ) s vyvíječem páry, prokládací</t>
  </si>
  <si>
    <t>Z104</t>
  </si>
  <si>
    <t>Sterilizátor horkovzdušný 222l, prokládací</t>
  </si>
  <si>
    <t>Sterilizátory pro Oblastní nemocnici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</si>
</sst>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1" fontId="3" fillId="4" borderId="7" xfId="0" applyNumberFormat="1" applyFont="1" applyFill="1" applyBorder="1" applyAlignment="1">
      <alignment horizontal="center" vertical="center" wrapText="1"/>
    </xf>
    <xf numFmtId="4" fontId="4" fillId="2" borderId="16" xfId="0" applyNumberFormat="1" applyFont="1" applyFill="1" applyBorder="1" applyAlignment="1">
      <alignment vertical="center"/>
    </xf>
    <xf numFmtId="4" fontId="8" fillId="5" borderId="17" xfId="0" applyNumberFormat="1" applyFont="1" applyFill="1" applyBorder="1" applyAlignment="1">
      <alignment vertical="center"/>
    </xf>
    <xf numFmtId="0" fontId="8" fillId="5" borderId="18" xfId="0" applyFont="1" applyFill="1" applyBorder="1" applyAlignment="1">
      <alignment horizont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1" fontId="3" fillId="2" borderId="22" xfId="0" applyNumberFormat="1" applyFont="1" applyFill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vertical="center"/>
    </xf>
    <xf numFmtId="4" fontId="12" fillId="4" borderId="14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justify"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2" fillId="0" borderId="22" xfId="0" applyFont="1" applyBorder="1" applyAlignment="1">
      <alignment vertical="center"/>
    </xf>
    <xf numFmtId="0" fontId="8" fillId="5" borderId="25" xfId="0" applyFont="1" applyFill="1" applyBorder="1" applyAlignment="1">
      <alignment horizontal="center" wrapText="1"/>
    </xf>
    <xf numFmtId="4" fontId="4" fillId="3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4" fontId="8" fillId="2" borderId="2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1" fontId="3" fillId="4" borderId="2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right" vertical="center"/>
    </xf>
    <xf numFmtId="4" fontId="6" fillId="7" borderId="30" xfId="0" applyNumberFormat="1" applyFont="1" applyFill="1" applyBorder="1" applyAlignment="1">
      <alignment vertical="center"/>
    </xf>
    <xf numFmtId="0" fontId="6" fillId="7" borderId="2" xfId="0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4" fontId="6" fillId="7" borderId="20" xfId="0" applyNumberFormat="1" applyFont="1" applyFill="1" applyBorder="1" applyAlignment="1">
      <alignment vertical="center"/>
    </xf>
    <xf numFmtId="0" fontId="2" fillId="7" borderId="14" xfId="0" applyFont="1" applyFill="1" applyBorder="1" applyAlignment="1">
      <alignment vertical="center"/>
    </xf>
    <xf numFmtId="4" fontId="6" fillId="7" borderId="13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2" fontId="4" fillId="2" borderId="2" xfId="0" applyNumberFormat="1" applyFont="1" applyFill="1" applyBorder="1" applyAlignment="1" applyProtection="1">
      <alignment horizontal="right" vertical="center" wrapText="1"/>
    </xf>
    <xf numFmtId="2" fontId="4" fillId="2" borderId="4" xfId="0" applyNumberFormat="1" applyFont="1" applyFill="1" applyBorder="1" applyAlignment="1" applyProtection="1">
      <alignment horizontal="left" vertical="center" wrapText="1"/>
    </xf>
    <xf numFmtId="2" fontId="4" fillId="3" borderId="44" xfId="0" applyNumberFormat="1" applyFont="1" applyFill="1" applyBorder="1" applyAlignment="1" applyProtection="1">
      <alignment horizontal="right" vertical="center" wrapText="1"/>
      <protection locked="0"/>
    </xf>
    <xf numFmtId="2" fontId="4" fillId="3" borderId="43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3" fillId="6" borderId="3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7" borderId="38" xfId="0" applyFont="1" applyFill="1" applyBorder="1" applyAlignment="1">
      <alignment horizontal="justify" vertical="center" wrapText="1"/>
    </xf>
    <xf numFmtId="0" fontId="8" fillId="7" borderId="39" xfId="0" applyFont="1" applyFill="1" applyBorder="1" applyAlignment="1">
      <alignment horizontal="justify" vertical="center" wrapText="1"/>
    </xf>
    <xf numFmtId="0" fontId="3" fillId="6" borderId="32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wrapText="1"/>
    </xf>
    <xf numFmtId="0" fontId="3" fillId="6" borderId="36" xfId="0" applyFont="1" applyFill="1" applyBorder="1" applyAlignment="1">
      <alignment horizontal="center" wrapText="1"/>
    </xf>
    <xf numFmtId="0" fontId="3" fillId="6" borderId="37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center" wrapText="1"/>
    </xf>
    <xf numFmtId="0" fontId="8" fillId="7" borderId="31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26AAB"/>
      <color rgb="FFB7CE1A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C10" sqref="C10:D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4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1" t="s">
        <v>27</v>
      </c>
      <c r="C1" s="71"/>
      <c r="D1" s="71"/>
      <c r="E1" s="71"/>
      <c r="F1" s="71"/>
      <c r="G1" s="71"/>
      <c r="H1" s="71"/>
    </row>
    <row r="2" spans="2:8" s="2" customFormat="1" ht="30" customHeight="1" x14ac:dyDescent="0.25">
      <c r="B2" s="70" t="s">
        <v>3</v>
      </c>
      <c r="C2" s="70"/>
      <c r="D2" s="72" t="s">
        <v>59</v>
      </c>
      <c r="E2" s="72"/>
      <c r="F2" s="72"/>
      <c r="G2" s="72"/>
      <c r="H2" s="72"/>
    </row>
    <row r="3" spans="2:8" s="2" customFormat="1" x14ac:dyDescent="0.25">
      <c r="B3" s="70" t="s">
        <v>0</v>
      </c>
      <c r="C3" s="70"/>
      <c r="D3" s="73" t="s">
        <v>52</v>
      </c>
      <c r="E3" s="73"/>
      <c r="F3" s="73"/>
      <c r="G3" s="73"/>
      <c r="H3" s="73"/>
    </row>
    <row r="4" spans="2:8" s="2" customFormat="1" x14ac:dyDescent="0.25">
      <c r="B4" s="70" t="s">
        <v>24</v>
      </c>
      <c r="C4" s="70"/>
      <c r="D4" s="56"/>
      <c r="E4" s="57" t="s">
        <v>6</v>
      </c>
      <c r="F4" s="57" t="s">
        <v>7</v>
      </c>
      <c r="G4" s="58" t="s">
        <v>4</v>
      </c>
      <c r="H4" s="59"/>
    </row>
    <row r="5" spans="2:8" s="2" customFormat="1" ht="24" customHeight="1" x14ac:dyDescent="0.25">
      <c r="B5" s="12"/>
      <c r="C5" s="12"/>
      <c r="D5" s="12"/>
      <c r="G5" s="12"/>
      <c r="H5" s="12"/>
    </row>
    <row r="6" spans="2:8" s="2" customFormat="1" ht="21" customHeight="1" x14ac:dyDescent="0.25">
      <c r="B6" s="67"/>
      <c r="C6" s="68"/>
      <c r="D6" s="69"/>
      <c r="E6" s="43" t="s">
        <v>34</v>
      </c>
      <c r="F6" s="43" t="s">
        <v>35</v>
      </c>
      <c r="G6" s="12"/>
      <c r="H6" s="12"/>
    </row>
    <row r="7" spans="2:8" s="2" customFormat="1" ht="21" customHeight="1" x14ac:dyDescent="0.25">
      <c r="B7" s="76" t="s">
        <v>28</v>
      </c>
      <c r="C7" s="76"/>
      <c r="D7" s="76"/>
      <c r="E7" s="62">
        <f>'A - soupis dodávek'!H10</f>
        <v>0</v>
      </c>
      <c r="F7" s="63">
        <f>'A - soupis dodávek'!K10</f>
        <v>0</v>
      </c>
      <c r="G7" s="12"/>
      <c r="H7" s="26"/>
    </row>
    <row r="8" spans="2:8" s="2" customFormat="1" ht="21" customHeight="1" x14ac:dyDescent="0.25">
      <c r="B8" s="76" t="s">
        <v>29</v>
      </c>
      <c r="C8" s="76"/>
      <c r="D8" s="76"/>
      <c r="E8" s="62">
        <f>'B - servisní práce'!I16</f>
        <v>0</v>
      </c>
      <c r="F8" s="63">
        <f>E8*1.21</f>
        <v>0</v>
      </c>
      <c r="G8" s="12"/>
      <c r="H8" s="26"/>
    </row>
    <row r="9" spans="2:8" s="2" customFormat="1" ht="21" customHeight="1" x14ac:dyDescent="0.25">
      <c r="B9" s="66"/>
      <c r="C9" s="77" t="s">
        <v>33</v>
      </c>
      <c r="D9" s="78"/>
      <c r="E9" s="64">
        <f>'B - servisní práce'!I13</f>
        <v>0</v>
      </c>
      <c r="F9" s="64">
        <f t="shared" ref="F9:F11" si="0">E9*1.21</f>
        <v>0</v>
      </c>
      <c r="G9" s="12"/>
      <c r="H9" s="26"/>
    </row>
    <row r="10" spans="2:8" s="2" customFormat="1" ht="21" customHeight="1" x14ac:dyDescent="0.25">
      <c r="B10" s="66"/>
      <c r="C10" s="77" t="s">
        <v>44</v>
      </c>
      <c r="D10" s="78"/>
      <c r="E10" s="64">
        <f>'B - servisní práce'!L13</f>
        <v>0</v>
      </c>
      <c r="F10" s="64">
        <f t="shared" si="0"/>
        <v>0</v>
      </c>
      <c r="G10" s="12"/>
      <c r="H10" s="26"/>
    </row>
    <row r="11" spans="2:8" s="2" customFormat="1" ht="21" customHeight="1" x14ac:dyDescent="0.25">
      <c r="B11" s="66"/>
      <c r="C11" s="77" t="s">
        <v>45</v>
      </c>
      <c r="D11" s="78"/>
      <c r="E11" s="64">
        <f>'B - servisní práce'!N13</f>
        <v>0</v>
      </c>
      <c r="F11" s="64">
        <f t="shared" si="0"/>
        <v>0</v>
      </c>
      <c r="G11" s="12"/>
      <c r="H11" s="26"/>
    </row>
    <row r="12" spans="2:8" s="2" customFormat="1" ht="36" customHeight="1" x14ac:dyDescent="0.25">
      <c r="B12" s="74" t="s">
        <v>36</v>
      </c>
      <c r="C12" s="74"/>
      <c r="D12" s="74"/>
      <c r="E12" s="65">
        <f>E7+E8</f>
        <v>0</v>
      </c>
      <c r="F12" s="65">
        <f>F7+F8</f>
        <v>0</v>
      </c>
      <c r="G12" s="12"/>
      <c r="H12" s="26"/>
    </row>
    <row r="13" spans="2:8" ht="30.6" customHeight="1" x14ac:dyDescent="0.25">
      <c r="B13" s="2"/>
      <c r="C13" s="75"/>
      <c r="D13" s="75"/>
      <c r="E13" s="2"/>
      <c r="F13" s="3"/>
      <c r="G13" s="2"/>
      <c r="H13" s="2"/>
    </row>
    <row r="14" spans="2:8" x14ac:dyDescent="0.25">
      <c r="B14" s="2"/>
      <c r="C14" s="75"/>
      <c r="D14" s="75"/>
      <c r="E14" s="2"/>
      <c r="F14" s="3"/>
      <c r="G14" s="2"/>
      <c r="H14" s="2"/>
    </row>
  </sheetData>
  <sheetProtection algorithmName="SHA-512" hashValue="LlGAr8h8keIJEPrE3/o79Yevk6oBknfaAVXjxEeDuyZrYS6ac8utN5QV6MI94o6t1IAgikpg/pzRnmZH6RCIew==" saltValue="hId41V4/PDkqkcqVemnslg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Normal="100" workbookViewId="0">
      <selection activeCell="D9" sqref="D9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71" t="s">
        <v>19</v>
      </c>
      <c r="C1" s="71"/>
      <c r="D1" s="71"/>
      <c r="E1" s="71"/>
      <c r="F1" s="71"/>
      <c r="G1" s="71"/>
      <c r="H1" s="71"/>
      <c r="I1" s="71"/>
      <c r="J1" s="71"/>
      <c r="K1" s="71"/>
    </row>
    <row r="2" spans="1:12" ht="30" customHeight="1" x14ac:dyDescent="0.25">
      <c r="B2" s="70" t="s">
        <v>3</v>
      </c>
      <c r="C2" s="70"/>
      <c r="D2" s="72" t="str">
        <f>'Souhrnný list'!D2:H2</f>
        <v>Sterilizátory pro Oblastní nemocnici Jičín</v>
      </c>
      <c r="E2" s="72"/>
      <c r="F2" s="72"/>
      <c r="G2" s="72"/>
      <c r="H2" s="72"/>
      <c r="I2" s="72"/>
      <c r="J2" s="72"/>
      <c r="K2" s="72"/>
    </row>
    <row r="3" spans="1:12" x14ac:dyDescent="0.25">
      <c r="B3" s="70" t="s">
        <v>0</v>
      </c>
      <c r="C3" s="70"/>
      <c r="D3" s="73" t="s">
        <v>52</v>
      </c>
      <c r="E3" s="73"/>
      <c r="F3" s="73"/>
      <c r="G3" s="73"/>
      <c r="H3" s="73"/>
      <c r="I3" s="73"/>
      <c r="J3" s="73"/>
      <c r="K3" s="73"/>
    </row>
    <row r="4" spans="1:12" x14ac:dyDescent="0.25">
      <c r="B4" s="70" t="s">
        <v>24</v>
      </c>
      <c r="C4" s="70"/>
      <c r="D4" s="60">
        <f>'Souhrnný list'!D4</f>
        <v>0</v>
      </c>
      <c r="E4" s="83" t="str">
        <f>'Souhrnný list'!E4</f>
        <v>IČO:</v>
      </c>
      <c r="F4" s="83"/>
      <c r="G4" s="83" t="str">
        <f>'Souhrnný list'!F4</f>
        <v>DIČ:</v>
      </c>
      <c r="H4" s="83"/>
      <c r="I4" s="83"/>
      <c r="J4" s="58" t="s">
        <v>4</v>
      </c>
      <c r="K4" s="61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42" t="s">
        <v>1</v>
      </c>
      <c r="C6" s="43" t="s">
        <v>2</v>
      </c>
      <c r="D6" s="43" t="s">
        <v>5</v>
      </c>
      <c r="E6" s="43" t="s">
        <v>8</v>
      </c>
      <c r="F6" s="42" t="s">
        <v>10</v>
      </c>
      <c r="G6" s="42" t="s">
        <v>12</v>
      </c>
      <c r="H6" s="42" t="s">
        <v>11</v>
      </c>
      <c r="I6" s="9"/>
      <c r="J6" s="42" t="s">
        <v>13</v>
      </c>
      <c r="K6" s="42" t="s">
        <v>17</v>
      </c>
    </row>
    <row r="7" spans="1:12" ht="33" customHeight="1" x14ac:dyDescent="0.25">
      <c r="A7" s="36"/>
      <c r="B7" s="5">
        <v>1</v>
      </c>
      <c r="C7" s="39" t="s">
        <v>53</v>
      </c>
      <c r="D7" s="40" t="s">
        <v>54</v>
      </c>
      <c r="E7" s="5" t="s">
        <v>9</v>
      </c>
      <c r="F7" s="6">
        <v>2</v>
      </c>
      <c r="G7" s="27"/>
      <c r="H7" s="7">
        <f t="shared" ref="H7:H9" si="0">F7*G7</f>
        <v>0</v>
      </c>
      <c r="I7" s="10"/>
      <c r="J7" s="27">
        <v>21</v>
      </c>
      <c r="K7" s="7">
        <f t="shared" ref="K7:K9" si="1">H7*((100+J7)/100)</f>
        <v>0</v>
      </c>
      <c r="L7" s="36"/>
    </row>
    <row r="8" spans="1:12" ht="33" customHeight="1" x14ac:dyDescent="0.25">
      <c r="A8" s="51"/>
      <c r="B8" s="5">
        <v>2</v>
      </c>
      <c r="C8" s="39" t="s">
        <v>55</v>
      </c>
      <c r="D8" s="40" t="s">
        <v>56</v>
      </c>
      <c r="E8" s="5" t="s">
        <v>9</v>
      </c>
      <c r="F8" s="6">
        <v>1</v>
      </c>
      <c r="G8" s="27"/>
      <c r="H8" s="7">
        <f t="shared" ref="H8" si="2">F8*G8</f>
        <v>0</v>
      </c>
      <c r="I8" s="10"/>
      <c r="J8" s="27">
        <v>21</v>
      </c>
      <c r="K8" s="7">
        <f t="shared" ref="K8" si="3">H8*((100+J8)/100)</f>
        <v>0</v>
      </c>
      <c r="L8" s="51"/>
    </row>
    <row r="9" spans="1:12" ht="33" customHeight="1" x14ac:dyDescent="0.25">
      <c r="A9" s="41"/>
      <c r="B9" s="5">
        <v>3</v>
      </c>
      <c r="C9" s="39" t="s">
        <v>57</v>
      </c>
      <c r="D9" s="40" t="s">
        <v>58</v>
      </c>
      <c r="E9" s="5" t="s">
        <v>9</v>
      </c>
      <c r="F9" s="6">
        <v>1</v>
      </c>
      <c r="G9" s="27"/>
      <c r="H9" s="7">
        <f t="shared" si="0"/>
        <v>0</v>
      </c>
      <c r="I9" s="10"/>
      <c r="J9" s="27">
        <v>21</v>
      </c>
      <c r="K9" s="7">
        <f t="shared" si="1"/>
        <v>0</v>
      </c>
      <c r="L9" s="41"/>
    </row>
    <row r="10" spans="1:12" ht="30" customHeight="1" x14ac:dyDescent="0.25">
      <c r="B10" s="80" t="s">
        <v>14</v>
      </c>
      <c r="C10" s="81"/>
      <c r="D10" s="81"/>
      <c r="E10" s="81"/>
      <c r="F10" s="82"/>
      <c r="G10" s="44" t="s">
        <v>15</v>
      </c>
      <c r="H10" s="45">
        <f>SUM(H7:H9)</f>
        <v>0</v>
      </c>
      <c r="I10" s="8"/>
      <c r="J10" s="46" t="s">
        <v>16</v>
      </c>
      <c r="K10" s="47">
        <f>SUM(K7:K9)</f>
        <v>0</v>
      </c>
    </row>
    <row r="11" spans="1:12" x14ac:dyDescent="0.2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25">
      <c r="B12" s="2" t="s">
        <v>18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25">
      <c r="B13" s="79" t="s">
        <v>49</v>
      </c>
      <c r="C13" s="79"/>
      <c r="D13" s="79"/>
      <c r="E13" s="79"/>
      <c r="F13" s="79"/>
      <c r="G13" s="79"/>
      <c r="H13" s="79"/>
      <c r="I13" s="79"/>
      <c r="J13" s="79"/>
      <c r="K13" s="79"/>
    </row>
    <row r="14" spans="1:12" ht="30" customHeight="1" x14ac:dyDescent="0.2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pCzVGRufE8Osts6Vc/mCyYoEcBsmxdp8avflJbYfoAl8vmUKx910m5gAiEIDdezObBNjVZsYsDvZn5tfN48s6g==" saltValue="IBvJmIG6aGQRDQR3K9N1Pw==" spinCount="100000" sheet="1" formatColumns="0" formatRows="0"/>
  <mergeCells count="10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"/>
  <sheetViews>
    <sheetView zoomScaleNormal="100" workbookViewId="0">
      <selection activeCell="D11" sqref="D1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4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1" t="s">
        <v>25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2:14" ht="30" customHeight="1" x14ac:dyDescent="0.25">
      <c r="B2" s="70" t="s">
        <v>3</v>
      </c>
      <c r="C2" s="70"/>
      <c r="D2" s="72" t="str">
        <f>'Souhrnný list'!D2:H2</f>
        <v>Sterilizátory pro Oblastní nemocnici Jičín</v>
      </c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2:14" x14ac:dyDescent="0.25">
      <c r="B3" s="70" t="s">
        <v>0</v>
      </c>
      <c r="C3" s="70"/>
      <c r="D3" s="73" t="s">
        <v>52</v>
      </c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x14ac:dyDescent="0.25">
      <c r="B4" s="70" t="s">
        <v>24</v>
      </c>
      <c r="C4" s="70"/>
      <c r="D4" s="60">
        <f>'Souhrnný list'!D4</f>
        <v>0</v>
      </c>
      <c r="E4" s="60" t="str">
        <f>'Souhrnný list'!E4</f>
        <v>IČO:</v>
      </c>
      <c r="F4" s="84" t="str">
        <f>'Souhrnný list'!F4</f>
        <v>DIČ:</v>
      </c>
      <c r="G4" s="84"/>
      <c r="H4" s="84"/>
      <c r="I4" s="84"/>
      <c r="J4" s="60"/>
      <c r="K4" s="58" t="s">
        <v>4</v>
      </c>
      <c r="L4" s="61">
        <f>'Souhrnný list'!H4</f>
        <v>0</v>
      </c>
      <c r="M4" s="84"/>
      <c r="N4" s="84"/>
    </row>
    <row r="5" spans="2:14" ht="14.45" customHeight="1" thickBot="1" x14ac:dyDescent="0.3">
      <c r="B5" s="2"/>
      <c r="C5" s="2"/>
      <c r="D5" s="2"/>
      <c r="E5" s="2"/>
      <c r="F5" s="2"/>
      <c r="G5" s="29"/>
      <c r="H5" s="29"/>
      <c r="I5" s="2"/>
      <c r="J5" s="2"/>
      <c r="K5" s="2"/>
      <c r="L5" s="3"/>
      <c r="M5" s="2"/>
      <c r="N5" s="2"/>
    </row>
    <row r="6" spans="2:14" s="2" customFormat="1" ht="30" customHeight="1" x14ac:dyDescent="0.25">
      <c r="B6" s="111" t="s">
        <v>51</v>
      </c>
      <c r="C6" s="111"/>
      <c r="D6" s="112"/>
      <c r="E6" s="89" t="s">
        <v>48</v>
      </c>
      <c r="F6" s="91"/>
      <c r="G6" s="91"/>
      <c r="H6" s="91"/>
      <c r="I6" s="90"/>
      <c r="J6" s="18"/>
      <c r="K6" s="89" t="s">
        <v>31</v>
      </c>
      <c r="L6" s="90"/>
      <c r="M6" s="89" t="s">
        <v>32</v>
      </c>
      <c r="N6" s="90"/>
    </row>
    <row r="7" spans="2:14" s="2" customFormat="1" ht="45" customHeight="1" thickBot="1" x14ac:dyDescent="0.3">
      <c r="B7" s="113"/>
      <c r="C7" s="113"/>
      <c r="D7" s="114"/>
      <c r="E7" s="85" t="s">
        <v>46</v>
      </c>
      <c r="F7" s="110"/>
      <c r="G7" s="110"/>
      <c r="H7" s="110"/>
      <c r="I7" s="86"/>
      <c r="J7" s="19"/>
      <c r="K7" s="85" t="s">
        <v>21</v>
      </c>
      <c r="L7" s="86"/>
      <c r="M7" s="85" t="s">
        <v>47</v>
      </c>
      <c r="N7" s="86"/>
    </row>
    <row r="8" spans="2:14" s="2" customFormat="1" ht="15" customHeight="1" x14ac:dyDescent="0.25">
      <c r="B8" s="102" t="s">
        <v>1</v>
      </c>
      <c r="C8" s="97" t="s">
        <v>2</v>
      </c>
      <c r="D8" s="99" t="s">
        <v>5</v>
      </c>
      <c r="E8" s="87" t="s">
        <v>41</v>
      </c>
      <c r="F8" s="104" t="s">
        <v>37</v>
      </c>
      <c r="G8" s="105"/>
      <c r="H8" s="106"/>
      <c r="I8" s="38" t="s">
        <v>20</v>
      </c>
      <c r="J8" s="20"/>
      <c r="K8" s="87" t="s">
        <v>22</v>
      </c>
      <c r="L8" s="38" t="s">
        <v>20</v>
      </c>
      <c r="M8" s="87" t="s">
        <v>23</v>
      </c>
      <c r="N8" s="38" t="s">
        <v>20</v>
      </c>
    </row>
    <row r="9" spans="2:14" s="2" customFormat="1" ht="60.75" customHeight="1" thickBot="1" x14ac:dyDescent="0.3">
      <c r="B9" s="103"/>
      <c r="C9" s="98"/>
      <c r="D9" s="100"/>
      <c r="E9" s="101"/>
      <c r="F9" s="107"/>
      <c r="G9" s="108"/>
      <c r="H9" s="109"/>
      <c r="I9" s="31" t="s">
        <v>40</v>
      </c>
      <c r="J9" s="21"/>
      <c r="K9" s="88"/>
      <c r="L9" s="16" t="s">
        <v>42</v>
      </c>
      <c r="M9" s="88"/>
      <c r="N9" s="16" t="s">
        <v>43</v>
      </c>
    </row>
    <row r="10" spans="2:14" s="36" customFormat="1" ht="33" customHeight="1" x14ac:dyDescent="0.25">
      <c r="B10" s="37">
        <v>1</v>
      </c>
      <c r="C10" s="39" t="s">
        <v>53</v>
      </c>
      <c r="D10" s="40" t="s">
        <v>54</v>
      </c>
      <c r="E10" s="32"/>
      <c r="F10" s="52" t="s">
        <v>38</v>
      </c>
      <c r="G10" s="54"/>
      <c r="H10" s="53" t="s">
        <v>39</v>
      </c>
      <c r="I10" s="33">
        <f>IFERROR((1/G10)*5*E10,0)</f>
        <v>0</v>
      </c>
      <c r="J10" s="34"/>
      <c r="K10" s="28"/>
      <c r="L10" s="14">
        <f>K10*200</f>
        <v>0</v>
      </c>
      <c r="M10" s="28"/>
      <c r="N10" s="14">
        <f>M10*8000</f>
        <v>0</v>
      </c>
    </row>
    <row r="11" spans="2:14" s="51" customFormat="1" ht="33" customHeight="1" x14ac:dyDescent="0.25">
      <c r="B11" s="37">
        <v>2</v>
      </c>
      <c r="C11" s="39" t="s">
        <v>55</v>
      </c>
      <c r="D11" s="40" t="s">
        <v>56</v>
      </c>
      <c r="E11" s="32"/>
      <c r="F11" s="52" t="s">
        <v>38</v>
      </c>
      <c r="G11" s="54"/>
      <c r="H11" s="53" t="s">
        <v>39</v>
      </c>
      <c r="I11" s="33">
        <f>IFERROR((1/G11)*5*E11,0)</f>
        <v>0</v>
      </c>
      <c r="J11" s="34"/>
      <c r="K11" s="28"/>
      <c r="L11" s="14">
        <f>K11*200</f>
        <v>0</v>
      </c>
      <c r="M11" s="28"/>
      <c r="N11" s="14">
        <f>M11*8000</f>
        <v>0</v>
      </c>
    </row>
    <row r="12" spans="2:14" s="41" customFormat="1" ht="33" customHeight="1" thickBot="1" x14ac:dyDescent="0.3">
      <c r="B12" s="37">
        <v>3</v>
      </c>
      <c r="C12" s="39" t="s">
        <v>57</v>
      </c>
      <c r="D12" s="40" t="s">
        <v>58</v>
      </c>
      <c r="E12" s="32"/>
      <c r="F12" s="52" t="s">
        <v>38</v>
      </c>
      <c r="G12" s="55"/>
      <c r="H12" s="53" t="s">
        <v>39</v>
      </c>
      <c r="I12" s="33">
        <f>IFERROR((1/G12)*5*E12,0)</f>
        <v>0</v>
      </c>
      <c r="J12" s="34"/>
      <c r="K12" s="28"/>
      <c r="L12" s="14">
        <f>K12*200</f>
        <v>0</v>
      </c>
      <c r="M12" s="28"/>
      <c r="N12" s="14">
        <f>M12*8000</f>
        <v>0</v>
      </c>
    </row>
    <row r="13" spans="2:14" s="2" customFormat="1" ht="30" customHeight="1" thickBot="1" x14ac:dyDescent="0.3">
      <c r="B13" s="95" t="s">
        <v>30</v>
      </c>
      <c r="C13" s="96"/>
      <c r="D13" s="96"/>
      <c r="E13" s="48"/>
      <c r="F13" s="49"/>
      <c r="G13" s="49"/>
      <c r="H13" s="49"/>
      <c r="I13" s="15">
        <f>SUM(I10:I12)</f>
        <v>0</v>
      </c>
      <c r="J13" s="35"/>
      <c r="K13" s="50"/>
      <c r="L13" s="15">
        <f>SUM(L10:L12)</f>
        <v>0</v>
      </c>
      <c r="M13" s="50"/>
      <c r="N13" s="15">
        <f>SUM(N10:N12)</f>
        <v>0</v>
      </c>
    </row>
    <row r="14" spans="2:14" ht="15.75" thickBot="1" x14ac:dyDescent="0.3">
      <c r="B14" s="2"/>
      <c r="C14" s="2"/>
      <c r="D14" s="2"/>
      <c r="E14" s="2"/>
      <c r="F14" s="2"/>
      <c r="G14" s="29"/>
      <c r="H14" s="29"/>
      <c r="I14" s="13" t="s">
        <v>20</v>
      </c>
      <c r="J14" s="22"/>
      <c r="L14" s="13" t="s">
        <v>20</v>
      </c>
      <c r="M14" s="30"/>
      <c r="N14" s="13" t="s">
        <v>20</v>
      </c>
    </row>
    <row r="15" spans="2:14" ht="15.75" thickBot="1" x14ac:dyDescent="0.3">
      <c r="B15" s="2"/>
      <c r="C15" s="2"/>
      <c r="D15" s="2"/>
      <c r="E15" s="2"/>
      <c r="F15" s="2"/>
      <c r="G15" s="29"/>
      <c r="H15" s="29"/>
      <c r="I15" s="17"/>
      <c r="J15" s="17"/>
      <c r="K15" s="2"/>
      <c r="L15" s="17"/>
      <c r="M15" s="2"/>
      <c r="N15" s="17"/>
    </row>
    <row r="16" spans="2:14" s="2" customFormat="1" ht="41.25" customHeight="1" thickBot="1" x14ac:dyDescent="0.3">
      <c r="B16" s="92" t="s">
        <v>50</v>
      </c>
      <c r="C16" s="93"/>
      <c r="D16" s="93"/>
      <c r="E16" s="93"/>
      <c r="F16" s="93"/>
      <c r="G16" s="93"/>
      <c r="H16" s="94"/>
      <c r="I16" s="23">
        <f>I13+L13+N13</f>
        <v>0</v>
      </c>
      <c r="J16" s="25"/>
      <c r="K16" s="24" t="s">
        <v>26</v>
      </c>
      <c r="L16" s="3"/>
    </row>
    <row r="17" spans="2:14" s="2" customFormat="1" ht="30.6" customHeight="1" x14ac:dyDescent="0.25">
      <c r="G17" s="29"/>
      <c r="H17" s="29"/>
      <c r="L17" s="3"/>
    </row>
    <row r="18" spans="2:14" s="2" customFormat="1" ht="18" customHeight="1" x14ac:dyDescent="0.25">
      <c r="B18" s="11"/>
      <c r="C18" s="1"/>
      <c r="D18" s="1"/>
      <c r="E18" s="1"/>
      <c r="F18" s="1"/>
      <c r="G18" s="1"/>
      <c r="H18" s="1"/>
      <c r="I18" s="1"/>
      <c r="J18" s="1"/>
      <c r="K18" s="1"/>
      <c r="L18" s="4"/>
      <c r="M18" s="1"/>
      <c r="N18" s="1"/>
    </row>
    <row r="19" spans="2:14" s="2" customFormat="1" ht="18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4"/>
      <c r="M19" s="1"/>
      <c r="N19" s="1"/>
    </row>
    <row r="20" spans="2:14" ht="18" customHeight="1" x14ac:dyDescent="0.25"/>
  </sheetData>
  <sheetProtection algorithmName="SHA-512" hashValue="gBM2Nu+DI8sLXwSyJPYvLzsFs4K9AnhxJP6DkB8OeQkY/VbgSN+qqPFiexw276hwVEuW2VAyTZtGq3nO3mHgjw==" saltValue="DqHnl3fWfgR8d0GJzFEkhg==" spinCount="100000" sheet="1" formatColumns="0" formatRows="0"/>
  <mergeCells count="24">
    <mergeCell ref="B16:H16"/>
    <mergeCell ref="B4:C4"/>
    <mergeCell ref="B13:D13"/>
    <mergeCell ref="C8:C9"/>
    <mergeCell ref="D8:D9"/>
    <mergeCell ref="E8:E9"/>
    <mergeCell ref="B8:B9"/>
    <mergeCell ref="F8:H9"/>
    <mergeCell ref="E7:I7"/>
    <mergeCell ref="B6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80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2023-02-01T15:49:58Z</dcterms:modified>
</cp:coreProperties>
</file>