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36616" yWindow="63856" windowWidth="29040" windowHeight="15990" activeTab="5"/>
  </bookViews>
  <sheets>
    <sheet name="Rekapitulace stavby" sheetId="1" r:id="rId1"/>
    <sheet name="SO 01 - Architektonicko-s..." sheetId="2" r:id="rId2"/>
    <sheet name="D.1.4.b - Silnoproudá ele..." sheetId="3" r:id="rId3"/>
    <sheet name="D.1.4.b - RH-úprava" sheetId="4" r:id="rId4"/>
    <sheet name="Vytápění - Rekonstrukce o..." sheetId="5" r:id="rId5"/>
    <sheet name="VRN - Vedlejší rozpočtové..." sheetId="6" r:id="rId6"/>
  </sheets>
  <definedNames>
    <definedName name="_xlnm._FilterDatabase" localSheetId="3" hidden="1">'D.1.4.b - RH-úprava'!$C$125:$K$135</definedName>
    <definedName name="_xlnm._FilterDatabase" localSheetId="2" hidden="1">'D.1.4.b - Silnoproudá ele...'!$C$125:$K$151</definedName>
    <definedName name="_xlnm._FilterDatabase" localSheetId="1" hidden="1">'SO 01 - Architektonicko-s...'!$C$141:$K$1151</definedName>
    <definedName name="_xlnm._FilterDatabase" localSheetId="5" hidden="1">'VRN - Vedlejší rozpočtové...'!$C$120:$K$145</definedName>
    <definedName name="_xlnm._FilterDatabase" localSheetId="4" hidden="1">'Vytápění - Rekonstrukce o...'!$C$135:$K$213</definedName>
    <definedName name="_xlnm.Print_Area" localSheetId="3">'D.1.4.b - RH-úprava'!$C$109:$K$135</definedName>
    <definedName name="_xlnm.Print_Area" localSheetId="2">'D.1.4.b - Silnoproudá ele...'!$C$111:$K$151</definedName>
    <definedName name="_xlnm.Print_Area" localSheetId="0">'Rekapitulace stavby'!$D$4:$AO$76,'Rekapitulace stavby'!$C$82:$AQ$102</definedName>
    <definedName name="_xlnm.Print_Area" localSheetId="1">'SO 01 - Architektonicko-s...'!$C$129:$K$1151</definedName>
    <definedName name="_xlnm.Print_Area" localSheetId="5">'VRN - Vedlejší rozpočtové...'!$C$108:$K$145</definedName>
    <definedName name="_xlnm.Print_Area" localSheetId="4">'Vytápění - Rekonstrukce o...'!$C$121:$K$213</definedName>
    <definedName name="_xlnm.Print_Titles" localSheetId="0">'Rekapitulace stavby'!$92:$92</definedName>
    <definedName name="_xlnm.Print_Titles" localSheetId="1">'SO 01 - Architektonicko-s...'!$141:$141</definedName>
    <definedName name="_xlnm.Print_Titles" localSheetId="2">'D.1.4.b - Silnoproudá ele...'!$125:$125</definedName>
    <definedName name="_xlnm.Print_Titles" localSheetId="3">'D.1.4.b - RH-úprava'!$125:$125</definedName>
    <definedName name="_xlnm.Print_Titles" localSheetId="4">'Vytápění - Rekonstrukce o...'!$135:$135</definedName>
    <definedName name="_xlnm.Print_Titles" localSheetId="5">'VRN - Vedlejší rozpočtové...'!$120:$120</definedName>
  </definedNames>
  <calcPr calcId="191029"/>
</workbook>
</file>

<file path=xl/sharedStrings.xml><?xml version="1.0" encoding="utf-8"?>
<sst xmlns="http://schemas.openxmlformats.org/spreadsheetml/2006/main" count="12956" uniqueCount="1707">
  <si>
    <t>Export Komplet</t>
  </si>
  <si>
    <t/>
  </si>
  <si>
    <t>2.0</t>
  </si>
  <si>
    <t>ZAMOK</t>
  </si>
  <si>
    <t>False</t>
  </si>
  <si>
    <t>{a5c842bf-d3e0-4382-8a9a-d69613ddad0c}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</si>
  <si>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</si>
  <si>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</si>
  <si>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</si>
  <si>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</si>
  <si>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</si>
  <si>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</si>
  <si>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</si>
  <si>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</si>
  <si>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20/11/0658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</si>
  <si>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</si>
  <si>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</si>
  <si>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garáží nákladních vozidel - Jaroměř</t>
  </si>
  <si>
    <t>KSO:</t>
  </si>
  <si>
    <t>CC-CZ:</t>
  </si>
  <si>
    <t>Místo:</t>
  </si>
  <si>
    <t>Do Končin 396, 551 01 Jaroměř - Jakubské Předměstí</t>
  </si>
  <si>
    <t>Datum:</t>
  </si>
  <si>
    <t>10. 1. 2023</t>
  </si>
  <si>
    <t>Zadavatel:</t>
  </si>
  <si>
    <t>IČ:</t>
  </si>
  <si>
    <t>27502988</t>
  </si>
  <si>
    <t>Údržba silnic Královehradeckého kraje a.s.</t>
  </si>
  <si>
    <t>DIČ:</t>
  </si>
  <si>
    <t>CZ27502988</t>
  </si>
  <si>
    <t>Uchazeč:</t>
  </si>
  <si>
    <t>Vyplň údaj</t>
  </si>
  <si>
    <t>Projektant:</t>
  </si>
  <si>
    <t>25933094</t>
  </si>
  <si>
    <t>IRBOS s.r.o.-</t>
  </si>
  <si>
    <t>CZ25933094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</si>
  <si>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</si>
  <si>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</si>
  <si>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</si>
  <si>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</si>
  <si>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</si>
  <si>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</si>
  <si>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</si>
  <si>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</si>
  <si>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</si>
  <si>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</si>
  <si>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</si>
  <si>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</si>
  <si>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</si>
  <si>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</si>
  <si>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</si>
  <si>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</si>
  <si>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</si>
  <si>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</si>
  <si>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</si>
  <si>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</si>
  <si>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</si>
  <si>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</si>
  <si>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</si>
  <si>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</si>
  <si>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</si>
  <si>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</si>
  <si>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</si>
  <si>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</si>
  <si>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</si>
  <si>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</si>
  <si>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</si>
  <si>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</si>
  <si>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</si>
  <si>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</si>
  <si>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</si>
  <si>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</si>
  <si>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</si>
  <si>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</si>
  <si>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</si>
  <si>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</si>
  <si>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</si>
  <si>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</si>
  <si>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</si>
  <si>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</si>
  <si>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</si>
  <si>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</si>
  <si>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</si>
  <si>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</si>
  <si>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</si>
  <si>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</si>
  <si>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Architektonicko-stavební řešení</t>
  </si>
  <si>
    <t>STA</t>
  </si>
  <si>
    <t>1</t>
  </si>
  <si>
    <t>{32150eee-e81a-4d8e-b513-7faf9e0e53bd}</t>
  </si>
  <si>
    <t>2</t>
  </si>
  <si>
    <t>/</t>
  </si>
  <si>
    <t>Soupis</t>
  </si>
  <si>
    <t>###NOINSERT###</t>
  </si>
  <si>
    <t>D.1.4.b</t>
  </si>
  <si>
    <t>Silnoproudá elektrotechnika</t>
  </si>
  <si>
    <t>{15ff7305-9d67-4956-baed-958912dfbac4}</t>
  </si>
  <si>
    <t>3</t>
  </si>
  <si>
    <t>RH-úprava</t>
  </si>
  <si>
    <t>{04efd21a-875a-454f-8a16-a5282dc3a87a}</t>
  </si>
  <si>
    <t>Vytápění</t>
  </si>
  <si>
    <t>Rekonstrukce objektu</t>
  </si>
  <si>
    <t>{f12777dd-a512-4080-89ca-2204f8c0a0a8}</t>
  </si>
  <si>
    <t>VRN</t>
  </si>
  <si>
    <t>Vedlejší rozpočtové náklady</t>
  </si>
  <si>
    <t>{5a9564a8-d52e-44f5-ac20-c271d4a2123a}</t>
  </si>
  <si>
    <t>KRYCÍ LIST SOUPISU PRACÍ</t>
  </si>
  <si>
    <t>Objekt:</t>
  </si>
  <si>
    <t>SO 01 - Architektonicko-stavební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</si>
  <si>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</si>
  <si>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</si>
  <si>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</si>
  <si>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</si>
  <si>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</si>
  <si>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</si>
  <si>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</si>
  <si>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</si>
  <si>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</si>
  <si>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</si>
  <si>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</si>
  <si>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</si>
  <si>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</si>
  <si>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</si>
  <si>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</si>
  <si>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</si>
  <si>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</si>
  <si>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</si>
  <si>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</si>
  <si>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</si>
  <si>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</si>
  <si>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</si>
  <si>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</si>
  <si>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</si>
  <si>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</si>
  <si>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</si>
  <si>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</si>
  <si>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</si>
  <si>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</si>
  <si>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</si>
  <si>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</si>
  <si>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</si>
  <si>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</si>
  <si>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</si>
  <si>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</si>
  <si>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</si>
  <si>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</si>
  <si>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</si>
  <si>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</si>
  <si>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</si>
  <si>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</si>
  <si>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</si>
  <si>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</si>
  <si>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</si>
  <si>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</si>
  <si>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</si>
  <si>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</si>
  <si>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</si>
  <si>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</si>
  <si>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</si>
  <si>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</si>
  <si>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</si>
  <si>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01</t>
  </si>
  <si>
    <t>4</t>
  </si>
  <si>
    <t>967192981</t>
  </si>
  <si>
    <t>113107162</t>
  </si>
  <si>
    <t>Odstranění podkladu z kameniva drceného tl přes 100 do 200 mm strojně pl přes 50 do 200 m2</t>
  </si>
  <si>
    <t>1070695190</t>
  </si>
  <si>
    <t>113107182</t>
  </si>
  <si>
    <t>Odstranění podkladu živičného tl přes 50 do 100 mm strojně pl přes 50 do 200 m2</t>
  </si>
  <si>
    <t>-612053210</t>
  </si>
  <si>
    <t>122251102</t>
  </si>
  <si>
    <t>Odkopávky a prokopávky nezapažené v hornině třídy těžitelnosti I skupiny 3 objem do 50 m3 strojně</t>
  </si>
  <si>
    <t>m3</t>
  </si>
  <si>
    <t>-1357458089</t>
  </si>
  <si>
    <t>VV</t>
  </si>
  <si>
    <t>"Odkopání na požadovanou úroveň pro založení nové podlahy"</t>
  </si>
  <si>
    <t>(125,9+289,48+269,47)*0,03</t>
  </si>
  <si>
    <t>"Odkopání na úroveň -0,925"</t>
  </si>
  <si>
    <t>2,7*8,035*0,4</t>
  </si>
  <si>
    <t>"Odkopání pro nový nájezd"</t>
  </si>
  <si>
    <t>62,8*2,2*0,2</t>
  </si>
  <si>
    <t>Součet</t>
  </si>
  <si>
    <t>5</t>
  </si>
  <si>
    <t>132212131</t>
  </si>
  <si>
    <t>Hloubení nezapažených rýh šířky do 800 mm v soudržných horninách třídy těžitelnosti I skupiny 3 ručně</t>
  </si>
  <si>
    <t>722548031</t>
  </si>
  <si>
    <t>"Odkopání soklu kolem objektu"</t>
  </si>
  <si>
    <t>(62,8+13,1*2)*0,5*0,4</t>
  </si>
  <si>
    <t>6</t>
  </si>
  <si>
    <t>162751117</t>
  </si>
  <si>
    <t>Vodorovné přemístění přes 9 000 do 10000 m výkopku/sypaniny z horniny třídy těžitelnosti I skupiny 1 až 3</t>
  </si>
  <si>
    <t>-891703708</t>
  </si>
  <si>
    <t>"Odvoz přebytečné zeminy"</t>
  </si>
  <si>
    <t>56,856+17,8-13,35</t>
  </si>
  <si>
    <t>7</t>
  </si>
  <si>
    <t>171201231</t>
  </si>
  <si>
    <t>Poplatek za uložení zeminy a kamení na recyklační skládce (skládkovné) kód odpadu 17 05 04</t>
  </si>
  <si>
    <t>t</t>
  </si>
  <si>
    <t>1435703797</t>
  </si>
  <si>
    <t>61,306*1,8</t>
  </si>
  <si>
    <t>8</t>
  </si>
  <si>
    <t>171251201</t>
  </si>
  <si>
    <t>Uložení sypaniny na skládky nebo meziskládky</t>
  </si>
  <si>
    <t>774215325</t>
  </si>
  <si>
    <t>9</t>
  </si>
  <si>
    <t>174111101</t>
  </si>
  <si>
    <t>Zásyp jam, šachet rýh nebo kolem objektů sypaninou se zhutněním ručně</t>
  </si>
  <si>
    <t>1188814263</t>
  </si>
  <si>
    <t>"Zpětná zásyp"</t>
  </si>
  <si>
    <t>(62,8+13,1*2)*0,5*0,3</t>
  </si>
  <si>
    <t>10</t>
  </si>
  <si>
    <t>181951112</t>
  </si>
  <si>
    <t>Úprava pláně v hornině třídy těžitelnosti I skupiny 1 až 3 se zhutněním strojně</t>
  </si>
  <si>
    <t>-1751785841</t>
  </si>
  <si>
    <t>"Skladba S1"</t>
  </si>
  <si>
    <t>"m.č. 102" 125,9</t>
  </si>
  <si>
    <t>"m.č. 105" 289,48</t>
  </si>
  <si>
    <t>"m.č. 106"269,47</t>
  </si>
  <si>
    <t>Zakládání</t>
  </si>
  <si>
    <t>11</t>
  </si>
  <si>
    <t>213141111</t>
  </si>
  <si>
    <t>Zřízení vrstvy z geotextilie v rovině nebo ve sklonu do 1:5 š do 3 m</t>
  </si>
  <si>
    <t>1384492935</t>
  </si>
  <si>
    <t>"Výkres D.1.1.18 - Detail napojení podlahy na stěnu"</t>
  </si>
  <si>
    <t>"m.č. 102" (40,58+11,9)*2*0,13</t>
  </si>
  <si>
    <t>"m.č. 105" (25,16+11,9)*2*0,13</t>
  </si>
  <si>
    <t>"m.č. 106" (21,859+12,152)*2*0,13</t>
  </si>
  <si>
    <t>12</t>
  </si>
  <si>
    <t>M</t>
  </si>
  <si>
    <t>69311088</t>
  </si>
  <si>
    <t>geotextilie netkaná separační, ochranná, filtrační, drenážní PES 500g/m2</t>
  </si>
  <si>
    <t>-943025440</t>
  </si>
  <si>
    <t>716,974*1,1845 'Přepočtené koeficientem množství</t>
  </si>
  <si>
    <t>13</t>
  </si>
  <si>
    <t>271532211</t>
  </si>
  <si>
    <t>Podsyp pod základové konstrukce se zhutněním z hrubého kameniva frakce 32 až 63 mm</t>
  </si>
  <si>
    <t>904150773</t>
  </si>
  <si>
    <t>"m.č. 102" 125,9*0,2</t>
  </si>
  <si>
    <t>"m.č. 105" 289,48*0,2</t>
  </si>
  <si>
    <t>"m.č. 106"269,47*0,2</t>
  </si>
  <si>
    <t>14</t>
  </si>
  <si>
    <t>271562211</t>
  </si>
  <si>
    <t>Podsyp pod základové konstrukce se zhutněním z drobného kameniva frakce 0 až 4 mm</t>
  </si>
  <si>
    <t>-1592284017</t>
  </si>
  <si>
    <t>"m.č. 102" 125,9*0,04</t>
  </si>
  <si>
    <t>"m.č. 105" 289,48*0,04</t>
  </si>
  <si>
    <t>"m.č. 106"269,47*0,04</t>
  </si>
  <si>
    <t>Svislé a kompletní konstrukce</t>
  </si>
  <si>
    <t>310239211</t>
  </si>
  <si>
    <t>Zazdívka otvorů pl přes 1 do 4 m2 ve zdivu nadzákladovém cihlami pálenými na MVC</t>
  </si>
  <si>
    <t>-13499486</t>
  </si>
  <si>
    <t>"Zazdění stávajícíh dveří"</t>
  </si>
  <si>
    <t>1,5*2,5*0,5</t>
  </si>
  <si>
    <t>16</t>
  </si>
  <si>
    <t>311113133</t>
  </si>
  <si>
    <t>Nosná zeď tl přes 200 do 250 mm z hladkých tvárnic ztraceného bednění včetně výplně z betonu tř. C 16/20</t>
  </si>
  <si>
    <t>831642816</t>
  </si>
  <si>
    <t>"Jáma"</t>
  </si>
  <si>
    <t>(2,7+8,035)*2*0,25</t>
  </si>
  <si>
    <t>17</t>
  </si>
  <si>
    <t>311361821</t>
  </si>
  <si>
    <t>Výztuž nosných zdí betonářskou ocelí 10 505</t>
  </si>
  <si>
    <t>1858300091</t>
  </si>
  <si>
    <t>"Výztuž do ZB - předpoklad 14 - 1,21kg/m"</t>
  </si>
  <si>
    <t>(2,7+8,035)*2*4*0,5*1,21/1000</t>
  </si>
  <si>
    <t>18</t>
  </si>
  <si>
    <t>317941123</t>
  </si>
  <si>
    <t>Osazování ocelových válcovaných nosníků na zdivu I, IE, U, UE nebo L přes č. 14 do č. 22 nebo výšky do 220 mm</t>
  </si>
  <si>
    <t>805173537</t>
  </si>
  <si>
    <t>"Průvlak P1 - HEA 200 -42,3kg/m "</t>
  </si>
  <si>
    <t>(6,3*42,3)*2*6/1000</t>
  </si>
  <si>
    <t>"Průvlak P2 - HEA 220 -50,5kg/m "</t>
  </si>
  <si>
    <t>(5,5*50,5)*2*2/1000</t>
  </si>
  <si>
    <t>19</t>
  </si>
  <si>
    <t>13010960</t>
  </si>
  <si>
    <t>ocel profilová jakost S235JR (11 375) průřez HEA 200</t>
  </si>
  <si>
    <t>1417582892</t>
  </si>
  <si>
    <t>P</t>
  </si>
  <si>
    <t>Poznámka k položce:
Hmotnost: 43,00 kg/m</t>
  </si>
  <si>
    <t>3,198*1,1 'Přepočtené koeficientem množství</t>
  </si>
  <si>
    <t>20</t>
  </si>
  <si>
    <t>13010962</t>
  </si>
  <si>
    <t>ocel profilová jakost S235JR (11 375) průřez HEA 220</t>
  </si>
  <si>
    <t>475126428</t>
  </si>
  <si>
    <t>Poznámka k položce:
Hmotnost: 52,00 kg/m</t>
  </si>
  <si>
    <t>1,111*1,1 'Přepočtené koeficientem množství</t>
  </si>
  <si>
    <t>317998145</t>
  </si>
  <si>
    <t>Tepelná izolace mezi překlady jakékoliv výšky z XPS tl 100 mm</t>
  </si>
  <si>
    <t>1622193646</t>
  </si>
  <si>
    <t>"Izolace mezi nosníky"</t>
  </si>
  <si>
    <t>(6,3*0,2)*2*6</t>
  </si>
  <si>
    <t>(5,5*0,22)*2*2</t>
  </si>
  <si>
    <t>22</t>
  </si>
  <si>
    <t>330321410</t>
  </si>
  <si>
    <t>Sloupy nebo pilíře ze ŽB tř. C 25/30 bez výztuže</t>
  </si>
  <si>
    <t>-1526955988</t>
  </si>
  <si>
    <t>"Sloup SL1"</t>
  </si>
  <si>
    <t>0,5*0,5*3,95*5</t>
  </si>
  <si>
    <t>23</t>
  </si>
  <si>
    <t>331351325</t>
  </si>
  <si>
    <t>Zřízení bednění čtyřúhelníkových sloupů v přes 4 do 6 m průřezu přes 0,16 do 0,36 m2</t>
  </si>
  <si>
    <t>-28289814</t>
  </si>
  <si>
    <t>(0,5*4)*3,95*5</t>
  </si>
  <si>
    <t>24</t>
  </si>
  <si>
    <t>331351326</t>
  </si>
  <si>
    <t>Odstranění bednění čtyřúhelníkových sloupů v přes 4 do 6 m průřezu přes 0,16 do 0,36 m2</t>
  </si>
  <si>
    <t>-1564173223</t>
  </si>
  <si>
    <t>25</t>
  </si>
  <si>
    <t>339941111</t>
  </si>
  <si>
    <t>Sloup ze zdvojených válcovaných nosníků U 120 dl 3 m přišroubované</t>
  </si>
  <si>
    <t>kus</t>
  </si>
  <si>
    <t>271550397</t>
  </si>
  <si>
    <t>1+1+1+1+1</t>
  </si>
  <si>
    <t>26</t>
  </si>
  <si>
    <t>346244381</t>
  </si>
  <si>
    <t>Plentování jednostranné v do 200 mm válcovaných nosníků cihlami</t>
  </si>
  <si>
    <t>-944509658</t>
  </si>
  <si>
    <t>6,3*0,2*2*6</t>
  </si>
  <si>
    <t>27</t>
  </si>
  <si>
    <t>346244382</t>
  </si>
  <si>
    <t>Plentování jednostranné v přes 200 do 300 mm válcovaných nosníků cihlami</t>
  </si>
  <si>
    <t>1729589165</t>
  </si>
  <si>
    <t>5,5*0,22*2*2</t>
  </si>
  <si>
    <t>Vodorovné konstrukce</t>
  </si>
  <si>
    <t>28</t>
  </si>
  <si>
    <t>417321515</t>
  </si>
  <si>
    <t>Ztužující pásy a věnce ze ŽB tř. C 25/30</t>
  </si>
  <si>
    <t>-1776903999</t>
  </si>
  <si>
    <t>"Věnec P1"</t>
  </si>
  <si>
    <t>(25,16+0,25+5,0+0,5+5,0+0,5)*0,5*0,28</t>
  </si>
  <si>
    <t>"Věnec P2"</t>
  </si>
  <si>
    <t>(5,0+0,5+5,0)*0,5*0,26</t>
  </si>
  <si>
    <t>29</t>
  </si>
  <si>
    <t>417351115</t>
  </si>
  <si>
    <t>Zřízení bednění ztužujících věnců</t>
  </si>
  <si>
    <t>-726172093</t>
  </si>
  <si>
    <t>(25,16+0,25+5,0+0,5+5,0+0,5)*(0,5+0,3*2)</t>
  </si>
  <si>
    <t>(5,0+0,5+5,0)*(0,5+0,3*2)</t>
  </si>
  <si>
    <t>30</t>
  </si>
  <si>
    <t>417351116</t>
  </si>
  <si>
    <t>Odstranění bednění ztužujících věnců</t>
  </si>
  <si>
    <t>1089643718</t>
  </si>
  <si>
    <t>31</t>
  </si>
  <si>
    <t>441171111</t>
  </si>
  <si>
    <t>Montáž ocelových kcí zastřešení vazníky nebo krovy hmotnosti prvku do 30 kg/m dl do 12 m</t>
  </si>
  <si>
    <t>291405797</t>
  </si>
  <si>
    <t>"Zpetná montáž vazníků"</t>
  </si>
  <si>
    <t>"VZ5a" 720/1000</t>
  </si>
  <si>
    <t>"VZ5b" 725/1000</t>
  </si>
  <si>
    <t>"VZ5c" 725/1000</t>
  </si>
  <si>
    <t>"VZ5d" 720/1000</t>
  </si>
  <si>
    <t>"VZ6a" 770/1000</t>
  </si>
  <si>
    <t>"VZ6b" (840/1000)*3</t>
  </si>
  <si>
    <t>"VZ6c" (840/1000)*3</t>
  </si>
  <si>
    <t>"VZ6d" 775/1000</t>
  </si>
  <si>
    <t>Mezisoučet</t>
  </si>
  <si>
    <t>"Zpětná montáž vazniček I120 - 11,1kg/m "</t>
  </si>
  <si>
    <t>(3,6*11,1/1000)*12*10</t>
  </si>
  <si>
    <t>32</t>
  </si>
  <si>
    <t>444151112</t>
  </si>
  <si>
    <t>Montáž krytiny ocelových střech ze sendvičových panelů šroubovaných budov v přes 6 do 12 m</t>
  </si>
  <si>
    <t>1483735064</t>
  </si>
  <si>
    <t>33</t>
  </si>
  <si>
    <t>55324733</t>
  </si>
  <si>
    <t>panel sendvičový střešní, izolace PIR, viditelné kotvení, U 0,21W/m2K, modulová/celková š 1000/1083mm tl 140/100mm</t>
  </si>
  <si>
    <t>1416532311</t>
  </si>
  <si>
    <t>34</t>
  </si>
  <si>
    <t>451577877</t>
  </si>
  <si>
    <t>Podklad nebo lože pod dlažbu vodorovný nebo do sklonu 1:5 ze štěrkopísku tl přes 30 do 100 mm</t>
  </si>
  <si>
    <t>1915519784</t>
  </si>
  <si>
    <t>"Okapový chodník"</t>
  </si>
  <si>
    <t>(62,8+13,1*2)*0,5</t>
  </si>
  <si>
    <t>Komunikace pozemní</t>
  </si>
  <si>
    <t>35</t>
  </si>
  <si>
    <t>564730011X</t>
  </si>
  <si>
    <t>Podklad z kameniva hrubého drceného vel. 4-8 mm tl 100 mm</t>
  </si>
  <si>
    <t>891954328</t>
  </si>
  <si>
    <t>"Skladba S7"</t>
  </si>
  <si>
    <t>62,8*2,2</t>
  </si>
  <si>
    <t>36</t>
  </si>
  <si>
    <t>564851111</t>
  </si>
  <si>
    <t>Podklad ze štěrkodrtě ŠD plochy přes 100 m2 tl 150 mm</t>
  </si>
  <si>
    <t>360758444</t>
  </si>
  <si>
    <t>37</t>
  </si>
  <si>
    <t>565125101</t>
  </si>
  <si>
    <t>Asfaltový beton vrstva podkladní ACP 16 (obalované kamenivo OKS) tl 40 mm š do 1,5 m</t>
  </si>
  <si>
    <t>-1277300189</t>
  </si>
  <si>
    <t>38</t>
  </si>
  <si>
    <t>577134031</t>
  </si>
  <si>
    <t>Asfaltový beton vrstva obrusná ACO 11 (ABS) tř. I tl 40 mm š do 1,5 m z modifikovaného asfaltu</t>
  </si>
  <si>
    <t>-233463688</t>
  </si>
  <si>
    <t>Úpravy povrchů, podlahy a osazování výplní</t>
  </si>
  <si>
    <t>39</t>
  </si>
  <si>
    <t>612142001</t>
  </si>
  <si>
    <t>Potažení vnitřních stěn sklovláknitým pletivem vtlačeným do tenkovrstvé hmoty</t>
  </si>
  <si>
    <t>553756957</t>
  </si>
  <si>
    <t>"Nová omítka"</t>
  </si>
  <si>
    <t>"m.č. 102" (10,58+11,9)*2*1,2-(1,55*1,1+4,0*1,1)</t>
  </si>
  <si>
    <t>"m.č. 105" (25,16+11,9)*2*1,2-(3,3*1,07*7)</t>
  </si>
  <si>
    <t>"m.č. 106" (21,86+11,9)*2*1,2-(3,3*1,2*6)</t>
  </si>
  <si>
    <t>"Skladba S6"</t>
  </si>
  <si>
    <t>(2,7+8,035)*2*0,4</t>
  </si>
  <si>
    <t>40</t>
  </si>
  <si>
    <t>612321141</t>
  </si>
  <si>
    <t>Vápenocementová omítka štuková dvouvrstvá vnitřních stěn nanášená ručně</t>
  </si>
  <si>
    <t>1380262129</t>
  </si>
  <si>
    <t>1,5*2,5</t>
  </si>
  <si>
    <t>41</t>
  </si>
  <si>
    <t>622135001</t>
  </si>
  <si>
    <t>Vyrovnání podkladu vnějších stěn maltou vápenocementovou tl do 10 mm</t>
  </si>
  <si>
    <t>-1850673626</t>
  </si>
  <si>
    <t>"Vyrovnání omítky po odsekaných obkladech"</t>
  </si>
  <si>
    <t>106,372</t>
  </si>
  <si>
    <t>42</t>
  </si>
  <si>
    <t>622142001</t>
  </si>
  <si>
    <t>Potažení vnějších stěn sklovláknitým pletivem vtlačeným do tenkovrstvé hmoty</t>
  </si>
  <si>
    <t>323227029</t>
  </si>
  <si>
    <t>"Izolace soklu"</t>
  </si>
  <si>
    <t>((62,8+13,1)*2-(1,55*2+4,0+5,8*4+5,0*4))*0,3</t>
  </si>
  <si>
    <t>43</t>
  </si>
  <si>
    <t>622143005</t>
  </si>
  <si>
    <t>Montáž omítníků plastových, pozinkovaných nebo dřevěných</t>
  </si>
  <si>
    <t>m</t>
  </si>
  <si>
    <t>604127323</t>
  </si>
  <si>
    <t>"m.č. 102" (10,58+11,9)*2-(1,55+4,0)</t>
  </si>
  <si>
    <t>"m.č. 105" (25,16+11,9)*2-(3,3*7)</t>
  </si>
  <si>
    <t>"m.č. 106" (21,86+11,9)*2-(3,3*6)</t>
  </si>
  <si>
    <t>44</t>
  </si>
  <si>
    <t>59051510</t>
  </si>
  <si>
    <t>profil začišťovací s okapnicí PVC s výztužnou tkaninou pro nadpraží ETICS</t>
  </si>
  <si>
    <t>-48514649</t>
  </si>
  <si>
    <t>138,15*1,05 'Přepočtené koeficientem množství</t>
  </si>
  <si>
    <t>45</t>
  </si>
  <si>
    <t>622211021</t>
  </si>
  <si>
    <t>Montáž kontaktního zateplení vnějších stěn lepením a mechanickým kotvením polystyrénových desek do betonu a zdiva tl přes 80 do 120 mm</t>
  </si>
  <si>
    <t>1255483763</t>
  </si>
  <si>
    <t>"Zateplení obvodových stěn"</t>
  </si>
  <si>
    <t>"Jihovýchodní pohled"</t>
  </si>
  <si>
    <t>13,1*(6,82+0,08)</t>
  </si>
  <si>
    <t>13,1*(6,82-((5,735+4,48)/2))</t>
  </si>
  <si>
    <t>"Severozápadní pohled"</t>
  </si>
  <si>
    <t>-(1,45*1,75*2)</t>
  </si>
  <si>
    <t>"Severovýchodní pohled"</t>
  </si>
  <si>
    <t>(0,1+0,5+3,5+0,25+10,58+0,25)*(6,82+0,08)+35,97*(4,35+0,08)+(0,075+0,3+10,823+0,3+0,075)*(6,82+0,08)</t>
  </si>
  <si>
    <t>-(2,37*2,36*3+2,37*1,15*6)</t>
  </si>
  <si>
    <t>"Jihozápadní pohled"</t>
  </si>
  <si>
    <t>-(1,55*2,5*2+4,0*3,6+0,9*2,0*3+5,8*3,95*4+5,0*3,95*4)</t>
  </si>
  <si>
    <t>"Odpočet soklu"</t>
  </si>
  <si>
    <t>-((62,8+13,1)*2-(1,55*2+4,0+5,8*4+5,0*4))*0,3</t>
  </si>
  <si>
    <t>46</t>
  </si>
  <si>
    <t>28376076</t>
  </si>
  <si>
    <t>deska EPS grafitová fasádní λ=0,030-0,031 tl 100mm</t>
  </si>
  <si>
    <t>653197226</t>
  </si>
  <si>
    <t>646,686</t>
  </si>
  <si>
    <t>"Ustoupení fasády"</t>
  </si>
  <si>
    <t>-((0,075+0,3+10,823+0,3+0,075)*2+13,1)*0,8</t>
  </si>
  <si>
    <t>-((0,075+0,3+14,505+0,3+0,075)*2+13,1)*0,8</t>
  </si>
  <si>
    <t>582,801*1,05 'Přepočtené koeficientem množství</t>
  </si>
  <si>
    <t>47</t>
  </si>
  <si>
    <t>28376075</t>
  </si>
  <si>
    <t>deska EPS grafitová fasádní λ=0,030-0,031 tl 80mm</t>
  </si>
  <si>
    <t>-604248232</t>
  </si>
  <si>
    <t>((0,075+0,3+10,823+0,3+0,075)*2+13,1)*0,8</t>
  </si>
  <si>
    <t>((0,075+0,3+14,505+0,3+0,075)*2+13,1)*0,8</t>
  </si>
  <si>
    <t>63,885*1,05 'Přepočtené koeficientem množství</t>
  </si>
  <si>
    <t>48</t>
  </si>
  <si>
    <t>622212051</t>
  </si>
  <si>
    <t>Montáž kontaktního zateplení vnějšího ostění, nadpraží nebo parapetu hl. špalety do 400 mm lepením desek z polystyrenu tl do 40 mm</t>
  </si>
  <si>
    <t>1300709930</t>
  </si>
  <si>
    <t>"Ostění a nadpraží"</t>
  </si>
  <si>
    <t>"D01" (2,5*2+1,55)*2</t>
  </si>
  <si>
    <t>"D02" (4,0*2+3,6)*1</t>
  </si>
  <si>
    <t>"D03" (3,95*2+5,8)*4</t>
  </si>
  <si>
    <t>"D04" (3,95*2+5,0)*4</t>
  </si>
  <si>
    <t>"O1" (1,75*2+1,46)*2</t>
  </si>
  <si>
    <t>"O2" (2,36*2+2,37)*3</t>
  </si>
  <si>
    <t>"O3" (1,15*2+2,37)*6</t>
  </si>
  <si>
    <t>"O4" (0,9*2+2,0)*3</t>
  </si>
  <si>
    <t>"Parapet"</t>
  </si>
  <si>
    <t>"O1" 1,46*2</t>
  </si>
  <si>
    <t>"O2" 2,37*3</t>
  </si>
  <si>
    <t>"O3" 2,37*6</t>
  </si>
  <si>
    <t>"O4" 2,0*3</t>
  </si>
  <si>
    <t>49</t>
  </si>
  <si>
    <t>28376071</t>
  </si>
  <si>
    <t>deska EPS grafitová fasádní λ=0,030-0,031 tl 30mm</t>
  </si>
  <si>
    <t>1417180736</t>
  </si>
  <si>
    <t>201,71*0,3</t>
  </si>
  <si>
    <t>60,513*1,1 'Přepočtené koeficientem množství</t>
  </si>
  <si>
    <t>50</t>
  </si>
  <si>
    <t>28376415</t>
  </si>
  <si>
    <t>deska XPS hrana polodrážková a hladký povrch 300kPA tl 30mm</t>
  </si>
  <si>
    <t>323812163</t>
  </si>
  <si>
    <t>30,25*0,3</t>
  </si>
  <si>
    <t>9,075*1,1 'Přepočtené koeficientem množství</t>
  </si>
  <si>
    <t>51</t>
  </si>
  <si>
    <t>622252002</t>
  </si>
  <si>
    <t>Montáž profilů kontaktního zateplení lepených</t>
  </si>
  <si>
    <t>-1987120353</t>
  </si>
  <si>
    <t>"Ostění"</t>
  </si>
  <si>
    <t>"Rohy objetku"</t>
  </si>
  <si>
    <t>6,82*4</t>
  </si>
  <si>
    <t>"Ukočení atiky"</t>
  </si>
  <si>
    <t>"Skladba střechy S3"((10,823+0,375*2)+13,1)*2</t>
  </si>
  <si>
    <t>"Skladba střechy S4"((14,505+0,375*2)+(12,95+0,075*2))*2</t>
  </si>
  <si>
    <t>"Nadpraží"</t>
  </si>
  <si>
    <t>"D01" (1,55)*2</t>
  </si>
  <si>
    <t>"D02" (3,6)*1</t>
  </si>
  <si>
    <t>"D03" (5,8)*4</t>
  </si>
  <si>
    <t>"D04" (5,0)*4</t>
  </si>
  <si>
    <t>"O1" (1,46)*2</t>
  </si>
  <si>
    <t>"O2" (2,37)*3</t>
  </si>
  <si>
    <t>"O3" (2,37)*6</t>
  </si>
  <si>
    <t>"O4" (2,0)*3</t>
  </si>
  <si>
    <t>52</t>
  </si>
  <si>
    <t>59051486</t>
  </si>
  <si>
    <t>profil rohový PVC 15x15mm s výztužnou tkaninou š 100mm pro ETICS</t>
  </si>
  <si>
    <t>338955858</t>
  </si>
  <si>
    <t>259,24*1,05 'Přepočtené koeficientem množství</t>
  </si>
  <si>
    <t>53</t>
  </si>
  <si>
    <t>59051512</t>
  </si>
  <si>
    <t>profil začišťovací s okapnicí PVC s výztužnou tkaninou pro parapet ETICS</t>
  </si>
  <si>
    <t>1655504352</t>
  </si>
  <si>
    <t>30,25*1,05 'Přepočtené koeficientem množství</t>
  </si>
  <si>
    <t>54</t>
  </si>
  <si>
    <t>28342206</t>
  </si>
  <si>
    <t>profil ukončovací PVC s výztužnou tkaninu pro ukončení atiky ETICS</t>
  </si>
  <si>
    <t>2050948806</t>
  </si>
  <si>
    <t>106,056*1,05 'Přepočtené koeficientem množství</t>
  </si>
  <si>
    <t>55</t>
  </si>
  <si>
    <t>28342207</t>
  </si>
  <si>
    <t>profil okenní zakončovací protipožární s okapnicí a tkaninou pro nadpraží ETICS</t>
  </si>
  <si>
    <t>1673930283</t>
  </si>
  <si>
    <t>80,15*1,05 'Přepočtené koeficientem množství</t>
  </si>
  <si>
    <t>56</t>
  </si>
  <si>
    <t>622321141</t>
  </si>
  <si>
    <t>Vápenocementová omítka štuková dvouvrstvá vnějších stěn nanášená ručně</t>
  </si>
  <si>
    <t>-1732454509</t>
  </si>
  <si>
    <t>57</t>
  </si>
  <si>
    <t>622325201</t>
  </si>
  <si>
    <t>Oprava vnější vápenocementové štukové omítky složitosti 1 stěn v rozsahu do 10 %</t>
  </si>
  <si>
    <t>1316638851</t>
  </si>
  <si>
    <t>58</t>
  </si>
  <si>
    <t>622511112</t>
  </si>
  <si>
    <t>Tenkovrstvá akrylátová mozaiková střednězrnná omítka vnějších stěn</t>
  </si>
  <si>
    <t>-1488413164</t>
  </si>
  <si>
    <t>59</t>
  </si>
  <si>
    <t>622531012</t>
  </si>
  <si>
    <t>Tenkovrstvá silikonová zrnitá omítka zrnitost 1,5 mm vnějších stěn</t>
  </si>
  <si>
    <t>2088086436</t>
  </si>
  <si>
    <t>646,686+201,71*0,3</t>
  </si>
  <si>
    <t>60</t>
  </si>
  <si>
    <t>631311136</t>
  </si>
  <si>
    <t>Mazanina tl přes 120 do 240 mm z betonu prostého bez zvýšených nároků na prostředí tř. C 25/30</t>
  </si>
  <si>
    <t>179932543</t>
  </si>
  <si>
    <t>"m.č. 102" 125,9*(0,16+0,2)/2</t>
  </si>
  <si>
    <t>"m.č. 105" 289,48*(0,16+0,2)/2</t>
  </si>
  <si>
    <t>"m.č. 106"269,47*(0,16+0,2)/2</t>
  </si>
  <si>
    <t>61</t>
  </si>
  <si>
    <t>631319202</t>
  </si>
  <si>
    <t>Příplatek k mazaninám za přidání ocelových vláken (drátkobeton) pro objemové vyztužení 20 kg/m3</t>
  </si>
  <si>
    <t>612460675</t>
  </si>
  <si>
    <t>"m.č. 102" 125,9*(0,16+0,2)/2-2,7*8,035*0,2</t>
  </si>
  <si>
    <t>62</t>
  </si>
  <si>
    <t>631362021</t>
  </si>
  <si>
    <t>Výztuž mazanin svařovanými sítěmi Kari</t>
  </si>
  <si>
    <t>-1612969136</t>
  </si>
  <si>
    <t>"KARI síť 6/100/100 - 4,44kg/m2"</t>
  </si>
  <si>
    <t>(2,7*8,035*4,44*1,2/1000)*2</t>
  </si>
  <si>
    <t>63</t>
  </si>
  <si>
    <t>637211221</t>
  </si>
  <si>
    <t>Okapový chodník z granitoidových dlaždic tl 50 mm kladených do písku se zalitím spár MC</t>
  </si>
  <si>
    <t>2005985514</t>
  </si>
  <si>
    <t>Ostatní konstrukce a práce, bourání</t>
  </si>
  <si>
    <t>64</t>
  </si>
  <si>
    <t>914431112</t>
  </si>
  <si>
    <t>Montáž dopravního zrcadla o velikosti do 1 m2 na sloupek nebo konzolu</t>
  </si>
  <si>
    <t>-1933214851</t>
  </si>
  <si>
    <t>65</t>
  </si>
  <si>
    <t>919735113</t>
  </si>
  <si>
    <t>Řezání stávajícího živičného krytu hl přes 100 do 150 mm</t>
  </si>
  <si>
    <t>694861057</t>
  </si>
  <si>
    <t>"Řezání stávajícího asfaltu"</t>
  </si>
  <si>
    <t>2,2+62,8+2,2</t>
  </si>
  <si>
    <t>66</t>
  </si>
  <si>
    <t>941111121</t>
  </si>
  <si>
    <t>Montáž lešení řadového trubkového lehkého s podlahami zatížení do 200 kg/m2 š od 0,9 do 1,2 m v do 10 m</t>
  </si>
  <si>
    <t>798665122</t>
  </si>
  <si>
    <t>(0,1+0,5+3,5+0,25+10,58+0,25)*(6,82+0,08)+25,16*(4,35+0,08)+(0,075+0,3+10,823+0,3+0,075)*(6,82+0,08)</t>
  </si>
  <si>
    <t>67</t>
  </si>
  <si>
    <t>941111221</t>
  </si>
  <si>
    <t>Příplatek k lešení řadovému trubkovému lehkému s podlahami š 1,2 m v 10 m za první a ZKD den použití</t>
  </si>
  <si>
    <t>-1890167011</t>
  </si>
  <si>
    <t>"Předpoklad 60 dnů"</t>
  </si>
  <si>
    <t>772,89*60</t>
  </si>
  <si>
    <t>68</t>
  </si>
  <si>
    <t>941111821</t>
  </si>
  <si>
    <t>Demontáž lešení řadového trubkového lehkého s podlahami zatížení do 200 kg/m2 š od 0,9 do 1,2 m v do 10 m</t>
  </si>
  <si>
    <t>1624382740</t>
  </si>
  <si>
    <t>69</t>
  </si>
  <si>
    <t>944511111</t>
  </si>
  <si>
    <t>Montáž ochranné sítě z textilie z umělých vláken</t>
  </si>
  <si>
    <t>-582674813</t>
  </si>
  <si>
    <t>70</t>
  </si>
  <si>
    <t>944511211</t>
  </si>
  <si>
    <t>Příplatek k ochranné síti za první a ZKD den použití</t>
  </si>
  <si>
    <t>1051599724</t>
  </si>
  <si>
    <t>71</t>
  </si>
  <si>
    <t>944511811</t>
  </si>
  <si>
    <t>Demontáž ochranné sítě z textilie z umělých vláken</t>
  </si>
  <si>
    <t>-511034255</t>
  </si>
  <si>
    <t>72</t>
  </si>
  <si>
    <t>949101112</t>
  </si>
  <si>
    <t>Lešení pomocné pro objekty pozemních staveb s lešeňovou podlahou v přes 1,9 do 3,5 m zatížení do 150 kg/m2</t>
  </si>
  <si>
    <t>-1929620651</t>
  </si>
  <si>
    <t>73</t>
  </si>
  <si>
    <t>952901221</t>
  </si>
  <si>
    <t>Vyčištění budov průmyslových objektů při jakékoliv výšce podlaží</t>
  </si>
  <si>
    <t>595114477</t>
  </si>
  <si>
    <t>74</t>
  </si>
  <si>
    <t>953993321</t>
  </si>
  <si>
    <t>Osazení bezpečnostní, orientační nebo informační tabulky přilepením</t>
  </si>
  <si>
    <t>-2075278578</t>
  </si>
  <si>
    <t>75</t>
  </si>
  <si>
    <t>73534564</t>
  </si>
  <si>
    <t>tabulka bezpečnostní smaltovaná symbol a text 150x210mm barevná</t>
  </si>
  <si>
    <t>905371034</t>
  </si>
  <si>
    <t>76</t>
  </si>
  <si>
    <t>962071711</t>
  </si>
  <si>
    <t>Bourání kovových, litinových nebo nýtovaných sloupů s patkou a hlavicí</t>
  </si>
  <si>
    <t>1942807732</t>
  </si>
  <si>
    <t>"Vybourání stávajících sloupů 2xU220"</t>
  </si>
  <si>
    <t>4,35*29,4*2*10/1000</t>
  </si>
  <si>
    <t>77</t>
  </si>
  <si>
    <t>965043341</t>
  </si>
  <si>
    <t>Bourání podkladů pod dlažby betonových s potěrem nebo teracem tl do 100 mm pl přes 4 m2</t>
  </si>
  <si>
    <t>-464093695</t>
  </si>
  <si>
    <t>"Bourání podkladního betonu"</t>
  </si>
  <si>
    <t>(125,9+289,48+269,47)*0,1</t>
  </si>
  <si>
    <t>"Bourání betonu na střeše"</t>
  </si>
  <si>
    <t>(10,823*12,375)*0,1</t>
  </si>
  <si>
    <t>78</t>
  </si>
  <si>
    <t>965043441</t>
  </si>
  <si>
    <t>Bourání podkladů pod dlažby betonových s potěrem nebo teracem tl do 150 mm pl přes 4 m2</t>
  </si>
  <si>
    <t>-958462213</t>
  </si>
  <si>
    <t>"Bourání stávajících podlah"</t>
  </si>
  <si>
    <t>(125,9+289,48+269,47)*(0,16+0,2)/2</t>
  </si>
  <si>
    <t>79</t>
  </si>
  <si>
    <t>965044121</t>
  </si>
  <si>
    <t>Bourání podkladů pod dlažby nebo betonových mazanin s rabicovým pletivem ve střešních konstrukcích</t>
  </si>
  <si>
    <t>1902270324</t>
  </si>
  <si>
    <t>"odstranění stávajícího betonu"</t>
  </si>
  <si>
    <t>12,35*14,505</t>
  </si>
  <si>
    <t>80</t>
  </si>
  <si>
    <t>965049112</t>
  </si>
  <si>
    <t>Příplatek k bourání betonových mazanin za bourání mazanin se svařovanou sítí tl přes 100 mm</t>
  </si>
  <si>
    <t>475707449</t>
  </si>
  <si>
    <t>81</t>
  </si>
  <si>
    <t>965082933</t>
  </si>
  <si>
    <t>Odstranění násypů pod podlahami tl do 200 mm pl přes 2 m2</t>
  </si>
  <si>
    <t>1216927403</t>
  </si>
  <si>
    <t>"Odstranění stávajícího násypu"</t>
  </si>
  <si>
    <t>(125,9+289,48+269,47)*0,2</t>
  </si>
  <si>
    <t>82</t>
  </si>
  <si>
    <t>966006231</t>
  </si>
  <si>
    <t>Odstranění dopravního zrcadla a zrcadlové části včetně sloupku nebo konzoly</t>
  </si>
  <si>
    <t>-50720756</t>
  </si>
  <si>
    <t>83</t>
  </si>
  <si>
    <t>966071111</t>
  </si>
  <si>
    <t>Demontáž ocelových kcí hmotnosti do 5 t z profilů hmotnosti do 13 kg/m</t>
  </si>
  <si>
    <t>1491092252</t>
  </si>
  <si>
    <t>"Demontáž vazníků"</t>
  </si>
  <si>
    <t>"Demontáž vazniček I120 - 11,1kg/m "</t>
  </si>
  <si>
    <t>84</t>
  </si>
  <si>
    <t>966071111X</t>
  </si>
  <si>
    <t>Vybourání nadpraží nad vraty vč. ocelových profilů</t>
  </si>
  <si>
    <t>707046990</t>
  </si>
  <si>
    <t>"Viz výkres D1.1.2 - pozn. 4"</t>
  </si>
  <si>
    <t>25,16+21,859-0,248-0,27</t>
  </si>
  <si>
    <t>85</t>
  </si>
  <si>
    <t>967031132</t>
  </si>
  <si>
    <t>Přisekání rovných ostění v cihelném zdivu na MV nebo MVC</t>
  </si>
  <si>
    <t>1259793246</t>
  </si>
  <si>
    <t>"Přisekání ostění po vybouraných otvorech"</t>
  </si>
  <si>
    <t>(2,36*0,5*2)*3</t>
  </si>
  <si>
    <t>(1,15*0,5*2)*6</t>
  </si>
  <si>
    <t>(3,6*0,5*2)*1</t>
  </si>
  <si>
    <t>(2,5*0,5*2)*2</t>
  </si>
  <si>
    <t>(1,75*0,5*2)*2</t>
  </si>
  <si>
    <t>86</t>
  </si>
  <si>
    <t>968062356</t>
  </si>
  <si>
    <t>Vybourání dřevěných rámů oken dvojitých včetně křídel pl do 4 m2</t>
  </si>
  <si>
    <t>-1965332825</t>
  </si>
  <si>
    <t>"Stávající okna"</t>
  </si>
  <si>
    <t>1,45*1,75*2</t>
  </si>
  <si>
    <t>87</t>
  </si>
  <si>
    <t>968062357</t>
  </si>
  <si>
    <t>Vybourání dřevěných rámů oken dvojitých včetně křídel pl přes 4 m2</t>
  </si>
  <si>
    <t>-1191953170</t>
  </si>
  <si>
    <t>2,37*2,36*3</t>
  </si>
  <si>
    <t>2,37*1,15*6</t>
  </si>
  <si>
    <t>88</t>
  </si>
  <si>
    <t>968072456</t>
  </si>
  <si>
    <t>Vybourání kovových dveřních zárubní pl přes 2 m2</t>
  </si>
  <si>
    <t>-1639154296</t>
  </si>
  <si>
    <t>"Stávající vrata"</t>
  </si>
  <si>
    <t>1,55*2,5*3</t>
  </si>
  <si>
    <t>89</t>
  </si>
  <si>
    <t>968072559</t>
  </si>
  <si>
    <t>Vybourání kovových vrat pl přes 5 m2</t>
  </si>
  <si>
    <t>-982455727</t>
  </si>
  <si>
    <t>4,0*3,6+3,3*3,6*7+3,3*3,69*6</t>
  </si>
  <si>
    <t>90</t>
  </si>
  <si>
    <t>978013191</t>
  </si>
  <si>
    <t>Otlučení (osekání) vnitřní vápenné nebo vápenocementové omítky stěn v rozsahu přes 50 do 100 %</t>
  </si>
  <si>
    <t>1956612596</t>
  </si>
  <si>
    <t>"Odstranění stávajících omítek"</t>
  </si>
  <si>
    <t>91</t>
  </si>
  <si>
    <t>978015321</t>
  </si>
  <si>
    <t>Otlučení (osekání) vnější vápenné nebo vápenocementové omítky stupně členitosti 1 a 2 v rozsahu do 10 %</t>
  </si>
  <si>
    <t>-545355929</t>
  </si>
  <si>
    <t>(0,5+3,5+0,25+10,58+0,25)*(6,82+0,08)+36,248*(4,35+0,08)+(11,021+0,25)*(6,82+0,08)</t>
  </si>
  <si>
    <t>-(1,55*2,5*2+4,0*3,6+1,5*2,5+3,3*3,6*7+3,3*3,69*6)</t>
  </si>
  <si>
    <t>92</t>
  </si>
  <si>
    <t>978059641</t>
  </si>
  <si>
    <t>Odsekání a odebrání obkladů stěn z vnějších obkládaček plochy přes 1 m2</t>
  </si>
  <si>
    <t>474082719</t>
  </si>
  <si>
    <t>"Stávající obklad"</t>
  </si>
  <si>
    <t>2,37*3,8*6+(2,37+1,3+2,37)*0,8</t>
  </si>
  <si>
    <t>(0,25*2,5*2+1,55*0,25)*3</t>
  </si>
  <si>
    <t>1,46*0,9*2</t>
  </si>
  <si>
    <t>2,02*3,9</t>
  </si>
  <si>
    <t>3,0*0,25</t>
  </si>
  <si>
    <t>3,0*0,5</t>
  </si>
  <si>
    <t>"Sokl"</t>
  </si>
  <si>
    <t>(62,6+12,9)*2*0,3</t>
  </si>
  <si>
    <t>-(1,55*0,3*3+4,0*0,3+3,3*13*0,3)</t>
  </si>
  <si>
    <t>997</t>
  </si>
  <si>
    <t>Přesun sutě</t>
  </si>
  <si>
    <t>93</t>
  </si>
  <si>
    <t>997013112</t>
  </si>
  <si>
    <t>Vnitrostaveništní doprava suti a vybouraných hmot pro budovy v přes 6 do 9 m s použitím mechanizace</t>
  </si>
  <si>
    <t>-740269641</t>
  </si>
  <si>
    <t>94</t>
  </si>
  <si>
    <t>997013501</t>
  </si>
  <si>
    <t>Odvoz suti a vybouraných hmot na skládku nebo meziskládku do 1 km se složením</t>
  </si>
  <si>
    <t>992241967</t>
  </si>
  <si>
    <t>95</t>
  </si>
  <si>
    <t>997013509</t>
  </si>
  <si>
    <t>Příplatek k odvozu suti a vybouraných hmot na skládku ZKD 1 km přes 1 km</t>
  </si>
  <si>
    <t>-100094984</t>
  </si>
  <si>
    <t>886,002*14</t>
  </si>
  <si>
    <t>96</t>
  </si>
  <si>
    <t>997013631</t>
  </si>
  <si>
    <t>Poplatek za uložení na skládce (skládkovné) stavebního odpadu směsného kód odpadu 17 09 04</t>
  </si>
  <si>
    <t>-372068270</t>
  </si>
  <si>
    <t>998</t>
  </si>
  <si>
    <t>Přesun hmot</t>
  </si>
  <si>
    <t>97</t>
  </si>
  <si>
    <t>998011002</t>
  </si>
  <si>
    <t>Přesun hmot pro budovy zděné v přes 6 do 12 m</t>
  </si>
  <si>
    <t>-994378636</t>
  </si>
  <si>
    <t>PSV</t>
  </si>
  <si>
    <t>Práce a dodávky PSV</t>
  </si>
  <si>
    <t>711</t>
  </si>
  <si>
    <t>Izolace proti vodě, vlhkosti a plynům</t>
  </si>
  <si>
    <t>98</t>
  </si>
  <si>
    <t>711113127</t>
  </si>
  <si>
    <t>Izolace proti vlhkosti svislá za studena těsnicí stěrkou jednosložkovou na bázi cementu</t>
  </si>
  <si>
    <t>-272125068</t>
  </si>
  <si>
    <t>((62,8+13,1)*2-(1,55*2+4,0+5,8*4+5,0*4))*(0,3+0,3)</t>
  </si>
  <si>
    <t>99</t>
  </si>
  <si>
    <t>711131811</t>
  </si>
  <si>
    <t>Odstranění izolace proti zemní vlhkosti vodorovné</t>
  </si>
  <si>
    <t>1299981272</t>
  </si>
  <si>
    <t>"Odstranění stávající izolace"</t>
  </si>
  <si>
    <t>(125,9+289,48+269,47)</t>
  </si>
  <si>
    <t>100</t>
  </si>
  <si>
    <t>711161212</t>
  </si>
  <si>
    <t>Izolace proti zemní vlhkosti nopovou fólií svislá, nopek v 8,0 mm, tl do 0,6 mm</t>
  </si>
  <si>
    <t>970874796</t>
  </si>
  <si>
    <t>((62,8+13,1)*2-(1,55*2+4,0+5,8*4+5,0*4))*(0,3+0,1)</t>
  </si>
  <si>
    <t>101</t>
  </si>
  <si>
    <t>711471053</t>
  </si>
  <si>
    <t>Provedení vodorovné izolace proti tlakové vodě termoplasty volně položenou fólií z nízkolehčeného PE</t>
  </si>
  <si>
    <t>-377077941</t>
  </si>
  <si>
    <t>102</t>
  </si>
  <si>
    <t>28323076</t>
  </si>
  <si>
    <t>fólie LDPE (800 kg/m3) proti zemní vlhkosti nad úrovní terénu tl 1mm</t>
  </si>
  <si>
    <t>1320479081</t>
  </si>
  <si>
    <t>725,562*1,1655 'Přepočtené koeficientem množství</t>
  </si>
  <si>
    <t>103</t>
  </si>
  <si>
    <t>711491171</t>
  </si>
  <si>
    <t>Provedení doplňků izolace proti vodě na vodorovné ploše z textilií vrstva podkladní</t>
  </si>
  <si>
    <t>-426230856</t>
  </si>
  <si>
    <t>104</t>
  </si>
  <si>
    <t>69311175</t>
  </si>
  <si>
    <t>geotextilie PP s ÚV stabilizací 500g/m2</t>
  </si>
  <si>
    <t>231175995</t>
  </si>
  <si>
    <t>725,562*1,05 'Přepočtené koeficientem množství</t>
  </si>
  <si>
    <t>105</t>
  </si>
  <si>
    <t>711491172</t>
  </si>
  <si>
    <t>Provedení doplňků izolace proti vodě na vodorovné ploše z textilií vrstva ochranná</t>
  </si>
  <si>
    <t>71081081</t>
  </si>
  <si>
    <t>106</t>
  </si>
  <si>
    <t>69311172</t>
  </si>
  <si>
    <t>geotextilie PP s ÚV stabilizací 300g/m2</t>
  </si>
  <si>
    <t>-2147307250</t>
  </si>
  <si>
    <t>107</t>
  </si>
  <si>
    <t>711491272</t>
  </si>
  <si>
    <t>Provedení doplňků izolace proti vodě na ploše svislé z textilií vrstva ochranná</t>
  </si>
  <si>
    <t>1173181635</t>
  </si>
  <si>
    <t>108</t>
  </si>
  <si>
    <t>61093442</t>
  </si>
  <si>
    <t>40,6*1,05 'Přepočtené koeficientem množství</t>
  </si>
  <si>
    <t>109</t>
  </si>
  <si>
    <t>998711202</t>
  </si>
  <si>
    <t>Přesun hmot procentní pro izolace proti vodě, vlhkosti a plynům v objektech v přes 6 do 12 m</t>
  </si>
  <si>
    <t>%</t>
  </si>
  <si>
    <t>-845046533</t>
  </si>
  <si>
    <t>712</t>
  </si>
  <si>
    <t>Povlakové krytiny</t>
  </si>
  <si>
    <t>110</t>
  </si>
  <si>
    <t>712331101</t>
  </si>
  <si>
    <t>Provedení povlakové krytiny střech do 10° podkladní vrstvy pásy na sucho AIP nebo NAIP</t>
  </si>
  <si>
    <t>-1318717532</t>
  </si>
  <si>
    <t>"Skladba S3" (12,375*10,823)+(12,375+10,823)*2*(0,3+0,45)</t>
  </si>
  <si>
    <t>"Skladba S4" (12,35*14,505)+(12,35+14,505)*2*(0,3+0,45)</t>
  </si>
  <si>
    <t>111</t>
  </si>
  <si>
    <t>62853004</t>
  </si>
  <si>
    <t>pás asfaltový natavitelný modifikovaný SBS tl 4,0mm s vložkou ze skleněné tkaniny a spalitelnou PE fólií nebo jemnozrnným minerálním posypem na horním povrchu</t>
  </si>
  <si>
    <t>-1244647648</t>
  </si>
  <si>
    <t>388,151*1,1655 'Přepočtené koeficientem množství</t>
  </si>
  <si>
    <t>112</t>
  </si>
  <si>
    <t>712340831</t>
  </si>
  <si>
    <t>Odstranění povlakové krytiny střech do 10° z pásů NAIP přitavených v plné ploše jednovrstvé</t>
  </si>
  <si>
    <t>-1491633315</t>
  </si>
  <si>
    <t>"odstranění stávající izolace - parotěs"</t>
  </si>
  <si>
    <t>"odstranění stávající izolace - krytina"</t>
  </si>
  <si>
    <t>"odstranění stávající izolace - perbitagit"</t>
  </si>
  <si>
    <t>12,375*10,823</t>
  </si>
  <si>
    <t xml:space="preserve">"Odstranění narušené části skladby S3 - parozábrana" </t>
  </si>
  <si>
    <t>(12,375*10,823)+(12,375+10,823)*2*(0,3+0,45)</t>
  </si>
  <si>
    <t>113</t>
  </si>
  <si>
    <t>712361705</t>
  </si>
  <si>
    <t>Provedení povlakové krytiny střech do 10° fólií lepenou se svařovanými spoji</t>
  </si>
  <si>
    <t>1578314275</t>
  </si>
  <si>
    <t>114</t>
  </si>
  <si>
    <t>28342411</t>
  </si>
  <si>
    <t>fólie hydroizolační střešní mPVC s nakašírovaným PES rounem určená k lepení tl 1,5mm (účinná tloušťka)</t>
  </si>
  <si>
    <t>-1558612484</t>
  </si>
  <si>
    <t>115</t>
  </si>
  <si>
    <t>712363357</t>
  </si>
  <si>
    <t>Povlakové krytiny střech do 10° z tvarovaných poplastovaných lišt délky 2 m okapnice široká rš 250 mm</t>
  </si>
  <si>
    <t>1565870002</t>
  </si>
  <si>
    <t>"Výpis výrobků klempířske konstrukce ozn. K9"</t>
  </si>
  <si>
    <t>0,5*2</t>
  </si>
  <si>
    <t>116</t>
  </si>
  <si>
    <t>712391171</t>
  </si>
  <si>
    <t>Provedení povlakové krytiny střech do 10° podkladní textilní vrstvy</t>
  </si>
  <si>
    <t>1277088596</t>
  </si>
  <si>
    <t>"Skladba S3" (12,375*10,823)</t>
  </si>
  <si>
    <t>"Skladba S4" (12,35*14,505)</t>
  </si>
  <si>
    <t>117</t>
  </si>
  <si>
    <t>-463572487</t>
  </si>
  <si>
    <t>313,072*1,155 'Přepočtené koeficientem množství</t>
  </si>
  <si>
    <t>118</t>
  </si>
  <si>
    <t>712391172</t>
  </si>
  <si>
    <t>Provedení povlakové krytiny střech do 10° ochranné textilní vrstvy</t>
  </si>
  <si>
    <t>127117654</t>
  </si>
  <si>
    <t>119</t>
  </si>
  <si>
    <t>1842834091</t>
  </si>
  <si>
    <t>388,151*1,155 'Přepočtené koeficientem množství</t>
  </si>
  <si>
    <t>120</t>
  </si>
  <si>
    <t>998712202</t>
  </si>
  <si>
    <t>Přesun hmot procentní pro krytiny povlakové v objektech v přes 6 do 12 m</t>
  </si>
  <si>
    <t>-676787061</t>
  </si>
  <si>
    <t>713</t>
  </si>
  <si>
    <t>Izolace tepelné</t>
  </si>
  <si>
    <t>121</t>
  </si>
  <si>
    <t>713001001X</t>
  </si>
  <si>
    <t>D+M Bloky z termoplastické pěny na bázi polymeru polystyrenu, CF200, 200x200x100 mm</t>
  </si>
  <si>
    <t>25736871</t>
  </si>
  <si>
    <t>"Prokotvení požárních žebříků" 8*2+6</t>
  </si>
  <si>
    <t>"pro kotvení přístřešku na kola" 5</t>
  </si>
  <si>
    <t>122</t>
  </si>
  <si>
    <t>713121211</t>
  </si>
  <si>
    <t>Montáž izolace tepelné podlah volně kladenými okrajovými pásky</t>
  </si>
  <si>
    <t>-1593119765</t>
  </si>
  <si>
    <t>"m.č. 102" (40,58+11,9)*2</t>
  </si>
  <si>
    <t>"m.č. 105" (25,16+11,9)*2</t>
  </si>
  <si>
    <t>"m.č. 106" (21,859+12,152)*2</t>
  </si>
  <si>
    <t>123</t>
  </si>
  <si>
    <t>63141434</t>
  </si>
  <si>
    <t>deska tepelně izolační minerální plovoucích podlah λ=0,033-0,035 tl 40mm</t>
  </si>
  <si>
    <t>313663587</t>
  </si>
  <si>
    <t>247,102*0,12*1,05</t>
  </si>
  <si>
    <t>124</t>
  </si>
  <si>
    <t>713131141</t>
  </si>
  <si>
    <t>Montáž izolace tepelné stěn a základů lepením celoplošně rohoží, pásů, dílců, desek</t>
  </si>
  <si>
    <t>-1140849015</t>
  </si>
  <si>
    <t>"Vnitřní strana atiky"</t>
  </si>
  <si>
    <t>"Skladba S3" (12,375+10,823)*2*0,3</t>
  </si>
  <si>
    <t>"Skladba S4" (12,35+14,505)*2*0,3</t>
  </si>
  <si>
    <t>125</t>
  </si>
  <si>
    <t>28376422</t>
  </si>
  <si>
    <t>deska XPS hrana polodrážková a hladký povrch 300kPA tl 100mm</t>
  </si>
  <si>
    <t>1818872021</t>
  </si>
  <si>
    <t>60,9*1,05 'Přepočtené koeficientem množství</t>
  </si>
  <si>
    <t>126</t>
  </si>
  <si>
    <t>28376073</t>
  </si>
  <si>
    <t>deska EPS grafitová fasádní λ=0,030-0,031 tl 50mm</t>
  </si>
  <si>
    <t>-984795717</t>
  </si>
  <si>
    <t>30,032*1,05 'Přepočtené koeficientem množství</t>
  </si>
  <si>
    <t>127</t>
  </si>
  <si>
    <t>713140823</t>
  </si>
  <si>
    <t>Odstranění tepelné izolace střech nadstřešní volně kladené z polystyrenu suchého tl přes 100 mm</t>
  </si>
  <si>
    <t>-1037584741</t>
  </si>
  <si>
    <t>"odstranění stávající izolace"</t>
  </si>
  <si>
    <t>128</t>
  </si>
  <si>
    <t>713141152</t>
  </si>
  <si>
    <t>Montáž izolace tepelné střech plochých kladené volně 2 vrstvy rohoží, pásů, dílců, desek</t>
  </si>
  <si>
    <t>-102096362</t>
  </si>
  <si>
    <t>129</t>
  </si>
  <si>
    <t>28375912</t>
  </si>
  <si>
    <t>deska EPS 150 pro konstrukce s vysokým zatížením λ=0,035 tl 80mm</t>
  </si>
  <si>
    <t>-1637794986</t>
  </si>
  <si>
    <t>313,072*2,04 'Přepočtené koeficientem množství</t>
  </si>
  <si>
    <t>130</t>
  </si>
  <si>
    <t>713141211</t>
  </si>
  <si>
    <t>Montáž izolace tepelné střech plochých volně položené atikový klín</t>
  </si>
  <si>
    <t>585912597</t>
  </si>
  <si>
    <t>"Skladba S3" (12,375+10,823)*2</t>
  </si>
  <si>
    <t>"Skladba S4" (12,35+14,505)*2</t>
  </si>
  <si>
    <t>131</t>
  </si>
  <si>
    <t>63152005</t>
  </si>
  <si>
    <t>klín atikový přechodný minerální plochých střech tl 50x50mm</t>
  </si>
  <si>
    <t>356785206</t>
  </si>
  <si>
    <t>100,106*1,02 'Přepočtené koeficientem množství</t>
  </si>
  <si>
    <t>132</t>
  </si>
  <si>
    <t>713141311</t>
  </si>
  <si>
    <t>Montáž izolace tepelné střech plochých kladené volně, spádová vrstva</t>
  </si>
  <si>
    <t>732013806</t>
  </si>
  <si>
    <t>"Spádová vrstva atiky"</t>
  </si>
  <si>
    <t>"Výpis výrobků klempířske konstrukce ozn. K5"</t>
  </si>
  <si>
    <t>104,5*0,45</t>
  </si>
  <si>
    <t>"Výpis výrobků klempířske konstrukce ozn. K11"</t>
  </si>
  <si>
    <t>13,5*0,45</t>
  </si>
  <si>
    <t>133</t>
  </si>
  <si>
    <t>28376142</t>
  </si>
  <si>
    <t>klín izolační EPS 150 spád do 5%</t>
  </si>
  <si>
    <t>-348293531</t>
  </si>
  <si>
    <t>53,1*((0,03+0,05)/2)*1,05</t>
  </si>
  <si>
    <t>134</t>
  </si>
  <si>
    <t>998713202</t>
  </si>
  <si>
    <t>Přesun hmot procentní pro izolace tepelné v objektech v přes 6 do 12 m</t>
  </si>
  <si>
    <t>-2009801866</t>
  </si>
  <si>
    <t>722</t>
  </si>
  <si>
    <t>Zdravotechnika - vnitřní vodovod</t>
  </si>
  <si>
    <t>135</t>
  </si>
  <si>
    <t>722250132</t>
  </si>
  <si>
    <t>Hydrantový systém s tvarově stálou hadicí D 25 x 20 m celoplechový</t>
  </si>
  <si>
    <t>soubor</t>
  </si>
  <si>
    <t>-1583071876</t>
  </si>
  <si>
    <t>"Výpis výrobků ostatní výrobky ozn. OS5"</t>
  </si>
  <si>
    <t>136</t>
  </si>
  <si>
    <t>998722202</t>
  </si>
  <si>
    <t>Přesun hmot procentní pro vnitřní vodovod v objektech v přes 6 do 12 m</t>
  </si>
  <si>
    <t>-1722244152</t>
  </si>
  <si>
    <t>751</t>
  </si>
  <si>
    <t>Vzduchotechnika</t>
  </si>
  <si>
    <t>137</t>
  </si>
  <si>
    <t>751398021</t>
  </si>
  <si>
    <t>Montáž větrací mřížky stěnové do 0,040 m2</t>
  </si>
  <si>
    <t>-1146754470</t>
  </si>
  <si>
    <t>"Výpis výrobků ostatních výrobků ozn. OS6"</t>
  </si>
  <si>
    <t>138</t>
  </si>
  <si>
    <t>56245611</t>
  </si>
  <si>
    <t>mřížka větrací hranatá plast se síťovinou 150x150mm</t>
  </si>
  <si>
    <t>-352552758</t>
  </si>
  <si>
    <t>139</t>
  </si>
  <si>
    <t>751398022</t>
  </si>
  <si>
    <t>Montáž větrací mřížky stěnové přes 0,040 do 0,100 m2</t>
  </si>
  <si>
    <t>66111200</t>
  </si>
  <si>
    <t>"Výpis výrobků ostatních výrobků ozn. OS7"</t>
  </si>
  <si>
    <t>"Výpis výrobků ostatních výrobků ozn. OS9"</t>
  </si>
  <si>
    <t>140</t>
  </si>
  <si>
    <t>56245607X</t>
  </si>
  <si>
    <t>mřížka větrací hranatá plast se síťovinou 150x300mm</t>
  </si>
  <si>
    <t>-619910461</t>
  </si>
  <si>
    <t>141</t>
  </si>
  <si>
    <t>56245603X</t>
  </si>
  <si>
    <t>mřížka větrací hranatá plast se síťovinou 250x250mm</t>
  </si>
  <si>
    <t>-1812802404</t>
  </si>
  <si>
    <t>142</t>
  </si>
  <si>
    <t>751398024</t>
  </si>
  <si>
    <t>Montáž větrací mřížky stěnové přes 0,150 do 0,200 m2</t>
  </si>
  <si>
    <t>-522289574</t>
  </si>
  <si>
    <t>"Výpis výrobků ostatních výrobků ozn. OS8"</t>
  </si>
  <si>
    <t>143</t>
  </si>
  <si>
    <t>55341425X</t>
  </si>
  <si>
    <t>mřížka větrací plechová se síťovinou 400x400mm</t>
  </si>
  <si>
    <t>318472787</t>
  </si>
  <si>
    <t>144</t>
  </si>
  <si>
    <t>751398025</t>
  </si>
  <si>
    <t>Montáž větrací mřížky stěnové přes 0,200 m2</t>
  </si>
  <si>
    <t>-2000719808</t>
  </si>
  <si>
    <t>"Výpis výrobků ostatních výrobků ozn. OS10"</t>
  </si>
  <si>
    <t>145</t>
  </si>
  <si>
    <t>55341426X</t>
  </si>
  <si>
    <t>mřížka větrací plechová se síťovinou 950x600mm</t>
  </si>
  <si>
    <t>-1608355652</t>
  </si>
  <si>
    <t>146</t>
  </si>
  <si>
    <t>751398825</t>
  </si>
  <si>
    <t>Demontáž větrací mřížky stěnové průřezu přes 0,200 m2</t>
  </si>
  <si>
    <t>1948396099</t>
  </si>
  <si>
    <t>147</t>
  </si>
  <si>
    <t>998751201</t>
  </si>
  <si>
    <t>Přesun hmot procentní pro vzduchotechniku v objektech výšky do 12 m</t>
  </si>
  <si>
    <t>-1101291472</t>
  </si>
  <si>
    <t>762</t>
  </si>
  <si>
    <t>Konstrukce tesařské</t>
  </si>
  <si>
    <t>148</t>
  </si>
  <si>
    <t>762361311</t>
  </si>
  <si>
    <t>Konstrukční a vyrovnávací vrstva pod klempířské prvky (atiky) z desek dřevoštěpkových tl 18 mm</t>
  </si>
  <si>
    <t>268602925</t>
  </si>
  <si>
    <t>"OSB deska na atiku"</t>
  </si>
  <si>
    <t>149</t>
  </si>
  <si>
    <t>998762202</t>
  </si>
  <si>
    <t>Přesun hmot procentní pro kce tesařské v objektech v přes 6 do 12 m</t>
  </si>
  <si>
    <t>1887472123</t>
  </si>
  <si>
    <t>763</t>
  </si>
  <si>
    <t>Konstrukce suché výstavby</t>
  </si>
  <si>
    <t>150</t>
  </si>
  <si>
    <t>763131531</t>
  </si>
  <si>
    <t>SDK podhled deska 1xDF 12,5 bez izolace jednovrstvá spodní kce profil CD+UD EI 15</t>
  </si>
  <si>
    <t>-2031354475</t>
  </si>
  <si>
    <t>"m.č. 106" 269,47</t>
  </si>
  <si>
    <t>151</t>
  </si>
  <si>
    <t>763131714</t>
  </si>
  <si>
    <t>SDK podhled základní penetrační nátěr</t>
  </si>
  <si>
    <t>-1387708373</t>
  </si>
  <si>
    <t>152</t>
  </si>
  <si>
    <t>998763402</t>
  </si>
  <si>
    <t>Přesun hmot procentní pro sádrokartonové konstrukce v objektech v přes 6 do 12 m</t>
  </si>
  <si>
    <t>1967730483</t>
  </si>
  <si>
    <t>764</t>
  </si>
  <si>
    <t>Konstrukce klempířské</t>
  </si>
  <si>
    <t>153</t>
  </si>
  <si>
    <t>764001821</t>
  </si>
  <si>
    <t>Demontáž krytiny ze svitků nebo tabulí do suti</t>
  </si>
  <si>
    <t>-341090003</t>
  </si>
  <si>
    <t>"Demontáž stávající střešní krytiny"</t>
  </si>
  <si>
    <t>154</t>
  </si>
  <si>
    <t>764002851</t>
  </si>
  <si>
    <t>Demontáž oplechování parapetů do suti</t>
  </si>
  <si>
    <t>-1330737251</t>
  </si>
  <si>
    <t>"Stávající parapety"</t>
  </si>
  <si>
    <t>1,46*2+2,37*3+2,37*6</t>
  </si>
  <si>
    <t>155</t>
  </si>
  <si>
    <t>764004801</t>
  </si>
  <si>
    <t>Demontáž podokapního žlabu do suti</t>
  </si>
  <si>
    <t>1599892270</t>
  </si>
  <si>
    <t>"Stávající žlab"</t>
  </si>
  <si>
    <t>36,12*2</t>
  </si>
  <si>
    <t>156</t>
  </si>
  <si>
    <t>764004861</t>
  </si>
  <si>
    <t>Demontáž svodu do suti</t>
  </si>
  <si>
    <t>1989579380</t>
  </si>
  <si>
    <t>"Stávající svod"</t>
  </si>
  <si>
    <t>4,1*4</t>
  </si>
  <si>
    <t>157</t>
  </si>
  <si>
    <t>764214607</t>
  </si>
  <si>
    <t>Oplechování horních ploch a atik bez rohů z Pz s povrch úpravou mechanicky kotvené rš 670 mm</t>
  </si>
  <si>
    <t>1106127859</t>
  </si>
  <si>
    <t>104,5</t>
  </si>
  <si>
    <t>13,5</t>
  </si>
  <si>
    <t>158</t>
  </si>
  <si>
    <t>764214611</t>
  </si>
  <si>
    <t>Oplechování horních ploch a atik bez rohů z Pz s povrch úpravou mechanicky kotvené rš přes 800 mm</t>
  </si>
  <si>
    <t>-1593998512</t>
  </si>
  <si>
    <t>"Výpis výrobků klempířske konstrukce ozn. K6"</t>
  </si>
  <si>
    <t>1,2*2,0</t>
  </si>
  <si>
    <t>159</t>
  </si>
  <si>
    <t>764216604</t>
  </si>
  <si>
    <t>Oplechování rovných parapetů mechanicky kotvené z Pz s povrchovou úpravou rš 330 mm</t>
  </si>
  <si>
    <t>-47113827</t>
  </si>
  <si>
    <t>"Výpis výrobků klempířske konstrukce ozn. K1"</t>
  </si>
  <si>
    <t>1,46*2</t>
  </si>
  <si>
    <t>"Výpis výrobků klempířske konstrukce ozn. K2"</t>
  </si>
  <si>
    <t>2,37*3</t>
  </si>
  <si>
    <t>"Výpis výrobků klempířske konstrukce ozn. K3"</t>
  </si>
  <si>
    <t>2,37*6</t>
  </si>
  <si>
    <t>"Výpis výrobků klempířske konstrukce ozn. K4"</t>
  </si>
  <si>
    <t>2,0*3</t>
  </si>
  <si>
    <t>160</t>
  </si>
  <si>
    <t>764311608</t>
  </si>
  <si>
    <t>Lemování rovných zdí střech s krytinou prejzovou nebo vlnitou z Pz s povrchovou úpravou rš 750 mm</t>
  </si>
  <si>
    <t>-2015038457</t>
  </si>
  <si>
    <t>"Výpis výrobků klempířske konstrukce ozn. K10"</t>
  </si>
  <si>
    <t>13,5*4</t>
  </si>
  <si>
    <t>161</t>
  </si>
  <si>
    <t>764511445</t>
  </si>
  <si>
    <t>Kotlík oválný (trychtýřový) pro podokapní žlaby z Pz plechu 400/120 mm</t>
  </si>
  <si>
    <t>-612731669</t>
  </si>
  <si>
    <t>162</t>
  </si>
  <si>
    <t>764511603</t>
  </si>
  <si>
    <t>Žlab podokapní půlkruhový z Pz s povrchovou úpravou rš 400 mm</t>
  </si>
  <si>
    <t>-664984024</t>
  </si>
  <si>
    <t>"Výpis výrobků klempířske konstrukce ozn. K7"</t>
  </si>
  <si>
    <t>72,5</t>
  </si>
  <si>
    <t>163</t>
  </si>
  <si>
    <t>764518623</t>
  </si>
  <si>
    <t>Svody kruhové včetně objímek, kolen, odskoků z Pz s povrchovou úpravou průměru 120 mm</t>
  </si>
  <si>
    <t>-1941690366</t>
  </si>
  <si>
    <t>"Výpis výrobků klempířske konstrukce ozn. K8"</t>
  </si>
  <si>
    <t>4,5*4</t>
  </si>
  <si>
    <t>164</t>
  </si>
  <si>
    <t>998764202</t>
  </si>
  <si>
    <t>Přesun hmot procentní pro konstrukce klempířské v objektech v přes 6 do 12 m</t>
  </si>
  <si>
    <t>-749350849</t>
  </si>
  <si>
    <t>765</t>
  </si>
  <si>
    <t>Krytina skládaná</t>
  </si>
  <si>
    <t>165</t>
  </si>
  <si>
    <t>765131851</t>
  </si>
  <si>
    <t>Demontáž vlnité vláknocementové krytiny sklonu do 30° do suti</t>
  </si>
  <si>
    <t>1729542432</t>
  </si>
  <si>
    <t>"Demontáž střešní krytiny"</t>
  </si>
  <si>
    <t>(25,11+0,35+10,788)*6,3*2</t>
  </si>
  <si>
    <t>166</t>
  </si>
  <si>
    <t>998765202</t>
  </si>
  <si>
    <t>Přesun hmot procentní pro krytiny skládané v objektech v přes 6 do 12 m</t>
  </si>
  <si>
    <t>-356338412</t>
  </si>
  <si>
    <t>766</t>
  </si>
  <si>
    <t>Konstrukce truhlářské</t>
  </si>
  <si>
    <t>167</t>
  </si>
  <si>
    <t>766622131</t>
  </si>
  <si>
    <t>Montáž plastových oken plochy přes 1 m2 otevíravých v do 1,5 m s rámem do zdiva</t>
  </si>
  <si>
    <t>1301320029</t>
  </si>
  <si>
    <t>"Výpis výrobků okna ozn. O3"</t>
  </si>
  <si>
    <t>1,15*2,37*6</t>
  </si>
  <si>
    <t>"Výpis výrobků okna ozn. O4"</t>
  </si>
  <si>
    <t>0,9*2,0*3</t>
  </si>
  <si>
    <t>168</t>
  </si>
  <si>
    <t>61140051</t>
  </si>
  <si>
    <t>okno plastové otevíravé/sklopné dvojsklo přes plochu 1m2 do v 1,5m</t>
  </si>
  <si>
    <t>-1389281472</t>
  </si>
  <si>
    <t>169</t>
  </si>
  <si>
    <t>766622132</t>
  </si>
  <si>
    <t>Montáž plastových oken plochy přes 1 m2 otevíravých v do 2,5 m s rámem do zdiva</t>
  </si>
  <si>
    <t>939837800</t>
  </si>
  <si>
    <t>"Výpis výrobků okna ozn. O1"</t>
  </si>
  <si>
    <t>1,75*1,46*2</t>
  </si>
  <si>
    <t>"Výpis výrobků okna ozn. O2"</t>
  </si>
  <si>
    <t>2,36*2,37*3</t>
  </si>
  <si>
    <t>170</t>
  </si>
  <si>
    <t>61140053</t>
  </si>
  <si>
    <t>okno plastové otevíravé/sklopné dvojsklo přes plochu 1m2 v 1,5-2,5m</t>
  </si>
  <si>
    <t>-835090833</t>
  </si>
  <si>
    <t>171</t>
  </si>
  <si>
    <t>766660451</t>
  </si>
  <si>
    <t>Montáž vchodových dveří dvoukřídlových bez nadsvětlíku do zdiva</t>
  </si>
  <si>
    <t>-1176511677</t>
  </si>
  <si>
    <t>"Výpis výrobků dveře ozn. D01"</t>
  </si>
  <si>
    <t>172</t>
  </si>
  <si>
    <t>61140506.D01</t>
  </si>
  <si>
    <t>dveře dvoukřídlé plastové šedé plné max rozměru otvoru 4,84m2 ozn. D01</t>
  </si>
  <si>
    <t>-626314227</t>
  </si>
  <si>
    <t>2,45*1,45*2</t>
  </si>
  <si>
    <t>173</t>
  </si>
  <si>
    <t>766694116</t>
  </si>
  <si>
    <t>Montáž parapetních desek dřevěných nebo plastových š do 30 cm</t>
  </si>
  <si>
    <t>54126979</t>
  </si>
  <si>
    <t>"Výpis výrobků truhlářské výrobky ozn. T4"</t>
  </si>
  <si>
    <t>174</t>
  </si>
  <si>
    <t>60794100</t>
  </si>
  <si>
    <t>parapet dřevotřískový vnitřní povrch laminátový š 150mm</t>
  </si>
  <si>
    <t>-2109227130</t>
  </si>
  <si>
    <t>175</t>
  </si>
  <si>
    <t>766694126</t>
  </si>
  <si>
    <t>Montáž parapetních desek dřevěných nebo plastových š přes 30 cm</t>
  </si>
  <si>
    <t>1759075781</t>
  </si>
  <si>
    <t>"Výpis výrobků truhlářské výrobky ozn. T1"</t>
  </si>
  <si>
    <t>"Výpis výrobků truhlářské výrobky ozn. T2"</t>
  </si>
  <si>
    <t>"Výpis výrobků truhlářské výrobky ozn. T3"</t>
  </si>
  <si>
    <t>"Výpis výrobků truhlářské výrobky ozn. T5"</t>
  </si>
  <si>
    <t>176</t>
  </si>
  <si>
    <t>60794104</t>
  </si>
  <si>
    <t>parapet dřevotřískový vnitřní povrch laminátový š 340mm</t>
  </si>
  <si>
    <t>-1827800730</t>
  </si>
  <si>
    <t>177</t>
  </si>
  <si>
    <t>998766202</t>
  </si>
  <si>
    <t>Přesun hmot procentní pro kce truhlářské v objektech v přes 6 do 12 m</t>
  </si>
  <si>
    <t>206969567</t>
  </si>
  <si>
    <t>767</t>
  </si>
  <si>
    <t>Konstrukce zámečnické</t>
  </si>
  <si>
    <t>178</t>
  </si>
  <si>
    <t>767581803</t>
  </si>
  <si>
    <t>Demontáž podhledu tvarovaný plech</t>
  </si>
  <si>
    <t>-1148451086</t>
  </si>
  <si>
    <t>179</t>
  </si>
  <si>
    <t>767646411</t>
  </si>
  <si>
    <t>Montáž revizních dveří a dvířek jednokřídlových s rámem plochy do 0,5 m2</t>
  </si>
  <si>
    <t>-1165664528</t>
  </si>
  <si>
    <t>"OS3" 0,5*0,8</t>
  </si>
  <si>
    <t>"Os4" 0,5*0,8</t>
  </si>
  <si>
    <t>180</t>
  </si>
  <si>
    <t>55343555X</t>
  </si>
  <si>
    <t>dvířka revizní ocelová bez otvorů pro elektroměřidla 500x800mm ozn. OS3</t>
  </si>
  <si>
    <t>1574581195</t>
  </si>
  <si>
    <t>181</t>
  </si>
  <si>
    <t>55343556X</t>
  </si>
  <si>
    <t>dvířka revizní ocelová bez otvorů pro elektroměřidla 500x800mm ozn. OS4</t>
  </si>
  <si>
    <t>1974135807</t>
  </si>
  <si>
    <t>182</t>
  </si>
  <si>
    <t>767646412</t>
  </si>
  <si>
    <t>Montáž revizních dveří a dvířek jednokřídlových s rámem plochy přes 0,5 do 1 m2</t>
  </si>
  <si>
    <t>-667147706</t>
  </si>
  <si>
    <t>"OS2" 0,6*1,2</t>
  </si>
  <si>
    <t>183</t>
  </si>
  <si>
    <t>55343554X</t>
  </si>
  <si>
    <t>dvířka revizní ocelová bez otvorů pro elektroměřidla 600x1200mm ozn. OS2</t>
  </si>
  <si>
    <t>-1575115730</t>
  </si>
  <si>
    <t>184</t>
  </si>
  <si>
    <t>767646413</t>
  </si>
  <si>
    <t>Montáž revizních dveří a dvířek jednokřídlových s rámem plochy přes 1 m2</t>
  </si>
  <si>
    <t>1198458374</t>
  </si>
  <si>
    <t>"OS1" 0,8*1,3</t>
  </si>
  <si>
    <t>185</t>
  </si>
  <si>
    <t>55343553X</t>
  </si>
  <si>
    <t>dvířka revizní ocelová bez otvorů pro elektroměřidla 800x1300mm ozn. OS1</t>
  </si>
  <si>
    <t>2033345131</t>
  </si>
  <si>
    <t>186</t>
  </si>
  <si>
    <t>767651114</t>
  </si>
  <si>
    <t>Montáž vrat garážových sekčních zajížděcích pod strop pl přes 13 m2</t>
  </si>
  <si>
    <t>1721613825</t>
  </si>
  <si>
    <t>"Výpis výrobků garážová vrata ozn. D02"</t>
  </si>
  <si>
    <t>"Výpis výrobků garážová vrata ozn. D03"</t>
  </si>
  <si>
    <t>"Výpis výrobků garážová vrata ozn. D04"</t>
  </si>
  <si>
    <t>187</t>
  </si>
  <si>
    <t>55345871.D02</t>
  </si>
  <si>
    <t>vrata garážová sekční 3550x3900mm ozn. D02</t>
  </si>
  <si>
    <t>463874461</t>
  </si>
  <si>
    <t>188</t>
  </si>
  <si>
    <t>55345871.D03</t>
  </si>
  <si>
    <t>vrata garážová sekční 3900x5700mm ozn. D03</t>
  </si>
  <si>
    <t>554975646</t>
  </si>
  <si>
    <t>189</t>
  </si>
  <si>
    <t>55345871.D04</t>
  </si>
  <si>
    <t>vrata garážová sekční 3900x4900mm ozn. D04</t>
  </si>
  <si>
    <t>-1756951917</t>
  </si>
  <si>
    <t>190</t>
  </si>
  <si>
    <t>767832102</t>
  </si>
  <si>
    <t>Montáž venkovních požárních žebříků do zdiva bez suchovodu</t>
  </si>
  <si>
    <t>-285522724</t>
  </si>
  <si>
    <t>"Zpětná montáž požárních žebříků"</t>
  </si>
  <si>
    <t>8,0*2+3,0</t>
  </si>
  <si>
    <t>191</t>
  </si>
  <si>
    <t>767832801</t>
  </si>
  <si>
    <t>Demontáž venkovních požárních žebříků se ochranným košem</t>
  </si>
  <si>
    <t>-867472009</t>
  </si>
  <si>
    <t>"Demontáž stávajícíh žebříků"</t>
  </si>
  <si>
    <t>192</t>
  </si>
  <si>
    <t>767995115</t>
  </si>
  <si>
    <t>Montáž atypických zámečnických konstrukcí hm přes 50 do 100 kg</t>
  </si>
  <si>
    <t>kg</t>
  </si>
  <si>
    <t>-1783758961</t>
  </si>
  <si>
    <t>"Úhleníky do vrat a dveří"</t>
  </si>
  <si>
    <t>"L 100x100x8 - 12,2kg/m"</t>
  </si>
  <si>
    <t>1,55*12,2*2</t>
  </si>
  <si>
    <t>4,0*12,2*1</t>
  </si>
  <si>
    <t>5,8*12,2*4</t>
  </si>
  <si>
    <t>5,0*12,2*4</t>
  </si>
  <si>
    <t>"Lemování jámy"</t>
  </si>
  <si>
    <t>(2,7+8,035)*2*12,2</t>
  </si>
  <si>
    <t>193</t>
  </si>
  <si>
    <t>13010440</t>
  </si>
  <si>
    <t>úhelník ocelový rovnostranný jakost S235JR (11 375) 100x100x8mm</t>
  </si>
  <si>
    <t>2057701235</t>
  </si>
  <si>
    <t>Poznámka k položce:
Hmotnost: 12,18 kg/m</t>
  </si>
  <si>
    <t>795,454545454545*0,0011 'Přepočtené koeficientem množství</t>
  </si>
  <si>
    <t>194</t>
  </si>
  <si>
    <t>767995117X</t>
  </si>
  <si>
    <t>Montáž ostatních atypických zámečnických konstrukcí  hmotnosti přes 250 do 500 kg - Přístřešek na kola vč. zkracení ocelových vaznic</t>
  </si>
  <si>
    <t>kpl</t>
  </si>
  <si>
    <t>-771238656</t>
  </si>
  <si>
    <t>"Zpětná montáž přístřešku na kola"</t>
  </si>
  <si>
    <t>195</t>
  </si>
  <si>
    <t>767996800X</t>
  </si>
  <si>
    <t>Demontáž opětovná montáž zvedací plošiny</t>
  </si>
  <si>
    <t>ks</t>
  </si>
  <si>
    <t>-1338563191</t>
  </si>
  <si>
    <t>"Zvedací rampa"</t>
  </si>
  <si>
    <t>196</t>
  </si>
  <si>
    <t>767996805X</t>
  </si>
  <si>
    <t>Demontáž ostatních zámečnických konstrukcí  o hmotnosti jednotlivých dílů rozebráním přes 500 kg - Přístřešek na kola</t>
  </si>
  <si>
    <t>-771518164</t>
  </si>
  <si>
    <t>"Demontáž přístřešku na kola"</t>
  </si>
  <si>
    <t>197</t>
  </si>
  <si>
    <t>998767202</t>
  </si>
  <si>
    <t>Přesun hmot procentní pro zámečnické konstrukce v objektech v přes 6 do 12 m</t>
  </si>
  <si>
    <t>1860635354</t>
  </si>
  <si>
    <t>777</t>
  </si>
  <si>
    <t>Podlahy lité</t>
  </si>
  <si>
    <t>198</t>
  </si>
  <si>
    <t>777111111</t>
  </si>
  <si>
    <t>Vysátí podkladu před provedením lité podlahy</t>
  </si>
  <si>
    <t>1584633155</t>
  </si>
  <si>
    <t>199</t>
  </si>
  <si>
    <t>777111123</t>
  </si>
  <si>
    <t>Strojní broušení podkladu před provedením lité podlahy</t>
  </si>
  <si>
    <t>-181467584</t>
  </si>
  <si>
    <t>200</t>
  </si>
  <si>
    <t>777131101</t>
  </si>
  <si>
    <t>Penetrační epoxidový nátěr podlahy na suchý a vyzrálý podklad</t>
  </si>
  <si>
    <t>-286540104</t>
  </si>
  <si>
    <t>201</t>
  </si>
  <si>
    <t>777511155</t>
  </si>
  <si>
    <t>Krycí epoxidová stěrka tloušťky do 3 mm parkovacích ploch lité podlahy</t>
  </si>
  <si>
    <t>140017440</t>
  </si>
  <si>
    <t>202</t>
  </si>
  <si>
    <t>777911111</t>
  </si>
  <si>
    <t>Tuhé napojení lité podlahy na stěnu nebo sokl</t>
  </si>
  <si>
    <t>404823688</t>
  </si>
  <si>
    <t>"m.č. 102" (40,58+11,9)*2-(1,55+4,0+1,5+1,1)</t>
  </si>
  <si>
    <t>"m.č. 105" (25,16+11,9)*2-(5,8*4)</t>
  </si>
  <si>
    <t>"m.č. 106" (21,859+12,152)*2-(5,0*4)</t>
  </si>
  <si>
    <t>203</t>
  </si>
  <si>
    <t>998777202</t>
  </si>
  <si>
    <t>Přesun hmot procentní pro podlahy lité v objektech v přes 6 do 12 m</t>
  </si>
  <si>
    <t>1798892108</t>
  </si>
  <si>
    <t>781</t>
  </si>
  <si>
    <t>Dokončovací práce - obklady</t>
  </si>
  <si>
    <t>204</t>
  </si>
  <si>
    <t>781131221</t>
  </si>
  <si>
    <t>Izolace stěn fólií celoplošně lepená</t>
  </si>
  <si>
    <t>-811789515</t>
  </si>
  <si>
    <t>205</t>
  </si>
  <si>
    <t>998781202</t>
  </si>
  <si>
    <t>Přesun hmot procentní pro obklady keramické v objektech v přes 6 do 12 m</t>
  </si>
  <si>
    <t>1544861505</t>
  </si>
  <si>
    <t>783</t>
  </si>
  <si>
    <t>Dokončovací práce - nátěry</t>
  </si>
  <si>
    <t>206</t>
  </si>
  <si>
    <t>783009401</t>
  </si>
  <si>
    <t>Bezpečnostní šrafování stěn nebo svislých ploch rovných</t>
  </si>
  <si>
    <t>479751627</t>
  </si>
  <si>
    <t>"Bezpečnostní šrafování po obou stranách vrat"</t>
  </si>
  <si>
    <t>12,0</t>
  </si>
  <si>
    <t>207</t>
  </si>
  <si>
    <t>783301303</t>
  </si>
  <si>
    <t>Bezoplachové odrezivění zámečnických konstrukcí</t>
  </si>
  <si>
    <t>379982381</t>
  </si>
  <si>
    <t xml:space="preserve">"VZ5a" </t>
  </si>
  <si>
    <t>0,434*25,89+0,372*25,46</t>
  </si>
  <si>
    <t>"VZ5b"</t>
  </si>
  <si>
    <t>"VZ5c"</t>
  </si>
  <si>
    <t xml:space="preserve">"VZ5d" </t>
  </si>
  <si>
    <t>"VZ6a"</t>
  </si>
  <si>
    <t>"VZ6b"</t>
  </si>
  <si>
    <t>(0,434*25,89+0,372*25,46)*3</t>
  </si>
  <si>
    <t>"VZ6c"</t>
  </si>
  <si>
    <t>249,261*1,1</t>
  </si>
  <si>
    <t>"Vazničky"</t>
  </si>
  <si>
    <t>(3,6*0,439)*12*10</t>
  </si>
  <si>
    <t>"Ocelová konstrukce zvedáku, přístřešek kolárny a požární žebřík"</t>
  </si>
  <si>
    <t>50,0+70,0</t>
  </si>
  <si>
    <t>274,187+189,648+120,0</t>
  </si>
  <si>
    <t>208</t>
  </si>
  <si>
    <t>783301311</t>
  </si>
  <si>
    <t>Odmaštění zámečnických konstrukcí vodou ředitelným odmašťovačem</t>
  </si>
  <si>
    <t>-368609283</t>
  </si>
  <si>
    <t>209</t>
  </si>
  <si>
    <t>783306801</t>
  </si>
  <si>
    <t>Odstranění nátěru ze zámečnických konstrukcí obroušením</t>
  </si>
  <si>
    <t>2132839938</t>
  </si>
  <si>
    <t>210</t>
  </si>
  <si>
    <t>783314101</t>
  </si>
  <si>
    <t>Základní jednonásobný syntetický nátěr zámečnických konstrukcí</t>
  </si>
  <si>
    <t>515778310</t>
  </si>
  <si>
    <t>211</t>
  </si>
  <si>
    <t>783315101</t>
  </si>
  <si>
    <t>Mezinátěr jednonásobný syntetický standardní zámečnických konstrukcí</t>
  </si>
  <si>
    <t>1532934279</t>
  </si>
  <si>
    <t>212</t>
  </si>
  <si>
    <t>783317101</t>
  </si>
  <si>
    <t>Krycí jednonásobný syntetický standardní nátěr zámečnických konstrukcí</t>
  </si>
  <si>
    <t>-1979458734</t>
  </si>
  <si>
    <t>784</t>
  </si>
  <si>
    <t>Dokončovací práce - malby a tapety</t>
  </si>
  <si>
    <t>213</t>
  </si>
  <si>
    <t>784121003</t>
  </si>
  <si>
    <t>Oškrabání malby v mísnostech v přes 3,80 do 5,00 m</t>
  </si>
  <si>
    <t>1860551054</t>
  </si>
  <si>
    <t>"m.č. 101" (8,175+3,5)*2*5,75</t>
  </si>
  <si>
    <t>"m.č. 102" (11,9+10,58)*2*5,75</t>
  </si>
  <si>
    <t>"m.č. 103" (3,0+3,5)*2*5,75</t>
  </si>
  <si>
    <t>"m.č. 104" (2,37+2,98)*2*4,35+7,06</t>
  </si>
  <si>
    <t>"m.č. 105" (11,9+25,16)*2*4,35</t>
  </si>
  <si>
    <t>"m.č. 106" (21,859+12,152)*2*6,0</t>
  </si>
  <si>
    <t>"Odpočet marmolit"</t>
  </si>
  <si>
    <t>"m.č. 102" -((10,58+11,9)*2*1,2-(1,55*1,1+4,0*1,1))</t>
  </si>
  <si>
    <t>"m.č. 105" -((25,16+11,9)*2*1,2-(3,3*1,07*7))</t>
  </si>
  <si>
    <t>"m.č. 106" -((21,86+11,9)*2*1,2-(3,3*1,2*6))</t>
  </si>
  <si>
    <t>214</t>
  </si>
  <si>
    <t>784121013</t>
  </si>
  <si>
    <t>Rozmývání podkladu po oškrabání malby v místnostech v přes 3,80 do 5,00 m</t>
  </si>
  <si>
    <t>324088683</t>
  </si>
  <si>
    <t>215</t>
  </si>
  <si>
    <t>784181123</t>
  </si>
  <si>
    <t>Hloubková jednonásobná bezbarvá penetrace podkladu v místnostech v přes 3,80 do 5,00 m</t>
  </si>
  <si>
    <t>-2119559835</t>
  </si>
  <si>
    <t>"m.č. 105" (11,9+25,16)*2*4,35+289,48</t>
  </si>
  <si>
    <t>"m.č. 106" (21,859+12,152)*2*6,0+269,47</t>
  </si>
  <si>
    <t>216</t>
  </si>
  <si>
    <t>784211103</t>
  </si>
  <si>
    <t>Dvojnásobné bílé malby ze směsí za mokra výborně oděruvzdorných v místnostech v přes 3,80 do 5,00 m</t>
  </si>
  <si>
    <t>60676968</t>
  </si>
  <si>
    <t>Soupis:</t>
  </si>
  <si>
    <t>D.1.4.b - Silnoproudá elektrotechnika</t>
  </si>
  <si>
    <t xml:space="preserve">D1 - D1.4.b Silnoproudá elektrotechnika </t>
  </si>
  <si>
    <t xml:space="preserve">    D2 - Kabely a vodiče</t>
  </si>
  <si>
    <t xml:space="preserve">    D3 - Instalační materiál II.</t>
  </si>
  <si>
    <t xml:space="preserve">    D4 - Trubky a žlaby</t>
  </si>
  <si>
    <t xml:space="preserve">    D5 - Hromosvod</t>
  </si>
  <si>
    <t xml:space="preserve">    D6 - Neuvedené či nezbytné položky</t>
  </si>
  <si>
    <t>D1</t>
  </si>
  <si>
    <t xml:space="preserve">D1.4.b Silnoproudá elektrotechnika </t>
  </si>
  <si>
    <t>Pol8</t>
  </si>
  <si>
    <t>Rozvaděč RE - úprava</t>
  </si>
  <si>
    <t>D2</t>
  </si>
  <si>
    <t>Kabely a vodiče</t>
  </si>
  <si>
    <t>Pol9</t>
  </si>
  <si>
    <t>Vodic CYY (54) 6</t>
  </si>
  <si>
    <t>Pol10</t>
  </si>
  <si>
    <t>Kabel CYKY-J 3x1,5</t>
  </si>
  <si>
    <t>D3</t>
  </si>
  <si>
    <t>Instalační materiál II.</t>
  </si>
  <si>
    <t>Pol11</t>
  </si>
  <si>
    <t>Krabice 80/80, IP54 pro rozbočení</t>
  </si>
  <si>
    <t>Pol12</t>
  </si>
  <si>
    <t>Svorka 3x2,5mm2</t>
  </si>
  <si>
    <t>Pol13</t>
  </si>
  <si>
    <t>Opjímka pro uzemnění plynového potrubí do DN63</t>
  </si>
  <si>
    <t>D4</t>
  </si>
  <si>
    <t>Trubky a žlaby</t>
  </si>
  <si>
    <t>Pol14</t>
  </si>
  <si>
    <t>Kabelový žlab drátěný 60/50 připevněný na stěnu, včetně tvarovek</t>
  </si>
  <si>
    <t>Pol15</t>
  </si>
  <si>
    <t>Tubka pevná DN23</t>
  </si>
  <si>
    <t>D5</t>
  </si>
  <si>
    <t>Hromosvod</t>
  </si>
  <si>
    <t>Pol16</t>
  </si>
  <si>
    <t>Jímací tyč JT1,5m s podložkou a přítěží pro ploché střechy</t>
  </si>
  <si>
    <t>Pol17</t>
  </si>
  <si>
    <t>Drát AlMgSi D=8mm</t>
  </si>
  <si>
    <t>Pol18</t>
  </si>
  <si>
    <t>Svorka křížová SK</t>
  </si>
  <si>
    <t>Pol19</t>
  </si>
  <si>
    <t>Svorka pro připojení k tyči</t>
  </si>
  <si>
    <t>D6</t>
  </si>
  <si>
    <t>Neuvedené či nezbytné položky</t>
  </si>
  <si>
    <t>Pol20</t>
  </si>
  <si>
    <t>Sekací a vrtací práce (vrtání do 80mm) a ostatní stavební výpomoci</t>
  </si>
  <si>
    <t>Pol21</t>
  </si>
  <si>
    <t>Demontáž napájení větve na rozdělovači</t>
  </si>
  <si>
    <t>hod</t>
  </si>
  <si>
    <t>Pol22</t>
  </si>
  <si>
    <t>Odpojení původních zařázenía tras a aopětovná montáž</t>
  </si>
  <si>
    <t>Pol23</t>
  </si>
  <si>
    <t>Požární ucpávka pro EI 30</t>
  </si>
  <si>
    <t>Pol6</t>
  </si>
  <si>
    <t>Montáž</t>
  </si>
  <si>
    <t>Pol24</t>
  </si>
  <si>
    <t>Likvidace odpadu</t>
  </si>
  <si>
    <t>Pol25</t>
  </si>
  <si>
    <t>Revize</t>
  </si>
  <si>
    <t>Úroveň 3:</t>
  </si>
  <si>
    <t>D.1.4.b - RH-úprava</t>
  </si>
  <si>
    <t xml:space="preserve">    D2 - Část RVS</t>
  </si>
  <si>
    <t>Část RVS</t>
  </si>
  <si>
    <t>Pol1</t>
  </si>
  <si>
    <t>Jistič 2A/1/C</t>
  </si>
  <si>
    <t>Pol2</t>
  </si>
  <si>
    <t>Pojistka 000 32A gG</t>
  </si>
  <si>
    <t>Pol3</t>
  </si>
  <si>
    <t>Pojistkový odpínač FH000</t>
  </si>
  <si>
    <t>Pol4</t>
  </si>
  <si>
    <t>Přepěťová modulová ochrana "B+C"</t>
  </si>
  <si>
    <t>Pol5</t>
  </si>
  <si>
    <t>Propojky, svorky do 32A</t>
  </si>
  <si>
    <t>Pol7</t>
  </si>
  <si>
    <t>Revize, zkoušky</t>
  </si>
  <si>
    <t>Vytápění - Rekonstrukce objektu</t>
  </si>
  <si>
    <t xml:space="preserve">HSV - Práce a dodávky HSV   </t>
  </si>
  <si>
    <t xml:space="preserve">    9 - Ostatní konstrukce a práce, bourání   </t>
  </si>
  <si>
    <t xml:space="preserve">      96 - Bourání konstrukcí   </t>
  </si>
  <si>
    <t xml:space="preserve">PSV - Práce a dodávky PSV   </t>
  </si>
  <si>
    <t xml:space="preserve">    713 - Izolace tepelné   </t>
  </si>
  <si>
    <t xml:space="preserve">    723 - Zdravotechnika - vnitřní plynovod   </t>
  </si>
  <si>
    <t xml:space="preserve">    725 - Zdravotechnika - zařizovací předměty   </t>
  </si>
  <si>
    <t xml:space="preserve">    727 - Zdravotechnika - požární ochrana   </t>
  </si>
  <si>
    <t xml:space="preserve">    731 - Ústřední vytápění - kotelny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</si>
  <si>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</si>
  <si>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</si>
  <si>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</si>
  <si>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    767 - Konstrukce zámečnické   </t>
  </si>
  <si>
    <t xml:space="preserve">    783 - Dokončovací práce - nátěry   </t>
  </si>
  <si>
    <t xml:space="preserve">HZS - Hodinové zúčtovací sazby   </t>
  </si>
  <si>
    <t xml:space="preserve">OST - Ostatní   </t>
  </si>
  <si>
    <t xml:space="preserve">Práce a dodávky HSV   </t>
  </si>
  <si>
    <t xml:space="preserve">Ostatní konstrukce a práce, bourání   </t>
  </si>
  <si>
    <t xml:space="preserve">Bourání konstrukcí   </t>
  </si>
  <si>
    <t>632451421</t>
  </si>
  <si>
    <t>Doplnění cementového potěru hlazeného pl do 1 m2 tl přes 10 do 20 mm 0,85x0,65x2</t>
  </si>
  <si>
    <t>96-1</t>
  </si>
  <si>
    <t>Odvoz a uložení vybouraných hmot na skládku 0,075 x 2,3</t>
  </si>
  <si>
    <t>961044111</t>
  </si>
  <si>
    <t>Bourání základů z betonu prostého 0,85x0,95x0,100 x 2</t>
  </si>
  <si>
    <t xml:space="preserve">Práce a dodávky PSV   </t>
  </si>
  <si>
    <t xml:space="preserve">Izolace tepelné   </t>
  </si>
  <si>
    <t>713-1</t>
  </si>
  <si>
    <t>Odvoz a uložení tepelné izolace na řízenou skládku, poplatek za uložení</t>
  </si>
  <si>
    <t>713410831</t>
  </si>
  <si>
    <t>Odstranění tepelných izolací potrubí a obybů s povrchovou úpravou hliníkovou folií tl. izolace do 50 mm</t>
  </si>
  <si>
    <t>723</t>
  </si>
  <si>
    <t xml:space="preserve">Zdravotechnika - vnitřní plynovod   </t>
  </si>
  <si>
    <t>723_zed_vyp</t>
  </si>
  <si>
    <t>Zednické výpomoci pro plynovod</t>
  </si>
  <si>
    <t>723111202</t>
  </si>
  <si>
    <t>Potrubí ocelové závitové černé bezešvé svařované běžné DN 15</t>
  </si>
  <si>
    <t>723111203</t>
  </si>
  <si>
    <t>Potrubí ocelové závitové černé bezešvé svařované běžné DN 20</t>
  </si>
  <si>
    <t>723111204</t>
  </si>
  <si>
    <t>Potrubí ocelové závitové černé bezešvé svařované běžné DN 25</t>
  </si>
  <si>
    <t>723111205</t>
  </si>
  <si>
    <t>Potrubí ocelové závitové černé bezešvé svařované běžné DN 32</t>
  </si>
  <si>
    <t>723150365</t>
  </si>
  <si>
    <t>Chránička D 38x2,6 mm</t>
  </si>
  <si>
    <t>723150367</t>
  </si>
  <si>
    <t>Chránička D 57x2,9 mm</t>
  </si>
  <si>
    <t>723180113</t>
  </si>
  <si>
    <t>Potrubí plynové nerezové EUROGW, PN 0,5 DN 20</t>
  </si>
  <si>
    <t>723190252</t>
  </si>
  <si>
    <t>Výpustky plynovodní vedení a upevnění DN 20</t>
  </si>
  <si>
    <t>723190907</t>
  </si>
  <si>
    <t>Odvzdušnění nebo napuštění plynovodního potrubí</t>
  </si>
  <si>
    <t>723221302</t>
  </si>
  <si>
    <t>Ventil vzorkovací rohový G 1/2 PN 5 s vnějším závitem</t>
  </si>
  <si>
    <t>723231162</t>
  </si>
  <si>
    <t>Kohout kulový přímý G 1/2 PN 42 do 185°C plnoprůtokový s koulí DADO vnitřní závit těžká řada</t>
  </si>
  <si>
    <t>723231163</t>
  </si>
  <si>
    <t>Kohout kulový přímý G 3/4 PN 42 do 185°C plnoprůtokový s koulí DADO vnitřní závit těžká řada</t>
  </si>
  <si>
    <t>723231164</t>
  </si>
  <si>
    <t>Kohout kulový přímý G 1 PN 42 do 185°C plnoprůtokový s koulí DADO vnitřní závit těžká řada</t>
  </si>
  <si>
    <t>723231165</t>
  </si>
  <si>
    <t>Kohout kulový přímý G 1 1/4 PN 42 do 185°C plnoprůtokový s koulí DADO vnitřní závit těžká řada</t>
  </si>
  <si>
    <t>998723201</t>
  </si>
  <si>
    <t>Přesun hmot procentní pro vnitřní plynovod v objektech v do 6 m</t>
  </si>
  <si>
    <t>725</t>
  </si>
  <si>
    <t xml:space="preserve">Zdravotechnika - zařizovací předměty   </t>
  </si>
  <si>
    <t>725-1</t>
  </si>
  <si>
    <t>Plynový ohřívač vzduchu s modulovaným výkonem výkon 9,7 až 15,1 kW, průtok vzduchu 20000 m3/hod</t>
  </si>
  <si>
    <t>725-1.1</t>
  </si>
  <si>
    <t>Montáž konzol pod plynové ohřívače vzduchu stěnu včetně pomocného uchycovacího materiálu, osazení plynových ohřívačů vzduchu na konzole</t>
  </si>
  <si>
    <t>725-1.2</t>
  </si>
  <si>
    <t>Podpěra pevná d-1000 mm, pro plynový agregát</t>
  </si>
  <si>
    <t>725-10</t>
  </si>
  <si>
    <t>Paušál na servisní práce pro uvedení do provozu. Doprava, vystavení protokolu, servisní náklady Uvedení do provozu plynového spotřebiče</t>
  </si>
  <si>
    <t>725-11</t>
  </si>
  <si>
    <t>Dopravné a balné CZ - Doprava zboží do místa určení</t>
  </si>
  <si>
    <t>725-15.2</t>
  </si>
  <si>
    <t>Trubka s povětrnostní koncovkou D80x800</t>
  </si>
  <si>
    <t>725-15.3</t>
  </si>
  <si>
    <t>Trubka s povětrnostní koncovkou D80x1000</t>
  </si>
  <si>
    <t>725-3</t>
  </si>
  <si>
    <t>Plynová hadice připojovací - pružná s opláštěním DN16 - L-1000 mm, připojení G 3/4" (100Pa-56,5 kW)</t>
  </si>
  <si>
    <t>725-8</t>
  </si>
  <si>
    <t>Smart easy - dotyková regulace s týdenním režimem pro ovládání 1 - 32 jednotek</t>
  </si>
  <si>
    <t>725-9</t>
  </si>
  <si>
    <t>Uvedení do provozu plynového spotřebiče</t>
  </si>
  <si>
    <t>727</t>
  </si>
  <si>
    <t xml:space="preserve">Zdravotechnika - požární ochrana   </t>
  </si>
  <si>
    <t>727113001</t>
  </si>
  <si>
    <t>Trubní ucpávka ocelového potrubí s nehořlavou izolací DN 25 stěnou tl 100 mm požární odolnost EI 90-120</t>
  </si>
  <si>
    <t>727113002</t>
  </si>
  <si>
    <t>Trubní ucpávka ocelového potrubí s nehořlavou izolací DN 32 stěnou tl 100 mm požární odolnost EI 90-120</t>
  </si>
  <si>
    <t>731</t>
  </si>
  <si>
    <t xml:space="preserve">Ústřední vytápění - kotelny   </t>
  </si>
  <si>
    <t>731:1</t>
  </si>
  <si>
    <t>Demontáž kouřovodu, osazení zděře po kouřovodu do komína</t>
  </si>
  <si>
    <t>sb</t>
  </si>
  <si>
    <t>731200826</t>
  </si>
  <si>
    <t>Demontáž kotle ocelového na plynná nebo kapalná paliva výkon do 60 kW</t>
  </si>
  <si>
    <t>733</t>
  </si>
  <si>
    <t xml:space="preserve">Ústřední vytápění - rozvodné potrubí   </t>
  </si>
  <si>
    <t>733110806</t>
  </si>
  <si>
    <t>Demontáž potrubí ocelového závitového do DN 32</t>
  </si>
  <si>
    <t>733110808</t>
  </si>
  <si>
    <t>Demontáž potrubí ocelového závitového do DN 50</t>
  </si>
  <si>
    <t>733221102</t>
  </si>
  <si>
    <t>Potrubí měděné měkké spojované měkkým pájením D 15x1</t>
  </si>
  <si>
    <t>733291101</t>
  </si>
  <si>
    <t>Zkouška těsnosti potrubí měděné do D 35x1,5</t>
  </si>
  <si>
    <t>998733201</t>
  </si>
  <si>
    <t>Přesun hmot procentní pro rozvody potrubí v objektech v do 6 m</t>
  </si>
  <si>
    <t>734</t>
  </si>
  <si>
    <t xml:space="preserve">Ústřední vytápění - armatury   </t>
  </si>
  <si>
    <t>734200811</t>
  </si>
  <si>
    <t>Demontáž armatury závitové s jedním závitem do G 1/2</t>
  </si>
  <si>
    <t>734200822</t>
  </si>
  <si>
    <t>Demontáž armatury závitové se dvěma závity do G 1</t>
  </si>
  <si>
    <t>734200823</t>
  </si>
  <si>
    <t>Demontáž armatury závitové se dvěma závity do G 6/4</t>
  </si>
  <si>
    <t>734209105</t>
  </si>
  <si>
    <t>Montáž armatury závitové s jedním závitem G 5,4" + ocel. zátka 5/4"</t>
  </si>
  <si>
    <t>734290823</t>
  </si>
  <si>
    <t>Demontáž armatury směšovací přivařovací čtyřcestné   DN 32</t>
  </si>
  <si>
    <t>734421102/3</t>
  </si>
  <si>
    <t>Tlakoměr deformační D 160 mm; rozsahu 0 - 6 kPa;  připojení spodní G1/2"+ Tlakoměrová smyčka a tlakoměrový kohout G 1/2"</t>
  </si>
  <si>
    <t>734494213</t>
  </si>
  <si>
    <t>Návarek s trubkovým závitem M20X1,5</t>
  </si>
  <si>
    <t>735</t>
  </si>
  <si>
    <t xml:space="preserve">Ústřední vytápění - otopná tělesa   </t>
  </si>
  <si>
    <t>735121810</t>
  </si>
  <si>
    <t>Demontáž otopného tělesa ocelového článkového 78 čl. x 0,44 m2</t>
  </si>
  <si>
    <t xml:space="preserve">Konstrukce zámečnické   </t>
  </si>
  <si>
    <t>767_MO0001</t>
  </si>
  <si>
    <t>montáže uložení potrubí</t>
  </si>
  <si>
    <t>767_oc_kon_50</t>
  </si>
  <si>
    <t>pozinkované děrované systémové profily průřezu L, U pro vyhotovení konzol a závěsů; závitové tyče M10 - uložení potrubí do DN 50</t>
  </si>
  <si>
    <t>767_zed_vyp</t>
  </si>
  <si>
    <t>Zednické výpomoci konstrukce zámečnické</t>
  </si>
  <si>
    <t>998767201</t>
  </si>
  <si>
    <t>Přesun hmot procentní pro zámečnické konstrukce v objektech v do 6 m</t>
  </si>
  <si>
    <t xml:space="preserve">Dokončovací práce - nátěry   </t>
  </si>
  <si>
    <t>783220010RAC</t>
  </si>
  <si>
    <t>Nátěr kovových doplňkových konstrukcí syntetický dvojnásobný krycí s 2x emailováním</t>
  </si>
  <si>
    <t>783601711</t>
  </si>
  <si>
    <t>Bezoplachové odrezivění potrubí DN do 50 mm</t>
  </si>
  <si>
    <t>783601715</t>
  </si>
  <si>
    <t>Odmaštění ředidlovým odmašťovačem potrubí DN do 50 mm</t>
  </si>
  <si>
    <t>783617613</t>
  </si>
  <si>
    <t>Krycí dvojnásobný syntetický samozákladující nátěr potrubí DN do 50 mm</t>
  </si>
  <si>
    <t>262144</t>
  </si>
  <si>
    <t>OST</t>
  </si>
  <si>
    <t xml:space="preserve">Ostatní   </t>
  </si>
  <si>
    <t>OST_čiš_zař</t>
  </si>
  <si>
    <t>Základní vyčištění a revize stávajících armatur a zařízení , kontrola celistvosti a příprava na znovuosazení v nové pozic</t>
  </si>
  <si>
    <t>OST_leseni</t>
  </si>
  <si>
    <t>Lešení pro montážní práce po dobu výstavby.</t>
  </si>
  <si>
    <t>OST_ZK_p_t_UT</t>
  </si>
  <si>
    <t>Zkouška pevnosti a těsnosti potrubního systému - plyn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</si>
  <si>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</si>
  <si>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</si>
  <si>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</si>
  <si>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</si>
  <si>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</si>
  <si>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</si>
  <si>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</si>
  <si>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011002000</t>
  </si>
  <si>
    <t>Průzkumné práce</t>
  </si>
  <si>
    <t>Kč</t>
  </si>
  <si>
    <t>1024</t>
  </si>
  <si>
    <t>1149156872</t>
  </si>
  <si>
    <t>Poznámka k položce:
Sondy pro zjištění skutečného vední inženýrských sítí
Sondy pro zjištění stavu stávajícíh konstrukcí</t>
  </si>
  <si>
    <t>012103000</t>
  </si>
  <si>
    <t>Geodetické práce před výstavbou</t>
  </si>
  <si>
    <t>1550817693</t>
  </si>
  <si>
    <t>Poznámka k položce:
Vytyčení inženýrských sítí</t>
  </si>
  <si>
    <t>012203000</t>
  </si>
  <si>
    <t>Geodetické práce při provádění stavby</t>
  </si>
  <si>
    <t>-1678100010</t>
  </si>
  <si>
    <t>012303000</t>
  </si>
  <si>
    <t>Geodetické práce po výstavbě</t>
  </si>
  <si>
    <t>935820515</t>
  </si>
  <si>
    <t>Poznámka k položce:
Zaměření skuteného stavu objektu, inženýrských sítí, přístřešku</t>
  </si>
  <si>
    <t>013203000</t>
  </si>
  <si>
    <t>Dokumentace stavby bez rozlišení</t>
  </si>
  <si>
    <t>-102241902</t>
  </si>
  <si>
    <t>Poznámka k položce:
Dílenské dokumentace pro výplně otvorů, atd.</t>
  </si>
  <si>
    <t>013254000</t>
  </si>
  <si>
    <t>Dokumentace skutečného provedení stavby</t>
  </si>
  <si>
    <t>638269267</t>
  </si>
  <si>
    <t>VRN3</t>
  </si>
  <si>
    <t>Zařízení staveniště</t>
  </si>
  <si>
    <t>030001000</t>
  </si>
  <si>
    <t>-1632810654</t>
  </si>
  <si>
    <t>Poznámka k položce:
Náklady na zřízení, provoz a odstranění zařízení staveniště</t>
  </si>
  <si>
    <t>VRN4</t>
  </si>
  <si>
    <t>Inženýrská činnost</t>
  </si>
  <si>
    <t>043002000</t>
  </si>
  <si>
    <t>Zkoušky a ostatní měření</t>
  </si>
  <si>
    <t>-460992562</t>
  </si>
  <si>
    <t>Poznámka k položce:
Odtrhová zkouška, zkoušky hutnící, atd.</t>
  </si>
  <si>
    <t>045002000</t>
  </si>
  <si>
    <t>Kompletační a koordinační činnost</t>
  </si>
  <si>
    <t>204796007</t>
  </si>
  <si>
    <t>Poznámka k položce:
Vzorkování materiálů 
Součinnost při kolaudaci + Předání potřebných dokladů</t>
  </si>
  <si>
    <t>VRN7</t>
  </si>
  <si>
    <t>Provozní vlivy</t>
  </si>
  <si>
    <t>070001000</t>
  </si>
  <si>
    <t>-1498093263</t>
  </si>
  <si>
    <t>Poznámka k položce:
Ztížené podmínky za stavbu uvnitř areálu</t>
  </si>
  <si>
    <t>071103000</t>
  </si>
  <si>
    <t>Provoz investora</t>
  </si>
  <si>
    <t>-1692960240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</si>
</sst>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 topLeftCell="A7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7" customHeight="1"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7" t="s">
        <v>6</v>
      </c>
      <c r="BT2" s="17" t="s">
        <v>7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07" t="s">
        <v>14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R5" s="20"/>
      <c r="BE5" s="204" t="s">
        <v>15</v>
      </c>
      <c r="BS5" s="17" t="s">
        <v>6</v>
      </c>
    </row>
    <row r="6" spans="2:71" ht="37" customHeight="1">
      <c r="B6" s="20"/>
      <c r="D6" s="26" t="s">
        <v>16</v>
      </c>
      <c r="K6" s="208" t="s">
        <v>17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R6" s="20"/>
      <c r="BE6" s="205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5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05"/>
      <c r="BS8" s="17" t="s">
        <v>6</v>
      </c>
    </row>
    <row r="9" spans="2:71" ht="14.5" customHeight="1">
      <c r="B9" s="20"/>
      <c r="AR9" s="20"/>
      <c r="BE9" s="205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05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29</v>
      </c>
      <c r="AR11" s="20"/>
      <c r="BE11" s="205"/>
      <c r="BS11" s="17" t="s">
        <v>6</v>
      </c>
    </row>
    <row r="12" spans="2:71" ht="7" customHeight="1">
      <c r="B12" s="20"/>
      <c r="AR12" s="20"/>
      <c r="BE12" s="205"/>
      <c r="BS12" s="17" t="s">
        <v>6</v>
      </c>
    </row>
    <row r="13" spans="2:71" ht="12" customHeight="1">
      <c r="B13" s="20"/>
      <c r="D13" s="27" t="s">
        <v>30</v>
      </c>
      <c r="AK13" s="27" t="s">
        <v>25</v>
      </c>
      <c r="AN13" s="29" t="s">
        <v>31</v>
      </c>
      <c r="AR13" s="20"/>
      <c r="BE13" s="205"/>
      <c r="BS13" s="17" t="s">
        <v>6</v>
      </c>
    </row>
    <row r="14" spans="2:71" ht="12.5">
      <c r="B14" s="20"/>
      <c r="E14" s="209" t="s">
        <v>31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7" t="s">
        <v>28</v>
      </c>
      <c r="AN14" s="29" t="s">
        <v>31</v>
      </c>
      <c r="AR14" s="20"/>
      <c r="BE14" s="205"/>
      <c r="BS14" s="17" t="s">
        <v>6</v>
      </c>
    </row>
    <row r="15" spans="2:71" ht="7" customHeight="1">
      <c r="B15" s="20"/>
      <c r="AR15" s="20"/>
      <c r="BE15" s="205"/>
      <c r="BS15" s="17" t="s">
        <v>4</v>
      </c>
    </row>
    <row r="16" spans="2:71" ht="12" customHeight="1">
      <c r="B16" s="20"/>
      <c r="D16" s="27" t="s">
        <v>32</v>
      </c>
      <c r="AK16" s="27" t="s">
        <v>25</v>
      </c>
      <c r="AN16" s="25" t="s">
        <v>33</v>
      </c>
      <c r="AR16" s="20"/>
      <c r="BE16" s="205"/>
      <c r="BS16" s="17" t="s">
        <v>4</v>
      </c>
    </row>
    <row r="17" spans="2:71" ht="18.4" customHeight="1">
      <c r="B17" s="20"/>
      <c r="E17" s="25" t="s">
        <v>34</v>
      </c>
      <c r="AK17" s="27" t="s">
        <v>28</v>
      </c>
      <c r="AN17" s="25" t="s">
        <v>35</v>
      </c>
      <c r="AR17" s="20"/>
      <c r="BE17" s="205"/>
      <c r="BS17" s="17" t="s">
        <v>36</v>
      </c>
    </row>
    <row r="18" spans="2:71" ht="7" customHeight="1">
      <c r="B18" s="20"/>
      <c r="AR18" s="20"/>
      <c r="BE18" s="205"/>
      <c r="BS18" s="17" t="s">
        <v>6</v>
      </c>
    </row>
    <row r="19" spans="2:71" ht="12" customHeight="1">
      <c r="B19" s="20"/>
      <c r="D19" s="27" t="s">
        <v>37</v>
      </c>
      <c r="AK19" s="27" t="s">
        <v>25</v>
      </c>
      <c r="AN19" s="25" t="s">
        <v>1</v>
      </c>
      <c r="AR19" s="20"/>
      <c r="BE19" s="205"/>
      <c r="BS19" s="17" t="s">
        <v>6</v>
      </c>
    </row>
    <row r="20" spans="2:71" ht="18.4" customHeight="1">
      <c r="B20" s="20"/>
      <c r="E20" s="25" t="s">
        <v>38</v>
      </c>
      <c r="AK20" s="27" t="s">
        <v>28</v>
      </c>
      <c r="AN20" s="25" t="s">
        <v>1</v>
      </c>
      <c r="AR20" s="20"/>
      <c r="BE20" s="205"/>
      <c r="BS20" s="17" t="s">
        <v>36</v>
      </c>
    </row>
    <row r="21" spans="2:57" ht="7" customHeight="1">
      <c r="B21" s="20"/>
      <c r="AR21" s="20"/>
      <c r="BE21" s="205"/>
    </row>
    <row r="22" spans="2:57" ht="12" customHeight="1">
      <c r="B22" s="20"/>
      <c r="D22" s="27" t="s">
        <v>39</v>
      </c>
      <c r="AR22" s="20"/>
      <c r="BE22" s="205"/>
    </row>
    <row r="23" spans="2:57" ht="47.25" customHeight="1">
      <c r="B23" s="20"/>
      <c r="E23" s="211" t="s">
        <v>40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20"/>
      <c r="BE23" s="205"/>
    </row>
    <row r="24" spans="2:57" ht="7" customHeight="1">
      <c r="B24" s="20"/>
      <c r="AR24" s="20"/>
      <c r="BE24" s="205"/>
    </row>
    <row r="25" spans="2:57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5"/>
    </row>
    <row r="26" spans="2:57" s="1" customFormat="1" ht="25.9" customHeight="1">
      <c r="B26" s="32"/>
      <c r="D26" s="33" t="s">
        <v>41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2">
        <f>ROUND(AG94,2)</f>
        <v>0</v>
      </c>
      <c r="AL26" s="213"/>
      <c r="AM26" s="213"/>
      <c r="AN26" s="213"/>
      <c r="AO26" s="213"/>
      <c r="AR26" s="32"/>
      <c r="BE26" s="205"/>
    </row>
    <row r="27" spans="2:57" s="1" customFormat="1" ht="7" customHeight="1">
      <c r="B27" s="32"/>
      <c r="AR27" s="32"/>
      <c r="BE27" s="205"/>
    </row>
    <row r="28" spans="2:57" s="1" customFormat="1" ht="12.5">
      <c r="B28" s="32"/>
      <c r="L28" s="214" t="s">
        <v>42</v>
      </c>
      <c r="M28" s="214"/>
      <c r="N28" s="214"/>
      <c r="O28" s="214"/>
      <c r="P28" s="214"/>
      <c r="W28" s="214" t="s">
        <v>43</v>
      </c>
      <c r="X28" s="214"/>
      <c r="Y28" s="214"/>
      <c r="Z28" s="214"/>
      <c r="AA28" s="214"/>
      <c r="AB28" s="214"/>
      <c r="AC28" s="214"/>
      <c r="AD28" s="214"/>
      <c r="AE28" s="214"/>
      <c r="AK28" s="214" t="s">
        <v>44</v>
      </c>
      <c r="AL28" s="214"/>
      <c r="AM28" s="214"/>
      <c r="AN28" s="214"/>
      <c r="AO28" s="214"/>
      <c r="AR28" s="32"/>
      <c r="BE28" s="205"/>
    </row>
    <row r="29" spans="2:57" s="2" customFormat="1" ht="14.5" customHeight="1">
      <c r="B29" s="35"/>
      <c r="D29" s="27" t="s">
        <v>45</v>
      </c>
      <c r="F29" s="27" t="s">
        <v>46</v>
      </c>
      <c r="L29" s="197">
        <v>0.21</v>
      </c>
      <c r="M29" s="198"/>
      <c r="N29" s="198"/>
      <c r="O29" s="198"/>
      <c r="P29" s="198"/>
      <c r="W29" s="199">
        <f>ROUND(AZ94,2)</f>
        <v>0</v>
      </c>
      <c r="X29" s="198"/>
      <c r="Y29" s="198"/>
      <c r="Z29" s="198"/>
      <c r="AA29" s="198"/>
      <c r="AB29" s="198"/>
      <c r="AC29" s="198"/>
      <c r="AD29" s="198"/>
      <c r="AE29" s="198"/>
      <c r="AK29" s="199">
        <f>ROUND(AV94,2)</f>
        <v>0</v>
      </c>
      <c r="AL29" s="198"/>
      <c r="AM29" s="198"/>
      <c r="AN29" s="198"/>
      <c r="AO29" s="198"/>
      <c r="AR29" s="35"/>
      <c r="BE29" s="206"/>
    </row>
    <row r="30" spans="2:57" s="2" customFormat="1" ht="14.5" customHeight="1">
      <c r="B30" s="35"/>
      <c r="F30" s="27" t="s">
        <v>47</v>
      </c>
      <c r="L30" s="197">
        <v>0.15</v>
      </c>
      <c r="M30" s="198"/>
      <c r="N30" s="198"/>
      <c r="O30" s="198"/>
      <c r="P30" s="198"/>
      <c r="W30" s="199">
        <f>ROUND(BA94,2)</f>
        <v>0</v>
      </c>
      <c r="X30" s="198"/>
      <c r="Y30" s="198"/>
      <c r="Z30" s="198"/>
      <c r="AA30" s="198"/>
      <c r="AB30" s="198"/>
      <c r="AC30" s="198"/>
      <c r="AD30" s="198"/>
      <c r="AE30" s="198"/>
      <c r="AK30" s="199">
        <f>ROUND(AW94,2)</f>
        <v>0</v>
      </c>
      <c r="AL30" s="198"/>
      <c r="AM30" s="198"/>
      <c r="AN30" s="198"/>
      <c r="AO30" s="198"/>
      <c r="AR30" s="35"/>
      <c r="BE30" s="206"/>
    </row>
    <row r="31" spans="2:57" s="2" customFormat="1" ht="14.5" customHeight="1" hidden="1">
      <c r="B31" s="35"/>
      <c r="F31" s="27" t="s">
        <v>48</v>
      </c>
      <c r="L31" s="197">
        <v>0.21</v>
      </c>
      <c r="M31" s="198"/>
      <c r="N31" s="198"/>
      <c r="O31" s="198"/>
      <c r="P31" s="198"/>
      <c r="W31" s="199">
        <f>ROUND(BB94,2)</f>
        <v>0</v>
      </c>
      <c r="X31" s="198"/>
      <c r="Y31" s="198"/>
      <c r="Z31" s="198"/>
      <c r="AA31" s="198"/>
      <c r="AB31" s="198"/>
      <c r="AC31" s="198"/>
      <c r="AD31" s="198"/>
      <c r="AE31" s="198"/>
      <c r="AK31" s="199">
        <v>0</v>
      </c>
      <c r="AL31" s="198"/>
      <c r="AM31" s="198"/>
      <c r="AN31" s="198"/>
      <c r="AO31" s="198"/>
      <c r="AR31" s="35"/>
      <c r="BE31" s="206"/>
    </row>
    <row r="32" spans="2:57" s="2" customFormat="1" ht="14.5" customHeight="1" hidden="1">
      <c r="B32" s="35"/>
      <c r="F32" s="27" t="s">
        <v>49</v>
      </c>
      <c r="L32" s="197">
        <v>0.15</v>
      </c>
      <c r="M32" s="198"/>
      <c r="N32" s="198"/>
      <c r="O32" s="198"/>
      <c r="P32" s="198"/>
      <c r="W32" s="199">
        <f>ROUND(BC94,2)</f>
        <v>0</v>
      </c>
      <c r="X32" s="198"/>
      <c r="Y32" s="198"/>
      <c r="Z32" s="198"/>
      <c r="AA32" s="198"/>
      <c r="AB32" s="198"/>
      <c r="AC32" s="198"/>
      <c r="AD32" s="198"/>
      <c r="AE32" s="198"/>
      <c r="AK32" s="199">
        <v>0</v>
      </c>
      <c r="AL32" s="198"/>
      <c r="AM32" s="198"/>
      <c r="AN32" s="198"/>
      <c r="AO32" s="198"/>
      <c r="AR32" s="35"/>
      <c r="BE32" s="206"/>
    </row>
    <row r="33" spans="2:57" s="2" customFormat="1" ht="14.5" customHeight="1" hidden="1">
      <c r="B33" s="35"/>
      <c r="F33" s="27" t="s">
        <v>50</v>
      </c>
      <c r="L33" s="197">
        <v>0</v>
      </c>
      <c r="M33" s="198"/>
      <c r="N33" s="198"/>
      <c r="O33" s="198"/>
      <c r="P33" s="198"/>
      <c r="W33" s="199">
        <f>ROUND(BD94,2)</f>
        <v>0</v>
      </c>
      <c r="X33" s="198"/>
      <c r="Y33" s="198"/>
      <c r="Z33" s="198"/>
      <c r="AA33" s="198"/>
      <c r="AB33" s="198"/>
      <c r="AC33" s="198"/>
      <c r="AD33" s="198"/>
      <c r="AE33" s="198"/>
      <c r="AK33" s="199">
        <v>0</v>
      </c>
      <c r="AL33" s="198"/>
      <c r="AM33" s="198"/>
      <c r="AN33" s="198"/>
      <c r="AO33" s="198"/>
      <c r="AR33" s="35"/>
      <c r="BE33" s="206"/>
    </row>
    <row r="34" spans="2:57" s="1" customFormat="1" ht="7" customHeight="1">
      <c r="B34" s="32"/>
      <c r="AR34" s="32"/>
      <c r="BE34" s="205"/>
    </row>
    <row r="35" spans="2:44" s="1" customFormat="1" ht="25.9" customHeight="1">
      <c r="B35" s="32"/>
      <c r="C35" s="36"/>
      <c r="D35" s="37" t="s">
        <v>51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52</v>
      </c>
      <c r="U35" s="38"/>
      <c r="V35" s="38"/>
      <c r="W35" s="38"/>
      <c r="X35" s="203" t="s">
        <v>53</v>
      </c>
      <c r="Y35" s="201"/>
      <c r="Z35" s="201"/>
      <c r="AA35" s="201"/>
      <c r="AB35" s="201"/>
      <c r="AC35" s="38"/>
      <c r="AD35" s="38"/>
      <c r="AE35" s="38"/>
      <c r="AF35" s="38"/>
      <c r="AG35" s="38"/>
      <c r="AH35" s="38"/>
      <c r="AI35" s="38"/>
      <c r="AJ35" s="38"/>
      <c r="AK35" s="200">
        <f>SUM(AK26:AK33)</f>
        <v>0</v>
      </c>
      <c r="AL35" s="201"/>
      <c r="AM35" s="201"/>
      <c r="AN35" s="201"/>
      <c r="AO35" s="202"/>
      <c r="AP35" s="36"/>
      <c r="AQ35" s="36"/>
      <c r="AR35" s="32"/>
    </row>
    <row r="36" spans="2:44" s="1" customFormat="1" ht="7" customHeight="1">
      <c r="B36" s="32"/>
      <c r="AR36" s="32"/>
    </row>
    <row r="37" spans="2:44" s="1" customFormat="1" ht="14.5" customHeight="1">
      <c r="B37" s="32"/>
      <c r="AR37" s="32"/>
    </row>
    <row r="38" spans="2:44" ht="14.5" customHeight="1">
      <c r="B38" s="20"/>
      <c r="AR38" s="20"/>
    </row>
    <row r="39" spans="2:44" ht="14.5" customHeight="1">
      <c r="B39" s="20"/>
      <c r="AR39" s="20"/>
    </row>
    <row r="40" spans="2:44" ht="14.5" customHeight="1">
      <c r="B40" s="20"/>
      <c r="AR40" s="20"/>
    </row>
    <row r="41" spans="2:44" ht="14.5" customHeight="1">
      <c r="B41" s="20"/>
      <c r="AR41" s="20"/>
    </row>
    <row r="42" spans="2:44" ht="14.5" customHeight="1">
      <c r="B42" s="20"/>
      <c r="AR42" s="20"/>
    </row>
    <row r="43" spans="2:44" ht="14.5" customHeight="1">
      <c r="B43" s="20"/>
      <c r="AR43" s="20"/>
    </row>
    <row r="44" spans="2:44" ht="14.5" customHeight="1">
      <c r="B44" s="20"/>
      <c r="AR44" s="20"/>
    </row>
    <row r="45" spans="2:44" ht="14.5" customHeight="1">
      <c r="B45" s="20"/>
      <c r="AR45" s="20"/>
    </row>
    <row r="46" spans="2:44" ht="14.5" customHeight="1">
      <c r="B46" s="20"/>
      <c r="AR46" s="20"/>
    </row>
    <row r="47" spans="2:44" ht="14.5" customHeight="1">
      <c r="B47" s="20"/>
      <c r="AR47" s="20"/>
    </row>
    <row r="48" spans="2:44" ht="14.5" customHeight="1">
      <c r="B48" s="20"/>
      <c r="AR48" s="20"/>
    </row>
    <row r="49" spans="2:44" s="1" customFormat="1" ht="14.5" customHeight="1">
      <c r="B49" s="32"/>
      <c r="D49" s="40" t="s">
        <v>54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55</v>
      </c>
      <c r="AI49" s="41"/>
      <c r="AJ49" s="41"/>
      <c r="AK49" s="41"/>
      <c r="AL49" s="41"/>
      <c r="AM49" s="41"/>
      <c r="AN49" s="41"/>
      <c r="AO49" s="41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5">
      <c r="B60" s="32"/>
      <c r="D60" s="42" t="s">
        <v>56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2" t="s">
        <v>57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2" t="s">
        <v>56</v>
      </c>
      <c r="AI60" s="34"/>
      <c r="AJ60" s="34"/>
      <c r="AK60" s="34"/>
      <c r="AL60" s="34"/>
      <c r="AM60" s="42" t="s">
        <v>57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3">
      <c r="B64" s="32"/>
      <c r="D64" s="40" t="s">
        <v>58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59</v>
      </c>
      <c r="AI64" s="41"/>
      <c r="AJ64" s="41"/>
      <c r="AK64" s="41"/>
      <c r="AL64" s="41"/>
      <c r="AM64" s="41"/>
      <c r="AN64" s="41"/>
      <c r="AO64" s="41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5">
      <c r="B75" s="32"/>
      <c r="D75" s="42" t="s">
        <v>56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2" t="s">
        <v>57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2" t="s">
        <v>56</v>
      </c>
      <c r="AI75" s="34"/>
      <c r="AJ75" s="34"/>
      <c r="AK75" s="34"/>
      <c r="AL75" s="34"/>
      <c r="AM75" s="42" t="s">
        <v>57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2"/>
    </row>
    <row r="81" spans="2:44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2"/>
    </row>
    <row r="82" spans="2:44" s="1" customFormat="1" ht="25" customHeight="1">
      <c r="B82" s="32"/>
      <c r="C82" s="21" t="s">
        <v>60</v>
      </c>
      <c r="AR82" s="32"/>
    </row>
    <row r="83" spans="2:44" s="1" customFormat="1" ht="7" customHeight="1">
      <c r="B83" s="32"/>
      <c r="AR83" s="32"/>
    </row>
    <row r="84" spans="2:44" s="3" customFormat="1" ht="12" customHeight="1">
      <c r="B84" s="47"/>
      <c r="C84" s="27" t="s">
        <v>13</v>
      </c>
      <c r="L84" s="3" t="str">
        <f>K5</f>
        <v>20/11/0658</v>
      </c>
      <c r="AR84" s="47"/>
    </row>
    <row r="85" spans="2:44" s="4" customFormat="1" ht="37" customHeight="1">
      <c r="B85" s="48"/>
      <c r="C85" s="49" t="s">
        <v>16</v>
      </c>
      <c r="L85" s="230" t="str">
        <f>K6</f>
        <v>Rekonstrukce objektu garáží nákladních vozidel - Jaroměř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R85" s="48"/>
    </row>
    <row r="86" spans="2:44" s="1" customFormat="1" ht="7" customHeight="1">
      <c r="B86" s="32"/>
      <c r="AR86" s="32"/>
    </row>
    <row r="87" spans="2:44" s="1" customFormat="1" ht="12" customHeight="1">
      <c r="B87" s="32"/>
      <c r="C87" s="27" t="s">
        <v>20</v>
      </c>
      <c r="L87" s="50" t="str">
        <f>IF(K8="","",K8)</f>
        <v>Do Končin 396, 551 01 Jaroměř - Jakubské Předměstí</v>
      </c>
      <c r="AI87" s="27" t="s">
        <v>22</v>
      </c>
      <c r="AM87" s="232" t="str">
        <f>IF(AN8="","",AN8)</f>
        <v>10. 1. 2023</v>
      </c>
      <c r="AN87" s="232"/>
      <c r="AR87" s="32"/>
    </row>
    <row r="88" spans="2:44" s="1" customFormat="1" ht="7" customHeight="1">
      <c r="B88" s="32"/>
      <c r="AR88" s="32"/>
    </row>
    <row r="89" spans="2:56" s="1" customFormat="1" ht="15.25" customHeight="1">
      <c r="B89" s="32"/>
      <c r="C89" s="27" t="s">
        <v>24</v>
      </c>
      <c r="L89" s="3" t="str">
        <f>IF(E11="","",E11)</f>
        <v>Údržba silnic Královehradeckého kraje a.s.</v>
      </c>
      <c r="AI89" s="27" t="s">
        <v>32</v>
      </c>
      <c r="AM89" s="237" t="str">
        <f>IF(E17="","",E17)</f>
        <v>IRBOS s.r.o.-</v>
      </c>
      <c r="AN89" s="238"/>
      <c r="AO89" s="238"/>
      <c r="AP89" s="238"/>
      <c r="AR89" s="32"/>
      <c r="AS89" s="233" t="s">
        <v>61</v>
      </c>
      <c r="AT89" s="23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5" customHeight="1">
      <c r="B90" s="32"/>
      <c r="C90" s="27" t="s">
        <v>30</v>
      </c>
      <c r="L90" s="3" t="str">
        <f>IF(E14="Vyplň údaj","",E14)</f>
        <v/>
      </c>
      <c r="AI90" s="27" t="s">
        <v>37</v>
      </c>
      <c r="AM90" s="237" t="str">
        <f>IF(E20="","",E20)</f>
        <v xml:space="preserve"> </v>
      </c>
      <c r="AN90" s="238"/>
      <c r="AO90" s="238"/>
      <c r="AP90" s="238"/>
      <c r="AR90" s="32"/>
      <c r="AS90" s="235"/>
      <c r="AT90" s="236"/>
      <c r="BD90" s="54"/>
    </row>
    <row r="91" spans="2:56" s="1" customFormat="1" ht="10.9" customHeight="1">
      <c r="B91" s="32"/>
      <c r="AR91" s="32"/>
      <c r="AS91" s="235"/>
      <c r="AT91" s="236"/>
      <c r="BD91" s="54"/>
    </row>
    <row r="92" spans="2:56" s="1" customFormat="1" ht="29.25" customHeight="1">
      <c r="B92" s="32"/>
      <c r="C92" s="222" t="s">
        <v>62</v>
      </c>
      <c r="D92" s="223"/>
      <c r="E92" s="223"/>
      <c r="F92" s="223"/>
      <c r="G92" s="223"/>
      <c r="H92" s="55"/>
      <c r="I92" s="225" t="s">
        <v>63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64</v>
      </c>
      <c r="AH92" s="223"/>
      <c r="AI92" s="223"/>
      <c r="AJ92" s="223"/>
      <c r="AK92" s="223"/>
      <c r="AL92" s="223"/>
      <c r="AM92" s="223"/>
      <c r="AN92" s="225" t="s">
        <v>65</v>
      </c>
      <c r="AO92" s="223"/>
      <c r="AP92" s="226"/>
      <c r="AQ92" s="56" t="s">
        <v>66</v>
      </c>
      <c r="AR92" s="32"/>
      <c r="AS92" s="57" t="s">
        <v>67</v>
      </c>
      <c r="AT92" s="58" t="s">
        <v>68</v>
      </c>
      <c r="AU92" s="58" t="s">
        <v>69</v>
      </c>
      <c r="AV92" s="58" t="s">
        <v>70</v>
      </c>
      <c r="AW92" s="58" t="s">
        <v>71</v>
      </c>
      <c r="AX92" s="58" t="s">
        <v>72</v>
      </c>
      <c r="AY92" s="58" t="s">
        <v>73</v>
      </c>
      <c r="AZ92" s="58" t="s">
        <v>74</v>
      </c>
      <c r="BA92" s="58" t="s">
        <v>75</v>
      </c>
      <c r="BB92" s="58" t="s">
        <v>76</v>
      </c>
      <c r="BC92" s="58" t="s">
        <v>77</v>
      </c>
      <c r="BD92" s="59" t="s">
        <v>78</v>
      </c>
    </row>
    <row r="93" spans="2:56" s="1" customFormat="1" ht="10.9" customHeight="1">
      <c r="B93" s="32"/>
      <c r="AR93" s="32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5" customHeight="1">
      <c r="B94" s="61"/>
      <c r="C94" s="62" t="s">
        <v>79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8">
        <f>ROUND(AG95+AG101,2)</f>
        <v>0</v>
      </c>
      <c r="AH94" s="228"/>
      <c r="AI94" s="228"/>
      <c r="AJ94" s="228"/>
      <c r="AK94" s="228"/>
      <c r="AL94" s="228"/>
      <c r="AM94" s="228"/>
      <c r="AN94" s="229">
        <f aca="true" t="shared" si="0" ref="AN94:AN101">SUM(AG94,AT94)</f>
        <v>0</v>
      </c>
      <c r="AO94" s="229"/>
      <c r="AP94" s="229"/>
      <c r="AQ94" s="65" t="s">
        <v>1</v>
      </c>
      <c r="AR94" s="61"/>
      <c r="AS94" s="66">
        <f>ROUND(AS95+AS101,2)</f>
        <v>0</v>
      </c>
      <c r="AT94" s="67">
        <f aca="true" t="shared" si="1" ref="AT94:AT101">ROUND(SUM(AV94:AW94),2)</f>
        <v>0</v>
      </c>
      <c r="AU94" s="68">
        <f>ROUND(AU95+AU101,5)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ROUND(AZ95+AZ101,2)</f>
        <v>0</v>
      </c>
      <c r="BA94" s="67">
        <f>ROUND(BA95+BA101,2)</f>
        <v>0</v>
      </c>
      <c r="BB94" s="67">
        <f>ROUND(BB95+BB101,2)</f>
        <v>0</v>
      </c>
      <c r="BC94" s="67">
        <f>ROUND(BC95+BC101,2)</f>
        <v>0</v>
      </c>
      <c r="BD94" s="69">
        <f>ROUND(BD95+BD101,2)</f>
        <v>0</v>
      </c>
      <c r="BS94" s="70" t="s">
        <v>80</v>
      </c>
      <c r="BT94" s="70" t="s">
        <v>81</v>
      </c>
      <c r="BU94" s="71" t="s">
        <v>82</v>
      </c>
      <c r="BV94" s="70" t="s">
        <v>83</v>
      </c>
      <c r="BW94" s="70" t="s">
        <v>5</v>
      </c>
      <c r="BX94" s="70" t="s">
        <v>84</v>
      </c>
      <c r="CL94" s="70" t="s">
        <v>1</v>
      </c>
    </row>
    <row r="95" spans="2:91" s="6" customFormat="1" ht="16.5" customHeight="1">
      <c r="B95" s="72"/>
      <c r="C95" s="73"/>
      <c r="D95" s="220" t="s">
        <v>85</v>
      </c>
      <c r="E95" s="220"/>
      <c r="F95" s="220"/>
      <c r="G95" s="220"/>
      <c r="H95" s="220"/>
      <c r="I95" s="74"/>
      <c r="J95" s="220" t="s">
        <v>86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7">
        <f>ROUND(AG96+AG97+AG100,2)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75" t="s">
        <v>87</v>
      </c>
      <c r="AR95" s="72"/>
      <c r="AS95" s="76">
        <f>ROUND(AS96+AS97+AS100,2)</f>
        <v>0</v>
      </c>
      <c r="AT95" s="77">
        <f t="shared" si="1"/>
        <v>0</v>
      </c>
      <c r="AU95" s="78">
        <f>ROUND(AU96+AU97+AU100,5)</f>
        <v>0</v>
      </c>
      <c r="AV95" s="77">
        <f>ROUND(AZ95*L29,2)</f>
        <v>0</v>
      </c>
      <c r="AW95" s="77">
        <f>ROUND(BA95*L30,2)</f>
        <v>0</v>
      </c>
      <c r="AX95" s="77">
        <f>ROUND(BB95*L29,2)</f>
        <v>0</v>
      </c>
      <c r="AY95" s="77">
        <f>ROUND(BC95*L30,2)</f>
        <v>0</v>
      </c>
      <c r="AZ95" s="77">
        <f>ROUND(AZ96+AZ97+AZ100,2)</f>
        <v>0</v>
      </c>
      <c r="BA95" s="77">
        <f>ROUND(BA96+BA97+BA100,2)</f>
        <v>0</v>
      </c>
      <c r="BB95" s="77">
        <f>ROUND(BB96+BB97+BB100,2)</f>
        <v>0</v>
      </c>
      <c r="BC95" s="77">
        <f>ROUND(BC96+BC97+BC100,2)</f>
        <v>0</v>
      </c>
      <c r="BD95" s="79">
        <f>ROUND(BD96+BD97+BD100,2)</f>
        <v>0</v>
      </c>
      <c r="BS95" s="80" t="s">
        <v>80</v>
      </c>
      <c r="BT95" s="80" t="s">
        <v>88</v>
      </c>
      <c r="BV95" s="80" t="s">
        <v>83</v>
      </c>
      <c r="BW95" s="80" t="s">
        <v>89</v>
      </c>
      <c r="BX95" s="80" t="s">
        <v>5</v>
      </c>
      <c r="CL95" s="80" t="s">
        <v>1</v>
      </c>
      <c r="CM95" s="80" t="s">
        <v>90</v>
      </c>
    </row>
    <row r="96" spans="1:91" s="3" customFormat="1" ht="16.5" customHeight="1">
      <c r="A96" s="81" t="s">
        <v>91</v>
      </c>
      <c r="B96" s="47"/>
      <c r="C96" s="9"/>
      <c r="D96" s="9"/>
      <c r="E96" s="217" t="s">
        <v>85</v>
      </c>
      <c r="F96" s="217"/>
      <c r="G96" s="217"/>
      <c r="H96" s="217"/>
      <c r="I96" s="217"/>
      <c r="J96" s="9"/>
      <c r="K96" s="217" t="s">
        <v>86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5">
        <f>'SO 01 - Architektonicko-s...'!J30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82" t="s">
        <v>92</v>
      </c>
      <c r="AR96" s="47"/>
      <c r="AS96" s="83">
        <v>0</v>
      </c>
      <c r="AT96" s="84">
        <f t="shared" si="1"/>
        <v>0</v>
      </c>
      <c r="AU96" s="85">
        <f>'SO 01 - Architektonicko-s...'!P142</f>
        <v>0</v>
      </c>
      <c r="AV96" s="84">
        <f>'SO 01 - Architektonicko-s...'!J33</f>
        <v>0</v>
      </c>
      <c r="AW96" s="84">
        <f>'SO 01 - Architektonicko-s...'!J34</f>
        <v>0</v>
      </c>
      <c r="AX96" s="84">
        <f>'SO 01 - Architektonicko-s...'!J35</f>
        <v>0</v>
      </c>
      <c r="AY96" s="84">
        <f>'SO 01 - Architektonicko-s...'!J36</f>
        <v>0</v>
      </c>
      <c r="AZ96" s="84">
        <f>'SO 01 - Architektonicko-s...'!F33</f>
        <v>0</v>
      </c>
      <c r="BA96" s="84">
        <f>'SO 01 - Architektonicko-s...'!F34</f>
        <v>0</v>
      </c>
      <c r="BB96" s="84">
        <f>'SO 01 - Architektonicko-s...'!F35</f>
        <v>0</v>
      </c>
      <c r="BC96" s="84">
        <f>'SO 01 - Architektonicko-s...'!F36</f>
        <v>0</v>
      </c>
      <c r="BD96" s="86">
        <f>'SO 01 - Architektonicko-s...'!F37</f>
        <v>0</v>
      </c>
      <c r="BT96" s="25" t="s">
        <v>90</v>
      </c>
      <c r="BU96" s="25" t="s">
        <v>93</v>
      </c>
      <c r="BV96" s="25" t="s">
        <v>83</v>
      </c>
      <c r="BW96" s="25" t="s">
        <v>89</v>
      </c>
      <c r="BX96" s="25" t="s">
        <v>5</v>
      </c>
      <c r="CL96" s="25" t="s">
        <v>1</v>
      </c>
      <c r="CM96" s="25" t="s">
        <v>90</v>
      </c>
    </row>
    <row r="97" spans="2:90" s="3" customFormat="1" ht="16.5" customHeight="1">
      <c r="B97" s="47"/>
      <c r="C97" s="9"/>
      <c r="D97" s="9"/>
      <c r="E97" s="217" t="s">
        <v>94</v>
      </c>
      <c r="F97" s="217"/>
      <c r="G97" s="217"/>
      <c r="H97" s="217"/>
      <c r="I97" s="217"/>
      <c r="J97" s="9"/>
      <c r="K97" s="217" t="s">
        <v>95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21">
        <f>ROUND(SUM(AG98:AG99),2)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82" t="s">
        <v>92</v>
      </c>
      <c r="AR97" s="47"/>
      <c r="AS97" s="83">
        <f>ROUND(SUM(AS98:AS99),2)</f>
        <v>0</v>
      </c>
      <c r="AT97" s="84">
        <f t="shared" si="1"/>
        <v>0</v>
      </c>
      <c r="AU97" s="85">
        <f>ROUND(SUM(AU98:AU99),5)</f>
        <v>0</v>
      </c>
      <c r="AV97" s="84">
        <f>ROUND(AZ97*L29,2)</f>
        <v>0</v>
      </c>
      <c r="AW97" s="84">
        <f>ROUND(BA97*L30,2)</f>
        <v>0</v>
      </c>
      <c r="AX97" s="84">
        <f>ROUND(BB97*L29,2)</f>
        <v>0</v>
      </c>
      <c r="AY97" s="84">
        <f>ROUND(BC97*L30,2)</f>
        <v>0</v>
      </c>
      <c r="AZ97" s="84">
        <f>ROUND(SUM(AZ98:AZ99),2)</f>
        <v>0</v>
      </c>
      <c r="BA97" s="84">
        <f>ROUND(SUM(BA98:BA99),2)</f>
        <v>0</v>
      </c>
      <c r="BB97" s="84">
        <f>ROUND(SUM(BB98:BB99),2)</f>
        <v>0</v>
      </c>
      <c r="BC97" s="84">
        <f>ROUND(SUM(BC98:BC99),2)</f>
        <v>0</v>
      </c>
      <c r="BD97" s="86">
        <f>ROUND(SUM(BD98:BD99),2)</f>
        <v>0</v>
      </c>
      <c r="BS97" s="25" t="s">
        <v>80</v>
      </c>
      <c r="BT97" s="25" t="s">
        <v>90</v>
      </c>
      <c r="BV97" s="25" t="s">
        <v>83</v>
      </c>
      <c r="BW97" s="25" t="s">
        <v>96</v>
      </c>
      <c r="BX97" s="25" t="s">
        <v>89</v>
      </c>
      <c r="CL97" s="25" t="s">
        <v>1</v>
      </c>
    </row>
    <row r="98" spans="1:90" s="3" customFormat="1" ht="16.5" customHeight="1">
      <c r="A98" s="81" t="s">
        <v>91</v>
      </c>
      <c r="B98" s="47"/>
      <c r="C98" s="9"/>
      <c r="D98" s="9"/>
      <c r="E98" s="9"/>
      <c r="F98" s="217" t="s">
        <v>94</v>
      </c>
      <c r="G98" s="217"/>
      <c r="H98" s="217"/>
      <c r="I98" s="217"/>
      <c r="J98" s="217"/>
      <c r="K98" s="9"/>
      <c r="L98" s="217" t="s">
        <v>95</v>
      </c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5">
        <f>'D.1.4.b - Silnoproudá ele...'!J32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82" t="s">
        <v>92</v>
      </c>
      <c r="AR98" s="47"/>
      <c r="AS98" s="83">
        <v>0</v>
      </c>
      <c r="AT98" s="84">
        <f t="shared" si="1"/>
        <v>0</v>
      </c>
      <c r="AU98" s="85">
        <f>'D.1.4.b - Silnoproudá ele...'!P126</f>
        <v>0</v>
      </c>
      <c r="AV98" s="84">
        <f>'D.1.4.b - Silnoproudá ele...'!J35</f>
        <v>0</v>
      </c>
      <c r="AW98" s="84">
        <f>'D.1.4.b - Silnoproudá ele...'!J36</f>
        <v>0</v>
      </c>
      <c r="AX98" s="84">
        <f>'D.1.4.b - Silnoproudá ele...'!J37</f>
        <v>0</v>
      </c>
      <c r="AY98" s="84">
        <f>'D.1.4.b - Silnoproudá ele...'!J38</f>
        <v>0</v>
      </c>
      <c r="AZ98" s="84">
        <f>'D.1.4.b - Silnoproudá ele...'!F35</f>
        <v>0</v>
      </c>
      <c r="BA98" s="84">
        <f>'D.1.4.b - Silnoproudá ele...'!F36</f>
        <v>0</v>
      </c>
      <c r="BB98" s="84">
        <f>'D.1.4.b - Silnoproudá ele...'!F37</f>
        <v>0</v>
      </c>
      <c r="BC98" s="84">
        <f>'D.1.4.b - Silnoproudá ele...'!F38</f>
        <v>0</v>
      </c>
      <c r="BD98" s="86">
        <f>'D.1.4.b - Silnoproudá ele...'!F39</f>
        <v>0</v>
      </c>
      <c r="BT98" s="25" t="s">
        <v>97</v>
      </c>
      <c r="BU98" s="25" t="s">
        <v>93</v>
      </c>
      <c r="BV98" s="25" t="s">
        <v>83</v>
      </c>
      <c r="BW98" s="25" t="s">
        <v>96</v>
      </c>
      <c r="BX98" s="25" t="s">
        <v>89</v>
      </c>
      <c r="CL98" s="25" t="s">
        <v>1</v>
      </c>
    </row>
    <row r="99" spans="1:90" s="3" customFormat="1" ht="16.5" customHeight="1">
      <c r="A99" s="81" t="s">
        <v>91</v>
      </c>
      <c r="B99" s="47"/>
      <c r="C99" s="9"/>
      <c r="D99" s="9"/>
      <c r="E99" s="9"/>
      <c r="F99" s="217" t="s">
        <v>94</v>
      </c>
      <c r="G99" s="217"/>
      <c r="H99" s="217"/>
      <c r="I99" s="217"/>
      <c r="J99" s="217"/>
      <c r="K99" s="9"/>
      <c r="L99" s="217" t="s">
        <v>98</v>
      </c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5">
        <f>'D.1.4.b - RH-úprava'!J34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82" t="s">
        <v>92</v>
      </c>
      <c r="AR99" s="47"/>
      <c r="AS99" s="83">
        <v>0</v>
      </c>
      <c r="AT99" s="84">
        <f t="shared" si="1"/>
        <v>0</v>
      </c>
      <c r="AU99" s="85">
        <f>'D.1.4.b - RH-úprava'!P126</f>
        <v>0</v>
      </c>
      <c r="AV99" s="84">
        <f>'D.1.4.b - RH-úprava'!J37</f>
        <v>0</v>
      </c>
      <c r="AW99" s="84">
        <f>'D.1.4.b - RH-úprava'!J38</f>
        <v>0</v>
      </c>
      <c r="AX99" s="84">
        <f>'D.1.4.b - RH-úprava'!J39</f>
        <v>0</v>
      </c>
      <c r="AY99" s="84">
        <f>'D.1.4.b - RH-úprava'!J40</f>
        <v>0</v>
      </c>
      <c r="AZ99" s="84">
        <f>'D.1.4.b - RH-úprava'!F37</f>
        <v>0</v>
      </c>
      <c r="BA99" s="84">
        <f>'D.1.4.b - RH-úprava'!F38</f>
        <v>0</v>
      </c>
      <c r="BB99" s="84">
        <f>'D.1.4.b - RH-úprava'!F39</f>
        <v>0</v>
      </c>
      <c r="BC99" s="84">
        <f>'D.1.4.b - RH-úprava'!F40</f>
        <v>0</v>
      </c>
      <c r="BD99" s="86">
        <f>'D.1.4.b - RH-úprava'!F41</f>
        <v>0</v>
      </c>
      <c r="BT99" s="25" t="s">
        <v>97</v>
      </c>
      <c r="BV99" s="25" t="s">
        <v>83</v>
      </c>
      <c r="BW99" s="25" t="s">
        <v>99</v>
      </c>
      <c r="BX99" s="25" t="s">
        <v>96</v>
      </c>
      <c r="CL99" s="25" t="s">
        <v>1</v>
      </c>
    </row>
    <row r="100" spans="1:90" s="3" customFormat="1" ht="16.5" customHeight="1">
      <c r="A100" s="81" t="s">
        <v>91</v>
      </c>
      <c r="B100" s="47"/>
      <c r="C100" s="9"/>
      <c r="D100" s="9"/>
      <c r="E100" s="217" t="s">
        <v>100</v>
      </c>
      <c r="F100" s="217"/>
      <c r="G100" s="217"/>
      <c r="H100" s="217"/>
      <c r="I100" s="217"/>
      <c r="J100" s="9"/>
      <c r="K100" s="217" t="s">
        <v>101</v>
      </c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5">
        <f>'Vytápění - Rekonstrukce o...'!J32</f>
        <v>0</v>
      </c>
      <c r="AH100" s="216"/>
      <c r="AI100" s="216"/>
      <c r="AJ100" s="216"/>
      <c r="AK100" s="216"/>
      <c r="AL100" s="216"/>
      <c r="AM100" s="216"/>
      <c r="AN100" s="215">
        <f t="shared" si="0"/>
        <v>0</v>
      </c>
      <c r="AO100" s="216"/>
      <c r="AP100" s="216"/>
      <c r="AQ100" s="82" t="s">
        <v>92</v>
      </c>
      <c r="AR100" s="47"/>
      <c r="AS100" s="83">
        <v>0</v>
      </c>
      <c r="AT100" s="84">
        <f t="shared" si="1"/>
        <v>0</v>
      </c>
      <c r="AU100" s="85">
        <f>'Vytápění - Rekonstrukce o...'!P136</f>
        <v>0</v>
      </c>
      <c r="AV100" s="84">
        <f>'Vytápění - Rekonstrukce o...'!J35</f>
        <v>0</v>
      </c>
      <c r="AW100" s="84">
        <f>'Vytápění - Rekonstrukce o...'!J36</f>
        <v>0</v>
      </c>
      <c r="AX100" s="84">
        <f>'Vytápění - Rekonstrukce o...'!J37</f>
        <v>0</v>
      </c>
      <c r="AY100" s="84">
        <f>'Vytápění - Rekonstrukce o...'!J38</f>
        <v>0</v>
      </c>
      <c r="AZ100" s="84">
        <f>'Vytápění - Rekonstrukce o...'!F35</f>
        <v>0</v>
      </c>
      <c r="BA100" s="84">
        <f>'Vytápění - Rekonstrukce o...'!F36</f>
        <v>0</v>
      </c>
      <c r="BB100" s="84">
        <f>'Vytápění - Rekonstrukce o...'!F37</f>
        <v>0</v>
      </c>
      <c r="BC100" s="84">
        <f>'Vytápění - Rekonstrukce o...'!F38</f>
        <v>0</v>
      </c>
      <c r="BD100" s="86">
        <f>'Vytápění - Rekonstrukce o...'!F39</f>
        <v>0</v>
      </c>
      <c r="BT100" s="25" t="s">
        <v>90</v>
      </c>
      <c r="BV100" s="25" t="s">
        <v>83</v>
      </c>
      <c r="BW100" s="25" t="s">
        <v>102</v>
      </c>
      <c r="BX100" s="25" t="s">
        <v>89</v>
      </c>
      <c r="CL100" s="25" t="s">
        <v>1</v>
      </c>
    </row>
    <row r="101" spans="1:91" s="6" customFormat="1" ht="16.5" customHeight="1">
      <c r="A101" s="81" t="s">
        <v>91</v>
      </c>
      <c r="B101" s="72"/>
      <c r="C101" s="73"/>
      <c r="D101" s="220" t="s">
        <v>103</v>
      </c>
      <c r="E101" s="220"/>
      <c r="F101" s="220"/>
      <c r="G101" s="220"/>
      <c r="H101" s="220"/>
      <c r="I101" s="74"/>
      <c r="J101" s="220" t="s">
        <v>104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18">
        <f>'VRN - Vedlejší rozpočtové...'!J30</f>
        <v>0</v>
      </c>
      <c r="AH101" s="219"/>
      <c r="AI101" s="219"/>
      <c r="AJ101" s="219"/>
      <c r="AK101" s="219"/>
      <c r="AL101" s="219"/>
      <c r="AM101" s="219"/>
      <c r="AN101" s="218">
        <f t="shared" si="0"/>
        <v>0</v>
      </c>
      <c r="AO101" s="219"/>
      <c r="AP101" s="219"/>
      <c r="AQ101" s="75" t="s">
        <v>87</v>
      </c>
      <c r="AR101" s="72"/>
      <c r="AS101" s="87">
        <v>0</v>
      </c>
      <c r="AT101" s="88">
        <f t="shared" si="1"/>
        <v>0</v>
      </c>
      <c r="AU101" s="89">
        <f>'VRN - Vedlejší rozpočtové...'!P121</f>
        <v>0</v>
      </c>
      <c r="AV101" s="88">
        <f>'VRN - Vedlejší rozpočtové...'!J33</f>
        <v>0</v>
      </c>
      <c r="AW101" s="88">
        <f>'VRN - Vedlejší rozpočtové...'!J34</f>
        <v>0</v>
      </c>
      <c r="AX101" s="88">
        <f>'VRN - Vedlejší rozpočtové...'!J35</f>
        <v>0</v>
      </c>
      <c r="AY101" s="88">
        <f>'VRN - Vedlejší rozpočtové...'!J36</f>
        <v>0</v>
      </c>
      <c r="AZ101" s="88">
        <f>'VRN - Vedlejší rozpočtové...'!F33</f>
        <v>0</v>
      </c>
      <c r="BA101" s="88">
        <f>'VRN - Vedlejší rozpočtové...'!F34</f>
        <v>0</v>
      </c>
      <c r="BB101" s="88">
        <f>'VRN - Vedlejší rozpočtové...'!F35</f>
        <v>0</v>
      </c>
      <c r="BC101" s="88">
        <f>'VRN - Vedlejší rozpočtové...'!F36</f>
        <v>0</v>
      </c>
      <c r="BD101" s="90">
        <f>'VRN - Vedlejší rozpočtové...'!F37</f>
        <v>0</v>
      </c>
      <c r="BT101" s="80" t="s">
        <v>88</v>
      </c>
      <c r="BV101" s="80" t="s">
        <v>83</v>
      </c>
      <c r="BW101" s="80" t="s">
        <v>105</v>
      </c>
      <c r="BX101" s="80" t="s">
        <v>5</v>
      </c>
      <c r="CL101" s="80" t="s">
        <v>1</v>
      </c>
      <c r="CM101" s="80" t="s">
        <v>90</v>
      </c>
    </row>
    <row r="102" spans="2:44" s="1" customFormat="1" ht="30" customHeight="1">
      <c r="B102" s="32"/>
      <c r="AR102" s="32"/>
    </row>
    <row r="103" spans="2:44" s="1" customFormat="1" ht="7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32"/>
    </row>
  </sheetData>
  <mergeCells count="66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E96:I96"/>
    <mergeCell ref="K96:AF96"/>
    <mergeCell ref="AG96:AM96"/>
    <mergeCell ref="K97:AF97"/>
    <mergeCell ref="AN97:AP97"/>
    <mergeCell ref="E97:I97"/>
    <mergeCell ref="AG97:AM97"/>
    <mergeCell ref="F98:J98"/>
    <mergeCell ref="L98:AF98"/>
    <mergeCell ref="AN99:AP99"/>
    <mergeCell ref="AG99:AM99"/>
    <mergeCell ref="F99:J99"/>
    <mergeCell ref="L99:AF99"/>
    <mergeCell ref="E100:I100"/>
    <mergeCell ref="K100:AF100"/>
    <mergeCell ref="AN101:AP101"/>
    <mergeCell ref="AG101:AM101"/>
    <mergeCell ref="D101:H101"/>
    <mergeCell ref="J101:AF101"/>
    <mergeCell ref="W30:AE30"/>
    <mergeCell ref="AK30:AO30"/>
    <mergeCell ref="L30:P30"/>
    <mergeCell ref="AK31:AO31"/>
    <mergeCell ref="AN100:AP100"/>
    <mergeCell ref="AG100:AM100"/>
    <mergeCell ref="AG98:AM98"/>
    <mergeCell ref="AN98:AP98"/>
    <mergeCell ref="AN96:AP96"/>
    <mergeCell ref="L85:AJ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</mergeCells>
  <hyperlinks>
    <hyperlink ref="A96" location="'SO 01 - Architektonicko-s...'!C2" display="/"/>
    <hyperlink ref="A98" location="'D.1.4.b - Silnoproudá ele...'!C2" display="/"/>
    <hyperlink ref="A99" location="'D.1.4.b - RH-úprava'!C2" display="/"/>
    <hyperlink ref="A100" location="'Vytápění - Rekonstrukce o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52"/>
  <sheetViews>
    <sheetView showGridLines="0" workbookViewId="0" topLeftCell="A112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89</v>
      </c>
    </row>
    <row r="3" spans="2:46" ht="7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2:46" ht="25" customHeight="1" hidden="1">
      <c r="B4" s="20"/>
      <c r="D4" s="21" t="s">
        <v>106</v>
      </c>
      <c r="L4" s="20"/>
      <c r="M4" s="91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27" t="s">
        <v>16</v>
      </c>
      <c r="L6" s="20"/>
    </row>
    <row r="7" spans="2:12" ht="16.5" customHeight="1" hidden="1">
      <c r="B7" s="20"/>
      <c r="E7" s="240" t="str">
        <f>'Rekapitulace stavby'!K6</f>
        <v>Rekonstrukce objektu garáží nákladních vozidel - Jaroměř</v>
      </c>
      <c r="F7" s="241"/>
      <c r="G7" s="241"/>
      <c r="H7" s="241"/>
      <c r="L7" s="20"/>
    </row>
    <row r="8" spans="2:12" s="1" customFormat="1" ht="12" customHeight="1" hidden="1">
      <c r="B8" s="32"/>
      <c r="D8" s="27" t="s">
        <v>107</v>
      </c>
      <c r="L8" s="32"/>
    </row>
    <row r="9" spans="2:12" s="1" customFormat="1" ht="16.5" customHeight="1" hidden="1">
      <c r="B9" s="32"/>
      <c r="E9" s="230" t="s">
        <v>108</v>
      </c>
      <c r="F9" s="239"/>
      <c r="G9" s="239"/>
      <c r="H9" s="239"/>
      <c r="L9" s="32"/>
    </row>
    <row r="10" spans="2:12" s="1" customFormat="1" ht="12" hidden="1">
      <c r="B10" s="32"/>
      <c r="L10" s="32"/>
    </row>
    <row r="11" spans="2:12" s="1" customFormat="1" ht="12" customHeight="1" hidden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 hidden="1">
      <c r="B12" s="32"/>
      <c r="D12" s="27" t="s">
        <v>20</v>
      </c>
      <c r="F12" s="25" t="s">
        <v>21</v>
      </c>
      <c r="I12" s="27" t="s">
        <v>22</v>
      </c>
      <c r="J12" s="51" t="str">
        <f>'Rekapitulace stavby'!AN8</f>
        <v>10. 1. 2023</v>
      </c>
      <c r="L12" s="32"/>
    </row>
    <row r="13" spans="2:12" s="1" customFormat="1" ht="10.9" customHeight="1" hidden="1">
      <c r="B13" s="32"/>
      <c r="L13" s="32"/>
    </row>
    <row r="14" spans="2:12" s="1" customFormat="1" ht="12" customHeight="1" hidden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 hidden="1">
      <c r="B15" s="32"/>
      <c r="E15" s="25" t="s">
        <v>27</v>
      </c>
      <c r="I15" s="27" t="s">
        <v>28</v>
      </c>
      <c r="J15" s="25" t="s">
        <v>29</v>
      </c>
      <c r="L15" s="32"/>
    </row>
    <row r="16" spans="2:12" s="1" customFormat="1" ht="7" customHeight="1" hidden="1">
      <c r="B16" s="32"/>
      <c r="L16" s="32"/>
    </row>
    <row r="17" spans="2:12" s="1" customFormat="1" ht="12" customHeight="1" hidden="1">
      <c r="B17" s="32"/>
      <c r="D17" s="27" t="s">
        <v>30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hidden="1">
      <c r="B18" s="32"/>
      <c r="E18" s="242" t="str">
        <f>'Rekapitulace stavby'!E14</f>
        <v>Vyplň údaj</v>
      </c>
      <c r="F18" s="207"/>
      <c r="G18" s="207"/>
      <c r="H18" s="207"/>
      <c r="I18" s="27" t="s">
        <v>28</v>
      </c>
      <c r="J18" s="28" t="str">
        <f>'Rekapitulace stavby'!AN14</f>
        <v>Vyplň údaj</v>
      </c>
      <c r="L18" s="32"/>
    </row>
    <row r="19" spans="2:12" s="1" customFormat="1" ht="7" customHeight="1" hidden="1">
      <c r="B19" s="32"/>
      <c r="L19" s="32"/>
    </row>
    <row r="20" spans="2:12" s="1" customFormat="1" ht="12" customHeight="1" hidden="1">
      <c r="B20" s="32"/>
      <c r="D20" s="27" t="s">
        <v>32</v>
      </c>
      <c r="I20" s="27" t="s">
        <v>25</v>
      </c>
      <c r="J20" s="25" t="s">
        <v>33</v>
      </c>
      <c r="L20" s="32"/>
    </row>
    <row r="21" spans="2:12" s="1" customFormat="1" ht="18" customHeight="1" hidden="1">
      <c r="B21" s="32"/>
      <c r="E21" s="25" t="s">
        <v>34</v>
      </c>
      <c r="I21" s="27" t="s">
        <v>28</v>
      </c>
      <c r="J21" s="25" t="s">
        <v>35</v>
      </c>
      <c r="L21" s="32"/>
    </row>
    <row r="22" spans="2:12" s="1" customFormat="1" ht="7" customHeight="1" hidden="1">
      <c r="B22" s="32"/>
      <c r="L22" s="32"/>
    </row>
    <row r="23" spans="2:12" s="1" customFormat="1" ht="12" customHeight="1" hidden="1">
      <c r="B23" s="32"/>
      <c r="D23" s="27" t="s">
        <v>37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hidden="1">
      <c r="B24" s="32"/>
      <c r="E24" s="25" t="str">
        <f>IF('Rekapitulace stavby'!E20="","",'Rekapitulace stavby'!E20)</f>
        <v xml:space="preserve"> </v>
      </c>
      <c r="I24" s="27" t="s">
        <v>28</v>
      </c>
      <c r="J24" s="25" t="str">
        <f>IF('Rekapitulace stavby'!AN20="","",'Rekapitulace stavby'!AN20)</f>
        <v/>
      </c>
      <c r="L24" s="32"/>
    </row>
    <row r="25" spans="2:12" s="1" customFormat="1" ht="7" customHeight="1" hidden="1">
      <c r="B25" s="32"/>
      <c r="L25" s="32"/>
    </row>
    <row r="26" spans="2:12" s="1" customFormat="1" ht="12" customHeight="1" hidden="1">
      <c r="B26" s="32"/>
      <c r="D26" s="27" t="s">
        <v>39</v>
      </c>
      <c r="L26" s="32"/>
    </row>
    <row r="27" spans="2:12" s="7" customFormat="1" ht="71.25" customHeight="1" hidden="1">
      <c r="B27" s="92"/>
      <c r="E27" s="211" t="s">
        <v>40</v>
      </c>
      <c r="F27" s="211"/>
      <c r="G27" s="211"/>
      <c r="H27" s="211"/>
      <c r="L27" s="92"/>
    </row>
    <row r="28" spans="2:12" s="1" customFormat="1" ht="7" customHeight="1" hidden="1">
      <c r="B28" s="32"/>
      <c r="L28" s="32"/>
    </row>
    <row r="29" spans="2:12" s="1" customFormat="1" ht="7" customHeight="1" hidden="1">
      <c r="B29" s="32"/>
      <c r="D29" s="52"/>
      <c r="E29" s="52"/>
      <c r="F29" s="52"/>
      <c r="G29" s="52"/>
      <c r="H29" s="52"/>
      <c r="I29" s="52"/>
      <c r="J29" s="52"/>
      <c r="K29" s="52"/>
      <c r="L29" s="32"/>
    </row>
    <row r="30" spans="2:12" s="1" customFormat="1" ht="25.4" customHeight="1" hidden="1">
      <c r="B30" s="32"/>
      <c r="D30" s="93" t="s">
        <v>41</v>
      </c>
      <c r="J30" s="64">
        <f>ROUND(J142,2)</f>
        <v>0</v>
      </c>
      <c r="L30" s="32"/>
    </row>
    <row r="31" spans="2:12" s="1" customFormat="1" ht="7" customHeight="1" hidden="1">
      <c r="B31" s="32"/>
      <c r="D31" s="52"/>
      <c r="E31" s="52"/>
      <c r="F31" s="52"/>
      <c r="G31" s="52"/>
      <c r="H31" s="52"/>
      <c r="I31" s="52"/>
      <c r="J31" s="52"/>
      <c r="K31" s="52"/>
      <c r="L31" s="32"/>
    </row>
    <row r="32" spans="2:12" s="1" customFormat="1" ht="14.5" customHeight="1" hidden="1">
      <c r="B32" s="32"/>
      <c r="F32" s="94" t="s">
        <v>43</v>
      </c>
      <c r="I32" s="94" t="s">
        <v>42</v>
      </c>
      <c r="J32" s="94" t="s">
        <v>44</v>
      </c>
      <c r="L32" s="32"/>
    </row>
    <row r="33" spans="2:12" s="1" customFormat="1" ht="14.5" customHeight="1" hidden="1">
      <c r="B33" s="32"/>
      <c r="D33" s="95" t="s">
        <v>45</v>
      </c>
      <c r="E33" s="27" t="s">
        <v>46</v>
      </c>
      <c r="F33" s="84">
        <f>ROUND((SUM(BE142:BE1151)),2)</f>
        <v>0</v>
      </c>
      <c r="I33" s="96">
        <v>0.21</v>
      </c>
      <c r="J33" s="84">
        <f>ROUND(((SUM(BE142:BE1151))*I33),2)</f>
        <v>0</v>
      </c>
      <c r="L33" s="32"/>
    </row>
    <row r="34" spans="2:12" s="1" customFormat="1" ht="14.5" customHeight="1" hidden="1">
      <c r="B34" s="32"/>
      <c r="E34" s="27" t="s">
        <v>47</v>
      </c>
      <c r="F34" s="84">
        <f>ROUND((SUM(BF142:BF1151)),2)</f>
        <v>0</v>
      </c>
      <c r="I34" s="96">
        <v>0.15</v>
      </c>
      <c r="J34" s="84">
        <f>ROUND(((SUM(BF142:BF1151))*I34),2)</f>
        <v>0</v>
      </c>
      <c r="L34" s="32"/>
    </row>
    <row r="35" spans="2:12" s="1" customFormat="1" ht="14.5" customHeight="1" hidden="1">
      <c r="B35" s="32"/>
      <c r="E35" s="27" t="s">
        <v>48</v>
      </c>
      <c r="F35" s="84">
        <f>ROUND((SUM(BG142:BG1151)),2)</f>
        <v>0</v>
      </c>
      <c r="I35" s="96">
        <v>0.21</v>
      </c>
      <c r="J35" s="84">
        <f>0</f>
        <v>0</v>
      </c>
      <c r="L35" s="32"/>
    </row>
    <row r="36" spans="2:12" s="1" customFormat="1" ht="14.5" customHeight="1" hidden="1">
      <c r="B36" s="32"/>
      <c r="E36" s="27" t="s">
        <v>49</v>
      </c>
      <c r="F36" s="84">
        <f>ROUND((SUM(BH142:BH1151)),2)</f>
        <v>0</v>
      </c>
      <c r="I36" s="96">
        <v>0.15</v>
      </c>
      <c r="J36" s="84">
        <f>0</f>
        <v>0</v>
      </c>
      <c r="L36" s="32"/>
    </row>
    <row r="37" spans="2:12" s="1" customFormat="1" ht="14.5" customHeight="1" hidden="1">
      <c r="B37" s="32"/>
      <c r="E37" s="27" t="s">
        <v>50</v>
      </c>
      <c r="F37" s="84">
        <f>ROUND((SUM(BI142:BI1151)),2)</f>
        <v>0</v>
      </c>
      <c r="I37" s="96">
        <v>0</v>
      </c>
      <c r="J37" s="84">
        <f>0</f>
        <v>0</v>
      </c>
      <c r="L37" s="32"/>
    </row>
    <row r="38" spans="2:12" s="1" customFormat="1" ht="7" customHeight="1" hidden="1">
      <c r="B38" s="32"/>
      <c r="L38" s="32"/>
    </row>
    <row r="39" spans="2:12" s="1" customFormat="1" ht="25.4" customHeight="1" hidden="1">
      <c r="B39" s="32"/>
      <c r="C39" s="97"/>
      <c r="D39" s="98" t="s">
        <v>51</v>
      </c>
      <c r="E39" s="55"/>
      <c r="F39" s="55"/>
      <c r="G39" s="99" t="s">
        <v>52</v>
      </c>
      <c r="H39" s="100" t="s">
        <v>53</v>
      </c>
      <c r="I39" s="55"/>
      <c r="J39" s="101">
        <f>SUM(J30:J37)</f>
        <v>0</v>
      </c>
      <c r="K39" s="102"/>
      <c r="L39" s="32"/>
    </row>
    <row r="40" spans="2:12" s="1" customFormat="1" ht="14.5" customHeight="1" hidden="1">
      <c r="B40" s="32"/>
      <c r="L40" s="32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2"/>
      <c r="D50" s="40" t="s">
        <v>54</v>
      </c>
      <c r="E50" s="41"/>
      <c r="F50" s="41"/>
      <c r="G50" s="40" t="s">
        <v>55</v>
      </c>
      <c r="H50" s="41"/>
      <c r="I50" s="41"/>
      <c r="J50" s="41"/>
      <c r="K50" s="41"/>
      <c r="L50" s="3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2"/>
      <c r="D61" s="42" t="s">
        <v>56</v>
      </c>
      <c r="E61" s="34"/>
      <c r="F61" s="103" t="s">
        <v>57</v>
      </c>
      <c r="G61" s="42" t="s">
        <v>56</v>
      </c>
      <c r="H61" s="34"/>
      <c r="I61" s="34"/>
      <c r="J61" s="104" t="s">
        <v>57</v>
      </c>
      <c r="K61" s="34"/>
      <c r="L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2"/>
      <c r="D65" s="40" t="s">
        <v>58</v>
      </c>
      <c r="E65" s="41"/>
      <c r="F65" s="41"/>
      <c r="G65" s="40" t="s">
        <v>59</v>
      </c>
      <c r="H65" s="41"/>
      <c r="I65" s="41"/>
      <c r="J65" s="41"/>
      <c r="K65" s="41"/>
      <c r="L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2"/>
      <c r="D76" s="42" t="s">
        <v>56</v>
      </c>
      <c r="E76" s="34"/>
      <c r="F76" s="103" t="s">
        <v>57</v>
      </c>
      <c r="G76" s="42" t="s">
        <v>56</v>
      </c>
      <c r="H76" s="34"/>
      <c r="I76" s="34"/>
      <c r="J76" s="104" t="s">
        <v>57</v>
      </c>
      <c r="K76" s="34"/>
      <c r="L76" s="32"/>
    </row>
    <row r="77" spans="2:12" s="1" customFormat="1" ht="14.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ht="12" hidden="1"/>
    <row r="79" ht="12" hidden="1"/>
    <row r="80" ht="12" hidden="1"/>
    <row r="81" spans="2:12" s="1" customFormat="1" ht="7" customHeigh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2"/>
    </row>
    <row r="82" spans="2:12" s="1" customFormat="1" ht="25" customHeight="1" hidden="1">
      <c r="B82" s="32"/>
      <c r="C82" s="21" t="s">
        <v>109</v>
      </c>
      <c r="L82" s="32"/>
    </row>
    <row r="83" spans="2:12" s="1" customFormat="1" ht="7" customHeight="1" hidden="1">
      <c r="B83" s="32"/>
      <c r="L83" s="32"/>
    </row>
    <row r="84" spans="2:12" s="1" customFormat="1" ht="12" customHeight="1" hidden="1">
      <c r="B84" s="32"/>
      <c r="C84" s="27" t="s">
        <v>16</v>
      </c>
      <c r="L84" s="32"/>
    </row>
    <row r="85" spans="2:12" s="1" customFormat="1" ht="16.5" customHeight="1" hidden="1">
      <c r="B85" s="32"/>
      <c r="E85" s="240" t="str">
        <f>E7</f>
        <v>Rekonstrukce objektu garáží nákladních vozidel - Jaroměř</v>
      </c>
      <c r="F85" s="241"/>
      <c r="G85" s="241"/>
      <c r="H85" s="241"/>
      <c r="L85" s="32"/>
    </row>
    <row r="86" spans="2:12" s="1" customFormat="1" ht="12" customHeight="1" hidden="1">
      <c r="B86" s="32"/>
      <c r="C86" s="27" t="s">
        <v>107</v>
      </c>
      <c r="L86" s="32"/>
    </row>
    <row r="87" spans="2:12" s="1" customFormat="1" ht="16.5" customHeight="1" hidden="1">
      <c r="B87" s="32"/>
      <c r="E87" s="230" t="str">
        <f>E9</f>
        <v>SO 01 - Architektonicko-stavební řešení</v>
      </c>
      <c r="F87" s="239"/>
      <c r="G87" s="239"/>
      <c r="H87" s="239"/>
      <c r="L87" s="32"/>
    </row>
    <row r="88" spans="2:12" s="1" customFormat="1" ht="7" customHeight="1" hidden="1">
      <c r="B88" s="32"/>
      <c r="L88" s="32"/>
    </row>
    <row r="89" spans="2:12" s="1" customFormat="1" ht="12" customHeight="1" hidden="1">
      <c r="B89" s="32"/>
      <c r="C89" s="27" t="s">
        <v>20</v>
      </c>
      <c r="F89" s="25" t="str">
        <f>F12</f>
        <v>Do Končin 396, 551 01 Jaroměř - Jakubské Předměstí</v>
      </c>
      <c r="I89" s="27" t="s">
        <v>22</v>
      </c>
      <c r="J89" s="51" t="str">
        <f>IF(J12="","",J12)</f>
        <v>10. 1. 2023</v>
      </c>
      <c r="L89" s="32"/>
    </row>
    <row r="90" spans="2:12" s="1" customFormat="1" ht="7" customHeight="1" hidden="1">
      <c r="B90" s="32"/>
      <c r="L90" s="32"/>
    </row>
    <row r="91" spans="2:12" s="1" customFormat="1" ht="15.25" customHeight="1" hidden="1">
      <c r="B91" s="32"/>
      <c r="C91" s="27" t="s">
        <v>24</v>
      </c>
      <c r="F91" s="25" t="str">
        <f>E15</f>
        <v>Údržba silnic Královehradeckého kraje a.s.</v>
      </c>
      <c r="I91" s="27" t="s">
        <v>32</v>
      </c>
      <c r="J91" s="30" t="str">
        <f>E21</f>
        <v>IRBOS s.r.o.-</v>
      </c>
      <c r="L91" s="32"/>
    </row>
    <row r="92" spans="2:12" s="1" customFormat="1" ht="15.25" customHeight="1" hidden="1">
      <c r="B92" s="32"/>
      <c r="C92" s="27" t="s">
        <v>30</v>
      </c>
      <c r="F92" s="25" t="str">
        <f>IF(E18="","",E18)</f>
        <v>Vyplň údaj</v>
      </c>
      <c r="I92" s="27" t="s">
        <v>37</v>
      </c>
      <c r="J92" s="30" t="str">
        <f>E24</f>
        <v xml:space="preserve"> </v>
      </c>
      <c r="L92" s="32"/>
    </row>
    <row r="93" spans="2:12" s="1" customFormat="1" ht="10.4" customHeight="1" hidden="1">
      <c r="B93" s="32"/>
      <c r="L93" s="32"/>
    </row>
    <row r="94" spans="2:12" s="1" customFormat="1" ht="29.25" customHeight="1" hidden="1">
      <c r="B94" s="32"/>
      <c r="C94" s="105" t="s">
        <v>110</v>
      </c>
      <c r="D94" s="97"/>
      <c r="E94" s="97"/>
      <c r="F94" s="97"/>
      <c r="G94" s="97"/>
      <c r="H94" s="97"/>
      <c r="I94" s="97"/>
      <c r="J94" s="106" t="s">
        <v>111</v>
      </c>
      <c r="K94" s="97"/>
      <c r="L94" s="32"/>
    </row>
    <row r="95" spans="2:12" s="1" customFormat="1" ht="10.4" customHeight="1" hidden="1">
      <c r="B95" s="32"/>
      <c r="L95" s="32"/>
    </row>
    <row r="96" spans="2:47" s="1" customFormat="1" ht="22.9" customHeight="1" hidden="1">
      <c r="B96" s="32"/>
      <c r="C96" s="107" t="s">
        <v>112</v>
      </c>
      <c r="J96" s="64">
        <f>J142</f>
        <v>0</v>
      </c>
      <c r="L96" s="32"/>
      <c r="AU96" s="17" t="s">
        <v>113</v>
      </c>
    </row>
    <row r="97" spans="2:12" s="8" customFormat="1" ht="25" customHeight="1" hidden="1">
      <c r="B97" s="108"/>
      <c r="D97" s="109" t="s">
        <v>114</v>
      </c>
      <c r="E97" s="110"/>
      <c r="F97" s="110"/>
      <c r="G97" s="110"/>
      <c r="H97" s="110"/>
      <c r="I97" s="110"/>
      <c r="J97" s="111">
        <f>J143</f>
        <v>0</v>
      </c>
      <c r="L97" s="108"/>
    </row>
    <row r="98" spans="2:12" s="9" customFormat="1" ht="19.9" customHeight="1" hidden="1">
      <c r="B98" s="112"/>
      <c r="D98" s="113" t="s">
        <v>115</v>
      </c>
      <c r="E98" s="114"/>
      <c r="F98" s="114"/>
      <c r="G98" s="114"/>
      <c r="H98" s="114"/>
      <c r="I98" s="114"/>
      <c r="J98" s="115">
        <f>J144</f>
        <v>0</v>
      </c>
      <c r="L98" s="112"/>
    </row>
    <row r="99" spans="2:12" s="9" customFormat="1" ht="19.9" customHeight="1" hidden="1">
      <c r="B99" s="112"/>
      <c r="D99" s="113" t="s">
        <v>116</v>
      </c>
      <c r="E99" s="114"/>
      <c r="F99" s="114"/>
      <c r="G99" s="114"/>
      <c r="H99" s="114"/>
      <c r="I99" s="114"/>
      <c r="J99" s="115">
        <f>J178</f>
        <v>0</v>
      </c>
      <c r="L99" s="112"/>
    </row>
    <row r="100" spans="2:12" s="9" customFormat="1" ht="19.9" customHeight="1" hidden="1">
      <c r="B100" s="112"/>
      <c r="D100" s="113" t="s">
        <v>117</v>
      </c>
      <c r="E100" s="114"/>
      <c r="F100" s="114"/>
      <c r="G100" s="114"/>
      <c r="H100" s="114"/>
      <c r="I100" s="114"/>
      <c r="J100" s="115">
        <f>J203</f>
        <v>0</v>
      </c>
      <c r="L100" s="112"/>
    </row>
    <row r="101" spans="2:12" s="9" customFormat="1" ht="19.9" customHeight="1" hidden="1">
      <c r="B101" s="112"/>
      <c r="D101" s="113" t="s">
        <v>118</v>
      </c>
      <c r="E101" s="114"/>
      <c r="F101" s="114"/>
      <c r="G101" s="114"/>
      <c r="H101" s="114"/>
      <c r="I101" s="114"/>
      <c r="J101" s="115">
        <f>J262</f>
        <v>0</v>
      </c>
      <c r="L101" s="112"/>
    </row>
    <row r="102" spans="2:12" s="9" customFormat="1" ht="19.9" customHeight="1" hidden="1">
      <c r="B102" s="112"/>
      <c r="D102" s="113" t="s">
        <v>119</v>
      </c>
      <c r="E102" s="114"/>
      <c r="F102" s="114"/>
      <c r="G102" s="114"/>
      <c r="H102" s="114"/>
      <c r="I102" s="114"/>
      <c r="J102" s="115">
        <f>J297</f>
        <v>0</v>
      </c>
      <c r="L102" s="112"/>
    </row>
    <row r="103" spans="2:12" s="9" customFormat="1" ht="19.9" customHeight="1" hidden="1">
      <c r="B103" s="112"/>
      <c r="D103" s="113" t="s">
        <v>120</v>
      </c>
      <c r="E103" s="114"/>
      <c r="F103" s="114"/>
      <c r="G103" s="114"/>
      <c r="H103" s="114"/>
      <c r="I103" s="114"/>
      <c r="J103" s="115">
        <f>J305</f>
        <v>0</v>
      </c>
      <c r="L103" s="112"/>
    </row>
    <row r="104" spans="2:12" s="9" customFormat="1" ht="19.9" customHeight="1" hidden="1">
      <c r="B104" s="112"/>
      <c r="D104" s="113" t="s">
        <v>121</v>
      </c>
      <c r="E104" s="114"/>
      <c r="F104" s="114"/>
      <c r="G104" s="114"/>
      <c r="H104" s="114"/>
      <c r="I104" s="114"/>
      <c r="J104" s="115">
        <f>J529</f>
        <v>0</v>
      </c>
      <c r="L104" s="112"/>
    </row>
    <row r="105" spans="2:12" s="9" customFormat="1" ht="19.9" customHeight="1" hidden="1">
      <c r="B105" s="112"/>
      <c r="D105" s="113" t="s">
        <v>122</v>
      </c>
      <c r="E105" s="114"/>
      <c r="F105" s="114"/>
      <c r="G105" s="114"/>
      <c r="H105" s="114"/>
      <c r="I105" s="114"/>
      <c r="J105" s="115">
        <f>J659</f>
        <v>0</v>
      </c>
      <c r="L105" s="112"/>
    </row>
    <row r="106" spans="2:12" s="9" customFormat="1" ht="19.9" customHeight="1" hidden="1">
      <c r="B106" s="112"/>
      <c r="D106" s="113" t="s">
        <v>123</v>
      </c>
      <c r="E106" s="114"/>
      <c r="F106" s="114"/>
      <c r="G106" s="114"/>
      <c r="H106" s="114"/>
      <c r="I106" s="114"/>
      <c r="J106" s="115">
        <f>J666</f>
        <v>0</v>
      </c>
      <c r="L106" s="112"/>
    </row>
    <row r="107" spans="2:12" s="8" customFormat="1" ht="25" customHeight="1" hidden="1">
      <c r="B107" s="108"/>
      <c r="D107" s="109" t="s">
        <v>124</v>
      </c>
      <c r="E107" s="110"/>
      <c r="F107" s="110"/>
      <c r="G107" s="110"/>
      <c r="H107" s="110"/>
      <c r="I107" s="110"/>
      <c r="J107" s="111">
        <f>J668</f>
        <v>0</v>
      </c>
      <c r="L107" s="108"/>
    </row>
    <row r="108" spans="2:12" s="9" customFormat="1" ht="19.9" customHeight="1" hidden="1">
      <c r="B108" s="112"/>
      <c r="D108" s="113" t="s">
        <v>125</v>
      </c>
      <c r="E108" s="114"/>
      <c r="F108" s="114"/>
      <c r="G108" s="114"/>
      <c r="H108" s="114"/>
      <c r="I108" s="114"/>
      <c r="J108" s="115">
        <f>J669</f>
        <v>0</v>
      </c>
      <c r="L108" s="112"/>
    </row>
    <row r="109" spans="2:12" s="9" customFormat="1" ht="19.9" customHeight="1" hidden="1">
      <c r="B109" s="112"/>
      <c r="D109" s="113" t="s">
        <v>126</v>
      </c>
      <c r="E109" s="114"/>
      <c r="F109" s="114"/>
      <c r="G109" s="114"/>
      <c r="H109" s="114"/>
      <c r="I109" s="114"/>
      <c r="J109" s="115">
        <f>J713</f>
        <v>0</v>
      </c>
      <c r="L109" s="112"/>
    </row>
    <row r="110" spans="2:12" s="9" customFormat="1" ht="19.9" customHeight="1" hidden="1">
      <c r="B110" s="112"/>
      <c r="D110" s="113" t="s">
        <v>127</v>
      </c>
      <c r="E110" s="114"/>
      <c r="F110" s="114"/>
      <c r="G110" s="114"/>
      <c r="H110" s="114"/>
      <c r="I110" s="114"/>
      <c r="J110" s="115">
        <f>J753</f>
        <v>0</v>
      </c>
      <c r="L110" s="112"/>
    </row>
    <row r="111" spans="2:12" s="9" customFormat="1" ht="19.9" customHeight="1" hidden="1">
      <c r="B111" s="112"/>
      <c r="D111" s="113" t="s">
        <v>128</v>
      </c>
      <c r="E111" s="114"/>
      <c r="F111" s="114"/>
      <c r="G111" s="114"/>
      <c r="H111" s="114"/>
      <c r="I111" s="114"/>
      <c r="J111" s="115">
        <f>J809</f>
        <v>0</v>
      </c>
      <c r="L111" s="112"/>
    </row>
    <row r="112" spans="2:12" s="9" customFormat="1" ht="19.9" customHeight="1" hidden="1">
      <c r="B112" s="112"/>
      <c r="D112" s="113" t="s">
        <v>129</v>
      </c>
      <c r="E112" s="114"/>
      <c r="F112" s="114"/>
      <c r="G112" s="114"/>
      <c r="H112" s="114"/>
      <c r="I112" s="114"/>
      <c r="J112" s="115">
        <f>J815</f>
        <v>0</v>
      </c>
      <c r="L112" s="112"/>
    </row>
    <row r="113" spans="2:12" s="9" customFormat="1" ht="19.9" customHeight="1" hidden="1">
      <c r="B113" s="112"/>
      <c r="D113" s="113" t="s">
        <v>130</v>
      </c>
      <c r="E113" s="114"/>
      <c r="F113" s="114"/>
      <c r="G113" s="114"/>
      <c r="H113" s="114"/>
      <c r="I113" s="114"/>
      <c r="J113" s="115">
        <f>J853</f>
        <v>0</v>
      </c>
      <c r="L113" s="112"/>
    </row>
    <row r="114" spans="2:12" s="9" customFormat="1" ht="19.9" customHeight="1" hidden="1">
      <c r="B114" s="112"/>
      <c r="D114" s="113" t="s">
        <v>131</v>
      </c>
      <c r="E114" s="114"/>
      <c r="F114" s="114"/>
      <c r="G114" s="114"/>
      <c r="H114" s="114"/>
      <c r="I114" s="114"/>
      <c r="J114" s="115">
        <f>J862</f>
        <v>0</v>
      </c>
      <c r="L114" s="112"/>
    </row>
    <row r="115" spans="2:12" s="9" customFormat="1" ht="19.9" customHeight="1" hidden="1">
      <c r="B115" s="112"/>
      <c r="D115" s="113" t="s">
        <v>132</v>
      </c>
      <c r="E115" s="114"/>
      <c r="F115" s="114"/>
      <c r="G115" s="114"/>
      <c r="H115" s="114"/>
      <c r="I115" s="114"/>
      <c r="J115" s="115">
        <f>J869</f>
        <v>0</v>
      </c>
      <c r="L115" s="112"/>
    </row>
    <row r="116" spans="2:12" s="9" customFormat="1" ht="19.9" customHeight="1" hidden="1">
      <c r="B116" s="112"/>
      <c r="D116" s="113" t="s">
        <v>133</v>
      </c>
      <c r="E116" s="114"/>
      <c r="F116" s="114"/>
      <c r="G116" s="114"/>
      <c r="H116" s="114"/>
      <c r="I116" s="114"/>
      <c r="J116" s="115">
        <f>J920</f>
        <v>0</v>
      </c>
      <c r="L116" s="112"/>
    </row>
    <row r="117" spans="2:12" s="9" customFormat="1" ht="19.9" customHeight="1" hidden="1">
      <c r="B117" s="112"/>
      <c r="D117" s="113" t="s">
        <v>134</v>
      </c>
      <c r="E117" s="114"/>
      <c r="F117" s="114"/>
      <c r="G117" s="114"/>
      <c r="H117" s="114"/>
      <c r="I117" s="114"/>
      <c r="J117" s="115">
        <f>J926</f>
        <v>0</v>
      </c>
      <c r="L117" s="112"/>
    </row>
    <row r="118" spans="2:12" s="9" customFormat="1" ht="19.9" customHeight="1" hidden="1">
      <c r="B118" s="112"/>
      <c r="D118" s="113" t="s">
        <v>135</v>
      </c>
      <c r="E118" s="114"/>
      <c r="F118" s="114"/>
      <c r="G118" s="114"/>
      <c r="H118" s="114"/>
      <c r="I118" s="114"/>
      <c r="J118" s="115">
        <f>J988</f>
        <v>0</v>
      </c>
      <c r="L118" s="112"/>
    </row>
    <row r="119" spans="2:12" s="9" customFormat="1" ht="19.9" customHeight="1" hidden="1">
      <c r="B119" s="112"/>
      <c r="D119" s="113" t="s">
        <v>136</v>
      </c>
      <c r="E119" s="114"/>
      <c r="F119" s="114"/>
      <c r="G119" s="114"/>
      <c r="H119" s="114"/>
      <c r="I119" s="114"/>
      <c r="J119" s="115">
        <f>J1060</f>
        <v>0</v>
      </c>
      <c r="L119" s="112"/>
    </row>
    <row r="120" spans="2:12" s="9" customFormat="1" ht="19.9" customHeight="1" hidden="1">
      <c r="B120" s="112"/>
      <c r="D120" s="113" t="s">
        <v>137</v>
      </c>
      <c r="E120" s="114"/>
      <c r="F120" s="114"/>
      <c r="G120" s="114"/>
      <c r="H120" s="114"/>
      <c r="I120" s="114"/>
      <c r="J120" s="115">
        <f>J1079</f>
        <v>0</v>
      </c>
      <c r="L120" s="112"/>
    </row>
    <row r="121" spans="2:12" s="9" customFormat="1" ht="19.9" customHeight="1" hidden="1">
      <c r="B121" s="112"/>
      <c r="D121" s="113" t="s">
        <v>138</v>
      </c>
      <c r="E121" s="114"/>
      <c r="F121" s="114"/>
      <c r="G121" s="114"/>
      <c r="H121" s="114"/>
      <c r="I121" s="114"/>
      <c r="J121" s="115">
        <f>J1087</f>
        <v>0</v>
      </c>
      <c r="L121" s="112"/>
    </row>
    <row r="122" spans="2:12" s="9" customFormat="1" ht="19.9" customHeight="1" hidden="1">
      <c r="B122" s="112"/>
      <c r="D122" s="113" t="s">
        <v>139</v>
      </c>
      <c r="E122" s="114"/>
      <c r="F122" s="114"/>
      <c r="G122" s="114"/>
      <c r="H122" s="114"/>
      <c r="I122" s="114"/>
      <c r="J122" s="115">
        <f>J1123</f>
        <v>0</v>
      </c>
      <c r="L122" s="112"/>
    </row>
    <row r="123" spans="2:12" s="1" customFormat="1" ht="21.75" customHeight="1" hidden="1">
      <c r="B123" s="32"/>
      <c r="L123" s="32"/>
    </row>
    <row r="124" spans="2:12" s="1" customFormat="1" ht="7" customHeight="1" hidden="1"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32"/>
    </row>
    <row r="125" ht="12" hidden="1"/>
    <row r="126" ht="12" hidden="1"/>
    <row r="127" ht="12" hidden="1"/>
    <row r="128" spans="2:12" s="1" customFormat="1" ht="7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32"/>
    </row>
    <row r="129" spans="2:12" s="1" customFormat="1" ht="25" customHeight="1">
      <c r="B129" s="32"/>
      <c r="C129" s="21" t="s">
        <v>140</v>
      </c>
      <c r="L129" s="32"/>
    </row>
    <row r="130" spans="2:12" s="1" customFormat="1" ht="7" customHeight="1">
      <c r="B130" s="32"/>
      <c r="L130" s="32"/>
    </row>
    <row r="131" spans="2:12" s="1" customFormat="1" ht="12" customHeight="1">
      <c r="B131" s="32"/>
      <c r="C131" s="27" t="s">
        <v>16</v>
      </c>
      <c r="L131" s="32"/>
    </row>
    <row r="132" spans="2:12" s="1" customFormat="1" ht="16.5" customHeight="1">
      <c r="B132" s="32"/>
      <c r="E132" s="240" t="str">
        <f>E7</f>
        <v>Rekonstrukce objektu garáží nákladních vozidel - Jaroměř</v>
      </c>
      <c r="F132" s="241"/>
      <c r="G132" s="241"/>
      <c r="H132" s="241"/>
      <c r="L132" s="32"/>
    </row>
    <row r="133" spans="2:12" s="1" customFormat="1" ht="12" customHeight="1">
      <c r="B133" s="32"/>
      <c r="C133" s="27" t="s">
        <v>107</v>
      </c>
      <c r="L133" s="32"/>
    </row>
    <row r="134" spans="2:12" s="1" customFormat="1" ht="16.5" customHeight="1">
      <c r="B134" s="32"/>
      <c r="E134" s="230" t="str">
        <f>E9</f>
        <v>SO 01 - Architektonicko-stavební řešení</v>
      </c>
      <c r="F134" s="239"/>
      <c r="G134" s="239"/>
      <c r="H134" s="239"/>
      <c r="L134" s="32"/>
    </row>
    <row r="135" spans="2:12" s="1" customFormat="1" ht="7" customHeight="1">
      <c r="B135" s="32"/>
      <c r="L135" s="32"/>
    </row>
    <row r="136" spans="2:12" s="1" customFormat="1" ht="12" customHeight="1">
      <c r="B136" s="32"/>
      <c r="C136" s="27" t="s">
        <v>20</v>
      </c>
      <c r="F136" s="25" t="str">
        <f>F12</f>
        <v>Do Končin 396, 551 01 Jaroměř - Jakubské Předměstí</v>
      </c>
      <c r="I136" s="27" t="s">
        <v>22</v>
      </c>
      <c r="J136" s="51" t="str">
        <f>IF(J12="","",J12)</f>
        <v>10. 1. 2023</v>
      </c>
      <c r="L136" s="32"/>
    </row>
    <row r="137" spans="2:12" s="1" customFormat="1" ht="7" customHeight="1">
      <c r="B137" s="32"/>
      <c r="L137" s="32"/>
    </row>
    <row r="138" spans="2:12" s="1" customFormat="1" ht="15.25" customHeight="1">
      <c r="B138" s="32"/>
      <c r="C138" s="27" t="s">
        <v>24</v>
      </c>
      <c r="F138" s="25" t="str">
        <f>E15</f>
        <v>Údržba silnic Královehradeckého kraje a.s.</v>
      </c>
      <c r="I138" s="27" t="s">
        <v>32</v>
      </c>
      <c r="J138" s="30" t="str">
        <f>E21</f>
        <v>IRBOS s.r.o.-</v>
      </c>
      <c r="L138" s="32"/>
    </row>
    <row r="139" spans="2:12" s="1" customFormat="1" ht="15.25" customHeight="1">
      <c r="B139" s="32"/>
      <c r="C139" s="27" t="s">
        <v>30</v>
      </c>
      <c r="F139" s="25" t="str">
        <f>IF(E18="","",E18)</f>
        <v>Vyplň údaj</v>
      </c>
      <c r="I139" s="27" t="s">
        <v>37</v>
      </c>
      <c r="J139" s="30" t="str">
        <f>E24</f>
        <v xml:space="preserve"> </v>
      </c>
      <c r="L139" s="32"/>
    </row>
    <row r="140" spans="2:12" s="1" customFormat="1" ht="10.4" customHeight="1">
      <c r="B140" s="32"/>
      <c r="L140" s="32"/>
    </row>
    <row r="141" spans="2:20" s="10" customFormat="1" ht="29.25" customHeight="1">
      <c r="B141" s="116"/>
      <c r="C141" s="117" t="s">
        <v>141</v>
      </c>
      <c r="D141" s="118" t="s">
        <v>66</v>
      </c>
      <c r="E141" s="118" t="s">
        <v>62</v>
      </c>
      <c r="F141" s="118" t="s">
        <v>63</v>
      </c>
      <c r="G141" s="118" t="s">
        <v>142</v>
      </c>
      <c r="H141" s="118" t="s">
        <v>143</v>
      </c>
      <c r="I141" s="118" t="s">
        <v>144</v>
      </c>
      <c r="J141" s="118" t="s">
        <v>111</v>
      </c>
      <c r="K141" s="119" t="s">
        <v>145</v>
      </c>
      <c r="L141" s="116"/>
      <c r="M141" s="57" t="s">
        <v>1</v>
      </c>
      <c r="N141" s="58" t="s">
        <v>45</v>
      </c>
      <c r="O141" s="58" t="s">
        <v>146</v>
      </c>
      <c r="P141" s="58" t="s">
        <v>147</v>
      </c>
      <c r="Q141" s="58" t="s">
        <v>148</v>
      </c>
      <c r="R141" s="58" t="s">
        <v>149</v>
      </c>
      <c r="S141" s="58" t="s">
        <v>150</v>
      </c>
      <c r="T141" s="59" t="s">
        <v>151</v>
      </c>
    </row>
    <row r="142" spans="2:63" s="1" customFormat="1" ht="22.9" customHeight="1">
      <c r="B142" s="32"/>
      <c r="C142" s="62" t="s">
        <v>152</v>
      </c>
      <c r="J142" s="120">
        <f>BK142</f>
        <v>0</v>
      </c>
      <c r="L142" s="32"/>
      <c r="M142" s="60"/>
      <c r="N142" s="52"/>
      <c r="O142" s="52"/>
      <c r="P142" s="121">
        <f>P143+P668</f>
        <v>0</v>
      </c>
      <c r="Q142" s="52"/>
      <c r="R142" s="121">
        <f>R143+R668</f>
        <v>770.6621335343012</v>
      </c>
      <c r="S142" s="52"/>
      <c r="T142" s="122">
        <f>T143+T668</f>
        <v>886.0023679899999</v>
      </c>
      <c r="AT142" s="17" t="s">
        <v>80</v>
      </c>
      <c r="AU142" s="17" t="s">
        <v>113</v>
      </c>
      <c r="BK142" s="123">
        <f>BK143+BK668</f>
        <v>0</v>
      </c>
    </row>
    <row r="143" spans="2:63" s="11" customFormat="1" ht="25.9" customHeight="1">
      <c r="B143" s="124"/>
      <c r="D143" s="125" t="s">
        <v>80</v>
      </c>
      <c r="E143" s="126" t="s">
        <v>153</v>
      </c>
      <c r="F143" s="126" t="s">
        <v>154</v>
      </c>
      <c r="I143" s="127"/>
      <c r="J143" s="128">
        <f>BK143</f>
        <v>0</v>
      </c>
      <c r="L143" s="124"/>
      <c r="M143" s="129"/>
      <c r="P143" s="130">
        <f>P144+P178+P203+P262+P297+P305+P529+P659+P666</f>
        <v>0</v>
      </c>
      <c r="R143" s="130">
        <f>R144+R178+R203+R262+R297+R305+R529+R659+R666</f>
        <v>740.2477484443108</v>
      </c>
      <c r="T143" s="131">
        <f>T144+T178+T203+T262+T297+T305+T529+T659+T666</f>
        <v>853.3791309999999</v>
      </c>
      <c r="AR143" s="125" t="s">
        <v>88</v>
      </c>
      <c r="AT143" s="132" t="s">
        <v>80</v>
      </c>
      <c r="AU143" s="132" t="s">
        <v>81</v>
      </c>
      <c r="AY143" s="125" t="s">
        <v>155</v>
      </c>
      <c r="BK143" s="133">
        <f>BK144+BK178+BK203+BK262+BK297+BK305+BK529+BK659+BK666</f>
        <v>0</v>
      </c>
    </row>
    <row r="144" spans="2:63" s="11" customFormat="1" ht="22.9" customHeight="1">
      <c r="B144" s="124"/>
      <c r="D144" s="125" t="s">
        <v>80</v>
      </c>
      <c r="E144" s="134" t="s">
        <v>88</v>
      </c>
      <c r="F144" s="134" t="s">
        <v>156</v>
      </c>
      <c r="I144" s="127"/>
      <c r="J144" s="135">
        <f>BK144</f>
        <v>0</v>
      </c>
      <c r="L144" s="124"/>
      <c r="M144" s="129"/>
      <c r="P144" s="130">
        <f>SUM(P145:P177)</f>
        <v>0</v>
      </c>
      <c r="R144" s="130">
        <f>SUM(R145:R177)</f>
        <v>0</v>
      </c>
      <c r="T144" s="131">
        <f>SUM(T145:T177)</f>
        <v>81.8091</v>
      </c>
      <c r="AR144" s="125" t="s">
        <v>88</v>
      </c>
      <c r="AT144" s="132" t="s">
        <v>80</v>
      </c>
      <c r="AU144" s="132" t="s">
        <v>88</v>
      </c>
      <c r="AY144" s="125" t="s">
        <v>155</v>
      </c>
      <c r="BK144" s="133">
        <f>SUM(BK145:BK177)</f>
        <v>0</v>
      </c>
    </row>
    <row r="145" spans="2:65" s="1" customFormat="1" ht="24.25" customHeight="1">
      <c r="B145" s="32"/>
      <c r="C145" s="136" t="s">
        <v>88</v>
      </c>
      <c r="D145" s="136" t="s">
        <v>157</v>
      </c>
      <c r="E145" s="137" t="s">
        <v>158</v>
      </c>
      <c r="F145" s="138" t="s">
        <v>159</v>
      </c>
      <c r="G145" s="139" t="s">
        <v>160</v>
      </c>
      <c r="H145" s="140">
        <v>44.5</v>
      </c>
      <c r="I145" s="141"/>
      <c r="J145" s="142">
        <f>ROUND(I145*H145,2)</f>
        <v>0</v>
      </c>
      <c r="K145" s="138" t="s">
        <v>161</v>
      </c>
      <c r="L145" s="32"/>
      <c r="M145" s="143" t="s">
        <v>1</v>
      </c>
      <c r="N145" s="144" t="s">
        <v>46</v>
      </c>
      <c r="P145" s="145">
        <f>O145*H145</f>
        <v>0</v>
      </c>
      <c r="Q145" s="145">
        <v>0</v>
      </c>
      <c r="R145" s="145">
        <f>Q145*H145</f>
        <v>0</v>
      </c>
      <c r="S145" s="145">
        <v>0.255</v>
      </c>
      <c r="T145" s="146">
        <f>S145*H145</f>
        <v>11.3475</v>
      </c>
      <c r="AR145" s="147" t="s">
        <v>162</v>
      </c>
      <c r="AT145" s="147" t="s">
        <v>157</v>
      </c>
      <c r="AU145" s="147" t="s">
        <v>90</v>
      </c>
      <c r="AY145" s="17" t="s">
        <v>155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7" t="s">
        <v>88</v>
      </c>
      <c r="BK145" s="148">
        <f>ROUND(I145*H145,2)</f>
        <v>0</v>
      </c>
      <c r="BL145" s="17" t="s">
        <v>162</v>
      </c>
      <c r="BM145" s="147" t="s">
        <v>163</v>
      </c>
    </row>
    <row r="146" spans="2:65" s="1" customFormat="1" ht="33" customHeight="1">
      <c r="B146" s="32"/>
      <c r="C146" s="136" t="s">
        <v>90</v>
      </c>
      <c r="D146" s="136" t="s">
        <v>157</v>
      </c>
      <c r="E146" s="137" t="s">
        <v>164</v>
      </c>
      <c r="F146" s="138" t="s">
        <v>165</v>
      </c>
      <c r="G146" s="139" t="s">
        <v>160</v>
      </c>
      <c r="H146" s="140">
        <v>138.16</v>
      </c>
      <c r="I146" s="141"/>
      <c r="J146" s="142">
        <f>ROUND(I146*H146,2)</f>
        <v>0</v>
      </c>
      <c r="K146" s="138" t="s">
        <v>161</v>
      </c>
      <c r="L146" s="32"/>
      <c r="M146" s="143" t="s">
        <v>1</v>
      </c>
      <c r="N146" s="144" t="s">
        <v>46</v>
      </c>
      <c r="P146" s="145">
        <f>O146*H146</f>
        <v>0</v>
      </c>
      <c r="Q146" s="145">
        <v>0</v>
      </c>
      <c r="R146" s="145">
        <f>Q146*H146</f>
        <v>0</v>
      </c>
      <c r="S146" s="145">
        <v>0.29</v>
      </c>
      <c r="T146" s="146">
        <f>S146*H146</f>
        <v>40.066399999999994</v>
      </c>
      <c r="AR146" s="147" t="s">
        <v>162</v>
      </c>
      <c r="AT146" s="147" t="s">
        <v>157</v>
      </c>
      <c r="AU146" s="147" t="s">
        <v>90</v>
      </c>
      <c r="AY146" s="17" t="s">
        <v>155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7" t="s">
        <v>88</v>
      </c>
      <c r="BK146" s="148">
        <f>ROUND(I146*H146,2)</f>
        <v>0</v>
      </c>
      <c r="BL146" s="17" t="s">
        <v>162</v>
      </c>
      <c r="BM146" s="147" t="s">
        <v>166</v>
      </c>
    </row>
    <row r="147" spans="2:65" s="1" customFormat="1" ht="24.25" customHeight="1">
      <c r="B147" s="32"/>
      <c r="C147" s="136" t="s">
        <v>97</v>
      </c>
      <c r="D147" s="136" t="s">
        <v>157</v>
      </c>
      <c r="E147" s="137" t="s">
        <v>167</v>
      </c>
      <c r="F147" s="138" t="s">
        <v>168</v>
      </c>
      <c r="G147" s="139" t="s">
        <v>160</v>
      </c>
      <c r="H147" s="140">
        <v>138.16</v>
      </c>
      <c r="I147" s="141"/>
      <c r="J147" s="142">
        <f>ROUND(I147*H147,2)</f>
        <v>0</v>
      </c>
      <c r="K147" s="138" t="s">
        <v>161</v>
      </c>
      <c r="L147" s="32"/>
      <c r="M147" s="143" t="s">
        <v>1</v>
      </c>
      <c r="N147" s="144" t="s">
        <v>46</v>
      </c>
      <c r="P147" s="145">
        <f>O147*H147</f>
        <v>0</v>
      </c>
      <c r="Q147" s="145">
        <v>0</v>
      </c>
      <c r="R147" s="145">
        <f>Q147*H147</f>
        <v>0</v>
      </c>
      <c r="S147" s="145">
        <v>0.22</v>
      </c>
      <c r="T147" s="146">
        <f>S147*H147</f>
        <v>30.3952</v>
      </c>
      <c r="AR147" s="147" t="s">
        <v>162</v>
      </c>
      <c r="AT147" s="147" t="s">
        <v>157</v>
      </c>
      <c r="AU147" s="147" t="s">
        <v>90</v>
      </c>
      <c r="AY147" s="17" t="s">
        <v>155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7" t="s">
        <v>88</v>
      </c>
      <c r="BK147" s="148">
        <f>ROUND(I147*H147,2)</f>
        <v>0</v>
      </c>
      <c r="BL147" s="17" t="s">
        <v>162</v>
      </c>
      <c r="BM147" s="147" t="s">
        <v>169</v>
      </c>
    </row>
    <row r="148" spans="2:65" s="1" customFormat="1" ht="33" customHeight="1">
      <c r="B148" s="32"/>
      <c r="C148" s="136" t="s">
        <v>162</v>
      </c>
      <c r="D148" s="136" t="s">
        <v>157</v>
      </c>
      <c r="E148" s="137" t="s">
        <v>170</v>
      </c>
      <c r="F148" s="138" t="s">
        <v>171</v>
      </c>
      <c r="G148" s="139" t="s">
        <v>172</v>
      </c>
      <c r="H148" s="140">
        <v>56.856</v>
      </c>
      <c r="I148" s="141"/>
      <c r="J148" s="142">
        <f>ROUND(I148*H148,2)</f>
        <v>0</v>
      </c>
      <c r="K148" s="138" t="s">
        <v>161</v>
      </c>
      <c r="L148" s="32"/>
      <c r="M148" s="143" t="s">
        <v>1</v>
      </c>
      <c r="N148" s="144" t="s">
        <v>46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162</v>
      </c>
      <c r="AT148" s="147" t="s">
        <v>157</v>
      </c>
      <c r="AU148" s="147" t="s">
        <v>90</v>
      </c>
      <c r="AY148" s="17" t="s">
        <v>155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7" t="s">
        <v>88</v>
      </c>
      <c r="BK148" s="148">
        <f>ROUND(I148*H148,2)</f>
        <v>0</v>
      </c>
      <c r="BL148" s="17" t="s">
        <v>162</v>
      </c>
      <c r="BM148" s="147" t="s">
        <v>173</v>
      </c>
    </row>
    <row r="149" spans="2:51" s="12" customFormat="1" ht="12">
      <c r="B149" s="149"/>
      <c r="D149" s="150" t="s">
        <v>174</v>
      </c>
      <c r="E149" s="151" t="s">
        <v>1</v>
      </c>
      <c r="F149" s="152" t="s">
        <v>175</v>
      </c>
      <c r="H149" s="151" t="s">
        <v>1</v>
      </c>
      <c r="I149" s="153"/>
      <c r="L149" s="149"/>
      <c r="M149" s="154"/>
      <c r="T149" s="155"/>
      <c r="AT149" s="151" t="s">
        <v>174</v>
      </c>
      <c r="AU149" s="151" t="s">
        <v>90</v>
      </c>
      <c r="AV149" s="12" t="s">
        <v>88</v>
      </c>
      <c r="AW149" s="12" t="s">
        <v>36</v>
      </c>
      <c r="AX149" s="12" t="s">
        <v>81</v>
      </c>
      <c r="AY149" s="151" t="s">
        <v>155</v>
      </c>
    </row>
    <row r="150" spans="2:51" s="13" customFormat="1" ht="12">
      <c r="B150" s="156"/>
      <c r="D150" s="150" t="s">
        <v>174</v>
      </c>
      <c r="E150" s="157" t="s">
        <v>1</v>
      </c>
      <c r="F150" s="158" t="s">
        <v>176</v>
      </c>
      <c r="H150" s="159">
        <v>20.546</v>
      </c>
      <c r="I150" s="160"/>
      <c r="L150" s="156"/>
      <c r="M150" s="161"/>
      <c r="T150" s="162"/>
      <c r="AT150" s="157" t="s">
        <v>174</v>
      </c>
      <c r="AU150" s="157" t="s">
        <v>90</v>
      </c>
      <c r="AV150" s="13" t="s">
        <v>90</v>
      </c>
      <c r="AW150" s="13" t="s">
        <v>36</v>
      </c>
      <c r="AX150" s="13" t="s">
        <v>81</v>
      </c>
      <c r="AY150" s="157" t="s">
        <v>155</v>
      </c>
    </row>
    <row r="151" spans="2:51" s="12" customFormat="1" ht="12">
      <c r="B151" s="149"/>
      <c r="D151" s="150" t="s">
        <v>174</v>
      </c>
      <c r="E151" s="151" t="s">
        <v>1</v>
      </c>
      <c r="F151" s="152" t="s">
        <v>177</v>
      </c>
      <c r="H151" s="151" t="s">
        <v>1</v>
      </c>
      <c r="I151" s="153"/>
      <c r="L151" s="149"/>
      <c r="M151" s="154"/>
      <c r="T151" s="155"/>
      <c r="AT151" s="151" t="s">
        <v>174</v>
      </c>
      <c r="AU151" s="151" t="s">
        <v>90</v>
      </c>
      <c r="AV151" s="12" t="s">
        <v>88</v>
      </c>
      <c r="AW151" s="12" t="s">
        <v>36</v>
      </c>
      <c r="AX151" s="12" t="s">
        <v>81</v>
      </c>
      <c r="AY151" s="151" t="s">
        <v>155</v>
      </c>
    </row>
    <row r="152" spans="2:51" s="13" customFormat="1" ht="12">
      <c r="B152" s="156"/>
      <c r="D152" s="150" t="s">
        <v>174</v>
      </c>
      <c r="E152" s="157" t="s">
        <v>1</v>
      </c>
      <c r="F152" s="158" t="s">
        <v>178</v>
      </c>
      <c r="H152" s="159">
        <v>8.678</v>
      </c>
      <c r="I152" s="160"/>
      <c r="L152" s="156"/>
      <c r="M152" s="161"/>
      <c r="T152" s="162"/>
      <c r="AT152" s="157" t="s">
        <v>174</v>
      </c>
      <c r="AU152" s="157" t="s">
        <v>90</v>
      </c>
      <c r="AV152" s="13" t="s">
        <v>90</v>
      </c>
      <c r="AW152" s="13" t="s">
        <v>36</v>
      </c>
      <c r="AX152" s="13" t="s">
        <v>81</v>
      </c>
      <c r="AY152" s="157" t="s">
        <v>155</v>
      </c>
    </row>
    <row r="153" spans="2:51" s="12" customFormat="1" ht="12">
      <c r="B153" s="149"/>
      <c r="D153" s="150" t="s">
        <v>174</v>
      </c>
      <c r="E153" s="151" t="s">
        <v>1</v>
      </c>
      <c r="F153" s="152" t="s">
        <v>179</v>
      </c>
      <c r="H153" s="151" t="s">
        <v>1</v>
      </c>
      <c r="I153" s="153"/>
      <c r="L153" s="149"/>
      <c r="M153" s="154"/>
      <c r="T153" s="155"/>
      <c r="AT153" s="151" t="s">
        <v>174</v>
      </c>
      <c r="AU153" s="151" t="s">
        <v>90</v>
      </c>
      <c r="AV153" s="12" t="s">
        <v>88</v>
      </c>
      <c r="AW153" s="12" t="s">
        <v>36</v>
      </c>
      <c r="AX153" s="12" t="s">
        <v>81</v>
      </c>
      <c r="AY153" s="151" t="s">
        <v>155</v>
      </c>
    </row>
    <row r="154" spans="2:51" s="13" customFormat="1" ht="12">
      <c r="B154" s="156"/>
      <c r="D154" s="150" t="s">
        <v>174</v>
      </c>
      <c r="E154" s="157" t="s">
        <v>1</v>
      </c>
      <c r="F154" s="158" t="s">
        <v>180</v>
      </c>
      <c r="H154" s="159">
        <v>27.632</v>
      </c>
      <c r="I154" s="160"/>
      <c r="L154" s="156"/>
      <c r="M154" s="161"/>
      <c r="T154" s="162"/>
      <c r="AT154" s="157" t="s">
        <v>174</v>
      </c>
      <c r="AU154" s="157" t="s">
        <v>90</v>
      </c>
      <c r="AV154" s="13" t="s">
        <v>90</v>
      </c>
      <c r="AW154" s="13" t="s">
        <v>36</v>
      </c>
      <c r="AX154" s="13" t="s">
        <v>81</v>
      </c>
      <c r="AY154" s="157" t="s">
        <v>155</v>
      </c>
    </row>
    <row r="155" spans="2:51" s="14" customFormat="1" ht="12">
      <c r="B155" s="163"/>
      <c r="D155" s="150" t="s">
        <v>174</v>
      </c>
      <c r="E155" s="164" t="s">
        <v>1</v>
      </c>
      <c r="F155" s="165" t="s">
        <v>181</v>
      </c>
      <c r="H155" s="166">
        <v>56.856</v>
      </c>
      <c r="I155" s="167"/>
      <c r="L155" s="163"/>
      <c r="M155" s="168"/>
      <c r="T155" s="169"/>
      <c r="AT155" s="164" t="s">
        <v>174</v>
      </c>
      <c r="AU155" s="164" t="s">
        <v>90</v>
      </c>
      <c r="AV155" s="14" t="s">
        <v>162</v>
      </c>
      <c r="AW155" s="14" t="s">
        <v>36</v>
      </c>
      <c r="AX155" s="14" t="s">
        <v>88</v>
      </c>
      <c r="AY155" s="164" t="s">
        <v>155</v>
      </c>
    </row>
    <row r="156" spans="2:65" s="1" customFormat="1" ht="33" customHeight="1">
      <c r="B156" s="32"/>
      <c r="C156" s="136" t="s">
        <v>182</v>
      </c>
      <c r="D156" s="136" t="s">
        <v>157</v>
      </c>
      <c r="E156" s="137" t="s">
        <v>183</v>
      </c>
      <c r="F156" s="138" t="s">
        <v>184</v>
      </c>
      <c r="G156" s="139" t="s">
        <v>172</v>
      </c>
      <c r="H156" s="140">
        <v>17.8</v>
      </c>
      <c r="I156" s="141"/>
      <c r="J156" s="142">
        <f>ROUND(I156*H156,2)</f>
        <v>0</v>
      </c>
      <c r="K156" s="138" t="s">
        <v>161</v>
      </c>
      <c r="L156" s="32"/>
      <c r="M156" s="143" t="s">
        <v>1</v>
      </c>
      <c r="N156" s="144" t="s">
        <v>46</v>
      </c>
      <c r="P156" s="145">
        <f>O156*H156</f>
        <v>0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AR156" s="147" t="s">
        <v>162</v>
      </c>
      <c r="AT156" s="147" t="s">
        <v>157</v>
      </c>
      <c r="AU156" s="147" t="s">
        <v>90</v>
      </c>
      <c r="AY156" s="17" t="s">
        <v>155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7" t="s">
        <v>88</v>
      </c>
      <c r="BK156" s="148">
        <f>ROUND(I156*H156,2)</f>
        <v>0</v>
      </c>
      <c r="BL156" s="17" t="s">
        <v>162</v>
      </c>
      <c r="BM156" s="147" t="s">
        <v>185</v>
      </c>
    </row>
    <row r="157" spans="2:51" s="12" customFormat="1" ht="12">
      <c r="B157" s="149"/>
      <c r="D157" s="150" t="s">
        <v>174</v>
      </c>
      <c r="E157" s="151" t="s">
        <v>1</v>
      </c>
      <c r="F157" s="152" t="s">
        <v>186</v>
      </c>
      <c r="H157" s="151" t="s">
        <v>1</v>
      </c>
      <c r="I157" s="153"/>
      <c r="L157" s="149"/>
      <c r="M157" s="154"/>
      <c r="T157" s="155"/>
      <c r="AT157" s="151" t="s">
        <v>174</v>
      </c>
      <c r="AU157" s="151" t="s">
        <v>90</v>
      </c>
      <c r="AV157" s="12" t="s">
        <v>88</v>
      </c>
      <c r="AW157" s="12" t="s">
        <v>36</v>
      </c>
      <c r="AX157" s="12" t="s">
        <v>81</v>
      </c>
      <c r="AY157" s="151" t="s">
        <v>155</v>
      </c>
    </row>
    <row r="158" spans="2:51" s="13" customFormat="1" ht="12">
      <c r="B158" s="156"/>
      <c r="D158" s="150" t="s">
        <v>174</v>
      </c>
      <c r="E158" s="157" t="s">
        <v>1</v>
      </c>
      <c r="F158" s="158" t="s">
        <v>187</v>
      </c>
      <c r="H158" s="159">
        <v>17.8</v>
      </c>
      <c r="I158" s="160"/>
      <c r="L158" s="156"/>
      <c r="M158" s="161"/>
      <c r="T158" s="162"/>
      <c r="AT158" s="157" t="s">
        <v>174</v>
      </c>
      <c r="AU158" s="157" t="s">
        <v>90</v>
      </c>
      <c r="AV158" s="13" t="s">
        <v>90</v>
      </c>
      <c r="AW158" s="13" t="s">
        <v>36</v>
      </c>
      <c r="AX158" s="13" t="s">
        <v>81</v>
      </c>
      <c r="AY158" s="157" t="s">
        <v>155</v>
      </c>
    </row>
    <row r="159" spans="2:51" s="14" customFormat="1" ht="12">
      <c r="B159" s="163"/>
      <c r="D159" s="150" t="s">
        <v>174</v>
      </c>
      <c r="E159" s="164" t="s">
        <v>1</v>
      </c>
      <c r="F159" s="165" t="s">
        <v>181</v>
      </c>
      <c r="H159" s="166">
        <v>17.8</v>
      </c>
      <c r="I159" s="167"/>
      <c r="L159" s="163"/>
      <c r="M159" s="168"/>
      <c r="T159" s="169"/>
      <c r="AT159" s="164" t="s">
        <v>174</v>
      </c>
      <c r="AU159" s="164" t="s">
        <v>90</v>
      </c>
      <c r="AV159" s="14" t="s">
        <v>162</v>
      </c>
      <c r="AW159" s="14" t="s">
        <v>36</v>
      </c>
      <c r="AX159" s="14" t="s">
        <v>88</v>
      </c>
      <c r="AY159" s="164" t="s">
        <v>155</v>
      </c>
    </row>
    <row r="160" spans="2:65" s="1" customFormat="1" ht="37.9" customHeight="1">
      <c r="B160" s="32"/>
      <c r="C160" s="136" t="s">
        <v>188</v>
      </c>
      <c r="D160" s="136" t="s">
        <v>157</v>
      </c>
      <c r="E160" s="137" t="s">
        <v>189</v>
      </c>
      <c r="F160" s="138" t="s">
        <v>190</v>
      </c>
      <c r="G160" s="139" t="s">
        <v>172</v>
      </c>
      <c r="H160" s="140">
        <v>61.306</v>
      </c>
      <c r="I160" s="141"/>
      <c r="J160" s="142">
        <f>ROUND(I160*H160,2)</f>
        <v>0</v>
      </c>
      <c r="K160" s="138" t="s">
        <v>161</v>
      </c>
      <c r="L160" s="32"/>
      <c r="M160" s="143" t="s">
        <v>1</v>
      </c>
      <c r="N160" s="144" t="s">
        <v>46</v>
      </c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162</v>
      </c>
      <c r="AT160" s="147" t="s">
        <v>157</v>
      </c>
      <c r="AU160" s="147" t="s">
        <v>90</v>
      </c>
      <c r="AY160" s="17" t="s">
        <v>155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7" t="s">
        <v>88</v>
      </c>
      <c r="BK160" s="148">
        <f>ROUND(I160*H160,2)</f>
        <v>0</v>
      </c>
      <c r="BL160" s="17" t="s">
        <v>162</v>
      </c>
      <c r="BM160" s="147" t="s">
        <v>191</v>
      </c>
    </row>
    <row r="161" spans="2:51" s="12" customFormat="1" ht="12">
      <c r="B161" s="149"/>
      <c r="D161" s="150" t="s">
        <v>174</v>
      </c>
      <c r="E161" s="151" t="s">
        <v>1</v>
      </c>
      <c r="F161" s="152" t="s">
        <v>192</v>
      </c>
      <c r="H161" s="151" t="s">
        <v>1</v>
      </c>
      <c r="I161" s="153"/>
      <c r="L161" s="149"/>
      <c r="M161" s="154"/>
      <c r="T161" s="155"/>
      <c r="AT161" s="151" t="s">
        <v>174</v>
      </c>
      <c r="AU161" s="151" t="s">
        <v>90</v>
      </c>
      <c r="AV161" s="12" t="s">
        <v>88</v>
      </c>
      <c r="AW161" s="12" t="s">
        <v>36</v>
      </c>
      <c r="AX161" s="12" t="s">
        <v>81</v>
      </c>
      <c r="AY161" s="151" t="s">
        <v>155</v>
      </c>
    </row>
    <row r="162" spans="2:51" s="13" customFormat="1" ht="12">
      <c r="B162" s="156"/>
      <c r="D162" s="150" t="s">
        <v>174</v>
      </c>
      <c r="E162" s="157" t="s">
        <v>1</v>
      </c>
      <c r="F162" s="158" t="s">
        <v>193</v>
      </c>
      <c r="H162" s="159">
        <v>61.306</v>
      </c>
      <c r="I162" s="160"/>
      <c r="L162" s="156"/>
      <c r="M162" s="161"/>
      <c r="T162" s="162"/>
      <c r="AT162" s="157" t="s">
        <v>174</v>
      </c>
      <c r="AU162" s="157" t="s">
        <v>90</v>
      </c>
      <c r="AV162" s="13" t="s">
        <v>90</v>
      </c>
      <c r="AW162" s="13" t="s">
        <v>36</v>
      </c>
      <c r="AX162" s="13" t="s">
        <v>81</v>
      </c>
      <c r="AY162" s="157" t="s">
        <v>155</v>
      </c>
    </row>
    <row r="163" spans="2:51" s="14" customFormat="1" ht="12">
      <c r="B163" s="163"/>
      <c r="D163" s="150" t="s">
        <v>174</v>
      </c>
      <c r="E163" s="164" t="s">
        <v>1</v>
      </c>
      <c r="F163" s="165" t="s">
        <v>181</v>
      </c>
      <c r="H163" s="166">
        <v>61.306</v>
      </c>
      <c r="I163" s="167"/>
      <c r="L163" s="163"/>
      <c r="M163" s="168"/>
      <c r="T163" s="169"/>
      <c r="AT163" s="164" t="s">
        <v>174</v>
      </c>
      <c r="AU163" s="164" t="s">
        <v>90</v>
      </c>
      <c r="AV163" s="14" t="s">
        <v>162</v>
      </c>
      <c r="AW163" s="14" t="s">
        <v>36</v>
      </c>
      <c r="AX163" s="14" t="s">
        <v>88</v>
      </c>
      <c r="AY163" s="164" t="s">
        <v>155</v>
      </c>
    </row>
    <row r="164" spans="2:65" s="1" customFormat="1" ht="33" customHeight="1">
      <c r="B164" s="32"/>
      <c r="C164" s="136" t="s">
        <v>194</v>
      </c>
      <c r="D164" s="136" t="s">
        <v>157</v>
      </c>
      <c r="E164" s="137" t="s">
        <v>195</v>
      </c>
      <c r="F164" s="138" t="s">
        <v>196</v>
      </c>
      <c r="G164" s="139" t="s">
        <v>197</v>
      </c>
      <c r="H164" s="140">
        <v>110.351</v>
      </c>
      <c r="I164" s="141"/>
      <c r="J164" s="142">
        <f>ROUND(I164*H164,2)</f>
        <v>0</v>
      </c>
      <c r="K164" s="138" t="s">
        <v>161</v>
      </c>
      <c r="L164" s="32"/>
      <c r="M164" s="143" t="s">
        <v>1</v>
      </c>
      <c r="N164" s="144" t="s">
        <v>46</v>
      </c>
      <c r="P164" s="145">
        <f>O164*H164</f>
        <v>0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AR164" s="147" t="s">
        <v>162</v>
      </c>
      <c r="AT164" s="147" t="s">
        <v>157</v>
      </c>
      <c r="AU164" s="147" t="s">
        <v>90</v>
      </c>
      <c r="AY164" s="17" t="s">
        <v>155</v>
      </c>
      <c r="BE164" s="148">
        <f>IF(N164="základní",J164,0)</f>
        <v>0</v>
      </c>
      <c r="BF164" s="148">
        <f>IF(N164="snížená",J164,0)</f>
        <v>0</v>
      </c>
      <c r="BG164" s="148">
        <f>IF(N164="zákl. přenesená",J164,0)</f>
        <v>0</v>
      </c>
      <c r="BH164" s="148">
        <f>IF(N164="sníž. přenesená",J164,0)</f>
        <v>0</v>
      </c>
      <c r="BI164" s="148">
        <f>IF(N164="nulová",J164,0)</f>
        <v>0</v>
      </c>
      <c r="BJ164" s="17" t="s">
        <v>88</v>
      </c>
      <c r="BK164" s="148">
        <f>ROUND(I164*H164,2)</f>
        <v>0</v>
      </c>
      <c r="BL164" s="17" t="s">
        <v>162</v>
      </c>
      <c r="BM164" s="147" t="s">
        <v>198</v>
      </c>
    </row>
    <row r="165" spans="2:51" s="13" customFormat="1" ht="12">
      <c r="B165" s="156"/>
      <c r="D165" s="150" t="s">
        <v>174</v>
      </c>
      <c r="E165" s="157" t="s">
        <v>1</v>
      </c>
      <c r="F165" s="158" t="s">
        <v>199</v>
      </c>
      <c r="H165" s="159">
        <v>110.351</v>
      </c>
      <c r="I165" s="160"/>
      <c r="L165" s="156"/>
      <c r="M165" s="161"/>
      <c r="T165" s="162"/>
      <c r="AT165" s="157" t="s">
        <v>174</v>
      </c>
      <c r="AU165" s="157" t="s">
        <v>90</v>
      </c>
      <c r="AV165" s="13" t="s">
        <v>90</v>
      </c>
      <c r="AW165" s="13" t="s">
        <v>36</v>
      </c>
      <c r="AX165" s="13" t="s">
        <v>81</v>
      </c>
      <c r="AY165" s="157" t="s">
        <v>155</v>
      </c>
    </row>
    <row r="166" spans="2:51" s="14" customFormat="1" ht="12">
      <c r="B166" s="163"/>
      <c r="D166" s="150" t="s">
        <v>174</v>
      </c>
      <c r="E166" s="164" t="s">
        <v>1</v>
      </c>
      <c r="F166" s="165" t="s">
        <v>181</v>
      </c>
      <c r="H166" s="166">
        <v>110.351</v>
      </c>
      <c r="I166" s="167"/>
      <c r="L166" s="163"/>
      <c r="M166" s="168"/>
      <c r="T166" s="169"/>
      <c r="AT166" s="164" t="s">
        <v>174</v>
      </c>
      <c r="AU166" s="164" t="s">
        <v>90</v>
      </c>
      <c r="AV166" s="14" t="s">
        <v>162</v>
      </c>
      <c r="AW166" s="14" t="s">
        <v>36</v>
      </c>
      <c r="AX166" s="14" t="s">
        <v>88</v>
      </c>
      <c r="AY166" s="164" t="s">
        <v>155</v>
      </c>
    </row>
    <row r="167" spans="2:65" s="1" customFormat="1" ht="16.5" customHeight="1">
      <c r="B167" s="32"/>
      <c r="C167" s="136" t="s">
        <v>200</v>
      </c>
      <c r="D167" s="136" t="s">
        <v>157</v>
      </c>
      <c r="E167" s="137" t="s">
        <v>201</v>
      </c>
      <c r="F167" s="138" t="s">
        <v>202</v>
      </c>
      <c r="G167" s="139" t="s">
        <v>172</v>
      </c>
      <c r="H167" s="140">
        <v>61.306</v>
      </c>
      <c r="I167" s="141"/>
      <c r="J167" s="142">
        <f>ROUND(I167*H167,2)</f>
        <v>0</v>
      </c>
      <c r="K167" s="138" t="s">
        <v>161</v>
      </c>
      <c r="L167" s="32"/>
      <c r="M167" s="143" t="s">
        <v>1</v>
      </c>
      <c r="N167" s="144" t="s">
        <v>46</v>
      </c>
      <c r="P167" s="145">
        <f>O167*H167</f>
        <v>0</v>
      </c>
      <c r="Q167" s="145">
        <v>0</v>
      </c>
      <c r="R167" s="145">
        <f>Q167*H167</f>
        <v>0</v>
      </c>
      <c r="S167" s="145">
        <v>0</v>
      </c>
      <c r="T167" s="146">
        <f>S167*H167</f>
        <v>0</v>
      </c>
      <c r="AR167" s="147" t="s">
        <v>162</v>
      </c>
      <c r="AT167" s="147" t="s">
        <v>157</v>
      </c>
      <c r="AU167" s="147" t="s">
        <v>90</v>
      </c>
      <c r="AY167" s="17" t="s">
        <v>155</v>
      </c>
      <c r="BE167" s="148">
        <f>IF(N167="základní",J167,0)</f>
        <v>0</v>
      </c>
      <c r="BF167" s="148">
        <f>IF(N167="snížená",J167,0)</f>
        <v>0</v>
      </c>
      <c r="BG167" s="148">
        <f>IF(N167="zákl. přenesená",J167,0)</f>
        <v>0</v>
      </c>
      <c r="BH167" s="148">
        <f>IF(N167="sníž. přenesená",J167,0)</f>
        <v>0</v>
      </c>
      <c r="BI167" s="148">
        <f>IF(N167="nulová",J167,0)</f>
        <v>0</v>
      </c>
      <c r="BJ167" s="17" t="s">
        <v>88</v>
      </c>
      <c r="BK167" s="148">
        <f>ROUND(I167*H167,2)</f>
        <v>0</v>
      </c>
      <c r="BL167" s="17" t="s">
        <v>162</v>
      </c>
      <c r="BM167" s="147" t="s">
        <v>203</v>
      </c>
    </row>
    <row r="168" spans="2:65" s="1" customFormat="1" ht="24.25" customHeight="1">
      <c r="B168" s="32"/>
      <c r="C168" s="136" t="s">
        <v>204</v>
      </c>
      <c r="D168" s="136" t="s">
        <v>157</v>
      </c>
      <c r="E168" s="137" t="s">
        <v>205</v>
      </c>
      <c r="F168" s="138" t="s">
        <v>206</v>
      </c>
      <c r="G168" s="139" t="s">
        <v>172</v>
      </c>
      <c r="H168" s="140">
        <v>13.35</v>
      </c>
      <c r="I168" s="141"/>
      <c r="J168" s="142">
        <f>ROUND(I168*H168,2)</f>
        <v>0</v>
      </c>
      <c r="K168" s="138" t="s">
        <v>161</v>
      </c>
      <c r="L168" s="32"/>
      <c r="M168" s="143" t="s">
        <v>1</v>
      </c>
      <c r="N168" s="144" t="s">
        <v>46</v>
      </c>
      <c r="P168" s="145">
        <f>O168*H168</f>
        <v>0</v>
      </c>
      <c r="Q168" s="145">
        <v>0</v>
      </c>
      <c r="R168" s="145">
        <f>Q168*H168</f>
        <v>0</v>
      </c>
      <c r="S168" s="145">
        <v>0</v>
      </c>
      <c r="T168" s="146">
        <f>S168*H168</f>
        <v>0</v>
      </c>
      <c r="AR168" s="147" t="s">
        <v>162</v>
      </c>
      <c r="AT168" s="147" t="s">
        <v>157</v>
      </c>
      <c r="AU168" s="147" t="s">
        <v>90</v>
      </c>
      <c r="AY168" s="17" t="s">
        <v>155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7" t="s">
        <v>88</v>
      </c>
      <c r="BK168" s="148">
        <f>ROUND(I168*H168,2)</f>
        <v>0</v>
      </c>
      <c r="BL168" s="17" t="s">
        <v>162</v>
      </c>
      <c r="BM168" s="147" t="s">
        <v>207</v>
      </c>
    </row>
    <row r="169" spans="2:51" s="12" customFormat="1" ht="12">
      <c r="B169" s="149"/>
      <c r="D169" s="150" t="s">
        <v>174</v>
      </c>
      <c r="E169" s="151" t="s">
        <v>1</v>
      </c>
      <c r="F169" s="152" t="s">
        <v>208</v>
      </c>
      <c r="H169" s="151" t="s">
        <v>1</v>
      </c>
      <c r="I169" s="153"/>
      <c r="L169" s="149"/>
      <c r="M169" s="154"/>
      <c r="T169" s="155"/>
      <c r="AT169" s="151" t="s">
        <v>174</v>
      </c>
      <c r="AU169" s="151" t="s">
        <v>90</v>
      </c>
      <c r="AV169" s="12" t="s">
        <v>88</v>
      </c>
      <c r="AW169" s="12" t="s">
        <v>36</v>
      </c>
      <c r="AX169" s="12" t="s">
        <v>81</v>
      </c>
      <c r="AY169" s="151" t="s">
        <v>155</v>
      </c>
    </row>
    <row r="170" spans="2:51" s="13" customFormat="1" ht="12">
      <c r="B170" s="156"/>
      <c r="D170" s="150" t="s">
        <v>174</v>
      </c>
      <c r="E170" s="157" t="s">
        <v>1</v>
      </c>
      <c r="F170" s="158" t="s">
        <v>209</v>
      </c>
      <c r="H170" s="159">
        <v>13.35</v>
      </c>
      <c r="I170" s="160"/>
      <c r="L170" s="156"/>
      <c r="M170" s="161"/>
      <c r="T170" s="162"/>
      <c r="AT170" s="157" t="s">
        <v>174</v>
      </c>
      <c r="AU170" s="157" t="s">
        <v>90</v>
      </c>
      <c r="AV170" s="13" t="s">
        <v>90</v>
      </c>
      <c r="AW170" s="13" t="s">
        <v>36</v>
      </c>
      <c r="AX170" s="13" t="s">
        <v>81</v>
      </c>
      <c r="AY170" s="157" t="s">
        <v>155</v>
      </c>
    </row>
    <row r="171" spans="2:51" s="14" customFormat="1" ht="12">
      <c r="B171" s="163"/>
      <c r="D171" s="150" t="s">
        <v>174</v>
      </c>
      <c r="E171" s="164" t="s">
        <v>1</v>
      </c>
      <c r="F171" s="165" t="s">
        <v>181</v>
      </c>
      <c r="H171" s="166">
        <v>13.35</v>
      </c>
      <c r="I171" s="167"/>
      <c r="L171" s="163"/>
      <c r="M171" s="168"/>
      <c r="T171" s="169"/>
      <c r="AT171" s="164" t="s">
        <v>174</v>
      </c>
      <c r="AU171" s="164" t="s">
        <v>90</v>
      </c>
      <c r="AV171" s="14" t="s">
        <v>162</v>
      </c>
      <c r="AW171" s="14" t="s">
        <v>36</v>
      </c>
      <c r="AX171" s="14" t="s">
        <v>88</v>
      </c>
      <c r="AY171" s="164" t="s">
        <v>155</v>
      </c>
    </row>
    <row r="172" spans="2:65" s="1" customFormat="1" ht="24.25" customHeight="1">
      <c r="B172" s="32"/>
      <c r="C172" s="136" t="s">
        <v>210</v>
      </c>
      <c r="D172" s="136" t="s">
        <v>157</v>
      </c>
      <c r="E172" s="137" t="s">
        <v>211</v>
      </c>
      <c r="F172" s="138" t="s">
        <v>212</v>
      </c>
      <c r="G172" s="139" t="s">
        <v>160</v>
      </c>
      <c r="H172" s="140">
        <v>684.85</v>
      </c>
      <c r="I172" s="141"/>
      <c r="J172" s="142">
        <f>ROUND(I172*H172,2)</f>
        <v>0</v>
      </c>
      <c r="K172" s="138" t="s">
        <v>161</v>
      </c>
      <c r="L172" s="32"/>
      <c r="M172" s="143" t="s">
        <v>1</v>
      </c>
      <c r="N172" s="144" t="s">
        <v>46</v>
      </c>
      <c r="P172" s="145">
        <f>O172*H172</f>
        <v>0</v>
      </c>
      <c r="Q172" s="145">
        <v>0</v>
      </c>
      <c r="R172" s="145">
        <f>Q172*H172</f>
        <v>0</v>
      </c>
      <c r="S172" s="145">
        <v>0</v>
      </c>
      <c r="T172" s="146">
        <f>S172*H172</f>
        <v>0</v>
      </c>
      <c r="AR172" s="147" t="s">
        <v>162</v>
      </c>
      <c r="AT172" s="147" t="s">
        <v>157</v>
      </c>
      <c r="AU172" s="147" t="s">
        <v>90</v>
      </c>
      <c r="AY172" s="17" t="s">
        <v>155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7" t="s">
        <v>88</v>
      </c>
      <c r="BK172" s="148">
        <f>ROUND(I172*H172,2)</f>
        <v>0</v>
      </c>
      <c r="BL172" s="17" t="s">
        <v>162</v>
      </c>
      <c r="BM172" s="147" t="s">
        <v>213</v>
      </c>
    </row>
    <row r="173" spans="2:51" s="12" customFormat="1" ht="12">
      <c r="B173" s="149"/>
      <c r="D173" s="150" t="s">
        <v>174</v>
      </c>
      <c r="E173" s="151" t="s">
        <v>1</v>
      </c>
      <c r="F173" s="152" t="s">
        <v>214</v>
      </c>
      <c r="H173" s="151" t="s">
        <v>1</v>
      </c>
      <c r="I173" s="153"/>
      <c r="L173" s="149"/>
      <c r="M173" s="154"/>
      <c r="T173" s="155"/>
      <c r="AT173" s="151" t="s">
        <v>174</v>
      </c>
      <c r="AU173" s="151" t="s">
        <v>90</v>
      </c>
      <c r="AV173" s="12" t="s">
        <v>88</v>
      </c>
      <c r="AW173" s="12" t="s">
        <v>36</v>
      </c>
      <c r="AX173" s="12" t="s">
        <v>81</v>
      </c>
      <c r="AY173" s="151" t="s">
        <v>155</v>
      </c>
    </row>
    <row r="174" spans="2:51" s="13" customFormat="1" ht="12">
      <c r="B174" s="156"/>
      <c r="D174" s="150" t="s">
        <v>174</v>
      </c>
      <c r="E174" s="157" t="s">
        <v>1</v>
      </c>
      <c r="F174" s="158" t="s">
        <v>215</v>
      </c>
      <c r="H174" s="159">
        <v>125.9</v>
      </c>
      <c r="I174" s="160"/>
      <c r="L174" s="156"/>
      <c r="M174" s="161"/>
      <c r="T174" s="162"/>
      <c r="AT174" s="157" t="s">
        <v>174</v>
      </c>
      <c r="AU174" s="157" t="s">
        <v>90</v>
      </c>
      <c r="AV174" s="13" t="s">
        <v>90</v>
      </c>
      <c r="AW174" s="13" t="s">
        <v>36</v>
      </c>
      <c r="AX174" s="13" t="s">
        <v>81</v>
      </c>
      <c r="AY174" s="157" t="s">
        <v>155</v>
      </c>
    </row>
    <row r="175" spans="2:51" s="13" customFormat="1" ht="12">
      <c r="B175" s="156"/>
      <c r="D175" s="150" t="s">
        <v>174</v>
      </c>
      <c r="E175" s="157" t="s">
        <v>1</v>
      </c>
      <c r="F175" s="158" t="s">
        <v>216</v>
      </c>
      <c r="H175" s="159">
        <v>289.48</v>
      </c>
      <c r="I175" s="160"/>
      <c r="L175" s="156"/>
      <c r="M175" s="161"/>
      <c r="T175" s="162"/>
      <c r="AT175" s="157" t="s">
        <v>174</v>
      </c>
      <c r="AU175" s="157" t="s">
        <v>90</v>
      </c>
      <c r="AV175" s="13" t="s">
        <v>90</v>
      </c>
      <c r="AW175" s="13" t="s">
        <v>36</v>
      </c>
      <c r="AX175" s="13" t="s">
        <v>81</v>
      </c>
      <c r="AY175" s="157" t="s">
        <v>155</v>
      </c>
    </row>
    <row r="176" spans="2:51" s="13" customFormat="1" ht="12">
      <c r="B176" s="156"/>
      <c r="D176" s="150" t="s">
        <v>174</v>
      </c>
      <c r="E176" s="157" t="s">
        <v>1</v>
      </c>
      <c r="F176" s="158" t="s">
        <v>217</v>
      </c>
      <c r="H176" s="159">
        <v>269.47</v>
      </c>
      <c r="I176" s="160"/>
      <c r="L176" s="156"/>
      <c r="M176" s="161"/>
      <c r="T176" s="162"/>
      <c r="AT176" s="157" t="s">
        <v>174</v>
      </c>
      <c r="AU176" s="157" t="s">
        <v>90</v>
      </c>
      <c r="AV176" s="13" t="s">
        <v>90</v>
      </c>
      <c r="AW176" s="13" t="s">
        <v>36</v>
      </c>
      <c r="AX176" s="13" t="s">
        <v>81</v>
      </c>
      <c r="AY176" s="157" t="s">
        <v>155</v>
      </c>
    </row>
    <row r="177" spans="2:51" s="14" customFormat="1" ht="12">
      <c r="B177" s="163"/>
      <c r="D177" s="150" t="s">
        <v>174</v>
      </c>
      <c r="E177" s="164" t="s">
        <v>1</v>
      </c>
      <c r="F177" s="165" t="s">
        <v>181</v>
      </c>
      <c r="H177" s="166">
        <v>684.85</v>
      </c>
      <c r="I177" s="167"/>
      <c r="L177" s="163"/>
      <c r="M177" s="168"/>
      <c r="T177" s="169"/>
      <c r="AT177" s="164" t="s">
        <v>174</v>
      </c>
      <c r="AU177" s="164" t="s">
        <v>90</v>
      </c>
      <c r="AV177" s="14" t="s">
        <v>162</v>
      </c>
      <c r="AW177" s="14" t="s">
        <v>36</v>
      </c>
      <c r="AX177" s="14" t="s">
        <v>88</v>
      </c>
      <c r="AY177" s="164" t="s">
        <v>155</v>
      </c>
    </row>
    <row r="178" spans="2:63" s="11" customFormat="1" ht="22.9" customHeight="1">
      <c r="B178" s="124"/>
      <c r="D178" s="125" t="s">
        <v>80</v>
      </c>
      <c r="E178" s="134" t="s">
        <v>90</v>
      </c>
      <c r="F178" s="134" t="s">
        <v>218</v>
      </c>
      <c r="I178" s="127"/>
      <c r="J178" s="135">
        <f>BK178</f>
        <v>0</v>
      </c>
      <c r="L178" s="124"/>
      <c r="M178" s="129"/>
      <c r="P178" s="130">
        <f>SUM(P179:P202)</f>
        <v>0</v>
      </c>
      <c r="R178" s="130">
        <f>SUM(R179:R202)</f>
        <v>350.590928426</v>
      </c>
      <c r="T178" s="131">
        <f>SUM(T179:T202)</f>
        <v>0</v>
      </c>
      <c r="AR178" s="125" t="s">
        <v>88</v>
      </c>
      <c r="AT178" s="132" t="s">
        <v>80</v>
      </c>
      <c r="AU178" s="132" t="s">
        <v>88</v>
      </c>
      <c r="AY178" s="125" t="s">
        <v>155</v>
      </c>
      <c r="BK178" s="133">
        <f>SUM(BK179:BK202)</f>
        <v>0</v>
      </c>
    </row>
    <row r="179" spans="2:65" s="1" customFormat="1" ht="24.25" customHeight="1">
      <c r="B179" s="32"/>
      <c r="C179" s="136" t="s">
        <v>219</v>
      </c>
      <c r="D179" s="136" t="s">
        <v>157</v>
      </c>
      <c r="E179" s="137" t="s">
        <v>220</v>
      </c>
      <c r="F179" s="138" t="s">
        <v>221</v>
      </c>
      <c r="G179" s="139" t="s">
        <v>160</v>
      </c>
      <c r="H179" s="140">
        <v>716.974</v>
      </c>
      <c r="I179" s="141"/>
      <c r="J179" s="142">
        <f>ROUND(I179*H179,2)</f>
        <v>0</v>
      </c>
      <c r="K179" s="138" t="s">
        <v>161</v>
      </c>
      <c r="L179" s="32"/>
      <c r="M179" s="143" t="s">
        <v>1</v>
      </c>
      <c r="N179" s="144" t="s">
        <v>46</v>
      </c>
      <c r="P179" s="145">
        <f>O179*H179</f>
        <v>0</v>
      </c>
      <c r="Q179" s="145">
        <v>9.9E-05</v>
      </c>
      <c r="R179" s="145">
        <f>Q179*H179</f>
        <v>0.070980426</v>
      </c>
      <c r="S179" s="145">
        <v>0</v>
      </c>
      <c r="T179" s="146">
        <f>S179*H179</f>
        <v>0</v>
      </c>
      <c r="AR179" s="147" t="s">
        <v>162</v>
      </c>
      <c r="AT179" s="147" t="s">
        <v>157</v>
      </c>
      <c r="AU179" s="147" t="s">
        <v>90</v>
      </c>
      <c r="AY179" s="17" t="s">
        <v>155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7" t="s">
        <v>88</v>
      </c>
      <c r="BK179" s="148">
        <f>ROUND(I179*H179,2)</f>
        <v>0</v>
      </c>
      <c r="BL179" s="17" t="s">
        <v>162</v>
      </c>
      <c r="BM179" s="147" t="s">
        <v>222</v>
      </c>
    </row>
    <row r="180" spans="2:51" s="12" customFormat="1" ht="12">
      <c r="B180" s="149"/>
      <c r="D180" s="150" t="s">
        <v>174</v>
      </c>
      <c r="E180" s="151" t="s">
        <v>1</v>
      </c>
      <c r="F180" s="152" t="s">
        <v>214</v>
      </c>
      <c r="H180" s="151" t="s">
        <v>1</v>
      </c>
      <c r="I180" s="153"/>
      <c r="L180" s="149"/>
      <c r="M180" s="154"/>
      <c r="T180" s="155"/>
      <c r="AT180" s="151" t="s">
        <v>174</v>
      </c>
      <c r="AU180" s="151" t="s">
        <v>90</v>
      </c>
      <c r="AV180" s="12" t="s">
        <v>88</v>
      </c>
      <c r="AW180" s="12" t="s">
        <v>36</v>
      </c>
      <c r="AX180" s="12" t="s">
        <v>81</v>
      </c>
      <c r="AY180" s="151" t="s">
        <v>155</v>
      </c>
    </row>
    <row r="181" spans="2:51" s="13" customFormat="1" ht="12">
      <c r="B181" s="156"/>
      <c r="D181" s="150" t="s">
        <v>174</v>
      </c>
      <c r="E181" s="157" t="s">
        <v>1</v>
      </c>
      <c r="F181" s="158" t="s">
        <v>215</v>
      </c>
      <c r="H181" s="159">
        <v>125.9</v>
      </c>
      <c r="I181" s="160"/>
      <c r="L181" s="156"/>
      <c r="M181" s="161"/>
      <c r="T181" s="162"/>
      <c r="AT181" s="157" t="s">
        <v>174</v>
      </c>
      <c r="AU181" s="157" t="s">
        <v>90</v>
      </c>
      <c r="AV181" s="13" t="s">
        <v>90</v>
      </c>
      <c r="AW181" s="13" t="s">
        <v>36</v>
      </c>
      <c r="AX181" s="13" t="s">
        <v>81</v>
      </c>
      <c r="AY181" s="157" t="s">
        <v>155</v>
      </c>
    </row>
    <row r="182" spans="2:51" s="13" customFormat="1" ht="12">
      <c r="B182" s="156"/>
      <c r="D182" s="150" t="s">
        <v>174</v>
      </c>
      <c r="E182" s="157" t="s">
        <v>1</v>
      </c>
      <c r="F182" s="158" t="s">
        <v>216</v>
      </c>
      <c r="H182" s="159">
        <v>289.48</v>
      </c>
      <c r="I182" s="160"/>
      <c r="L182" s="156"/>
      <c r="M182" s="161"/>
      <c r="T182" s="162"/>
      <c r="AT182" s="157" t="s">
        <v>174</v>
      </c>
      <c r="AU182" s="157" t="s">
        <v>90</v>
      </c>
      <c r="AV182" s="13" t="s">
        <v>90</v>
      </c>
      <c r="AW182" s="13" t="s">
        <v>36</v>
      </c>
      <c r="AX182" s="13" t="s">
        <v>81</v>
      </c>
      <c r="AY182" s="157" t="s">
        <v>155</v>
      </c>
    </row>
    <row r="183" spans="2:51" s="13" customFormat="1" ht="12">
      <c r="B183" s="156"/>
      <c r="D183" s="150" t="s">
        <v>174</v>
      </c>
      <c r="E183" s="157" t="s">
        <v>1</v>
      </c>
      <c r="F183" s="158" t="s">
        <v>217</v>
      </c>
      <c r="H183" s="159">
        <v>269.47</v>
      </c>
      <c r="I183" s="160"/>
      <c r="L183" s="156"/>
      <c r="M183" s="161"/>
      <c r="T183" s="162"/>
      <c r="AT183" s="157" t="s">
        <v>174</v>
      </c>
      <c r="AU183" s="157" t="s">
        <v>90</v>
      </c>
      <c r="AV183" s="13" t="s">
        <v>90</v>
      </c>
      <c r="AW183" s="13" t="s">
        <v>36</v>
      </c>
      <c r="AX183" s="13" t="s">
        <v>81</v>
      </c>
      <c r="AY183" s="157" t="s">
        <v>155</v>
      </c>
    </row>
    <row r="184" spans="2:51" s="12" customFormat="1" ht="12">
      <c r="B184" s="149"/>
      <c r="D184" s="150" t="s">
        <v>174</v>
      </c>
      <c r="E184" s="151" t="s">
        <v>1</v>
      </c>
      <c r="F184" s="152" t="s">
        <v>223</v>
      </c>
      <c r="H184" s="151" t="s">
        <v>1</v>
      </c>
      <c r="I184" s="153"/>
      <c r="L184" s="149"/>
      <c r="M184" s="154"/>
      <c r="T184" s="155"/>
      <c r="AT184" s="151" t="s">
        <v>174</v>
      </c>
      <c r="AU184" s="151" t="s">
        <v>90</v>
      </c>
      <c r="AV184" s="12" t="s">
        <v>88</v>
      </c>
      <c r="AW184" s="12" t="s">
        <v>36</v>
      </c>
      <c r="AX184" s="12" t="s">
        <v>81</v>
      </c>
      <c r="AY184" s="151" t="s">
        <v>155</v>
      </c>
    </row>
    <row r="185" spans="2:51" s="13" customFormat="1" ht="12">
      <c r="B185" s="156"/>
      <c r="D185" s="150" t="s">
        <v>174</v>
      </c>
      <c r="E185" s="157" t="s">
        <v>1</v>
      </c>
      <c r="F185" s="158" t="s">
        <v>224</v>
      </c>
      <c r="H185" s="159">
        <v>13.645</v>
      </c>
      <c r="I185" s="160"/>
      <c r="L185" s="156"/>
      <c r="M185" s="161"/>
      <c r="T185" s="162"/>
      <c r="AT185" s="157" t="s">
        <v>174</v>
      </c>
      <c r="AU185" s="157" t="s">
        <v>90</v>
      </c>
      <c r="AV185" s="13" t="s">
        <v>90</v>
      </c>
      <c r="AW185" s="13" t="s">
        <v>36</v>
      </c>
      <c r="AX185" s="13" t="s">
        <v>81</v>
      </c>
      <c r="AY185" s="157" t="s">
        <v>155</v>
      </c>
    </row>
    <row r="186" spans="2:51" s="13" customFormat="1" ht="12">
      <c r="B186" s="156"/>
      <c r="D186" s="150" t="s">
        <v>174</v>
      </c>
      <c r="E186" s="157" t="s">
        <v>1</v>
      </c>
      <c r="F186" s="158" t="s">
        <v>225</v>
      </c>
      <c r="H186" s="159">
        <v>9.636</v>
      </c>
      <c r="I186" s="160"/>
      <c r="L186" s="156"/>
      <c r="M186" s="161"/>
      <c r="T186" s="162"/>
      <c r="AT186" s="157" t="s">
        <v>174</v>
      </c>
      <c r="AU186" s="157" t="s">
        <v>90</v>
      </c>
      <c r="AV186" s="13" t="s">
        <v>90</v>
      </c>
      <c r="AW186" s="13" t="s">
        <v>36</v>
      </c>
      <c r="AX186" s="13" t="s">
        <v>81</v>
      </c>
      <c r="AY186" s="157" t="s">
        <v>155</v>
      </c>
    </row>
    <row r="187" spans="2:51" s="13" customFormat="1" ht="12">
      <c r="B187" s="156"/>
      <c r="D187" s="150" t="s">
        <v>174</v>
      </c>
      <c r="E187" s="157" t="s">
        <v>1</v>
      </c>
      <c r="F187" s="158" t="s">
        <v>226</v>
      </c>
      <c r="H187" s="159">
        <v>8.843</v>
      </c>
      <c r="I187" s="160"/>
      <c r="L187" s="156"/>
      <c r="M187" s="161"/>
      <c r="T187" s="162"/>
      <c r="AT187" s="157" t="s">
        <v>174</v>
      </c>
      <c r="AU187" s="157" t="s">
        <v>90</v>
      </c>
      <c r="AV187" s="13" t="s">
        <v>90</v>
      </c>
      <c r="AW187" s="13" t="s">
        <v>36</v>
      </c>
      <c r="AX187" s="13" t="s">
        <v>81</v>
      </c>
      <c r="AY187" s="157" t="s">
        <v>155</v>
      </c>
    </row>
    <row r="188" spans="2:51" s="14" customFormat="1" ht="12">
      <c r="B188" s="163"/>
      <c r="D188" s="150" t="s">
        <v>174</v>
      </c>
      <c r="E188" s="164" t="s">
        <v>1</v>
      </c>
      <c r="F188" s="165" t="s">
        <v>181</v>
      </c>
      <c r="H188" s="166">
        <v>716.9739999999999</v>
      </c>
      <c r="I188" s="167"/>
      <c r="L188" s="163"/>
      <c r="M188" s="168"/>
      <c r="T188" s="169"/>
      <c r="AT188" s="164" t="s">
        <v>174</v>
      </c>
      <c r="AU188" s="164" t="s">
        <v>90</v>
      </c>
      <c r="AV188" s="14" t="s">
        <v>162</v>
      </c>
      <c r="AW188" s="14" t="s">
        <v>36</v>
      </c>
      <c r="AX188" s="14" t="s">
        <v>88</v>
      </c>
      <c r="AY188" s="164" t="s">
        <v>155</v>
      </c>
    </row>
    <row r="189" spans="2:65" s="1" customFormat="1" ht="24.25" customHeight="1">
      <c r="B189" s="32"/>
      <c r="C189" s="170" t="s">
        <v>227</v>
      </c>
      <c r="D189" s="170" t="s">
        <v>228</v>
      </c>
      <c r="E189" s="171" t="s">
        <v>229</v>
      </c>
      <c r="F189" s="172" t="s">
        <v>230</v>
      </c>
      <c r="G189" s="173" t="s">
        <v>160</v>
      </c>
      <c r="H189" s="174">
        <v>849.256</v>
      </c>
      <c r="I189" s="175"/>
      <c r="J189" s="176">
        <f>ROUND(I189*H189,2)</f>
        <v>0</v>
      </c>
      <c r="K189" s="172" t="s">
        <v>161</v>
      </c>
      <c r="L189" s="177"/>
      <c r="M189" s="178" t="s">
        <v>1</v>
      </c>
      <c r="N189" s="179" t="s">
        <v>46</v>
      </c>
      <c r="P189" s="145">
        <f>O189*H189</f>
        <v>0</v>
      </c>
      <c r="Q189" s="145">
        <v>0.0005</v>
      </c>
      <c r="R189" s="145">
        <f>Q189*H189</f>
        <v>0.424628</v>
      </c>
      <c r="S189" s="145">
        <v>0</v>
      </c>
      <c r="T189" s="146">
        <f>S189*H189</f>
        <v>0</v>
      </c>
      <c r="AR189" s="147" t="s">
        <v>200</v>
      </c>
      <c r="AT189" s="147" t="s">
        <v>228</v>
      </c>
      <c r="AU189" s="147" t="s">
        <v>90</v>
      </c>
      <c r="AY189" s="17" t="s">
        <v>155</v>
      </c>
      <c r="BE189" s="148">
        <f>IF(N189="základní",J189,0)</f>
        <v>0</v>
      </c>
      <c r="BF189" s="148">
        <f>IF(N189="snížená",J189,0)</f>
        <v>0</v>
      </c>
      <c r="BG189" s="148">
        <f>IF(N189="zákl. přenesená",J189,0)</f>
        <v>0</v>
      </c>
      <c r="BH189" s="148">
        <f>IF(N189="sníž. přenesená",J189,0)</f>
        <v>0</v>
      </c>
      <c r="BI189" s="148">
        <f>IF(N189="nulová",J189,0)</f>
        <v>0</v>
      </c>
      <c r="BJ189" s="17" t="s">
        <v>88</v>
      </c>
      <c r="BK189" s="148">
        <f>ROUND(I189*H189,2)</f>
        <v>0</v>
      </c>
      <c r="BL189" s="17" t="s">
        <v>162</v>
      </c>
      <c r="BM189" s="147" t="s">
        <v>231</v>
      </c>
    </row>
    <row r="190" spans="2:51" s="13" customFormat="1" ht="12">
      <c r="B190" s="156"/>
      <c r="D190" s="150" t="s">
        <v>174</v>
      </c>
      <c r="F190" s="158" t="s">
        <v>232</v>
      </c>
      <c r="H190" s="159">
        <v>849.256</v>
      </c>
      <c r="I190" s="160"/>
      <c r="L190" s="156"/>
      <c r="M190" s="161"/>
      <c r="T190" s="162"/>
      <c r="AT190" s="157" t="s">
        <v>174</v>
      </c>
      <c r="AU190" s="157" t="s">
        <v>90</v>
      </c>
      <c r="AV190" s="13" t="s">
        <v>90</v>
      </c>
      <c r="AW190" s="13" t="s">
        <v>4</v>
      </c>
      <c r="AX190" s="13" t="s">
        <v>88</v>
      </c>
      <c r="AY190" s="157" t="s">
        <v>155</v>
      </c>
    </row>
    <row r="191" spans="2:65" s="1" customFormat="1" ht="24.25" customHeight="1">
      <c r="B191" s="32"/>
      <c r="C191" s="136" t="s">
        <v>233</v>
      </c>
      <c r="D191" s="136" t="s">
        <v>157</v>
      </c>
      <c r="E191" s="137" t="s">
        <v>234</v>
      </c>
      <c r="F191" s="138" t="s">
        <v>235</v>
      </c>
      <c r="G191" s="139" t="s">
        <v>172</v>
      </c>
      <c r="H191" s="140">
        <v>136.97</v>
      </c>
      <c r="I191" s="141"/>
      <c r="J191" s="142">
        <f>ROUND(I191*H191,2)</f>
        <v>0</v>
      </c>
      <c r="K191" s="138" t="s">
        <v>161</v>
      </c>
      <c r="L191" s="32"/>
      <c r="M191" s="143" t="s">
        <v>1</v>
      </c>
      <c r="N191" s="144" t="s">
        <v>46</v>
      </c>
      <c r="P191" s="145">
        <f>O191*H191</f>
        <v>0</v>
      </c>
      <c r="Q191" s="145">
        <v>2.16</v>
      </c>
      <c r="R191" s="145">
        <f>Q191*H191</f>
        <v>295.8552</v>
      </c>
      <c r="S191" s="145">
        <v>0</v>
      </c>
      <c r="T191" s="146">
        <f>S191*H191</f>
        <v>0</v>
      </c>
      <c r="AR191" s="147" t="s">
        <v>162</v>
      </c>
      <c r="AT191" s="147" t="s">
        <v>157</v>
      </c>
      <c r="AU191" s="147" t="s">
        <v>90</v>
      </c>
      <c r="AY191" s="17" t="s">
        <v>155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7" t="s">
        <v>88</v>
      </c>
      <c r="BK191" s="148">
        <f>ROUND(I191*H191,2)</f>
        <v>0</v>
      </c>
      <c r="BL191" s="17" t="s">
        <v>162</v>
      </c>
      <c r="BM191" s="147" t="s">
        <v>236</v>
      </c>
    </row>
    <row r="192" spans="2:51" s="12" customFormat="1" ht="12">
      <c r="B192" s="149"/>
      <c r="D192" s="150" t="s">
        <v>174</v>
      </c>
      <c r="E192" s="151" t="s">
        <v>1</v>
      </c>
      <c r="F192" s="152" t="s">
        <v>214</v>
      </c>
      <c r="H192" s="151" t="s">
        <v>1</v>
      </c>
      <c r="I192" s="153"/>
      <c r="L192" s="149"/>
      <c r="M192" s="154"/>
      <c r="T192" s="155"/>
      <c r="AT192" s="151" t="s">
        <v>174</v>
      </c>
      <c r="AU192" s="151" t="s">
        <v>90</v>
      </c>
      <c r="AV192" s="12" t="s">
        <v>88</v>
      </c>
      <c r="AW192" s="12" t="s">
        <v>36</v>
      </c>
      <c r="AX192" s="12" t="s">
        <v>81</v>
      </c>
      <c r="AY192" s="151" t="s">
        <v>155</v>
      </c>
    </row>
    <row r="193" spans="2:51" s="13" customFormat="1" ht="12">
      <c r="B193" s="156"/>
      <c r="D193" s="150" t="s">
        <v>174</v>
      </c>
      <c r="E193" s="157" t="s">
        <v>1</v>
      </c>
      <c r="F193" s="158" t="s">
        <v>237</v>
      </c>
      <c r="H193" s="159">
        <v>25.18</v>
      </c>
      <c r="I193" s="160"/>
      <c r="L193" s="156"/>
      <c r="M193" s="161"/>
      <c r="T193" s="162"/>
      <c r="AT193" s="157" t="s">
        <v>174</v>
      </c>
      <c r="AU193" s="157" t="s">
        <v>90</v>
      </c>
      <c r="AV193" s="13" t="s">
        <v>90</v>
      </c>
      <c r="AW193" s="13" t="s">
        <v>36</v>
      </c>
      <c r="AX193" s="13" t="s">
        <v>81</v>
      </c>
      <c r="AY193" s="157" t="s">
        <v>155</v>
      </c>
    </row>
    <row r="194" spans="2:51" s="13" customFormat="1" ht="12">
      <c r="B194" s="156"/>
      <c r="D194" s="150" t="s">
        <v>174</v>
      </c>
      <c r="E194" s="157" t="s">
        <v>1</v>
      </c>
      <c r="F194" s="158" t="s">
        <v>238</v>
      </c>
      <c r="H194" s="159">
        <v>57.896</v>
      </c>
      <c r="I194" s="160"/>
      <c r="L194" s="156"/>
      <c r="M194" s="161"/>
      <c r="T194" s="162"/>
      <c r="AT194" s="157" t="s">
        <v>174</v>
      </c>
      <c r="AU194" s="157" t="s">
        <v>90</v>
      </c>
      <c r="AV194" s="13" t="s">
        <v>90</v>
      </c>
      <c r="AW194" s="13" t="s">
        <v>36</v>
      </c>
      <c r="AX194" s="13" t="s">
        <v>81</v>
      </c>
      <c r="AY194" s="157" t="s">
        <v>155</v>
      </c>
    </row>
    <row r="195" spans="2:51" s="13" customFormat="1" ht="12">
      <c r="B195" s="156"/>
      <c r="D195" s="150" t="s">
        <v>174</v>
      </c>
      <c r="E195" s="157" t="s">
        <v>1</v>
      </c>
      <c r="F195" s="158" t="s">
        <v>239</v>
      </c>
      <c r="H195" s="159">
        <v>53.894</v>
      </c>
      <c r="I195" s="160"/>
      <c r="L195" s="156"/>
      <c r="M195" s="161"/>
      <c r="T195" s="162"/>
      <c r="AT195" s="157" t="s">
        <v>174</v>
      </c>
      <c r="AU195" s="157" t="s">
        <v>90</v>
      </c>
      <c r="AV195" s="13" t="s">
        <v>90</v>
      </c>
      <c r="AW195" s="13" t="s">
        <v>36</v>
      </c>
      <c r="AX195" s="13" t="s">
        <v>81</v>
      </c>
      <c r="AY195" s="157" t="s">
        <v>155</v>
      </c>
    </row>
    <row r="196" spans="2:51" s="14" customFormat="1" ht="12">
      <c r="B196" s="163"/>
      <c r="D196" s="150" t="s">
        <v>174</v>
      </c>
      <c r="E196" s="164" t="s">
        <v>1</v>
      </c>
      <c r="F196" s="165" t="s">
        <v>181</v>
      </c>
      <c r="H196" s="166">
        <v>136.97</v>
      </c>
      <c r="I196" s="167"/>
      <c r="L196" s="163"/>
      <c r="M196" s="168"/>
      <c r="T196" s="169"/>
      <c r="AT196" s="164" t="s">
        <v>174</v>
      </c>
      <c r="AU196" s="164" t="s">
        <v>90</v>
      </c>
      <c r="AV196" s="14" t="s">
        <v>162</v>
      </c>
      <c r="AW196" s="14" t="s">
        <v>36</v>
      </c>
      <c r="AX196" s="14" t="s">
        <v>88</v>
      </c>
      <c r="AY196" s="164" t="s">
        <v>155</v>
      </c>
    </row>
    <row r="197" spans="2:65" s="1" customFormat="1" ht="24.25" customHeight="1">
      <c r="B197" s="32"/>
      <c r="C197" s="136" t="s">
        <v>240</v>
      </c>
      <c r="D197" s="136" t="s">
        <v>157</v>
      </c>
      <c r="E197" s="137" t="s">
        <v>241</v>
      </c>
      <c r="F197" s="138" t="s">
        <v>242</v>
      </c>
      <c r="G197" s="139" t="s">
        <v>172</v>
      </c>
      <c r="H197" s="140">
        <v>27.394</v>
      </c>
      <c r="I197" s="141"/>
      <c r="J197" s="142">
        <f>ROUND(I197*H197,2)</f>
        <v>0</v>
      </c>
      <c r="K197" s="138" t="s">
        <v>161</v>
      </c>
      <c r="L197" s="32"/>
      <c r="M197" s="143" t="s">
        <v>1</v>
      </c>
      <c r="N197" s="144" t="s">
        <v>46</v>
      </c>
      <c r="P197" s="145">
        <f>O197*H197</f>
        <v>0</v>
      </c>
      <c r="Q197" s="145">
        <v>1.98</v>
      </c>
      <c r="R197" s="145">
        <f>Q197*H197</f>
        <v>54.24012</v>
      </c>
      <c r="S197" s="145">
        <v>0</v>
      </c>
      <c r="T197" s="146">
        <f>S197*H197</f>
        <v>0</v>
      </c>
      <c r="AR197" s="147" t="s">
        <v>162</v>
      </c>
      <c r="AT197" s="147" t="s">
        <v>157</v>
      </c>
      <c r="AU197" s="147" t="s">
        <v>90</v>
      </c>
      <c r="AY197" s="17" t="s">
        <v>155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7" t="s">
        <v>88</v>
      </c>
      <c r="BK197" s="148">
        <f>ROUND(I197*H197,2)</f>
        <v>0</v>
      </c>
      <c r="BL197" s="17" t="s">
        <v>162</v>
      </c>
      <c r="BM197" s="147" t="s">
        <v>243</v>
      </c>
    </row>
    <row r="198" spans="2:51" s="12" customFormat="1" ht="12">
      <c r="B198" s="149"/>
      <c r="D198" s="150" t="s">
        <v>174</v>
      </c>
      <c r="E198" s="151" t="s">
        <v>1</v>
      </c>
      <c r="F198" s="152" t="s">
        <v>214</v>
      </c>
      <c r="H198" s="151" t="s">
        <v>1</v>
      </c>
      <c r="I198" s="153"/>
      <c r="L198" s="149"/>
      <c r="M198" s="154"/>
      <c r="T198" s="155"/>
      <c r="AT198" s="151" t="s">
        <v>174</v>
      </c>
      <c r="AU198" s="151" t="s">
        <v>90</v>
      </c>
      <c r="AV198" s="12" t="s">
        <v>88</v>
      </c>
      <c r="AW198" s="12" t="s">
        <v>36</v>
      </c>
      <c r="AX198" s="12" t="s">
        <v>81</v>
      </c>
      <c r="AY198" s="151" t="s">
        <v>155</v>
      </c>
    </row>
    <row r="199" spans="2:51" s="13" customFormat="1" ht="12">
      <c r="B199" s="156"/>
      <c r="D199" s="150" t="s">
        <v>174</v>
      </c>
      <c r="E199" s="157" t="s">
        <v>1</v>
      </c>
      <c r="F199" s="158" t="s">
        <v>244</v>
      </c>
      <c r="H199" s="159">
        <v>5.036</v>
      </c>
      <c r="I199" s="160"/>
      <c r="L199" s="156"/>
      <c r="M199" s="161"/>
      <c r="T199" s="162"/>
      <c r="AT199" s="157" t="s">
        <v>174</v>
      </c>
      <c r="AU199" s="157" t="s">
        <v>90</v>
      </c>
      <c r="AV199" s="13" t="s">
        <v>90</v>
      </c>
      <c r="AW199" s="13" t="s">
        <v>36</v>
      </c>
      <c r="AX199" s="13" t="s">
        <v>81</v>
      </c>
      <c r="AY199" s="157" t="s">
        <v>155</v>
      </c>
    </row>
    <row r="200" spans="2:51" s="13" customFormat="1" ht="12">
      <c r="B200" s="156"/>
      <c r="D200" s="150" t="s">
        <v>174</v>
      </c>
      <c r="E200" s="157" t="s">
        <v>1</v>
      </c>
      <c r="F200" s="158" t="s">
        <v>245</v>
      </c>
      <c r="H200" s="159">
        <v>11.579</v>
      </c>
      <c r="I200" s="160"/>
      <c r="L200" s="156"/>
      <c r="M200" s="161"/>
      <c r="T200" s="162"/>
      <c r="AT200" s="157" t="s">
        <v>174</v>
      </c>
      <c r="AU200" s="157" t="s">
        <v>90</v>
      </c>
      <c r="AV200" s="13" t="s">
        <v>90</v>
      </c>
      <c r="AW200" s="13" t="s">
        <v>36</v>
      </c>
      <c r="AX200" s="13" t="s">
        <v>81</v>
      </c>
      <c r="AY200" s="157" t="s">
        <v>155</v>
      </c>
    </row>
    <row r="201" spans="2:51" s="13" customFormat="1" ht="12">
      <c r="B201" s="156"/>
      <c r="D201" s="150" t="s">
        <v>174</v>
      </c>
      <c r="E201" s="157" t="s">
        <v>1</v>
      </c>
      <c r="F201" s="158" t="s">
        <v>246</v>
      </c>
      <c r="H201" s="159">
        <v>10.779</v>
      </c>
      <c r="I201" s="160"/>
      <c r="L201" s="156"/>
      <c r="M201" s="161"/>
      <c r="T201" s="162"/>
      <c r="AT201" s="157" t="s">
        <v>174</v>
      </c>
      <c r="AU201" s="157" t="s">
        <v>90</v>
      </c>
      <c r="AV201" s="13" t="s">
        <v>90</v>
      </c>
      <c r="AW201" s="13" t="s">
        <v>36</v>
      </c>
      <c r="AX201" s="13" t="s">
        <v>81</v>
      </c>
      <c r="AY201" s="157" t="s">
        <v>155</v>
      </c>
    </row>
    <row r="202" spans="2:51" s="14" customFormat="1" ht="12">
      <c r="B202" s="163"/>
      <c r="D202" s="150" t="s">
        <v>174</v>
      </c>
      <c r="E202" s="164" t="s">
        <v>1</v>
      </c>
      <c r="F202" s="165" t="s">
        <v>181</v>
      </c>
      <c r="H202" s="166">
        <v>27.394000000000002</v>
      </c>
      <c r="I202" s="167"/>
      <c r="L202" s="163"/>
      <c r="M202" s="168"/>
      <c r="T202" s="169"/>
      <c r="AT202" s="164" t="s">
        <v>174</v>
      </c>
      <c r="AU202" s="164" t="s">
        <v>90</v>
      </c>
      <c r="AV202" s="14" t="s">
        <v>162</v>
      </c>
      <c r="AW202" s="14" t="s">
        <v>36</v>
      </c>
      <c r="AX202" s="14" t="s">
        <v>88</v>
      </c>
      <c r="AY202" s="164" t="s">
        <v>155</v>
      </c>
    </row>
    <row r="203" spans="2:63" s="11" customFormat="1" ht="22.9" customHeight="1">
      <c r="B203" s="124"/>
      <c r="D203" s="125" t="s">
        <v>80</v>
      </c>
      <c r="E203" s="134" t="s">
        <v>97</v>
      </c>
      <c r="F203" s="134" t="s">
        <v>247</v>
      </c>
      <c r="I203" s="127"/>
      <c r="J203" s="135">
        <f>BK203</f>
        <v>0</v>
      </c>
      <c r="L203" s="124"/>
      <c r="M203" s="129"/>
      <c r="P203" s="130">
        <f>SUM(P204:P261)</f>
        <v>0</v>
      </c>
      <c r="R203" s="130">
        <f>SUM(R204:R261)</f>
        <v>27.656737973799995</v>
      </c>
      <c r="T203" s="131">
        <f>SUM(T204:T261)</f>
        <v>0</v>
      </c>
      <c r="AR203" s="125" t="s">
        <v>88</v>
      </c>
      <c r="AT203" s="132" t="s">
        <v>80</v>
      </c>
      <c r="AU203" s="132" t="s">
        <v>88</v>
      </c>
      <c r="AY203" s="125" t="s">
        <v>155</v>
      </c>
      <c r="BK203" s="133">
        <f>SUM(BK204:BK261)</f>
        <v>0</v>
      </c>
    </row>
    <row r="204" spans="2:65" s="1" customFormat="1" ht="24.25" customHeight="1">
      <c r="B204" s="32"/>
      <c r="C204" s="136" t="s">
        <v>8</v>
      </c>
      <c r="D204" s="136" t="s">
        <v>157</v>
      </c>
      <c r="E204" s="137" t="s">
        <v>248</v>
      </c>
      <c r="F204" s="138" t="s">
        <v>249</v>
      </c>
      <c r="G204" s="139" t="s">
        <v>172</v>
      </c>
      <c r="H204" s="140">
        <v>1.875</v>
      </c>
      <c r="I204" s="141"/>
      <c r="J204" s="142">
        <f>ROUND(I204*H204,2)</f>
        <v>0</v>
      </c>
      <c r="K204" s="138" t="s">
        <v>161</v>
      </c>
      <c r="L204" s="32"/>
      <c r="M204" s="143" t="s">
        <v>1</v>
      </c>
      <c r="N204" s="144" t="s">
        <v>46</v>
      </c>
      <c r="P204" s="145">
        <f>O204*H204</f>
        <v>0</v>
      </c>
      <c r="Q204" s="145">
        <v>1.8775</v>
      </c>
      <c r="R204" s="145">
        <f>Q204*H204</f>
        <v>3.5203124999999997</v>
      </c>
      <c r="S204" s="145">
        <v>0</v>
      </c>
      <c r="T204" s="146">
        <f>S204*H204</f>
        <v>0</v>
      </c>
      <c r="AR204" s="147" t="s">
        <v>162</v>
      </c>
      <c r="AT204" s="147" t="s">
        <v>157</v>
      </c>
      <c r="AU204" s="147" t="s">
        <v>90</v>
      </c>
      <c r="AY204" s="17" t="s">
        <v>155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7" t="s">
        <v>88</v>
      </c>
      <c r="BK204" s="148">
        <f>ROUND(I204*H204,2)</f>
        <v>0</v>
      </c>
      <c r="BL204" s="17" t="s">
        <v>162</v>
      </c>
      <c r="BM204" s="147" t="s">
        <v>250</v>
      </c>
    </row>
    <row r="205" spans="2:51" s="12" customFormat="1" ht="12">
      <c r="B205" s="149"/>
      <c r="D205" s="150" t="s">
        <v>174</v>
      </c>
      <c r="E205" s="151" t="s">
        <v>1</v>
      </c>
      <c r="F205" s="152" t="s">
        <v>251</v>
      </c>
      <c r="H205" s="151" t="s">
        <v>1</v>
      </c>
      <c r="I205" s="153"/>
      <c r="L205" s="149"/>
      <c r="M205" s="154"/>
      <c r="T205" s="155"/>
      <c r="AT205" s="151" t="s">
        <v>174</v>
      </c>
      <c r="AU205" s="151" t="s">
        <v>90</v>
      </c>
      <c r="AV205" s="12" t="s">
        <v>88</v>
      </c>
      <c r="AW205" s="12" t="s">
        <v>36</v>
      </c>
      <c r="AX205" s="12" t="s">
        <v>81</v>
      </c>
      <c r="AY205" s="151" t="s">
        <v>155</v>
      </c>
    </row>
    <row r="206" spans="2:51" s="13" customFormat="1" ht="12">
      <c r="B206" s="156"/>
      <c r="D206" s="150" t="s">
        <v>174</v>
      </c>
      <c r="E206" s="157" t="s">
        <v>1</v>
      </c>
      <c r="F206" s="158" t="s">
        <v>252</v>
      </c>
      <c r="H206" s="159">
        <v>1.875</v>
      </c>
      <c r="I206" s="160"/>
      <c r="L206" s="156"/>
      <c r="M206" s="161"/>
      <c r="T206" s="162"/>
      <c r="AT206" s="157" t="s">
        <v>174</v>
      </c>
      <c r="AU206" s="157" t="s">
        <v>90</v>
      </c>
      <c r="AV206" s="13" t="s">
        <v>90</v>
      </c>
      <c r="AW206" s="13" t="s">
        <v>36</v>
      </c>
      <c r="AX206" s="13" t="s">
        <v>81</v>
      </c>
      <c r="AY206" s="157" t="s">
        <v>155</v>
      </c>
    </row>
    <row r="207" spans="2:51" s="14" customFormat="1" ht="12">
      <c r="B207" s="163"/>
      <c r="D207" s="150" t="s">
        <v>174</v>
      </c>
      <c r="E207" s="164" t="s">
        <v>1</v>
      </c>
      <c r="F207" s="165" t="s">
        <v>181</v>
      </c>
      <c r="H207" s="166">
        <v>1.875</v>
      </c>
      <c r="I207" s="167"/>
      <c r="L207" s="163"/>
      <c r="M207" s="168"/>
      <c r="T207" s="169"/>
      <c r="AT207" s="164" t="s">
        <v>174</v>
      </c>
      <c r="AU207" s="164" t="s">
        <v>90</v>
      </c>
      <c r="AV207" s="14" t="s">
        <v>162</v>
      </c>
      <c r="AW207" s="14" t="s">
        <v>36</v>
      </c>
      <c r="AX207" s="14" t="s">
        <v>88</v>
      </c>
      <c r="AY207" s="164" t="s">
        <v>155</v>
      </c>
    </row>
    <row r="208" spans="2:65" s="1" customFormat="1" ht="33" customHeight="1">
      <c r="B208" s="32"/>
      <c r="C208" s="136" t="s">
        <v>253</v>
      </c>
      <c r="D208" s="136" t="s">
        <v>157</v>
      </c>
      <c r="E208" s="137" t="s">
        <v>254</v>
      </c>
      <c r="F208" s="138" t="s">
        <v>255</v>
      </c>
      <c r="G208" s="139" t="s">
        <v>160</v>
      </c>
      <c r="H208" s="140">
        <v>5.368</v>
      </c>
      <c r="I208" s="141"/>
      <c r="J208" s="142">
        <f>ROUND(I208*H208,2)</f>
        <v>0</v>
      </c>
      <c r="K208" s="138" t="s">
        <v>161</v>
      </c>
      <c r="L208" s="32"/>
      <c r="M208" s="143" t="s">
        <v>1</v>
      </c>
      <c r="N208" s="144" t="s">
        <v>46</v>
      </c>
      <c r="P208" s="145">
        <f>O208*H208</f>
        <v>0</v>
      </c>
      <c r="Q208" s="145">
        <v>0.5180894</v>
      </c>
      <c r="R208" s="145">
        <f>Q208*H208</f>
        <v>2.7811038992000006</v>
      </c>
      <c r="S208" s="145">
        <v>0</v>
      </c>
      <c r="T208" s="146">
        <f>S208*H208</f>
        <v>0</v>
      </c>
      <c r="AR208" s="147" t="s">
        <v>162</v>
      </c>
      <c r="AT208" s="147" t="s">
        <v>157</v>
      </c>
      <c r="AU208" s="147" t="s">
        <v>90</v>
      </c>
      <c r="AY208" s="17" t="s">
        <v>155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7" t="s">
        <v>88</v>
      </c>
      <c r="BK208" s="148">
        <f>ROUND(I208*H208,2)</f>
        <v>0</v>
      </c>
      <c r="BL208" s="17" t="s">
        <v>162</v>
      </c>
      <c r="BM208" s="147" t="s">
        <v>256</v>
      </c>
    </row>
    <row r="209" spans="2:51" s="12" customFormat="1" ht="12">
      <c r="B209" s="149"/>
      <c r="D209" s="150" t="s">
        <v>174</v>
      </c>
      <c r="E209" s="151" t="s">
        <v>1</v>
      </c>
      <c r="F209" s="152" t="s">
        <v>257</v>
      </c>
      <c r="H209" s="151" t="s">
        <v>1</v>
      </c>
      <c r="I209" s="153"/>
      <c r="L209" s="149"/>
      <c r="M209" s="154"/>
      <c r="T209" s="155"/>
      <c r="AT209" s="151" t="s">
        <v>174</v>
      </c>
      <c r="AU209" s="151" t="s">
        <v>90</v>
      </c>
      <c r="AV209" s="12" t="s">
        <v>88</v>
      </c>
      <c r="AW209" s="12" t="s">
        <v>36</v>
      </c>
      <c r="AX209" s="12" t="s">
        <v>81</v>
      </c>
      <c r="AY209" s="151" t="s">
        <v>155</v>
      </c>
    </row>
    <row r="210" spans="2:51" s="13" customFormat="1" ht="12">
      <c r="B210" s="156"/>
      <c r="D210" s="150" t="s">
        <v>174</v>
      </c>
      <c r="E210" s="157" t="s">
        <v>1</v>
      </c>
      <c r="F210" s="158" t="s">
        <v>258</v>
      </c>
      <c r="H210" s="159">
        <v>5.368</v>
      </c>
      <c r="I210" s="160"/>
      <c r="L210" s="156"/>
      <c r="M210" s="161"/>
      <c r="T210" s="162"/>
      <c r="AT210" s="157" t="s">
        <v>174</v>
      </c>
      <c r="AU210" s="157" t="s">
        <v>90</v>
      </c>
      <c r="AV210" s="13" t="s">
        <v>90</v>
      </c>
      <c r="AW210" s="13" t="s">
        <v>36</v>
      </c>
      <c r="AX210" s="13" t="s">
        <v>81</v>
      </c>
      <c r="AY210" s="157" t="s">
        <v>155</v>
      </c>
    </row>
    <row r="211" spans="2:51" s="14" customFormat="1" ht="12">
      <c r="B211" s="163"/>
      <c r="D211" s="150" t="s">
        <v>174</v>
      </c>
      <c r="E211" s="164" t="s">
        <v>1</v>
      </c>
      <c r="F211" s="165" t="s">
        <v>181</v>
      </c>
      <c r="H211" s="166">
        <v>5.368</v>
      </c>
      <c r="I211" s="167"/>
      <c r="L211" s="163"/>
      <c r="M211" s="168"/>
      <c r="T211" s="169"/>
      <c r="AT211" s="164" t="s">
        <v>174</v>
      </c>
      <c r="AU211" s="164" t="s">
        <v>90</v>
      </c>
      <c r="AV211" s="14" t="s">
        <v>162</v>
      </c>
      <c r="AW211" s="14" t="s">
        <v>36</v>
      </c>
      <c r="AX211" s="14" t="s">
        <v>88</v>
      </c>
      <c r="AY211" s="164" t="s">
        <v>155</v>
      </c>
    </row>
    <row r="212" spans="2:65" s="1" customFormat="1" ht="16.5" customHeight="1">
      <c r="B212" s="32"/>
      <c r="C212" s="136" t="s">
        <v>259</v>
      </c>
      <c r="D212" s="136" t="s">
        <v>157</v>
      </c>
      <c r="E212" s="137" t="s">
        <v>260</v>
      </c>
      <c r="F212" s="138" t="s">
        <v>261</v>
      </c>
      <c r="G212" s="139" t="s">
        <v>197</v>
      </c>
      <c r="H212" s="140">
        <v>0.052</v>
      </c>
      <c r="I212" s="141"/>
      <c r="J212" s="142">
        <f>ROUND(I212*H212,2)</f>
        <v>0</v>
      </c>
      <c r="K212" s="138" t="s">
        <v>161</v>
      </c>
      <c r="L212" s="32"/>
      <c r="M212" s="143" t="s">
        <v>1</v>
      </c>
      <c r="N212" s="144" t="s">
        <v>46</v>
      </c>
      <c r="P212" s="145">
        <f>O212*H212</f>
        <v>0</v>
      </c>
      <c r="Q212" s="145">
        <v>1.0492218</v>
      </c>
      <c r="R212" s="145">
        <f>Q212*H212</f>
        <v>0.054559533599999994</v>
      </c>
      <c r="S212" s="145">
        <v>0</v>
      </c>
      <c r="T212" s="146">
        <f>S212*H212</f>
        <v>0</v>
      </c>
      <c r="AR212" s="147" t="s">
        <v>162</v>
      </c>
      <c r="AT212" s="147" t="s">
        <v>157</v>
      </c>
      <c r="AU212" s="147" t="s">
        <v>90</v>
      </c>
      <c r="AY212" s="17" t="s">
        <v>155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7" t="s">
        <v>88</v>
      </c>
      <c r="BK212" s="148">
        <f>ROUND(I212*H212,2)</f>
        <v>0</v>
      </c>
      <c r="BL212" s="17" t="s">
        <v>162</v>
      </c>
      <c r="BM212" s="147" t="s">
        <v>262</v>
      </c>
    </row>
    <row r="213" spans="2:51" s="12" customFormat="1" ht="12">
      <c r="B213" s="149"/>
      <c r="D213" s="150" t="s">
        <v>174</v>
      </c>
      <c r="E213" s="151" t="s">
        <v>1</v>
      </c>
      <c r="F213" s="152" t="s">
        <v>263</v>
      </c>
      <c r="H213" s="151" t="s">
        <v>1</v>
      </c>
      <c r="I213" s="153"/>
      <c r="L213" s="149"/>
      <c r="M213" s="154"/>
      <c r="T213" s="155"/>
      <c r="AT213" s="151" t="s">
        <v>174</v>
      </c>
      <c r="AU213" s="151" t="s">
        <v>90</v>
      </c>
      <c r="AV213" s="12" t="s">
        <v>88</v>
      </c>
      <c r="AW213" s="12" t="s">
        <v>36</v>
      </c>
      <c r="AX213" s="12" t="s">
        <v>81</v>
      </c>
      <c r="AY213" s="151" t="s">
        <v>155</v>
      </c>
    </row>
    <row r="214" spans="2:51" s="13" customFormat="1" ht="12">
      <c r="B214" s="156"/>
      <c r="D214" s="150" t="s">
        <v>174</v>
      </c>
      <c r="E214" s="157" t="s">
        <v>1</v>
      </c>
      <c r="F214" s="158" t="s">
        <v>264</v>
      </c>
      <c r="H214" s="159">
        <v>0.052</v>
      </c>
      <c r="I214" s="160"/>
      <c r="L214" s="156"/>
      <c r="M214" s="161"/>
      <c r="T214" s="162"/>
      <c r="AT214" s="157" t="s">
        <v>174</v>
      </c>
      <c r="AU214" s="157" t="s">
        <v>90</v>
      </c>
      <c r="AV214" s="13" t="s">
        <v>90</v>
      </c>
      <c r="AW214" s="13" t="s">
        <v>36</v>
      </c>
      <c r="AX214" s="13" t="s">
        <v>81</v>
      </c>
      <c r="AY214" s="157" t="s">
        <v>155</v>
      </c>
    </row>
    <row r="215" spans="2:51" s="14" customFormat="1" ht="12">
      <c r="B215" s="163"/>
      <c r="D215" s="150" t="s">
        <v>174</v>
      </c>
      <c r="E215" s="164" t="s">
        <v>1</v>
      </c>
      <c r="F215" s="165" t="s">
        <v>181</v>
      </c>
      <c r="H215" s="166">
        <v>0.052</v>
      </c>
      <c r="I215" s="167"/>
      <c r="L215" s="163"/>
      <c r="M215" s="168"/>
      <c r="T215" s="169"/>
      <c r="AT215" s="164" t="s">
        <v>174</v>
      </c>
      <c r="AU215" s="164" t="s">
        <v>90</v>
      </c>
      <c r="AV215" s="14" t="s">
        <v>162</v>
      </c>
      <c r="AW215" s="14" t="s">
        <v>36</v>
      </c>
      <c r="AX215" s="14" t="s">
        <v>88</v>
      </c>
      <c r="AY215" s="164" t="s">
        <v>155</v>
      </c>
    </row>
    <row r="216" spans="2:65" s="1" customFormat="1" ht="37.9" customHeight="1">
      <c r="B216" s="32"/>
      <c r="C216" s="136" t="s">
        <v>265</v>
      </c>
      <c r="D216" s="136" t="s">
        <v>157</v>
      </c>
      <c r="E216" s="137" t="s">
        <v>266</v>
      </c>
      <c r="F216" s="138" t="s">
        <v>267</v>
      </c>
      <c r="G216" s="139" t="s">
        <v>197</v>
      </c>
      <c r="H216" s="140">
        <v>4.309</v>
      </c>
      <c r="I216" s="141"/>
      <c r="J216" s="142">
        <f>ROUND(I216*H216,2)</f>
        <v>0</v>
      </c>
      <c r="K216" s="138" t="s">
        <v>161</v>
      </c>
      <c r="L216" s="32"/>
      <c r="M216" s="143" t="s">
        <v>1</v>
      </c>
      <c r="N216" s="144" t="s">
        <v>46</v>
      </c>
      <c r="P216" s="145">
        <f>O216*H216</f>
        <v>0</v>
      </c>
      <c r="Q216" s="145">
        <v>0.017094</v>
      </c>
      <c r="R216" s="145">
        <f>Q216*H216</f>
        <v>0.073658046</v>
      </c>
      <c r="S216" s="145">
        <v>0</v>
      </c>
      <c r="T216" s="146">
        <f>S216*H216</f>
        <v>0</v>
      </c>
      <c r="AR216" s="147" t="s">
        <v>162</v>
      </c>
      <c r="AT216" s="147" t="s">
        <v>157</v>
      </c>
      <c r="AU216" s="147" t="s">
        <v>90</v>
      </c>
      <c r="AY216" s="17" t="s">
        <v>155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7" t="s">
        <v>88</v>
      </c>
      <c r="BK216" s="148">
        <f>ROUND(I216*H216,2)</f>
        <v>0</v>
      </c>
      <c r="BL216" s="17" t="s">
        <v>162</v>
      </c>
      <c r="BM216" s="147" t="s">
        <v>268</v>
      </c>
    </row>
    <row r="217" spans="2:51" s="12" customFormat="1" ht="12">
      <c r="B217" s="149"/>
      <c r="D217" s="150" t="s">
        <v>174</v>
      </c>
      <c r="E217" s="151" t="s">
        <v>1</v>
      </c>
      <c r="F217" s="152" t="s">
        <v>269</v>
      </c>
      <c r="H217" s="151" t="s">
        <v>1</v>
      </c>
      <c r="I217" s="153"/>
      <c r="L217" s="149"/>
      <c r="M217" s="154"/>
      <c r="T217" s="155"/>
      <c r="AT217" s="151" t="s">
        <v>174</v>
      </c>
      <c r="AU217" s="151" t="s">
        <v>90</v>
      </c>
      <c r="AV217" s="12" t="s">
        <v>88</v>
      </c>
      <c r="AW217" s="12" t="s">
        <v>36</v>
      </c>
      <c r="AX217" s="12" t="s">
        <v>81</v>
      </c>
      <c r="AY217" s="151" t="s">
        <v>155</v>
      </c>
    </row>
    <row r="218" spans="2:51" s="13" customFormat="1" ht="12">
      <c r="B218" s="156"/>
      <c r="D218" s="150" t="s">
        <v>174</v>
      </c>
      <c r="E218" s="157" t="s">
        <v>1</v>
      </c>
      <c r="F218" s="158" t="s">
        <v>270</v>
      </c>
      <c r="H218" s="159">
        <v>3.198</v>
      </c>
      <c r="I218" s="160"/>
      <c r="L218" s="156"/>
      <c r="M218" s="161"/>
      <c r="T218" s="162"/>
      <c r="AT218" s="157" t="s">
        <v>174</v>
      </c>
      <c r="AU218" s="157" t="s">
        <v>90</v>
      </c>
      <c r="AV218" s="13" t="s">
        <v>90</v>
      </c>
      <c r="AW218" s="13" t="s">
        <v>36</v>
      </c>
      <c r="AX218" s="13" t="s">
        <v>81</v>
      </c>
      <c r="AY218" s="157" t="s">
        <v>155</v>
      </c>
    </row>
    <row r="219" spans="2:51" s="12" customFormat="1" ht="12">
      <c r="B219" s="149"/>
      <c r="D219" s="150" t="s">
        <v>174</v>
      </c>
      <c r="E219" s="151" t="s">
        <v>1</v>
      </c>
      <c r="F219" s="152" t="s">
        <v>271</v>
      </c>
      <c r="H219" s="151" t="s">
        <v>1</v>
      </c>
      <c r="I219" s="153"/>
      <c r="L219" s="149"/>
      <c r="M219" s="154"/>
      <c r="T219" s="155"/>
      <c r="AT219" s="151" t="s">
        <v>174</v>
      </c>
      <c r="AU219" s="151" t="s">
        <v>90</v>
      </c>
      <c r="AV219" s="12" t="s">
        <v>88</v>
      </c>
      <c r="AW219" s="12" t="s">
        <v>36</v>
      </c>
      <c r="AX219" s="12" t="s">
        <v>81</v>
      </c>
      <c r="AY219" s="151" t="s">
        <v>155</v>
      </c>
    </row>
    <row r="220" spans="2:51" s="13" customFormat="1" ht="12">
      <c r="B220" s="156"/>
      <c r="D220" s="150" t="s">
        <v>174</v>
      </c>
      <c r="E220" s="157" t="s">
        <v>1</v>
      </c>
      <c r="F220" s="158" t="s">
        <v>272</v>
      </c>
      <c r="H220" s="159">
        <v>1.111</v>
      </c>
      <c r="I220" s="160"/>
      <c r="L220" s="156"/>
      <c r="M220" s="161"/>
      <c r="T220" s="162"/>
      <c r="AT220" s="157" t="s">
        <v>174</v>
      </c>
      <c r="AU220" s="157" t="s">
        <v>90</v>
      </c>
      <c r="AV220" s="13" t="s">
        <v>90</v>
      </c>
      <c r="AW220" s="13" t="s">
        <v>36</v>
      </c>
      <c r="AX220" s="13" t="s">
        <v>81</v>
      </c>
      <c r="AY220" s="157" t="s">
        <v>155</v>
      </c>
    </row>
    <row r="221" spans="2:51" s="14" customFormat="1" ht="12">
      <c r="B221" s="163"/>
      <c r="D221" s="150" t="s">
        <v>174</v>
      </c>
      <c r="E221" s="164" t="s">
        <v>1</v>
      </c>
      <c r="F221" s="165" t="s">
        <v>181</v>
      </c>
      <c r="H221" s="166">
        <v>4.309</v>
      </c>
      <c r="I221" s="167"/>
      <c r="L221" s="163"/>
      <c r="M221" s="168"/>
      <c r="T221" s="169"/>
      <c r="AT221" s="164" t="s">
        <v>174</v>
      </c>
      <c r="AU221" s="164" t="s">
        <v>90</v>
      </c>
      <c r="AV221" s="14" t="s">
        <v>162</v>
      </c>
      <c r="AW221" s="14" t="s">
        <v>36</v>
      </c>
      <c r="AX221" s="14" t="s">
        <v>88</v>
      </c>
      <c r="AY221" s="164" t="s">
        <v>155</v>
      </c>
    </row>
    <row r="222" spans="2:65" s="1" customFormat="1" ht="21.75" customHeight="1">
      <c r="B222" s="32"/>
      <c r="C222" s="170" t="s">
        <v>273</v>
      </c>
      <c r="D222" s="170" t="s">
        <v>228</v>
      </c>
      <c r="E222" s="171" t="s">
        <v>274</v>
      </c>
      <c r="F222" s="172" t="s">
        <v>275</v>
      </c>
      <c r="G222" s="173" t="s">
        <v>197</v>
      </c>
      <c r="H222" s="174">
        <v>3.518</v>
      </c>
      <c r="I222" s="175"/>
      <c r="J222" s="176">
        <f>ROUND(I222*H222,2)</f>
        <v>0</v>
      </c>
      <c r="K222" s="172" t="s">
        <v>161</v>
      </c>
      <c r="L222" s="177"/>
      <c r="M222" s="178" t="s">
        <v>1</v>
      </c>
      <c r="N222" s="179" t="s">
        <v>46</v>
      </c>
      <c r="P222" s="145">
        <f>O222*H222</f>
        <v>0</v>
      </c>
      <c r="Q222" s="145">
        <v>1</v>
      </c>
      <c r="R222" s="145">
        <f>Q222*H222</f>
        <v>3.518</v>
      </c>
      <c r="S222" s="145">
        <v>0</v>
      </c>
      <c r="T222" s="146">
        <f>S222*H222</f>
        <v>0</v>
      </c>
      <c r="AR222" s="147" t="s">
        <v>200</v>
      </c>
      <c r="AT222" s="147" t="s">
        <v>228</v>
      </c>
      <c r="AU222" s="147" t="s">
        <v>90</v>
      </c>
      <c r="AY222" s="17" t="s">
        <v>155</v>
      </c>
      <c r="BE222" s="148">
        <f>IF(N222="základní",J222,0)</f>
        <v>0</v>
      </c>
      <c r="BF222" s="148">
        <f>IF(N222="snížená",J222,0)</f>
        <v>0</v>
      </c>
      <c r="BG222" s="148">
        <f>IF(N222="zákl. přenesená",J222,0)</f>
        <v>0</v>
      </c>
      <c r="BH222" s="148">
        <f>IF(N222="sníž. přenesená",J222,0)</f>
        <v>0</v>
      </c>
      <c r="BI222" s="148">
        <f>IF(N222="nulová",J222,0)</f>
        <v>0</v>
      </c>
      <c r="BJ222" s="17" t="s">
        <v>88</v>
      </c>
      <c r="BK222" s="148">
        <f>ROUND(I222*H222,2)</f>
        <v>0</v>
      </c>
      <c r="BL222" s="17" t="s">
        <v>162</v>
      </c>
      <c r="BM222" s="147" t="s">
        <v>276</v>
      </c>
    </row>
    <row r="223" spans="2:47" s="1" customFormat="1" ht="18">
      <c r="B223" s="32"/>
      <c r="D223" s="150" t="s">
        <v>277</v>
      </c>
      <c r="F223" s="180" t="s">
        <v>278</v>
      </c>
      <c r="I223" s="181"/>
      <c r="L223" s="32"/>
      <c r="M223" s="182"/>
      <c r="T223" s="54"/>
      <c r="AT223" s="17" t="s">
        <v>277</v>
      </c>
      <c r="AU223" s="17" t="s">
        <v>90</v>
      </c>
    </row>
    <row r="224" spans="2:51" s="12" customFormat="1" ht="12">
      <c r="B224" s="149"/>
      <c r="D224" s="150" t="s">
        <v>174</v>
      </c>
      <c r="E224" s="151" t="s">
        <v>1</v>
      </c>
      <c r="F224" s="152" t="s">
        <v>269</v>
      </c>
      <c r="H224" s="151" t="s">
        <v>1</v>
      </c>
      <c r="I224" s="153"/>
      <c r="L224" s="149"/>
      <c r="M224" s="154"/>
      <c r="T224" s="155"/>
      <c r="AT224" s="151" t="s">
        <v>174</v>
      </c>
      <c r="AU224" s="151" t="s">
        <v>90</v>
      </c>
      <c r="AV224" s="12" t="s">
        <v>88</v>
      </c>
      <c r="AW224" s="12" t="s">
        <v>36</v>
      </c>
      <c r="AX224" s="12" t="s">
        <v>81</v>
      </c>
      <c r="AY224" s="151" t="s">
        <v>155</v>
      </c>
    </row>
    <row r="225" spans="2:51" s="13" customFormat="1" ht="12">
      <c r="B225" s="156"/>
      <c r="D225" s="150" t="s">
        <v>174</v>
      </c>
      <c r="E225" s="157" t="s">
        <v>1</v>
      </c>
      <c r="F225" s="158" t="s">
        <v>270</v>
      </c>
      <c r="H225" s="159">
        <v>3.198</v>
      </c>
      <c r="I225" s="160"/>
      <c r="L225" s="156"/>
      <c r="M225" s="161"/>
      <c r="T225" s="162"/>
      <c r="AT225" s="157" t="s">
        <v>174</v>
      </c>
      <c r="AU225" s="157" t="s">
        <v>90</v>
      </c>
      <c r="AV225" s="13" t="s">
        <v>90</v>
      </c>
      <c r="AW225" s="13" t="s">
        <v>36</v>
      </c>
      <c r="AX225" s="13" t="s">
        <v>81</v>
      </c>
      <c r="AY225" s="157" t="s">
        <v>155</v>
      </c>
    </row>
    <row r="226" spans="2:51" s="14" customFormat="1" ht="12">
      <c r="B226" s="163"/>
      <c r="D226" s="150" t="s">
        <v>174</v>
      </c>
      <c r="E226" s="164" t="s">
        <v>1</v>
      </c>
      <c r="F226" s="165" t="s">
        <v>181</v>
      </c>
      <c r="H226" s="166">
        <v>3.198</v>
      </c>
      <c r="I226" s="167"/>
      <c r="L226" s="163"/>
      <c r="M226" s="168"/>
      <c r="T226" s="169"/>
      <c r="AT226" s="164" t="s">
        <v>174</v>
      </c>
      <c r="AU226" s="164" t="s">
        <v>90</v>
      </c>
      <c r="AV226" s="14" t="s">
        <v>162</v>
      </c>
      <c r="AW226" s="14" t="s">
        <v>36</v>
      </c>
      <c r="AX226" s="14" t="s">
        <v>88</v>
      </c>
      <c r="AY226" s="164" t="s">
        <v>155</v>
      </c>
    </row>
    <row r="227" spans="2:51" s="13" customFormat="1" ht="12">
      <c r="B227" s="156"/>
      <c r="D227" s="150" t="s">
        <v>174</v>
      </c>
      <c r="F227" s="158" t="s">
        <v>279</v>
      </c>
      <c r="H227" s="159">
        <v>3.518</v>
      </c>
      <c r="I227" s="160"/>
      <c r="L227" s="156"/>
      <c r="M227" s="161"/>
      <c r="T227" s="162"/>
      <c r="AT227" s="157" t="s">
        <v>174</v>
      </c>
      <c r="AU227" s="157" t="s">
        <v>90</v>
      </c>
      <c r="AV227" s="13" t="s">
        <v>90</v>
      </c>
      <c r="AW227" s="13" t="s">
        <v>4</v>
      </c>
      <c r="AX227" s="13" t="s">
        <v>88</v>
      </c>
      <c r="AY227" s="157" t="s">
        <v>155</v>
      </c>
    </row>
    <row r="228" spans="2:65" s="1" customFormat="1" ht="21.75" customHeight="1">
      <c r="B228" s="32"/>
      <c r="C228" s="170" t="s">
        <v>280</v>
      </c>
      <c r="D228" s="170" t="s">
        <v>228</v>
      </c>
      <c r="E228" s="171" t="s">
        <v>281</v>
      </c>
      <c r="F228" s="172" t="s">
        <v>282</v>
      </c>
      <c r="G228" s="173" t="s">
        <v>197</v>
      </c>
      <c r="H228" s="174">
        <v>1.222</v>
      </c>
      <c r="I228" s="175"/>
      <c r="J228" s="176">
        <f>ROUND(I228*H228,2)</f>
        <v>0</v>
      </c>
      <c r="K228" s="172" t="s">
        <v>161</v>
      </c>
      <c r="L228" s="177"/>
      <c r="M228" s="178" t="s">
        <v>1</v>
      </c>
      <c r="N228" s="179" t="s">
        <v>46</v>
      </c>
      <c r="P228" s="145">
        <f>O228*H228</f>
        <v>0</v>
      </c>
      <c r="Q228" s="145">
        <v>1</v>
      </c>
      <c r="R228" s="145">
        <f>Q228*H228</f>
        <v>1.222</v>
      </c>
      <c r="S228" s="145">
        <v>0</v>
      </c>
      <c r="T228" s="146">
        <f>S228*H228</f>
        <v>0</v>
      </c>
      <c r="AR228" s="147" t="s">
        <v>200</v>
      </c>
      <c r="AT228" s="147" t="s">
        <v>228</v>
      </c>
      <c r="AU228" s="147" t="s">
        <v>90</v>
      </c>
      <c r="AY228" s="17" t="s">
        <v>155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7" t="s">
        <v>88</v>
      </c>
      <c r="BK228" s="148">
        <f>ROUND(I228*H228,2)</f>
        <v>0</v>
      </c>
      <c r="BL228" s="17" t="s">
        <v>162</v>
      </c>
      <c r="BM228" s="147" t="s">
        <v>283</v>
      </c>
    </row>
    <row r="229" spans="2:47" s="1" customFormat="1" ht="18">
      <c r="B229" s="32"/>
      <c r="D229" s="150" t="s">
        <v>277</v>
      </c>
      <c r="F229" s="180" t="s">
        <v>284</v>
      </c>
      <c r="I229" s="181"/>
      <c r="L229" s="32"/>
      <c r="M229" s="182"/>
      <c r="T229" s="54"/>
      <c r="AT229" s="17" t="s">
        <v>277</v>
      </c>
      <c r="AU229" s="17" t="s">
        <v>90</v>
      </c>
    </row>
    <row r="230" spans="2:51" s="12" customFormat="1" ht="12">
      <c r="B230" s="149"/>
      <c r="D230" s="150" t="s">
        <v>174</v>
      </c>
      <c r="E230" s="151" t="s">
        <v>1</v>
      </c>
      <c r="F230" s="152" t="s">
        <v>271</v>
      </c>
      <c r="H230" s="151" t="s">
        <v>1</v>
      </c>
      <c r="I230" s="153"/>
      <c r="L230" s="149"/>
      <c r="M230" s="154"/>
      <c r="T230" s="155"/>
      <c r="AT230" s="151" t="s">
        <v>174</v>
      </c>
      <c r="AU230" s="151" t="s">
        <v>90</v>
      </c>
      <c r="AV230" s="12" t="s">
        <v>88</v>
      </c>
      <c r="AW230" s="12" t="s">
        <v>36</v>
      </c>
      <c r="AX230" s="12" t="s">
        <v>81</v>
      </c>
      <c r="AY230" s="151" t="s">
        <v>155</v>
      </c>
    </row>
    <row r="231" spans="2:51" s="13" customFormat="1" ht="12">
      <c r="B231" s="156"/>
      <c r="D231" s="150" t="s">
        <v>174</v>
      </c>
      <c r="E231" s="157" t="s">
        <v>1</v>
      </c>
      <c r="F231" s="158" t="s">
        <v>272</v>
      </c>
      <c r="H231" s="159">
        <v>1.111</v>
      </c>
      <c r="I231" s="160"/>
      <c r="L231" s="156"/>
      <c r="M231" s="161"/>
      <c r="T231" s="162"/>
      <c r="AT231" s="157" t="s">
        <v>174</v>
      </c>
      <c r="AU231" s="157" t="s">
        <v>90</v>
      </c>
      <c r="AV231" s="13" t="s">
        <v>90</v>
      </c>
      <c r="AW231" s="13" t="s">
        <v>36</v>
      </c>
      <c r="AX231" s="13" t="s">
        <v>81</v>
      </c>
      <c r="AY231" s="157" t="s">
        <v>155</v>
      </c>
    </row>
    <row r="232" spans="2:51" s="14" customFormat="1" ht="12">
      <c r="B232" s="163"/>
      <c r="D232" s="150" t="s">
        <v>174</v>
      </c>
      <c r="E232" s="164" t="s">
        <v>1</v>
      </c>
      <c r="F232" s="165" t="s">
        <v>181</v>
      </c>
      <c r="H232" s="166">
        <v>1.111</v>
      </c>
      <c r="I232" s="167"/>
      <c r="L232" s="163"/>
      <c r="M232" s="168"/>
      <c r="T232" s="169"/>
      <c r="AT232" s="164" t="s">
        <v>174</v>
      </c>
      <c r="AU232" s="164" t="s">
        <v>90</v>
      </c>
      <c r="AV232" s="14" t="s">
        <v>162</v>
      </c>
      <c r="AW232" s="14" t="s">
        <v>36</v>
      </c>
      <c r="AX232" s="14" t="s">
        <v>88</v>
      </c>
      <c r="AY232" s="164" t="s">
        <v>155</v>
      </c>
    </row>
    <row r="233" spans="2:51" s="13" customFormat="1" ht="12">
      <c r="B233" s="156"/>
      <c r="D233" s="150" t="s">
        <v>174</v>
      </c>
      <c r="F233" s="158" t="s">
        <v>285</v>
      </c>
      <c r="H233" s="159">
        <v>1.222</v>
      </c>
      <c r="I233" s="160"/>
      <c r="L233" s="156"/>
      <c r="M233" s="161"/>
      <c r="T233" s="162"/>
      <c r="AT233" s="157" t="s">
        <v>174</v>
      </c>
      <c r="AU233" s="157" t="s">
        <v>90</v>
      </c>
      <c r="AV233" s="13" t="s">
        <v>90</v>
      </c>
      <c r="AW233" s="13" t="s">
        <v>4</v>
      </c>
      <c r="AX233" s="13" t="s">
        <v>88</v>
      </c>
      <c r="AY233" s="157" t="s">
        <v>155</v>
      </c>
    </row>
    <row r="234" spans="2:65" s="1" customFormat="1" ht="24.25" customHeight="1">
      <c r="B234" s="32"/>
      <c r="C234" s="136" t="s">
        <v>7</v>
      </c>
      <c r="D234" s="136" t="s">
        <v>157</v>
      </c>
      <c r="E234" s="137" t="s">
        <v>286</v>
      </c>
      <c r="F234" s="138" t="s">
        <v>287</v>
      </c>
      <c r="G234" s="139" t="s">
        <v>160</v>
      </c>
      <c r="H234" s="140">
        <v>19.96</v>
      </c>
      <c r="I234" s="141"/>
      <c r="J234" s="142">
        <f>ROUND(I234*H234,2)</f>
        <v>0</v>
      </c>
      <c r="K234" s="138" t="s">
        <v>161</v>
      </c>
      <c r="L234" s="32"/>
      <c r="M234" s="143" t="s">
        <v>1</v>
      </c>
      <c r="N234" s="144" t="s">
        <v>46</v>
      </c>
      <c r="P234" s="145">
        <f>O234*H234</f>
        <v>0</v>
      </c>
      <c r="Q234" s="145">
        <v>0.00315</v>
      </c>
      <c r="R234" s="145">
        <f>Q234*H234</f>
        <v>0.062874</v>
      </c>
      <c r="S234" s="145">
        <v>0</v>
      </c>
      <c r="T234" s="146">
        <f>S234*H234</f>
        <v>0</v>
      </c>
      <c r="AR234" s="147" t="s">
        <v>162</v>
      </c>
      <c r="AT234" s="147" t="s">
        <v>157</v>
      </c>
      <c r="AU234" s="147" t="s">
        <v>90</v>
      </c>
      <c r="AY234" s="17" t="s">
        <v>155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7" t="s">
        <v>88</v>
      </c>
      <c r="BK234" s="148">
        <f>ROUND(I234*H234,2)</f>
        <v>0</v>
      </c>
      <c r="BL234" s="17" t="s">
        <v>162</v>
      </c>
      <c r="BM234" s="147" t="s">
        <v>288</v>
      </c>
    </row>
    <row r="235" spans="2:51" s="12" customFormat="1" ht="12">
      <c r="B235" s="149"/>
      <c r="D235" s="150" t="s">
        <v>174</v>
      </c>
      <c r="E235" s="151" t="s">
        <v>1</v>
      </c>
      <c r="F235" s="152" t="s">
        <v>289</v>
      </c>
      <c r="H235" s="151" t="s">
        <v>1</v>
      </c>
      <c r="I235" s="153"/>
      <c r="L235" s="149"/>
      <c r="M235" s="154"/>
      <c r="T235" s="155"/>
      <c r="AT235" s="151" t="s">
        <v>174</v>
      </c>
      <c r="AU235" s="151" t="s">
        <v>90</v>
      </c>
      <c r="AV235" s="12" t="s">
        <v>88</v>
      </c>
      <c r="AW235" s="12" t="s">
        <v>36</v>
      </c>
      <c r="AX235" s="12" t="s">
        <v>81</v>
      </c>
      <c r="AY235" s="151" t="s">
        <v>155</v>
      </c>
    </row>
    <row r="236" spans="2:51" s="12" customFormat="1" ht="12">
      <c r="B236" s="149"/>
      <c r="D236" s="150" t="s">
        <v>174</v>
      </c>
      <c r="E236" s="151" t="s">
        <v>1</v>
      </c>
      <c r="F236" s="152" t="s">
        <v>269</v>
      </c>
      <c r="H236" s="151" t="s">
        <v>1</v>
      </c>
      <c r="I236" s="153"/>
      <c r="L236" s="149"/>
      <c r="M236" s="154"/>
      <c r="T236" s="155"/>
      <c r="AT236" s="151" t="s">
        <v>174</v>
      </c>
      <c r="AU236" s="151" t="s">
        <v>90</v>
      </c>
      <c r="AV236" s="12" t="s">
        <v>88</v>
      </c>
      <c r="AW236" s="12" t="s">
        <v>36</v>
      </c>
      <c r="AX236" s="12" t="s">
        <v>81</v>
      </c>
      <c r="AY236" s="151" t="s">
        <v>155</v>
      </c>
    </row>
    <row r="237" spans="2:51" s="13" customFormat="1" ht="12">
      <c r="B237" s="156"/>
      <c r="D237" s="150" t="s">
        <v>174</v>
      </c>
      <c r="E237" s="157" t="s">
        <v>1</v>
      </c>
      <c r="F237" s="158" t="s">
        <v>290</v>
      </c>
      <c r="H237" s="159">
        <v>15.12</v>
      </c>
      <c r="I237" s="160"/>
      <c r="L237" s="156"/>
      <c r="M237" s="161"/>
      <c r="T237" s="162"/>
      <c r="AT237" s="157" t="s">
        <v>174</v>
      </c>
      <c r="AU237" s="157" t="s">
        <v>90</v>
      </c>
      <c r="AV237" s="13" t="s">
        <v>90</v>
      </c>
      <c r="AW237" s="13" t="s">
        <v>36</v>
      </c>
      <c r="AX237" s="13" t="s">
        <v>81</v>
      </c>
      <c r="AY237" s="157" t="s">
        <v>155</v>
      </c>
    </row>
    <row r="238" spans="2:51" s="12" customFormat="1" ht="12">
      <c r="B238" s="149"/>
      <c r="D238" s="150" t="s">
        <v>174</v>
      </c>
      <c r="E238" s="151" t="s">
        <v>1</v>
      </c>
      <c r="F238" s="152" t="s">
        <v>271</v>
      </c>
      <c r="H238" s="151" t="s">
        <v>1</v>
      </c>
      <c r="I238" s="153"/>
      <c r="L238" s="149"/>
      <c r="M238" s="154"/>
      <c r="T238" s="155"/>
      <c r="AT238" s="151" t="s">
        <v>174</v>
      </c>
      <c r="AU238" s="151" t="s">
        <v>90</v>
      </c>
      <c r="AV238" s="12" t="s">
        <v>88</v>
      </c>
      <c r="AW238" s="12" t="s">
        <v>36</v>
      </c>
      <c r="AX238" s="12" t="s">
        <v>81</v>
      </c>
      <c r="AY238" s="151" t="s">
        <v>155</v>
      </c>
    </row>
    <row r="239" spans="2:51" s="13" customFormat="1" ht="12">
      <c r="B239" s="156"/>
      <c r="D239" s="150" t="s">
        <v>174</v>
      </c>
      <c r="E239" s="157" t="s">
        <v>1</v>
      </c>
      <c r="F239" s="158" t="s">
        <v>291</v>
      </c>
      <c r="H239" s="159">
        <v>4.84</v>
      </c>
      <c r="I239" s="160"/>
      <c r="L239" s="156"/>
      <c r="M239" s="161"/>
      <c r="T239" s="162"/>
      <c r="AT239" s="157" t="s">
        <v>174</v>
      </c>
      <c r="AU239" s="157" t="s">
        <v>90</v>
      </c>
      <c r="AV239" s="13" t="s">
        <v>90</v>
      </c>
      <c r="AW239" s="13" t="s">
        <v>36</v>
      </c>
      <c r="AX239" s="13" t="s">
        <v>81</v>
      </c>
      <c r="AY239" s="157" t="s">
        <v>155</v>
      </c>
    </row>
    <row r="240" spans="2:51" s="14" customFormat="1" ht="12">
      <c r="B240" s="163"/>
      <c r="D240" s="150" t="s">
        <v>174</v>
      </c>
      <c r="E240" s="164" t="s">
        <v>1</v>
      </c>
      <c r="F240" s="165" t="s">
        <v>181</v>
      </c>
      <c r="H240" s="166">
        <v>19.96</v>
      </c>
      <c r="I240" s="167"/>
      <c r="L240" s="163"/>
      <c r="M240" s="168"/>
      <c r="T240" s="169"/>
      <c r="AT240" s="164" t="s">
        <v>174</v>
      </c>
      <c r="AU240" s="164" t="s">
        <v>90</v>
      </c>
      <c r="AV240" s="14" t="s">
        <v>162</v>
      </c>
      <c r="AW240" s="14" t="s">
        <v>36</v>
      </c>
      <c r="AX240" s="14" t="s">
        <v>88</v>
      </c>
      <c r="AY240" s="164" t="s">
        <v>155</v>
      </c>
    </row>
    <row r="241" spans="2:65" s="1" customFormat="1" ht="21.75" customHeight="1">
      <c r="B241" s="32"/>
      <c r="C241" s="136" t="s">
        <v>292</v>
      </c>
      <c r="D241" s="136" t="s">
        <v>157</v>
      </c>
      <c r="E241" s="137" t="s">
        <v>293</v>
      </c>
      <c r="F241" s="138" t="s">
        <v>294</v>
      </c>
      <c r="G241" s="139" t="s">
        <v>172</v>
      </c>
      <c r="H241" s="140">
        <v>4.938</v>
      </c>
      <c r="I241" s="141"/>
      <c r="J241" s="142">
        <f>ROUND(I241*H241,2)</f>
        <v>0</v>
      </c>
      <c r="K241" s="138" t="s">
        <v>161</v>
      </c>
      <c r="L241" s="32"/>
      <c r="M241" s="143" t="s">
        <v>1</v>
      </c>
      <c r="N241" s="144" t="s">
        <v>46</v>
      </c>
      <c r="P241" s="145">
        <f>O241*H241</f>
        <v>0</v>
      </c>
      <c r="Q241" s="145">
        <v>2.50187</v>
      </c>
      <c r="R241" s="145">
        <f>Q241*H241</f>
        <v>12.354234059999998</v>
      </c>
      <c r="S241" s="145">
        <v>0</v>
      </c>
      <c r="T241" s="146">
        <f>S241*H241</f>
        <v>0</v>
      </c>
      <c r="AR241" s="147" t="s">
        <v>162</v>
      </c>
      <c r="AT241" s="147" t="s">
        <v>157</v>
      </c>
      <c r="AU241" s="147" t="s">
        <v>90</v>
      </c>
      <c r="AY241" s="17" t="s">
        <v>155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7" t="s">
        <v>88</v>
      </c>
      <c r="BK241" s="148">
        <f>ROUND(I241*H241,2)</f>
        <v>0</v>
      </c>
      <c r="BL241" s="17" t="s">
        <v>162</v>
      </c>
      <c r="BM241" s="147" t="s">
        <v>295</v>
      </c>
    </row>
    <row r="242" spans="2:51" s="12" customFormat="1" ht="12">
      <c r="B242" s="149"/>
      <c r="D242" s="150" t="s">
        <v>174</v>
      </c>
      <c r="E242" s="151" t="s">
        <v>1</v>
      </c>
      <c r="F242" s="152" t="s">
        <v>296</v>
      </c>
      <c r="H242" s="151" t="s">
        <v>1</v>
      </c>
      <c r="I242" s="153"/>
      <c r="L242" s="149"/>
      <c r="M242" s="154"/>
      <c r="T242" s="155"/>
      <c r="AT242" s="151" t="s">
        <v>174</v>
      </c>
      <c r="AU242" s="151" t="s">
        <v>90</v>
      </c>
      <c r="AV242" s="12" t="s">
        <v>88</v>
      </c>
      <c r="AW242" s="12" t="s">
        <v>36</v>
      </c>
      <c r="AX242" s="12" t="s">
        <v>81</v>
      </c>
      <c r="AY242" s="151" t="s">
        <v>155</v>
      </c>
    </row>
    <row r="243" spans="2:51" s="13" customFormat="1" ht="12">
      <c r="B243" s="156"/>
      <c r="D243" s="150" t="s">
        <v>174</v>
      </c>
      <c r="E243" s="157" t="s">
        <v>1</v>
      </c>
      <c r="F243" s="158" t="s">
        <v>297</v>
      </c>
      <c r="H243" s="159">
        <v>4.938</v>
      </c>
      <c r="I243" s="160"/>
      <c r="L243" s="156"/>
      <c r="M243" s="161"/>
      <c r="T243" s="162"/>
      <c r="AT243" s="157" t="s">
        <v>174</v>
      </c>
      <c r="AU243" s="157" t="s">
        <v>90</v>
      </c>
      <c r="AV243" s="13" t="s">
        <v>90</v>
      </c>
      <c r="AW243" s="13" t="s">
        <v>36</v>
      </c>
      <c r="AX243" s="13" t="s">
        <v>81</v>
      </c>
      <c r="AY243" s="157" t="s">
        <v>155</v>
      </c>
    </row>
    <row r="244" spans="2:51" s="14" customFormat="1" ht="12">
      <c r="B244" s="163"/>
      <c r="D244" s="150" t="s">
        <v>174</v>
      </c>
      <c r="E244" s="164" t="s">
        <v>1</v>
      </c>
      <c r="F244" s="165" t="s">
        <v>181</v>
      </c>
      <c r="H244" s="166">
        <v>4.938</v>
      </c>
      <c r="I244" s="167"/>
      <c r="L244" s="163"/>
      <c r="M244" s="168"/>
      <c r="T244" s="169"/>
      <c r="AT244" s="164" t="s">
        <v>174</v>
      </c>
      <c r="AU244" s="164" t="s">
        <v>90</v>
      </c>
      <c r="AV244" s="14" t="s">
        <v>162</v>
      </c>
      <c r="AW244" s="14" t="s">
        <v>36</v>
      </c>
      <c r="AX244" s="14" t="s">
        <v>88</v>
      </c>
      <c r="AY244" s="164" t="s">
        <v>155</v>
      </c>
    </row>
    <row r="245" spans="2:65" s="1" customFormat="1" ht="24.25" customHeight="1">
      <c r="B245" s="32"/>
      <c r="C245" s="136" t="s">
        <v>298</v>
      </c>
      <c r="D245" s="136" t="s">
        <v>157</v>
      </c>
      <c r="E245" s="137" t="s">
        <v>299</v>
      </c>
      <c r="F245" s="138" t="s">
        <v>300</v>
      </c>
      <c r="G245" s="139" t="s">
        <v>160</v>
      </c>
      <c r="H245" s="140">
        <v>39.5</v>
      </c>
      <c r="I245" s="141"/>
      <c r="J245" s="142">
        <f>ROUND(I245*H245,2)</f>
        <v>0</v>
      </c>
      <c r="K245" s="138" t="s">
        <v>161</v>
      </c>
      <c r="L245" s="32"/>
      <c r="M245" s="143" t="s">
        <v>1</v>
      </c>
      <c r="N245" s="144" t="s">
        <v>46</v>
      </c>
      <c r="P245" s="145">
        <f>O245*H245</f>
        <v>0</v>
      </c>
      <c r="Q245" s="145">
        <v>0.00212865</v>
      </c>
      <c r="R245" s="145">
        <f>Q245*H245</f>
        <v>0.08408167500000001</v>
      </c>
      <c r="S245" s="145">
        <v>0</v>
      </c>
      <c r="T245" s="146">
        <f>S245*H245</f>
        <v>0</v>
      </c>
      <c r="AR245" s="147" t="s">
        <v>162</v>
      </c>
      <c r="AT245" s="147" t="s">
        <v>157</v>
      </c>
      <c r="AU245" s="147" t="s">
        <v>90</v>
      </c>
      <c r="AY245" s="17" t="s">
        <v>155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7" t="s">
        <v>88</v>
      </c>
      <c r="BK245" s="148">
        <f>ROUND(I245*H245,2)</f>
        <v>0</v>
      </c>
      <c r="BL245" s="17" t="s">
        <v>162</v>
      </c>
      <c r="BM245" s="147" t="s">
        <v>301</v>
      </c>
    </row>
    <row r="246" spans="2:51" s="12" customFormat="1" ht="12">
      <c r="B246" s="149"/>
      <c r="D246" s="150" t="s">
        <v>174</v>
      </c>
      <c r="E246" s="151" t="s">
        <v>1</v>
      </c>
      <c r="F246" s="152" t="s">
        <v>296</v>
      </c>
      <c r="H246" s="151" t="s">
        <v>1</v>
      </c>
      <c r="I246" s="153"/>
      <c r="L246" s="149"/>
      <c r="M246" s="154"/>
      <c r="T246" s="155"/>
      <c r="AT246" s="151" t="s">
        <v>174</v>
      </c>
      <c r="AU246" s="151" t="s">
        <v>90</v>
      </c>
      <c r="AV246" s="12" t="s">
        <v>88</v>
      </c>
      <c r="AW246" s="12" t="s">
        <v>36</v>
      </c>
      <c r="AX246" s="12" t="s">
        <v>81</v>
      </c>
      <c r="AY246" s="151" t="s">
        <v>155</v>
      </c>
    </row>
    <row r="247" spans="2:51" s="13" customFormat="1" ht="12">
      <c r="B247" s="156"/>
      <c r="D247" s="150" t="s">
        <v>174</v>
      </c>
      <c r="E247" s="157" t="s">
        <v>1</v>
      </c>
      <c r="F247" s="158" t="s">
        <v>302</v>
      </c>
      <c r="H247" s="159">
        <v>39.5</v>
      </c>
      <c r="I247" s="160"/>
      <c r="L247" s="156"/>
      <c r="M247" s="161"/>
      <c r="T247" s="162"/>
      <c r="AT247" s="157" t="s">
        <v>174</v>
      </c>
      <c r="AU247" s="157" t="s">
        <v>90</v>
      </c>
      <c r="AV247" s="13" t="s">
        <v>90</v>
      </c>
      <c r="AW247" s="13" t="s">
        <v>36</v>
      </c>
      <c r="AX247" s="13" t="s">
        <v>81</v>
      </c>
      <c r="AY247" s="157" t="s">
        <v>155</v>
      </c>
    </row>
    <row r="248" spans="2:51" s="14" customFormat="1" ht="12">
      <c r="B248" s="163"/>
      <c r="D248" s="150" t="s">
        <v>174</v>
      </c>
      <c r="E248" s="164" t="s">
        <v>1</v>
      </c>
      <c r="F248" s="165" t="s">
        <v>181</v>
      </c>
      <c r="H248" s="166">
        <v>39.5</v>
      </c>
      <c r="I248" s="167"/>
      <c r="L248" s="163"/>
      <c r="M248" s="168"/>
      <c r="T248" s="169"/>
      <c r="AT248" s="164" t="s">
        <v>174</v>
      </c>
      <c r="AU248" s="164" t="s">
        <v>90</v>
      </c>
      <c r="AV248" s="14" t="s">
        <v>162</v>
      </c>
      <c r="AW248" s="14" t="s">
        <v>36</v>
      </c>
      <c r="AX248" s="14" t="s">
        <v>88</v>
      </c>
      <c r="AY248" s="164" t="s">
        <v>155</v>
      </c>
    </row>
    <row r="249" spans="2:65" s="1" customFormat="1" ht="24.25" customHeight="1">
      <c r="B249" s="32"/>
      <c r="C249" s="136" t="s">
        <v>303</v>
      </c>
      <c r="D249" s="136" t="s">
        <v>157</v>
      </c>
      <c r="E249" s="137" t="s">
        <v>304</v>
      </c>
      <c r="F249" s="138" t="s">
        <v>305</v>
      </c>
      <c r="G249" s="139" t="s">
        <v>160</v>
      </c>
      <c r="H249" s="140">
        <v>39.5</v>
      </c>
      <c r="I249" s="141"/>
      <c r="J249" s="142">
        <f>ROUND(I249*H249,2)</f>
        <v>0</v>
      </c>
      <c r="K249" s="138" t="s">
        <v>161</v>
      </c>
      <c r="L249" s="32"/>
      <c r="M249" s="143" t="s">
        <v>1</v>
      </c>
      <c r="N249" s="144" t="s">
        <v>46</v>
      </c>
      <c r="P249" s="145">
        <f>O249*H249</f>
        <v>0</v>
      </c>
      <c r="Q249" s="145">
        <v>0</v>
      </c>
      <c r="R249" s="145">
        <f>Q249*H249</f>
        <v>0</v>
      </c>
      <c r="S249" s="145">
        <v>0</v>
      </c>
      <c r="T249" s="146">
        <f>S249*H249</f>
        <v>0</v>
      </c>
      <c r="AR249" s="147" t="s">
        <v>162</v>
      </c>
      <c r="AT249" s="147" t="s">
        <v>157</v>
      </c>
      <c r="AU249" s="147" t="s">
        <v>90</v>
      </c>
      <c r="AY249" s="17" t="s">
        <v>155</v>
      </c>
      <c r="BE249" s="148">
        <f>IF(N249="základní",J249,0)</f>
        <v>0</v>
      </c>
      <c r="BF249" s="148">
        <f>IF(N249="snížená",J249,0)</f>
        <v>0</v>
      </c>
      <c r="BG249" s="148">
        <f>IF(N249="zákl. přenesená",J249,0)</f>
        <v>0</v>
      </c>
      <c r="BH249" s="148">
        <f>IF(N249="sníž. přenesená",J249,0)</f>
        <v>0</v>
      </c>
      <c r="BI249" s="148">
        <f>IF(N249="nulová",J249,0)</f>
        <v>0</v>
      </c>
      <c r="BJ249" s="17" t="s">
        <v>88</v>
      </c>
      <c r="BK249" s="148">
        <f>ROUND(I249*H249,2)</f>
        <v>0</v>
      </c>
      <c r="BL249" s="17" t="s">
        <v>162</v>
      </c>
      <c r="BM249" s="147" t="s">
        <v>306</v>
      </c>
    </row>
    <row r="250" spans="2:65" s="1" customFormat="1" ht="24.25" customHeight="1">
      <c r="B250" s="32"/>
      <c r="C250" s="136" t="s">
        <v>307</v>
      </c>
      <c r="D250" s="136" t="s">
        <v>157</v>
      </c>
      <c r="E250" s="137" t="s">
        <v>308</v>
      </c>
      <c r="F250" s="138" t="s">
        <v>309</v>
      </c>
      <c r="G250" s="139" t="s">
        <v>310</v>
      </c>
      <c r="H250" s="140">
        <v>5</v>
      </c>
      <c r="I250" s="141"/>
      <c r="J250" s="142">
        <f>ROUND(I250*H250,2)</f>
        <v>0</v>
      </c>
      <c r="K250" s="138" t="s">
        <v>161</v>
      </c>
      <c r="L250" s="32"/>
      <c r="M250" s="143" t="s">
        <v>1</v>
      </c>
      <c r="N250" s="144" t="s">
        <v>46</v>
      </c>
      <c r="P250" s="145">
        <f>O250*H250</f>
        <v>0</v>
      </c>
      <c r="Q250" s="145">
        <v>0.090603908</v>
      </c>
      <c r="R250" s="145">
        <f>Q250*H250</f>
        <v>0.45301954</v>
      </c>
      <c r="S250" s="145">
        <v>0</v>
      </c>
      <c r="T250" s="146">
        <f>S250*H250</f>
        <v>0</v>
      </c>
      <c r="AR250" s="147" t="s">
        <v>162</v>
      </c>
      <c r="AT250" s="147" t="s">
        <v>157</v>
      </c>
      <c r="AU250" s="147" t="s">
        <v>90</v>
      </c>
      <c r="AY250" s="17" t="s">
        <v>155</v>
      </c>
      <c r="BE250" s="148">
        <f>IF(N250="základní",J250,0)</f>
        <v>0</v>
      </c>
      <c r="BF250" s="148">
        <f>IF(N250="snížená",J250,0)</f>
        <v>0</v>
      </c>
      <c r="BG250" s="148">
        <f>IF(N250="zákl. přenesená",J250,0)</f>
        <v>0</v>
      </c>
      <c r="BH250" s="148">
        <f>IF(N250="sníž. přenesená",J250,0)</f>
        <v>0</v>
      </c>
      <c r="BI250" s="148">
        <f>IF(N250="nulová",J250,0)</f>
        <v>0</v>
      </c>
      <c r="BJ250" s="17" t="s">
        <v>88</v>
      </c>
      <c r="BK250" s="148">
        <f>ROUND(I250*H250,2)</f>
        <v>0</v>
      </c>
      <c r="BL250" s="17" t="s">
        <v>162</v>
      </c>
      <c r="BM250" s="147" t="s">
        <v>311</v>
      </c>
    </row>
    <row r="251" spans="2:51" s="12" customFormat="1" ht="12">
      <c r="B251" s="149"/>
      <c r="D251" s="150" t="s">
        <v>174</v>
      </c>
      <c r="E251" s="151" t="s">
        <v>1</v>
      </c>
      <c r="F251" s="152" t="s">
        <v>296</v>
      </c>
      <c r="H251" s="151" t="s">
        <v>1</v>
      </c>
      <c r="I251" s="153"/>
      <c r="L251" s="149"/>
      <c r="M251" s="154"/>
      <c r="T251" s="155"/>
      <c r="AT251" s="151" t="s">
        <v>174</v>
      </c>
      <c r="AU251" s="151" t="s">
        <v>90</v>
      </c>
      <c r="AV251" s="12" t="s">
        <v>88</v>
      </c>
      <c r="AW251" s="12" t="s">
        <v>36</v>
      </c>
      <c r="AX251" s="12" t="s">
        <v>81</v>
      </c>
      <c r="AY251" s="151" t="s">
        <v>155</v>
      </c>
    </row>
    <row r="252" spans="2:51" s="13" customFormat="1" ht="12">
      <c r="B252" s="156"/>
      <c r="D252" s="150" t="s">
        <v>174</v>
      </c>
      <c r="E252" s="157" t="s">
        <v>1</v>
      </c>
      <c r="F252" s="158" t="s">
        <v>312</v>
      </c>
      <c r="H252" s="159">
        <v>5</v>
      </c>
      <c r="I252" s="160"/>
      <c r="L252" s="156"/>
      <c r="M252" s="161"/>
      <c r="T252" s="162"/>
      <c r="AT252" s="157" t="s">
        <v>174</v>
      </c>
      <c r="AU252" s="157" t="s">
        <v>90</v>
      </c>
      <c r="AV252" s="13" t="s">
        <v>90</v>
      </c>
      <c r="AW252" s="13" t="s">
        <v>36</v>
      </c>
      <c r="AX252" s="13" t="s">
        <v>81</v>
      </c>
      <c r="AY252" s="157" t="s">
        <v>155</v>
      </c>
    </row>
    <row r="253" spans="2:51" s="14" customFormat="1" ht="12">
      <c r="B253" s="163"/>
      <c r="D253" s="150" t="s">
        <v>174</v>
      </c>
      <c r="E253" s="164" t="s">
        <v>1</v>
      </c>
      <c r="F253" s="165" t="s">
        <v>181</v>
      </c>
      <c r="H253" s="166">
        <v>5</v>
      </c>
      <c r="I253" s="167"/>
      <c r="L253" s="163"/>
      <c r="M253" s="168"/>
      <c r="T253" s="169"/>
      <c r="AT253" s="164" t="s">
        <v>174</v>
      </c>
      <c r="AU253" s="164" t="s">
        <v>90</v>
      </c>
      <c r="AV253" s="14" t="s">
        <v>162</v>
      </c>
      <c r="AW253" s="14" t="s">
        <v>36</v>
      </c>
      <c r="AX253" s="14" t="s">
        <v>88</v>
      </c>
      <c r="AY253" s="164" t="s">
        <v>155</v>
      </c>
    </row>
    <row r="254" spans="2:65" s="1" customFormat="1" ht="24.25" customHeight="1">
      <c r="B254" s="32"/>
      <c r="C254" s="136" t="s">
        <v>313</v>
      </c>
      <c r="D254" s="136" t="s">
        <v>157</v>
      </c>
      <c r="E254" s="137" t="s">
        <v>314</v>
      </c>
      <c r="F254" s="138" t="s">
        <v>315</v>
      </c>
      <c r="G254" s="139" t="s">
        <v>160</v>
      </c>
      <c r="H254" s="140">
        <v>15.12</v>
      </c>
      <c r="I254" s="141"/>
      <c r="J254" s="142">
        <f>ROUND(I254*H254,2)</f>
        <v>0</v>
      </c>
      <c r="K254" s="138" t="s">
        <v>161</v>
      </c>
      <c r="L254" s="32"/>
      <c r="M254" s="143" t="s">
        <v>1</v>
      </c>
      <c r="N254" s="144" t="s">
        <v>46</v>
      </c>
      <c r="P254" s="145">
        <f>O254*H254</f>
        <v>0</v>
      </c>
      <c r="Q254" s="145">
        <v>0.178184</v>
      </c>
      <c r="R254" s="145">
        <f>Q254*H254</f>
        <v>2.69414208</v>
      </c>
      <c r="S254" s="145">
        <v>0</v>
      </c>
      <c r="T254" s="146">
        <f>S254*H254</f>
        <v>0</v>
      </c>
      <c r="AR254" s="147" t="s">
        <v>162</v>
      </c>
      <c r="AT254" s="147" t="s">
        <v>157</v>
      </c>
      <c r="AU254" s="147" t="s">
        <v>90</v>
      </c>
      <c r="AY254" s="17" t="s">
        <v>155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7" t="s">
        <v>88</v>
      </c>
      <c r="BK254" s="148">
        <f>ROUND(I254*H254,2)</f>
        <v>0</v>
      </c>
      <c r="BL254" s="17" t="s">
        <v>162</v>
      </c>
      <c r="BM254" s="147" t="s">
        <v>316</v>
      </c>
    </row>
    <row r="255" spans="2:51" s="12" customFormat="1" ht="12">
      <c r="B255" s="149"/>
      <c r="D255" s="150" t="s">
        <v>174</v>
      </c>
      <c r="E255" s="151" t="s">
        <v>1</v>
      </c>
      <c r="F255" s="152" t="s">
        <v>269</v>
      </c>
      <c r="H255" s="151" t="s">
        <v>1</v>
      </c>
      <c r="I255" s="153"/>
      <c r="L255" s="149"/>
      <c r="M255" s="154"/>
      <c r="T255" s="155"/>
      <c r="AT255" s="151" t="s">
        <v>174</v>
      </c>
      <c r="AU255" s="151" t="s">
        <v>90</v>
      </c>
      <c r="AV255" s="12" t="s">
        <v>88</v>
      </c>
      <c r="AW255" s="12" t="s">
        <v>36</v>
      </c>
      <c r="AX255" s="12" t="s">
        <v>81</v>
      </c>
      <c r="AY255" s="151" t="s">
        <v>155</v>
      </c>
    </row>
    <row r="256" spans="2:51" s="13" customFormat="1" ht="12">
      <c r="B256" s="156"/>
      <c r="D256" s="150" t="s">
        <v>174</v>
      </c>
      <c r="E256" s="157" t="s">
        <v>1</v>
      </c>
      <c r="F256" s="158" t="s">
        <v>317</v>
      </c>
      <c r="H256" s="159">
        <v>15.12</v>
      </c>
      <c r="I256" s="160"/>
      <c r="L256" s="156"/>
      <c r="M256" s="161"/>
      <c r="T256" s="162"/>
      <c r="AT256" s="157" t="s">
        <v>174</v>
      </c>
      <c r="AU256" s="157" t="s">
        <v>90</v>
      </c>
      <c r="AV256" s="13" t="s">
        <v>90</v>
      </c>
      <c r="AW256" s="13" t="s">
        <v>36</v>
      </c>
      <c r="AX256" s="13" t="s">
        <v>81</v>
      </c>
      <c r="AY256" s="157" t="s">
        <v>155</v>
      </c>
    </row>
    <row r="257" spans="2:51" s="14" customFormat="1" ht="12">
      <c r="B257" s="163"/>
      <c r="D257" s="150" t="s">
        <v>174</v>
      </c>
      <c r="E257" s="164" t="s">
        <v>1</v>
      </c>
      <c r="F257" s="165" t="s">
        <v>181</v>
      </c>
      <c r="H257" s="166">
        <v>15.12</v>
      </c>
      <c r="I257" s="167"/>
      <c r="L257" s="163"/>
      <c r="M257" s="168"/>
      <c r="T257" s="169"/>
      <c r="AT257" s="164" t="s">
        <v>174</v>
      </c>
      <c r="AU257" s="164" t="s">
        <v>90</v>
      </c>
      <c r="AV257" s="14" t="s">
        <v>162</v>
      </c>
      <c r="AW257" s="14" t="s">
        <v>36</v>
      </c>
      <c r="AX257" s="14" t="s">
        <v>88</v>
      </c>
      <c r="AY257" s="164" t="s">
        <v>155</v>
      </c>
    </row>
    <row r="258" spans="2:65" s="1" customFormat="1" ht="24.25" customHeight="1">
      <c r="B258" s="32"/>
      <c r="C258" s="136" t="s">
        <v>318</v>
      </c>
      <c r="D258" s="136" t="s">
        <v>157</v>
      </c>
      <c r="E258" s="137" t="s">
        <v>319</v>
      </c>
      <c r="F258" s="138" t="s">
        <v>320</v>
      </c>
      <c r="G258" s="139" t="s">
        <v>160</v>
      </c>
      <c r="H258" s="140">
        <v>4.84</v>
      </c>
      <c r="I258" s="141"/>
      <c r="J258" s="142">
        <f>ROUND(I258*H258,2)</f>
        <v>0</v>
      </c>
      <c r="K258" s="138" t="s">
        <v>161</v>
      </c>
      <c r="L258" s="32"/>
      <c r="M258" s="143" t="s">
        <v>1</v>
      </c>
      <c r="N258" s="144" t="s">
        <v>46</v>
      </c>
      <c r="P258" s="145">
        <f>O258*H258</f>
        <v>0</v>
      </c>
      <c r="Q258" s="145">
        <v>0.173296</v>
      </c>
      <c r="R258" s="145">
        <f>Q258*H258</f>
        <v>0.83875264</v>
      </c>
      <c r="S258" s="145">
        <v>0</v>
      </c>
      <c r="T258" s="146">
        <f>S258*H258</f>
        <v>0</v>
      </c>
      <c r="AR258" s="147" t="s">
        <v>162</v>
      </c>
      <c r="AT258" s="147" t="s">
        <v>157</v>
      </c>
      <c r="AU258" s="147" t="s">
        <v>90</v>
      </c>
      <c r="AY258" s="17" t="s">
        <v>155</v>
      </c>
      <c r="BE258" s="148">
        <f>IF(N258="základní",J258,0)</f>
        <v>0</v>
      </c>
      <c r="BF258" s="148">
        <f>IF(N258="snížená",J258,0)</f>
        <v>0</v>
      </c>
      <c r="BG258" s="148">
        <f>IF(N258="zákl. přenesená",J258,0)</f>
        <v>0</v>
      </c>
      <c r="BH258" s="148">
        <f>IF(N258="sníž. přenesená",J258,0)</f>
        <v>0</v>
      </c>
      <c r="BI258" s="148">
        <f>IF(N258="nulová",J258,0)</f>
        <v>0</v>
      </c>
      <c r="BJ258" s="17" t="s">
        <v>88</v>
      </c>
      <c r="BK258" s="148">
        <f>ROUND(I258*H258,2)</f>
        <v>0</v>
      </c>
      <c r="BL258" s="17" t="s">
        <v>162</v>
      </c>
      <c r="BM258" s="147" t="s">
        <v>321</v>
      </c>
    </row>
    <row r="259" spans="2:51" s="12" customFormat="1" ht="12">
      <c r="B259" s="149"/>
      <c r="D259" s="150" t="s">
        <v>174</v>
      </c>
      <c r="E259" s="151" t="s">
        <v>1</v>
      </c>
      <c r="F259" s="152" t="s">
        <v>271</v>
      </c>
      <c r="H259" s="151" t="s">
        <v>1</v>
      </c>
      <c r="I259" s="153"/>
      <c r="L259" s="149"/>
      <c r="M259" s="154"/>
      <c r="T259" s="155"/>
      <c r="AT259" s="151" t="s">
        <v>174</v>
      </c>
      <c r="AU259" s="151" t="s">
        <v>90</v>
      </c>
      <c r="AV259" s="12" t="s">
        <v>88</v>
      </c>
      <c r="AW259" s="12" t="s">
        <v>36</v>
      </c>
      <c r="AX259" s="12" t="s">
        <v>81</v>
      </c>
      <c r="AY259" s="151" t="s">
        <v>155</v>
      </c>
    </row>
    <row r="260" spans="2:51" s="13" customFormat="1" ht="12">
      <c r="B260" s="156"/>
      <c r="D260" s="150" t="s">
        <v>174</v>
      </c>
      <c r="E260" s="157" t="s">
        <v>1</v>
      </c>
      <c r="F260" s="158" t="s">
        <v>322</v>
      </c>
      <c r="H260" s="159">
        <v>4.84</v>
      </c>
      <c r="I260" s="160"/>
      <c r="L260" s="156"/>
      <c r="M260" s="161"/>
      <c r="T260" s="162"/>
      <c r="AT260" s="157" t="s">
        <v>174</v>
      </c>
      <c r="AU260" s="157" t="s">
        <v>90</v>
      </c>
      <c r="AV260" s="13" t="s">
        <v>90</v>
      </c>
      <c r="AW260" s="13" t="s">
        <v>36</v>
      </c>
      <c r="AX260" s="13" t="s">
        <v>81</v>
      </c>
      <c r="AY260" s="157" t="s">
        <v>155</v>
      </c>
    </row>
    <row r="261" spans="2:51" s="14" customFormat="1" ht="12">
      <c r="B261" s="163"/>
      <c r="D261" s="150" t="s">
        <v>174</v>
      </c>
      <c r="E261" s="164" t="s">
        <v>1</v>
      </c>
      <c r="F261" s="165" t="s">
        <v>181</v>
      </c>
      <c r="H261" s="166">
        <v>4.84</v>
      </c>
      <c r="I261" s="167"/>
      <c r="L261" s="163"/>
      <c r="M261" s="168"/>
      <c r="T261" s="169"/>
      <c r="AT261" s="164" t="s">
        <v>174</v>
      </c>
      <c r="AU261" s="164" t="s">
        <v>90</v>
      </c>
      <c r="AV261" s="14" t="s">
        <v>162</v>
      </c>
      <c r="AW261" s="14" t="s">
        <v>36</v>
      </c>
      <c r="AX261" s="14" t="s">
        <v>88</v>
      </c>
      <c r="AY261" s="164" t="s">
        <v>155</v>
      </c>
    </row>
    <row r="262" spans="2:63" s="11" customFormat="1" ht="22.9" customHeight="1">
      <c r="B262" s="124"/>
      <c r="D262" s="125" t="s">
        <v>80</v>
      </c>
      <c r="E262" s="134" t="s">
        <v>162</v>
      </c>
      <c r="F262" s="134" t="s">
        <v>323</v>
      </c>
      <c r="I262" s="127"/>
      <c r="J262" s="135">
        <f>BK262</f>
        <v>0</v>
      </c>
      <c r="L262" s="124"/>
      <c r="M262" s="129"/>
      <c r="P262" s="130">
        <f>SUM(P263:P296)</f>
        <v>0</v>
      </c>
      <c r="R262" s="130">
        <f>SUM(R263:R296)</f>
        <v>21.99159613864</v>
      </c>
      <c r="T262" s="131">
        <f>SUM(T263:T296)</f>
        <v>0</v>
      </c>
      <c r="AR262" s="125" t="s">
        <v>88</v>
      </c>
      <c r="AT262" s="132" t="s">
        <v>80</v>
      </c>
      <c r="AU262" s="132" t="s">
        <v>88</v>
      </c>
      <c r="AY262" s="125" t="s">
        <v>155</v>
      </c>
      <c r="BK262" s="133">
        <f>SUM(BK263:BK296)</f>
        <v>0</v>
      </c>
    </row>
    <row r="263" spans="2:65" s="1" customFormat="1" ht="16.5" customHeight="1">
      <c r="B263" s="32"/>
      <c r="C263" s="136" t="s">
        <v>324</v>
      </c>
      <c r="D263" s="136" t="s">
        <v>157</v>
      </c>
      <c r="E263" s="137" t="s">
        <v>325</v>
      </c>
      <c r="F263" s="138" t="s">
        <v>326</v>
      </c>
      <c r="G263" s="139" t="s">
        <v>172</v>
      </c>
      <c r="H263" s="140">
        <v>6.462</v>
      </c>
      <c r="I263" s="141"/>
      <c r="J263" s="142">
        <f>ROUND(I263*H263,2)</f>
        <v>0</v>
      </c>
      <c r="K263" s="138" t="s">
        <v>161</v>
      </c>
      <c r="L263" s="32"/>
      <c r="M263" s="143" t="s">
        <v>1</v>
      </c>
      <c r="N263" s="144" t="s">
        <v>46</v>
      </c>
      <c r="P263" s="145">
        <f>O263*H263</f>
        <v>0</v>
      </c>
      <c r="Q263" s="145">
        <v>2.501975</v>
      </c>
      <c r="R263" s="145">
        <f>Q263*H263</f>
        <v>16.167762449999998</v>
      </c>
      <c r="S263" s="145">
        <v>0</v>
      </c>
      <c r="T263" s="146">
        <f>S263*H263</f>
        <v>0</v>
      </c>
      <c r="AR263" s="147" t="s">
        <v>162</v>
      </c>
      <c r="AT263" s="147" t="s">
        <v>157</v>
      </c>
      <c r="AU263" s="147" t="s">
        <v>90</v>
      </c>
      <c r="AY263" s="17" t="s">
        <v>155</v>
      </c>
      <c r="BE263" s="148">
        <f>IF(N263="základní",J263,0)</f>
        <v>0</v>
      </c>
      <c r="BF263" s="148">
        <f>IF(N263="snížená",J263,0)</f>
        <v>0</v>
      </c>
      <c r="BG263" s="148">
        <f>IF(N263="zákl. přenesená",J263,0)</f>
        <v>0</v>
      </c>
      <c r="BH263" s="148">
        <f>IF(N263="sníž. přenesená",J263,0)</f>
        <v>0</v>
      </c>
      <c r="BI263" s="148">
        <f>IF(N263="nulová",J263,0)</f>
        <v>0</v>
      </c>
      <c r="BJ263" s="17" t="s">
        <v>88</v>
      </c>
      <c r="BK263" s="148">
        <f>ROUND(I263*H263,2)</f>
        <v>0</v>
      </c>
      <c r="BL263" s="17" t="s">
        <v>162</v>
      </c>
      <c r="BM263" s="147" t="s">
        <v>327</v>
      </c>
    </row>
    <row r="264" spans="2:51" s="12" customFormat="1" ht="12">
      <c r="B264" s="149"/>
      <c r="D264" s="150" t="s">
        <v>174</v>
      </c>
      <c r="E264" s="151" t="s">
        <v>1</v>
      </c>
      <c r="F264" s="152" t="s">
        <v>328</v>
      </c>
      <c r="H264" s="151" t="s">
        <v>1</v>
      </c>
      <c r="I264" s="153"/>
      <c r="L264" s="149"/>
      <c r="M264" s="154"/>
      <c r="T264" s="155"/>
      <c r="AT264" s="151" t="s">
        <v>174</v>
      </c>
      <c r="AU264" s="151" t="s">
        <v>90</v>
      </c>
      <c r="AV264" s="12" t="s">
        <v>88</v>
      </c>
      <c r="AW264" s="12" t="s">
        <v>36</v>
      </c>
      <c r="AX264" s="12" t="s">
        <v>81</v>
      </c>
      <c r="AY264" s="151" t="s">
        <v>155</v>
      </c>
    </row>
    <row r="265" spans="2:51" s="13" customFormat="1" ht="12">
      <c r="B265" s="156"/>
      <c r="D265" s="150" t="s">
        <v>174</v>
      </c>
      <c r="E265" s="157" t="s">
        <v>1</v>
      </c>
      <c r="F265" s="158" t="s">
        <v>329</v>
      </c>
      <c r="H265" s="159">
        <v>5.097</v>
      </c>
      <c r="I265" s="160"/>
      <c r="L265" s="156"/>
      <c r="M265" s="161"/>
      <c r="T265" s="162"/>
      <c r="AT265" s="157" t="s">
        <v>174</v>
      </c>
      <c r="AU265" s="157" t="s">
        <v>90</v>
      </c>
      <c r="AV265" s="13" t="s">
        <v>90</v>
      </c>
      <c r="AW265" s="13" t="s">
        <v>36</v>
      </c>
      <c r="AX265" s="13" t="s">
        <v>81</v>
      </c>
      <c r="AY265" s="157" t="s">
        <v>155</v>
      </c>
    </row>
    <row r="266" spans="2:51" s="12" customFormat="1" ht="12">
      <c r="B266" s="149"/>
      <c r="D266" s="150" t="s">
        <v>174</v>
      </c>
      <c r="E266" s="151" t="s">
        <v>1</v>
      </c>
      <c r="F266" s="152" t="s">
        <v>330</v>
      </c>
      <c r="H266" s="151" t="s">
        <v>1</v>
      </c>
      <c r="I266" s="153"/>
      <c r="L266" s="149"/>
      <c r="M266" s="154"/>
      <c r="T266" s="155"/>
      <c r="AT266" s="151" t="s">
        <v>174</v>
      </c>
      <c r="AU266" s="151" t="s">
        <v>90</v>
      </c>
      <c r="AV266" s="12" t="s">
        <v>88</v>
      </c>
      <c r="AW266" s="12" t="s">
        <v>36</v>
      </c>
      <c r="AX266" s="12" t="s">
        <v>81</v>
      </c>
      <c r="AY266" s="151" t="s">
        <v>155</v>
      </c>
    </row>
    <row r="267" spans="2:51" s="13" customFormat="1" ht="12">
      <c r="B267" s="156"/>
      <c r="D267" s="150" t="s">
        <v>174</v>
      </c>
      <c r="E267" s="157" t="s">
        <v>1</v>
      </c>
      <c r="F267" s="158" t="s">
        <v>331</v>
      </c>
      <c r="H267" s="159">
        <v>1.365</v>
      </c>
      <c r="I267" s="160"/>
      <c r="L267" s="156"/>
      <c r="M267" s="161"/>
      <c r="T267" s="162"/>
      <c r="AT267" s="157" t="s">
        <v>174</v>
      </c>
      <c r="AU267" s="157" t="s">
        <v>90</v>
      </c>
      <c r="AV267" s="13" t="s">
        <v>90</v>
      </c>
      <c r="AW267" s="13" t="s">
        <v>36</v>
      </c>
      <c r="AX267" s="13" t="s">
        <v>81</v>
      </c>
      <c r="AY267" s="157" t="s">
        <v>155</v>
      </c>
    </row>
    <row r="268" spans="2:51" s="14" customFormat="1" ht="12">
      <c r="B268" s="163"/>
      <c r="D268" s="150" t="s">
        <v>174</v>
      </c>
      <c r="E268" s="164" t="s">
        <v>1</v>
      </c>
      <c r="F268" s="165" t="s">
        <v>181</v>
      </c>
      <c r="H268" s="166">
        <v>6.462000000000001</v>
      </c>
      <c r="I268" s="167"/>
      <c r="L268" s="163"/>
      <c r="M268" s="168"/>
      <c r="T268" s="169"/>
      <c r="AT268" s="164" t="s">
        <v>174</v>
      </c>
      <c r="AU268" s="164" t="s">
        <v>90</v>
      </c>
      <c r="AV268" s="14" t="s">
        <v>162</v>
      </c>
      <c r="AW268" s="14" t="s">
        <v>36</v>
      </c>
      <c r="AX268" s="14" t="s">
        <v>88</v>
      </c>
      <c r="AY268" s="164" t="s">
        <v>155</v>
      </c>
    </row>
    <row r="269" spans="2:65" s="1" customFormat="1" ht="16.5" customHeight="1">
      <c r="B269" s="32"/>
      <c r="C269" s="136" t="s">
        <v>332</v>
      </c>
      <c r="D269" s="136" t="s">
        <v>157</v>
      </c>
      <c r="E269" s="137" t="s">
        <v>333</v>
      </c>
      <c r="F269" s="138" t="s">
        <v>334</v>
      </c>
      <c r="G269" s="139" t="s">
        <v>160</v>
      </c>
      <c r="H269" s="140">
        <v>51.601</v>
      </c>
      <c r="I269" s="141"/>
      <c r="J269" s="142">
        <f>ROUND(I269*H269,2)</f>
        <v>0</v>
      </c>
      <c r="K269" s="138" t="s">
        <v>161</v>
      </c>
      <c r="L269" s="32"/>
      <c r="M269" s="143" t="s">
        <v>1</v>
      </c>
      <c r="N269" s="144" t="s">
        <v>46</v>
      </c>
      <c r="P269" s="145">
        <f>O269*H269</f>
        <v>0</v>
      </c>
      <c r="Q269" s="145">
        <v>0.00576464</v>
      </c>
      <c r="R269" s="145">
        <f>Q269*H269</f>
        <v>0.29746118864</v>
      </c>
      <c r="S269" s="145">
        <v>0</v>
      </c>
      <c r="T269" s="146">
        <f>S269*H269</f>
        <v>0</v>
      </c>
      <c r="AR269" s="147" t="s">
        <v>162</v>
      </c>
      <c r="AT269" s="147" t="s">
        <v>157</v>
      </c>
      <c r="AU269" s="147" t="s">
        <v>90</v>
      </c>
      <c r="AY269" s="17" t="s">
        <v>155</v>
      </c>
      <c r="BE269" s="148">
        <f>IF(N269="základní",J269,0)</f>
        <v>0</v>
      </c>
      <c r="BF269" s="148">
        <f>IF(N269="snížená",J269,0)</f>
        <v>0</v>
      </c>
      <c r="BG269" s="148">
        <f>IF(N269="zákl. přenesená",J269,0)</f>
        <v>0</v>
      </c>
      <c r="BH269" s="148">
        <f>IF(N269="sníž. přenesená",J269,0)</f>
        <v>0</v>
      </c>
      <c r="BI269" s="148">
        <f>IF(N269="nulová",J269,0)</f>
        <v>0</v>
      </c>
      <c r="BJ269" s="17" t="s">
        <v>88</v>
      </c>
      <c r="BK269" s="148">
        <f>ROUND(I269*H269,2)</f>
        <v>0</v>
      </c>
      <c r="BL269" s="17" t="s">
        <v>162</v>
      </c>
      <c r="BM269" s="147" t="s">
        <v>335</v>
      </c>
    </row>
    <row r="270" spans="2:51" s="12" customFormat="1" ht="12">
      <c r="B270" s="149"/>
      <c r="D270" s="150" t="s">
        <v>174</v>
      </c>
      <c r="E270" s="151" t="s">
        <v>1</v>
      </c>
      <c r="F270" s="152" t="s">
        <v>328</v>
      </c>
      <c r="H270" s="151" t="s">
        <v>1</v>
      </c>
      <c r="I270" s="153"/>
      <c r="L270" s="149"/>
      <c r="M270" s="154"/>
      <c r="T270" s="155"/>
      <c r="AT270" s="151" t="s">
        <v>174</v>
      </c>
      <c r="AU270" s="151" t="s">
        <v>90</v>
      </c>
      <c r="AV270" s="12" t="s">
        <v>88</v>
      </c>
      <c r="AW270" s="12" t="s">
        <v>36</v>
      </c>
      <c r="AX270" s="12" t="s">
        <v>81</v>
      </c>
      <c r="AY270" s="151" t="s">
        <v>155</v>
      </c>
    </row>
    <row r="271" spans="2:51" s="13" customFormat="1" ht="12">
      <c r="B271" s="156"/>
      <c r="D271" s="150" t="s">
        <v>174</v>
      </c>
      <c r="E271" s="157" t="s">
        <v>1</v>
      </c>
      <c r="F271" s="158" t="s">
        <v>336</v>
      </c>
      <c r="H271" s="159">
        <v>40.051</v>
      </c>
      <c r="I271" s="160"/>
      <c r="L271" s="156"/>
      <c r="M271" s="161"/>
      <c r="T271" s="162"/>
      <c r="AT271" s="157" t="s">
        <v>174</v>
      </c>
      <c r="AU271" s="157" t="s">
        <v>90</v>
      </c>
      <c r="AV271" s="13" t="s">
        <v>90</v>
      </c>
      <c r="AW271" s="13" t="s">
        <v>36</v>
      </c>
      <c r="AX271" s="13" t="s">
        <v>81</v>
      </c>
      <c r="AY271" s="157" t="s">
        <v>155</v>
      </c>
    </row>
    <row r="272" spans="2:51" s="12" customFormat="1" ht="12">
      <c r="B272" s="149"/>
      <c r="D272" s="150" t="s">
        <v>174</v>
      </c>
      <c r="E272" s="151" t="s">
        <v>1</v>
      </c>
      <c r="F272" s="152" t="s">
        <v>330</v>
      </c>
      <c r="H272" s="151" t="s">
        <v>1</v>
      </c>
      <c r="I272" s="153"/>
      <c r="L272" s="149"/>
      <c r="M272" s="154"/>
      <c r="T272" s="155"/>
      <c r="AT272" s="151" t="s">
        <v>174</v>
      </c>
      <c r="AU272" s="151" t="s">
        <v>90</v>
      </c>
      <c r="AV272" s="12" t="s">
        <v>88</v>
      </c>
      <c r="AW272" s="12" t="s">
        <v>36</v>
      </c>
      <c r="AX272" s="12" t="s">
        <v>81</v>
      </c>
      <c r="AY272" s="151" t="s">
        <v>155</v>
      </c>
    </row>
    <row r="273" spans="2:51" s="13" customFormat="1" ht="12">
      <c r="B273" s="156"/>
      <c r="D273" s="150" t="s">
        <v>174</v>
      </c>
      <c r="E273" s="157" t="s">
        <v>1</v>
      </c>
      <c r="F273" s="158" t="s">
        <v>337</v>
      </c>
      <c r="H273" s="159">
        <v>11.55</v>
      </c>
      <c r="I273" s="160"/>
      <c r="L273" s="156"/>
      <c r="M273" s="161"/>
      <c r="T273" s="162"/>
      <c r="AT273" s="157" t="s">
        <v>174</v>
      </c>
      <c r="AU273" s="157" t="s">
        <v>90</v>
      </c>
      <c r="AV273" s="13" t="s">
        <v>90</v>
      </c>
      <c r="AW273" s="13" t="s">
        <v>36</v>
      </c>
      <c r="AX273" s="13" t="s">
        <v>81</v>
      </c>
      <c r="AY273" s="157" t="s">
        <v>155</v>
      </c>
    </row>
    <row r="274" spans="2:51" s="14" customFormat="1" ht="12">
      <c r="B274" s="163"/>
      <c r="D274" s="150" t="s">
        <v>174</v>
      </c>
      <c r="E274" s="164" t="s">
        <v>1</v>
      </c>
      <c r="F274" s="165" t="s">
        <v>181</v>
      </c>
      <c r="H274" s="166">
        <v>51.601</v>
      </c>
      <c r="I274" s="167"/>
      <c r="L274" s="163"/>
      <c r="M274" s="168"/>
      <c r="T274" s="169"/>
      <c r="AT274" s="164" t="s">
        <v>174</v>
      </c>
      <c r="AU274" s="164" t="s">
        <v>90</v>
      </c>
      <c r="AV274" s="14" t="s">
        <v>162</v>
      </c>
      <c r="AW274" s="14" t="s">
        <v>36</v>
      </c>
      <c r="AX274" s="14" t="s">
        <v>88</v>
      </c>
      <c r="AY274" s="164" t="s">
        <v>155</v>
      </c>
    </row>
    <row r="275" spans="2:65" s="1" customFormat="1" ht="16.5" customHeight="1">
      <c r="B275" s="32"/>
      <c r="C275" s="136" t="s">
        <v>338</v>
      </c>
      <c r="D275" s="136" t="s">
        <v>157</v>
      </c>
      <c r="E275" s="137" t="s">
        <v>339</v>
      </c>
      <c r="F275" s="138" t="s">
        <v>340</v>
      </c>
      <c r="G275" s="139" t="s">
        <v>160</v>
      </c>
      <c r="H275" s="140">
        <v>51.601</v>
      </c>
      <c r="I275" s="141"/>
      <c r="J275" s="142">
        <f>ROUND(I275*H275,2)</f>
        <v>0</v>
      </c>
      <c r="K275" s="138" t="s">
        <v>161</v>
      </c>
      <c r="L275" s="32"/>
      <c r="M275" s="143" t="s">
        <v>1</v>
      </c>
      <c r="N275" s="144" t="s">
        <v>46</v>
      </c>
      <c r="P275" s="145">
        <f>O275*H275</f>
        <v>0</v>
      </c>
      <c r="Q275" s="145">
        <v>0</v>
      </c>
      <c r="R275" s="145">
        <f>Q275*H275</f>
        <v>0</v>
      </c>
      <c r="S275" s="145">
        <v>0</v>
      </c>
      <c r="T275" s="146">
        <f>S275*H275</f>
        <v>0</v>
      </c>
      <c r="AR275" s="147" t="s">
        <v>162</v>
      </c>
      <c r="AT275" s="147" t="s">
        <v>157</v>
      </c>
      <c r="AU275" s="147" t="s">
        <v>90</v>
      </c>
      <c r="AY275" s="17" t="s">
        <v>155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7" t="s">
        <v>88</v>
      </c>
      <c r="BK275" s="148">
        <f>ROUND(I275*H275,2)</f>
        <v>0</v>
      </c>
      <c r="BL275" s="17" t="s">
        <v>162</v>
      </c>
      <c r="BM275" s="147" t="s">
        <v>341</v>
      </c>
    </row>
    <row r="276" spans="2:65" s="1" customFormat="1" ht="24.25" customHeight="1">
      <c r="B276" s="32"/>
      <c r="C276" s="136" t="s">
        <v>342</v>
      </c>
      <c r="D276" s="136" t="s">
        <v>157</v>
      </c>
      <c r="E276" s="137" t="s">
        <v>343</v>
      </c>
      <c r="F276" s="138" t="s">
        <v>344</v>
      </c>
      <c r="G276" s="139" t="s">
        <v>197</v>
      </c>
      <c r="H276" s="140">
        <v>14.27</v>
      </c>
      <c r="I276" s="141"/>
      <c r="J276" s="142">
        <f>ROUND(I276*H276,2)</f>
        <v>0</v>
      </c>
      <c r="K276" s="138" t="s">
        <v>161</v>
      </c>
      <c r="L276" s="32"/>
      <c r="M276" s="143" t="s">
        <v>1</v>
      </c>
      <c r="N276" s="144" t="s">
        <v>46</v>
      </c>
      <c r="P276" s="145">
        <f>O276*H276</f>
        <v>0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AR276" s="147" t="s">
        <v>162</v>
      </c>
      <c r="AT276" s="147" t="s">
        <v>157</v>
      </c>
      <c r="AU276" s="147" t="s">
        <v>90</v>
      </c>
      <c r="AY276" s="17" t="s">
        <v>155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7" t="s">
        <v>88</v>
      </c>
      <c r="BK276" s="148">
        <f>ROUND(I276*H276,2)</f>
        <v>0</v>
      </c>
      <c r="BL276" s="17" t="s">
        <v>162</v>
      </c>
      <c r="BM276" s="147" t="s">
        <v>345</v>
      </c>
    </row>
    <row r="277" spans="2:51" s="12" customFormat="1" ht="12">
      <c r="B277" s="149"/>
      <c r="D277" s="150" t="s">
        <v>174</v>
      </c>
      <c r="E277" s="151" t="s">
        <v>1</v>
      </c>
      <c r="F277" s="152" t="s">
        <v>346</v>
      </c>
      <c r="H277" s="151" t="s">
        <v>1</v>
      </c>
      <c r="I277" s="153"/>
      <c r="L277" s="149"/>
      <c r="M277" s="154"/>
      <c r="T277" s="155"/>
      <c r="AT277" s="151" t="s">
        <v>174</v>
      </c>
      <c r="AU277" s="151" t="s">
        <v>90</v>
      </c>
      <c r="AV277" s="12" t="s">
        <v>88</v>
      </c>
      <c r="AW277" s="12" t="s">
        <v>36</v>
      </c>
      <c r="AX277" s="12" t="s">
        <v>81</v>
      </c>
      <c r="AY277" s="151" t="s">
        <v>155</v>
      </c>
    </row>
    <row r="278" spans="2:51" s="13" customFormat="1" ht="12">
      <c r="B278" s="156"/>
      <c r="D278" s="150" t="s">
        <v>174</v>
      </c>
      <c r="E278" s="157" t="s">
        <v>1</v>
      </c>
      <c r="F278" s="158" t="s">
        <v>347</v>
      </c>
      <c r="H278" s="159">
        <v>0.72</v>
      </c>
      <c r="I278" s="160"/>
      <c r="L278" s="156"/>
      <c r="M278" s="161"/>
      <c r="T278" s="162"/>
      <c r="AT278" s="157" t="s">
        <v>174</v>
      </c>
      <c r="AU278" s="157" t="s">
        <v>90</v>
      </c>
      <c r="AV278" s="13" t="s">
        <v>90</v>
      </c>
      <c r="AW278" s="13" t="s">
        <v>36</v>
      </c>
      <c r="AX278" s="13" t="s">
        <v>81</v>
      </c>
      <c r="AY278" s="157" t="s">
        <v>155</v>
      </c>
    </row>
    <row r="279" spans="2:51" s="13" customFormat="1" ht="12">
      <c r="B279" s="156"/>
      <c r="D279" s="150" t="s">
        <v>174</v>
      </c>
      <c r="E279" s="157" t="s">
        <v>1</v>
      </c>
      <c r="F279" s="158" t="s">
        <v>348</v>
      </c>
      <c r="H279" s="159">
        <v>0.725</v>
      </c>
      <c r="I279" s="160"/>
      <c r="L279" s="156"/>
      <c r="M279" s="161"/>
      <c r="T279" s="162"/>
      <c r="AT279" s="157" t="s">
        <v>174</v>
      </c>
      <c r="AU279" s="157" t="s">
        <v>90</v>
      </c>
      <c r="AV279" s="13" t="s">
        <v>90</v>
      </c>
      <c r="AW279" s="13" t="s">
        <v>36</v>
      </c>
      <c r="AX279" s="13" t="s">
        <v>81</v>
      </c>
      <c r="AY279" s="157" t="s">
        <v>155</v>
      </c>
    </row>
    <row r="280" spans="2:51" s="13" customFormat="1" ht="12">
      <c r="B280" s="156"/>
      <c r="D280" s="150" t="s">
        <v>174</v>
      </c>
      <c r="E280" s="157" t="s">
        <v>1</v>
      </c>
      <c r="F280" s="158" t="s">
        <v>349</v>
      </c>
      <c r="H280" s="159">
        <v>0.725</v>
      </c>
      <c r="I280" s="160"/>
      <c r="L280" s="156"/>
      <c r="M280" s="161"/>
      <c r="T280" s="162"/>
      <c r="AT280" s="157" t="s">
        <v>174</v>
      </c>
      <c r="AU280" s="157" t="s">
        <v>90</v>
      </c>
      <c r="AV280" s="13" t="s">
        <v>90</v>
      </c>
      <c r="AW280" s="13" t="s">
        <v>36</v>
      </c>
      <c r="AX280" s="13" t="s">
        <v>81</v>
      </c>
      <c r="AY280" s="157" t="s">
        <v>155</v>
      </c>
    </row>
    <row r="281" spans="2:51" s="13" customFormat="1" ht="12">
      <c r="B281" s="156"/>
      <c r="D281" s="150" t="s">
        <v>174</v>
      </c>
      <c r="E281" s="157" t="s">
        <v>1</v>
      </c>
      <c r="F281" s="158" t="s">
        <v>350</v>
      </c>
      <c r="H281" s="159">
        <v>0.72</v>
      </c>
      <c r="I281" s="160"/>
      <c r="L281" s="156"/>
      <c r="M281" s="161"/>
      <c r="T281" s="162"/>
      <c r="AT281" s="157" t="s">
        <v>174</v>
      </c>
      <c r="AU281" s="157" t="s">
        <v>90</v>
      </c>
      <c r="AV281" s="13" t="s">
        <v>90</v>
      </c>
      <c r="AW281" s="13" t="s">
        <v>36</v>
      </c>
      <c r="AX281" s="13" t="s">
        <v>81</v>
      </c>
      <c r="AY281" s="157" t="s">
        <v>155</v>
      </c>
    </row>
    <row r="282" spans="2:51" s="13" customFormat="1" ht="12">
      <c r="B282" s="156"/>
      <c r="D282" s="150" t="s">
        <v>174</v>
      </c>
      <c r="E282" s="157" t="s">
        <v>1</v>
      </c>
      <c r="F282" s="158" t="s">
        <v>351</v>
      </c>
      <c r="H282" s="159">
        <v>0.77</v>
      </c>
      <c r="I282" s="160"/>
      <c r="L282" s="156"/>
      <c r="M282" s="161"/>
      <c r="T282" s="162"/>
      <c r="AT282" s="157" t="s">
        <v>174</v>
      </c>
      <c r="AU282" s="157" t="s">
        <v>90</v>
      </c>
      <c r="AV282" s="13" t="s">
        <v>90</v>
      </c>
      <c r="AW282" s="13" t="s">
        <v>36</v>
      </c>
      <c r="AX282" s="13" t="s">
        <v>81</v>
      </c>
      <c r="AY282" s="157" t="s">
        <v>155</v>
      </c>
    </row>
    <row r="283" spans="2:51" s="13" customFormat="1" ht="12">
      <c r="B283" s="156"/>
      <c r="D283" s="150" t="s">
        <v>174</v>
      </c>
      <c r="E283" s="157" t="s">
        <v>1</v>
      </c>
      <c r="F283" s="158" t="s">
        <v>352</v>
      </c>
      <c r="H283" s="159">
        <v>2.52</v>
      </c>
      <c r="I283" s="160"/>
      <c r="L283" s="156"/>
      <c r="M283" s="161"/>
      <c r="T283" s="162"/>
      <c r="AT283" s="157" t="s">
        <v>174</v>
      </c>
      <c r="AU283" s="157" t="s">
        <v>90</v>
      </c>
      <c r="AV283" s="13" t="s">
        <v>90</v>
      </c>
      <c r="AW283" s="13" t="s">
        <v>36</v>
      </c>
      <c r="AX283" s="13" t="s">
        <v>81</v>
      </c>
      <c r="AY283" s="157" t="s">
        <v>155</v>
      </c>
    </row>
    <row r="284" spans="2:51" s="13" customFormat="1" ht="12">
      <c r="B284" s="156"/>
      <c r="D284" s="150" t="s">
        <v>174</v>
      </c>
      <c r="E284" s="157" t="s">
        <v>1</v>
      </c>
      <c r="F284" s="158" t="s">
        <v>353</v>
      </c>
      <c r="H284" s="159">
        <v>2.52</v>
      </c>
      <c r="I284" s="160"/>
      <c r="L284" s="156"/>
      <c r="M284" s="161"/>
      <c r="T284" s="162"/>
      <c r="AT284" s="157" t="s">
        <v>174</v>
      </c>
      <c r="AU284" s="157" t="s">
        <v>90</v>
      </c>
      <c r="AV284" s="13" t="s">
        <v>90</v>
      </c>
      <c r="AW284" s="13" t="s">
        <v>36</v>
      </c>
      <c r="AX284" s="13" t="s">
        <v>81</v>
      </c>
      <c r="AY284" s="157" t="s">
        <v>155</v>
      </c>
    </row>
    <row r="285" spans="2:51" s="13" customFormat="1" ht="12">
      <c r="B285" s="156"/>
      <c r="D285" s="150" t="s">
        <v>174</v>
      </c>
      <c r="E285" s="157" t="s">
        <v>1</v>
      </c>
      <c r="F285" s="158" t="s">
        <v>354</v>
      </c>
      <c r="H285" s="159">
        <v>0.775</v>
      </c>
      <c r="I285" s="160"/>
      <c r="L285" s="156"/>
      <c r="M285" s="161"/>
      <c r="T285" s="162"/>
      <c r="AT285" s="157" t="s">
        <v>174</v>
      </c>
      <c r="AU285" s="157" t="s">
        <v>90</v>
      </c>
      <c r="AV285" s="13" t="s">
        <v>90</v>
      </c>
      <c r="AW285" s="13" t="s">
        <v>36</v>
      </c>
      <c r="AX285" s="13" t="s">
        <v>81</v>
      </c>
      <c r="AY285" s="157" t="s">
        <v>155</v>
      </c>
    </row>
    <row r="286" spans="2:51" s="15" customFormat="1" ht="12">
      <c r="B286" s="183"/>
      <c r="D286" s="150" t="s">
        <v>174</v>
      </c>
      <c r="E286" s="184" t="s">
        <v>1</v>
      </c>
      <c r="F286" s="185" t="s">
        <v>355</v>
      </c>
      <c r="H286" s="186">
        <v>9.475</v>
      </c>
      <c r="I286" s="187"/>
      <c r="L286" s="183"/>
      <c r="M286" s="188"/>
      <c r="T286" s="189"/>
      <c r="AT286" s="184" t="s">
        <v>174</v>
      </c>
      <c r="AU286" s="184" t="s">
        <v>90</v>
      </c>
      <c r="AV286" s="15" t="s">
        <v>97</v>
      </c>
      <c r="AW286" s="15" t="s">
        <v>36</v>
      </c>
      <c r="AX286" s="15" t="s">
        <v>81</v>
      </c>
      <c r="AY286" s="184" t="s">
        <v>155</v>
      </c>
    </row>
    <row r="287" spans="2:51" s="12" customFormat="1" ht="12">
      <c r="B287" s="149"/>
      <c r="D287" s="150" t="s">
        <v>174</v>
      </c>
      <c r="E287" s="151" t="s">
        <v>1</v>
      </c>
      <c r="F287" s="152" t="s">
        <v>356</v>
      </c>
      <c r="H287" s="151" t="s">
        <v>1</v>
      </c>
      <c r="I287" s="153"/>
      <c r="L287" s="149"/>
      <c r="M287" s="154"/>
      <c r="T287" s="155"/>
      <c r="AT287" s="151" t="s">
        <v>174</v>
      </c>
      <c r="AU287" s="151" t="s">
        <v>90</v>
      </c>
      <c r="AV287" s="12" t="s">
        <v>88</v>
      </c>
      <c r="AW287" s="12" t="s">
        <v>36</v>
      </c>
      <c r="AX287" s="12" t="s">
        <v>81</v>
      </c>
      <c r="AY287" s="151" t="s">
        <v>155</v>
      </c>
    </row>
    <row r="288" spans="2:51" s="13" customFormat="1" ht="12">
      <c r="B288" s="156"/>
      <c r="D288" s="150" t="s">
        <v>174</v>
      </c>
      <c r="E288" s="157" t="s">
        <v>1</v>
      </c>
      <c r="F288" s="158" t="s">
        <v>357</v>
      </c>
      <c r="H288" s="159">
        <v>4.795</v>
      </c>
      <c r="I288" s="160"/>
      <c r="L288" s="156"/>
      <c r="M288" s="161"/>
      <c r="T288" s="162"/>
      <c r="AT288" s="157" t="s">
        <v>174</v>
      </c>
      <c r="AU288" s="157" t="s">
        <v>90</v>
      </c>
      <c r="AV288" s="13" t="s">
        <v>90</v>
      </c>
      <c r="AW288" s="13" t="s">
        <v>36</v>
      </c>
      <c r="AX288" s="13" t="s">
        <v>81</v>
      </c>
      <c r="AY288" s="157" t="s">
        <v>155</v>
      </c>
    </row>
    <row r="289" spans="2:51" s="15" customFormat="1" ht="12">
      <c r="B289" s="183"/>
      <c r="D289" s="150" t="s">
        <v>174</v>
      </c>
      <c r="E289" s="184" t="s">
        <v>1</v>
      </c>
      <c r="F289" s="185" t="s">
        <v>355</v>
      </c>
      <c r="H289" s="186">
        <v>4.795</v>
      </c>
      <c r="I289" s="187"/>
      <c r="L289" s="183"/>
      <c r="M289" s="188"/>
      <c r="T289" s="189"/>
      <c r="AT289" s="184" t="s">
        <v>174</v>
      </c>
      <c r="AU289" s="184" t="s">
        <v>90</v>
      </c>
      <c r="AV289" s="15" t="s">
        <v>97</v>
      </c>
      <c r="AW289" s="15" t="s">
        <v>36</v>
      </c>
      <c r="AX289" s="15" t="s">
        <v>81</v>
      </c>
      <c r="AY289" s="184" t="s">
        <v>155</v>
      </c>
    </row>
    <row r="290" spans="2:51" s="14" customFormat="1" ht="12">
      <c r="B290" s="163"/>
      <c r="D290" s="150" t="s">
        <v>174</v>
      </c>
      <c r="E290" s="164" t="s">
        <v>1</v>
      </c>
      <c r="F290" s="165" t="s">
        <v>181</v>
      </c>
      <c r="H290" s="166">
        <v>14.27</v>
      </c>
      <c r="I290" s="167"/>
      <c r="L290" s="163"/>
      <c r="M290" s="168"/>
      <c r="T290" s="169"/>
      <c r="AT290" s="164" t="s">
        <v>174</v>
      </c>
      <c r="AU290" s="164" t="s">
        <v>90</v>
      </c>
      <c r="AV290" s="14" t="s">
        <v>162</v>
      </c>
      <c r="AW290" s="14" t="s">
        <v>36</v>
      </c>
      <c r="AX290" s="14" t="s">
        <v>88</v>
      </c>
      <c r="AY290" s="164" t="s">
        <v>155</v>
      </c>
    </row>
    <row r="291" spans="2:65" s="1" customFormat="1" ht="24.25" customHeight="1">
      <c r="B291" s="32"/>
      <c r="C291" s="136" t="s">
        <v>358</v>
      </c>
      <c r="D291" s="136" t="s">
        <v>157</v>
      </c>
      <c r="E291" s="137" t="s">
        <v>359</v>
      </c>
      <c r="F291" s="138" t="s">
        <v>360</v>
      </c>
      <c r="G291" s="139" t="s">
        <v>160</v>
      </c>
      <c r="H291" s="140">
        <v>456.725</v>
      </c>
      <c r="I291" s="141"/>
      <c r="J291" s="142">
        <f>ROUND(I291*H291,2)</f>
        <v>0</v>
      </c>
      <c r="K291" s="138" t="s">
        <v>161</v>
      </c>
      <c r="L291" s="32"/>
      <c r="M291" s="143" t="s">
        <v>1</v>
      </c>
      <c r="N291" s="144" t="s">
        <v>46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162</v>
      </c>
      <c r="AT291" s="147" t="s">
        <v>157</v>
      </c>
      <c r="AU291" s="147" t="s">
        <v>90</v>
      </c>
      <c r="AY291" s="17" t="s">
        <v>155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7" t="s">
        <v>88</v>
      </c>
      <c r="BK291" s="148">
        <f>ROUND(I291*H291,2)</f>
        <v>0</v>
      </c>
      <c r="BL291" s="17" t="s">
        <v>162</v>
      </c>
      <c r="BM291" s="147" t="s">
        <v>361</v>
      </c>
    </row>
    <row r="292" spans="2:65" s="1" customFormat="1" ht="37.9" customHeight="1">
      <c r="B292" s="32"/>
      <c r="C292" s="170" t="s">
        <v>362</v>
      </c>
      <c r="D292" s="170" t="s">
        <v>228</v>
      </c>
      <c r="E292" s="171" t="s">
        <v>363</v>
      </c>
      <c r="F292" s="172" t="s">
        <v>364</v>
      </c>
      <c r="G292" s="173" t="s">
        <v>160</v>
      </c>
      <c r="H292" s="174">
        <v>456.725</v>
      </c>
      <c r="I292" s="175"/>
      <c r="J292" s="176">
        <f>ROUND(I292*H292,2)</f>
        <v>0</v>
      </c>
      <c r="K292" s="172" t="s">
        <v>161</v>
      </c>
      <c r="L292" s="177"/>
      <c r="M292" s="178" t="s">
        <v>1</v>
      </c>
      <c r="N292" s="179" t="s">
        <v>46</v>
      </c>
      <c r="P292" s="145">
        <f>O292*H292</f>
        <v>0</v>
      </c>
      <c r="Q292" s="145">
        <v>0.0121</v>
      </c>
      <c r="R292" s="145">
        <f>Q292*H292</f>
        <v>5.5263725</v>
      </c>
      <c r="S292" s="145">
        <v>0</v>
      </c>
      <c r="T292" s="146">
        <f>S292*H292</f>
        <v>0</v>
      </c>
      <c r="AR292" s="147" t="s">
        <v>200</v>
      </c>
      <c r="AT292" s="147" t="s">
        <v>228</v>
      </c>
      <c r="AU292" s="147" t="s">
        <v>90</v>
      </c>
      <c r="AY292" s="17" t="s">
        <v>155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7" t="s">
        <v>88</v>
      </c>
      <c r="BK292" s="148">
        <f>ROUND(I292*H292,2)</f>
        <v>0</v>
      </c>
      <c r="BL292" s="17" t="s">
        <v>162</v>
      </c>
      <c r="BM292" s="147" t="s">
        <v>365</v>
      </c>
    </row>
    <row r="293" spans="2:65" s="1" customFormat="1" ht="33" customHeight="1">
      <c r="B293" s="32"/>
      <c r="C293" s="136" t="s">
        <v>366</v>
      </c>
      <c r="D293" s="136" t="s">
        <v>157</v>
      </c>
      <c r="E293" s="137" t="s">
        <v>367</v>
      </c>
      <c r="F293" s="138" t="s">
        <v>368</v>
      </c>
      <c r="G293" s="139" t="s">
        <v>160</v>
      </c>
      <c r="H293" s="140">
        <v>44.5</v>
      </c>
      <c r="I293" s="141"/>
      <c r="J293" s="142">
        <f>ROUND(I293*H293,2)</f>
        <v>0</v>
      </c>
      <c r="K293" s="138" t="s">
        <v>161</v>
      </c>
      <c r="L293" s="32"/>
      <c r="M293" s="143" t="s">
        <v>1</v>
      </c>
      <c r="N293" s="144" t="s">
        <v>46</v>
      </c>
      <c r="P293" s="145">
        <f>O293*H293</f>
        <v>0</v>
      </c>
      <c r="Q293" s="145">
        <v>0</v>
      </c>
      <c r="R293" s="145">
        <f>Q293*H293</f>
        <v>0</v>
      </c>
      <c r="S293" s="145">
        <v>0</v>
      </c>
      <c r="T293" s="146">
        <f>S293*H293</f>
        <v>0</v>
      </c>
      <c r="AR293" s="147" t="s">
        <v>162</v>
      </c>
      <c r="AT293" s="147" t="s">
        <v>157</v>
      </c>
      <c r="AU293" s="147" t="s">
        <v>90</v>
      </c>
      <c r="AY293" s="17" t="s">
        <v>155</v>
      </c>
      <c r="BE293" s="148">
        <f>IF(N293="základní",J293,0)</f>
        <v>0</v>
      </c>
      <c r="BF293" s="148">
        <f>IF(N293="snížená",J293,0)</f>
        <v>0</v>
      </c>
      <c r="BG293" s="148">
        <f>IF(N293="zákl. přenesená",J293,0)</f>
        <v>0</v>
      </c>
      <c r="BH293" s="148">
        <f>IF(N293="sníž. přenesená",J293,0)</f>
        <v>0</v>
      </c>
      <c r="BI293" s="148">
        <f>IF(N293="nulová",J293,0)</f>
        <v>0</v>
      </c>
      <c r="BJ293" s="17" t="s">
        <v>88</v>
      </c>
      <c r="BK293" s="148">
        <f>ROUND(I293*H293,2)</f>
        <v>0</v>
      </c>
      <c r="BL293" s="17" t="s">
        <v>162</v>
      </c>
      <c r="BM293" s="147" t="s">
        <v>369</v>
      </c>
    </row>
    <row r="294" spans="2:51" s="12" customFormat="1" ht="12">
      <c r="B294" s="149"/>
      <c r="D294" s="150" t="s">
        <v>174</v>
      </c>
      <c r="E294" s="151" t="s">
        <v>1</v>
      </c>
      <c r="F294" s="152" t="s">
        <v>370</v>
      </c>
      <c r="H294" s="151" t="s">
        <v>1</v>
      </c>
      <c r="I294" s="153"/>
      <c r="L294" s="149"/>
      <c r="M294" s="154"/>
      <c r="T294" s="155"/>
      <c r="AT294" s="151" t="s">
        <v>174</v>
      </c>
      <c r="AU294" s="151" t="s">
        <v>90</v>
      </c>
      <c r="AV294" s="12" t="s">
        <v>88</v>
      </c>
      <c r="AW294" s="12" t="s">
        <v>36</v>
      </c>
      <c r="AX294" s="12" t="s">
        <v>81</v>
      </c>
      <c r="AY294" s="151" t="s">
        <v>155</v>
      </c>
    </row>
    <row r="295" spans="2:51" s="13" customFormat="1" ht="12">
      <c r="B295" s="156"/>
      <c r="D295" s="150" t="s">
        <v>174</v>
      </c>
      <c r="E295" s="157" t="s">
        <v>1</v>
      </c>
      <c r="F295" s="158" t="s">
        <v>371</v>
      </c>
      <c r="H295" s="159">
        <v>44.5</v>
      </c>
      <c r="I295" s="160"/>
      <c r="L295" s="156"/>
      <c r="M295" s="161"/>
      <c r="T295" s="162"/>
      <c r="AT295" s="157" t="s">
        <v>174</v>
      </c>
      <c r="AU295" s="157" t="s">
        <v>90</v>
      </c>
      <c r="AV295" s="13" t="s">
        <v>90</v>
      </c>
      <c r="AW295" s="13" t="s">
        <v>36</v>
      </c>
      <c r="AX295" s="13" t="s">
        <v>81</v>
      </c>
      <c r="AY295" s="157" t="s">
        <v>155</v>
      </c>
    </row>
    <row r="296" spans="2:51" s="14" customFormat="1" ht="12">
      <c r="B296" s="163"/>
      <c r="D296" s="150" t="s">
        <v>174</v>
      </c>
      <c r="E296" s="164" t="s">
        <v>1</v>
      </c>
      <c r="F296" s="165" t="s">
        <v>181</v>
      </c>
      <c r="H296" s="166">
        <v>44.5</v>
      </c>
      <c r="I296" s="167"/>
      <c r="L296" s="163"/>
      <c r="M296" s="168"/>
      <c r="T296" s="169"/>
      <c r="AT296" s="164" t="s">
        <v>174</v>
      </c>
      <c r="AU296" s="164" t="s">
        <v>90</v>
      </c>
      <c r="AV296" s="14" t="s">
        <v>162</v>
      </c>
      <c r="AW296" s="14" t="s">
        <v>36</v>
      </c>
      <c r="AX296" s="14" t="s">
        <v>88</v>
      </c>
      <c r="AY296" s="164" t="s">
        <v>155</v>
      </c>
    </row>
    <row r="297" spans="2:63" s="11" customFormat="1" ht="22.9" customHeight="1">
      <c r="B297" s="124"/>
      <c r="D297" s="125" t="s">
        <v>80</v>
      </c>
      <c r="E297" s="134" t="s">
        <v>182</v>
      </c>
      <c r="F297" s="134" t="s">
        <v>372</v>
      </c>
      <c r="I297" s="127"/>
      <c r="J297" s="135">
        <f>BK297</f>
        <v>0</v>
      </c>
      <c r="L297" s="124"/>
      <c r="M297" s="129"/>
      <c r="P297" s="130">
        <f>SUM(P298:P304)</f>
        <v>0</v>
      </c>
      <c r="R297" s="130">
        <f>SUM(R298:R304)</f>
        <v>0</v>
      </c>
      <c r="T297" s="131">
        <f>SUM(T298:T304)</f>
        <v>0</v>
      </c>
      <c r="AR297" s="125" t="s">
        <v>88</v>
      </c>
      <c r="AT297" s="132" t="s">
        <v>80</v>
      </c>
      <c r="AU297" s="132" t="s">
        <v>88</v>
      </c>
      <c r="AY297" s="125" t="s">
        <v>155</v>
      </c>
      <c r="BK297" s="133">
        <f>SUM(BK298:BK304)</f>
        <v>0</v>
      </c>
    </row>
    <row r="298" spans="2:65" s="1" customFormat="1" ht="24.25" customHeight="1">
      <c r="B298" s="32"/>
      <c r="C298" s="136" t="s">
        <v>373</v>
      </c>
      <c r="D298" s="136" t="s">
        <v>157</v>
      </c>
      <c r="E298" s="137" t="s">
        <v>374</v>
      </c>
      <c r="F298" s="138" t="s">
        <v>375</v>
      </c>
      <c r="G298" s="139" t="s">
        <v>160</v>
      </c>
      <c r="H298" s="140">
        <v>138.16</v>
      </c>
      <c r="I298" s="141"/>
      <c r="J298" s="142">
        <f>ROUND(I298*H298,2)</f>
        <v>0</v>
      </c>
      <c r="K298" s="138" t="s">
        <v>1</v>
      </c>
      <c r="L298" s="32"/>
      <c r="M298" s="143" t="s">
        <v>1</v>
      </c>
      <c r="N298" s="144" t="s">
        <v>46</v>
      </c>
      <c r="P298" s="145">
        <f>O298*H298</f>
        <v>0</v>
      </c>
      <c r="Q298" s="145">
        <v>0</v>
      </c>
      <c r="R298" s="145">
        <f>Q298*H298</f>
        <v>0</v>
      </c>
      <c r="S298" s="145">
        <v>0</v>
      </c>
      <c r="T298" s="146">
        <f>S298*H298</f>
        <v>0</v>
      </c>
      <c r="AR298" s="147" t="s">
        <v>162</v>
      </c>
      <c r="AT298" s="147" t="s">
        <v>157</v>
      </c>
      <c r="AU298" s="147" t="s">
        <v>90</v>
      </c>
      <c r="AY298" s="17" t="s">
        <v>155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7" t="s">
        <v>88</v>
      </c>
      <c r="BK298" s="148">
        <f>ROUND(I298*H298,2)</f>
        <v>0</v>
      </c>
      <c r="BL298" s="17" t="s">
        <v>162</v>
      </c>
      <c r="BM298" s="147" t="s">
        <v>376</v>
      </c>
    </row>
    <row r="299" spans="2:51" s="12" customFormat="1" ht="12">
      <c r="B299" s="149"/>
      <c r="D299" s="150" t="s">
        <v>174</v>
      </c>
      <c r="E299" s="151" t="s">
        <v>1</v>
      </c>
      <c r="F299" s="152" t="s">
        <v>377</v>
      </c>
      <c r="H299" s="151" t="s">
        <v>1</v>
      </c>
      <c r="I299" s="153"/>
      <c r="L299" s="149"/>
      <c r="M299" s="154"/>
      <c r="T299" s="155"/>
      <c r="AT299" s="151" t="s">
        <v>174</v>
      </c>
      <c r="AU299" s="151" t="s">
        <v>90</v>
      </c>
      <c r="AV299" s="12" t="s">
        <v>88</v>
      </c>
      <c r="AW299" s="12" t="s">
        <v>36</v>
      </c>
      <c r="AX299" s="12" t="s">
        <v>81</v>
      </c>
      <c r="AY299" s="151" t="s">
        <v>155</v>
      </c>
    </row>
    <row r="300" spans="2:51" s="13" customFormat="1" ht="12">
      <c r="B300" s="156"/>
      <c r="D300" s="150" t="s">
        <v>174</v>
      </c>
      <c r="E300" s="157" t="s">
        <v>1</v>
      </c>
      <c r="F300" s="158" t="s">
        <v>378</v>
      </c>
      <c r="H300" s="159">
        <v>138.16</v>
      </c>
      <c r="I300" s="160"/>
      <c r="L300" s="156"/>
      <c r="M300" s="161"/>
      <c r="T300" s="162"/>
      <c r="AT300" s="157" t="s">
        <v>174</v>
      </c>
      <c r="AU300" s="157" t="s">
        <v>90</v>
      </c>
      <c r="AV300" s="13" t="s">
        <v>90</v>
      </c>
      <c r="AW300" s="13" t="s">
        <v>36</v>
      </c>
      <c r="AX300" s="13" t="s">
        <v>81</v>
      </c>
      <c r="AY300" s="157" t="s">
        <v>155</v>
      </c>
    </row>
    <row r="301" spans="2:51" s="14" customFormat="1" ht="12">
      <c r="B301" s="163"/>
      <c r="D301" s="150" t="s">
        <v>174</v>
      </c>
      <c r="E301" s="164" t="s">
        <v>1</v>
      </c>
      <c r="F301" s="165" t="s">
        <v>181</v>
      </c>
      <c r="H301" s="166">
        <v>138.16</v>
      </c>
      <c r="I301" s="167"/>
      <c r="L301" s="163"/>
      <c r="M301" s="168"/>
      <c r="T301" s="169"/>
      <c r="AT301" s="164" t="s">
        <v>174</v>
      </c>
      <c r="AU301" s="164" t="s">
        <v>90</v>
      </c>
      <c r="AV301" s="14" t="s">
        <v>162</v>
      </c>
      <c r="AW301" s="14" t="s">
        <v>36</v>
      </c>
      <c r="AX301" s="14" t="s">
        <v>88</v>
      </c>
      <c r="AY301" s="164" t="s">
        <v>155</v>
      </c>
    </row>
    <row r="302" spans="2:65" s="1" customFormat="1" ht="24.25" customHeight="1">
      <c r="B302" s="32"/>
      <c r="C302" s="136" t="s">
        <v>379</v>
      </c>
      <c r="D302" s="136" t="s">
        <v>157</v>
      </c>
      <c r="E302" s="137" t="s">
        <v>380</v>
      </c>
      <c r="F302" s="138" t="s">
        <v>381</v>
      </c>
      <c r="G302" s="139" t="s">
        <v>160</v>
      </c>
      <c r="H302" s="140">
        <v>138.16</v>
      </c>
      <c r="I302" s="141"/>
      <c r="J302" s="142">
        <f>ROUND(I302*H302,2)</f>
        <v>0</v>
      </c>
      <c r="K302" s="138" t="s">
        <v>161</v>
      </c>
      <c r="L302" s="32"/>
      <c r="M302" s="143" t="s">
        <v>1</v>
      </c>
      <c r="N302" s="144" t="s">
        <v>46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162</v>
      </c>
      <c r="AT302" s="147" t="s">
        <v>157</v>
      </c>
      <c r="AU302" s="147" t="s">
        <v>90</v>
      </c>
      <c r="AY302" s="17" t="s">
        <v>155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7" t="s">
        <v>88</v>
      </c>
      <c r="BK302" s="148">
        <f>ROUND(I302*H302,2)</f>
        <v>0</v>
      </c>
      <c r="BL302" s="17" t="s">
        <v>162</v>
      </c>
      <c r="BM302" s="147" t="s">
        <v>382</v>
      </c>
    </row>
    <row r="303" spans="2:65" s="1" customFormat="1" ht="33" customHeight="1">
      <c r="B303" s="32"/>
      <c r="C303" s="136" t="s">
        <v>383</v>
      </c>
      <c r="D303" s="136" t="s">
        <v>157</v>
      </c>
      <c r="E303" s="137" t="s">
        <v>384</v>
      </c>
      <c r="F303" s="138" t="s">
        <v>385</v>
      </c>
      <c r="G303" s="139" t="s">
        <v>160</v>
      </c>
      <c r="H303" s="140">
        <v>138.16</v>
      </c>
      <c r="I303" s="141"/>
      <c r="J303" s="142">
        <f>ROUND(I303*H303,2)</f>
        <v>0</v>
      </c>
      <c r="K303" s="138" t="s">
        <v>161</v>
      </c>
      <c r="L303" s="32"/>
      <c r="M303" s="143" t="s">
        <v>1</v>
      </c>
      <c r="N303" s="144" t="s">
        <v>46</v>
      </c>
      <c r="P303" s="145">
        <f>O303*H303</f>
        <v>0</v>
      </c>
      <c r="Q303" s="145">
        <v>0</v>
      </c>
      <c r="R303" s="145">
        <f>Q303*H303</f>
        <v>0</v>
      </c>
      <c r="S303" s="145">
        <v>0</v>
      </c>
      <c r="T303" s="146">
        <f>S303*H303</f>
        <v>0</v>
      </c>
      <c r="AR303" s="147" t="s">
        <v>162</v>
      </c>
      <c r="AT303" s="147" t="s">
        <v>157</v>
      </c>
      <c r="AU303" s="147" t="s">
        <v>90</v>
      </c>
      <c r="AY303" s="17" t="s">
        <v>155</v>
      </c>
      <c r="BE303" s="148">
        <f>IF(N303="základní",J303,0)</f>
        <v>0</v>
      </c>
      <c r="BF303" s="148">
        <f>IF(N303="snížená",J303,0)</f>
        <v>0</v>
      </c>
      <c r="BG303" s="148">
        <f>IF(N303="zákl. přenesená",J303,0)</f>
        <v>0</v>
      </c>
      <c r="BH303" s="148">
        <f>IF(N303="sníž. přenesená",J303,0)</f>
        <v>0</v>
      </c>
      <c r="BI303" s="148">
        <f>IF(N303="nulová",J303,0)</f>
        <v>0</v>
      </c>
      <c r="BJ303" s="17" t="s">
        <v>88</v>
      </c>
      <c r="BK303" s="148">
        <f>ROUND(I303*H303,2)</f>
        <v>0</v>
      </c>
      <c r="BL303" s="17" t="s">
        <v>162</v>
      </c>
      <c r="BM303" s="147" t="s">
        <v>386</v>
      </c>
    </row>
    <row r="304" spans="2:65" s="1" customFormat="1" ht="33" customHeight="1">
      <c r="B304" s="32"/>
      <c r="C304" s="136" t="s">
        <v>387</v>
      </c>
      <c r="D304" s="136" t="s">
        <v>157</v>
      </c>
      <c r="E304" s="137" t="s">
        <v>388</v>
      </c>
      <c r="F304" s="138" t="s">
        <v>389</v>
      </c>
      <c r="G304" s="139" t="s">
        <v>160</v>
      </c>
      <c r="H304" s="140">
        <v>138.16</v>
      </c>
      <c r="I304" s="141"/>
      <c r="J304" s="142">
        <f>ROUND(I304*H304,2)</f>
        <v>0</v>
      </c>
      <c r="K304" s="138" t="s">
        <v>161</v>
      </c>
      <c r="L304" s="32"/>
      <c r="M304" s="143" t="s">
        <v>1</v>
      </c>
      <c r="N304" s="144" t="s">
        <v>46</v>
      </c>
      <c r="P304" s="145">
        <f>O304*H304</f>
        <v>0</v>
      </c>
      <c r="Q304" s="145">
        <v>0</v>
      </c>
      <c r="R304" s="145">
        <f>Q304*H304</f>
        <v>0</v>
      </c>
      <c r="S304" s="145">
        <v>0</v>
      </c>
      <c r="T304" s="146">
        <f>S304*H304</f>
        <v>0</v>
      </c>
      <c r="AR304" s="147" t="s">
        <v>162</v>
      </c>
      <c r="AT304" s="147" t="s">
        <v>157</v>
      </c>
      <c r="AU304" s="147" t="s">
        <v>90</v>
      </c>
      <c r="AY304" s="17" t="s">
        <v>155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7" t="s">
        <v>88</v>
      </c>
      <c r="BK304" s="148">
        <f>ROUND(I304*H304,2)</f>
        <v>0</v>
      </c>
      <c r="BL304" s="17" t="s">
        <v>162</v>
      </c>
      <c r="BM304" s="147" t="s">
        <v>390</v>
      </c>
    </row>
    <row r="305" spans="2:63" s="11" customFormat="1" ht="22.9" customHeight="1">
      <c r="B305" s="124"/>
      <c r="D305" s="125" t="s">
        <v>80</v>
      </c>
      <c r="E305" s="134" t="s">
        <v>188</v>
      </c>
      <c r="F305" s="134" t="s">
        <v>391</v>
      </c>
      <c r="I305" s="127"/>
      <c r="J305" s="135">
        <f>BK305</f>
        <v>0</v>
      </c>
      <c r="L305" s="124"/>
      <c r="M305" s="129"/>
      <c r="P305" s="130">
        <f>SUM(P306:P528)</f>
        <v>0</v>
      </c>
      <c r="R305" s="130">
        <f>SUM(R306:R528)</f>
        <v>339.8300776218707</v>
      </c>
      <c r="T305" s="131">
        <f>SUM(T306:T528)</f>
        <v>0</v>
      </c>
      <c r="AR305" s="125" t="s">
        <v>88</v>
      </c>
      <c r="AT305" s="132" t="s">
        <v>80</v>
      </c>
      <c r="AU305" s="132" t="s">
        <v>88</v>
      </c>
      <c r="AY305" s="125" t="s">
        <v>155</v>
      </c>
      <c r="BK305" s="133">
        <f>SUM(BK306:BK528)</f>
        <v>0</v>
      </c>
    </row>
    <row r="306" spans="2:65" s="1" customFormat="1" ht="24.25" customHeight="1">
      <c r="B306" s="32"/>
      <c r="C306" s="136" t="s">
        <v>392</v>
      </c>
      <c r="D306" s="136" t="s">
        <v>157</v>
      </c>
      <c r="E306" s="137" t="s">
        <v>393</v>
      </c>
      <c r="F306" s="138" t="s">
        <v>394</v>
      </c>
      <c r="G306" s="139" t="s">
        <v>160</v>
      </c>
      <c r="H306" s="140">
        <v>177.926</v>
      </c>
      <c r="I306" s="141"/>
      <c r="J306" s="142">
        <f>ROUND(I306*H306,2)</f>
        <v>0</v>
      </c>
      <c r="K306" s="138" t="s">
        <v>161</v>
      </c>
      <c r="L306" s="32"/>
      <c r="M306" s="143" t="s">
        <v>1</v>
      </c>
      <c r="N306" s="144" t="s">
        <v>46</v>
      </c>
      <c r="P306" s="145">
        <f>O306*H306</f>
        <v>0</v>
      </c>
      <c r="Q306" s="145">
        <v>0.004384</v>
      </c>
      <c r="R306" s="145">
        <f>Q306*H306</f>
        <v>0.7800275839999999</v>
      </c>
      <c r="S306" s="145">
        <v>0</v>
      </c>
      <c r="T306" s="146">
        <f>S306*H306</f>
        <v>0</v>
      </c>
      <c r="AR306" s="147" t="s">
        <v>162</v>
      </c>
      <c r="AT306" s="147" t="s">
        <v>157</v>
      </c>
      <c r="AU306" s="147" t="s">
        <v>90</v>
      </c>
      <c r="AY306" s="17" t="s">
        <v>155</v>
      </c>
      <c r="BE306" s="148">
        <f>IF(N306="základní",J306,0)</f>
        <v>0</v>
      </c>
      <c r="BF306" s="148">
        <f>IF(N306="snížená",J306,0)</f>
        <v>0</v>
      </c>
      <c r="BG306" s="148">
        <f>IF(N306="zákl. přenesená",J306,0)</f>
        <v>0</v>
      </c>
      <c r="BH306" s="148">
        <f>IF(N306="sníž. přenesená",J306,0)</f>
        <v>0</v>
      </c>
      <c r="BI306" s="148">
        <f>IF(N306="nulová",J306,0)</f>
        <v>0</v>
      </c>
      <c r="BJ306" s="17" t="s">
        <v>88</v>
      </c>
      <c r="BK306" s="148">
        <f>ROUND(I306*H306,2)</f>
        <v>0</v>
      </c>
      <c r="BL306" s="17" t="s">
        <v>162</v>
      </c>
      <c r="BM306" s="147" t="s">
        <v>395</v>
      </c>
    </row>
    <row r="307" spans="2:51" s="12" customFormat="1" ht="12">
      <c r="B307" s="149"/>
      <c r="D307" s="150" t="s">
        <v>174</v>
      </c>
      <c r="E307" s="151" t="s">
        <v>1</v>
      </c>
      <c r="F307" s="152" t="s">
        <v>396</v>
      </c>
      <c r="H307" s="151" t="s">
        <v>1</v>
      </c>
      <c r="I307" s="153"/>
      <c r="L307" s="149"/>
      <c r="M307" s="154"/>
      <c r="T307" s="155"/>
      <c r="AT307" s="151" t="s">
        <v>174</v>
      </c>
      <c r="AU307" s="151" t="s">
        <v>90</v>
      </c>
      <c r="AV307" s="12" t="s">
        <v>88</v>
      </c>
      <c r="AW307" s="12" t="s">
        <v>36</v>
      </c>
      <c r="AX307" s="12" t="s">
        <v>81</v>
      </c>
      <c r="AY307" s="151" t="s">
        <v>155</v>
      </c>
    </row>
    <row r="308" spans="2:51" s="13" customFormat="1" ht="12">
      <c r="B308" s="156"/>
      <c r="D308" s="150" t="s">
        <v>174</v>
      </c>
      <c r="E308" s="157" t="s">
        <v>1</v>
      </c>
      <c r="F308" s="158" t="s">
        <v>397</v>
      </c>
      <c r="H308" s="159">
        <v>47.847</v>
      </c>
      <c r="I308" s="160"/>
      <c r="L308" s="156"/>
      <c r="M308" s="161"/>
      <c r="T308" s="162"/>
      <c r="AT308" s="157" t="s">
        <v>174</v>
      </c>
      <c r="AU308" s="157" t="s">
        <v>90</v>
      </c>
      <c r="AV308" s="13" t="s">
        <v>90</v>
      </c>
      <c r="AW308" s="13" t="s">
        <v>36</v>
      </c>
      <c r="AX308" s="13" t="s">
        <v>81</v>
      </c>
      <c r="AY308" s="157" t="s">
        <v>155</v>
      </c>
    </row>
    <row r="309" spans="2:51" s="13" customFormat="1" ht="12">
      <c r="B309" s="156"/>
      <c r="D309" s="150" t="s">
        <v>174</v>
      </c>
      <c r="E309" s="157" t="s">
        <v>1</v>
      </c>
      <c r="F309" s="158" t="s">
        <v>398</v>
      </c>
      <c r="H309" s="159">
        <v>64.227</v>
      </c>
      <c r="I309" s="160"/>
      <c r="L309" s="156"/>
      <c r="M309" s="161"/>
      <c r="T309" s="162"/>
      <c r="AT309" s="157" t="s">
        <v>174</v>
      </c>
      <c r="AU309" s="157" t="s">
        <v>90</v>
      </c>
      <c r="AV309" s="13" t="s">
        <v>90</v>
      </c>
      <c r="AW309" s="13" t="s">
        <v>36</v>
      </c>
      <c r="AX309" s="13" t="s">
        <v>81</v>
      </c>
      <c r="AY309" s="157" t="s">
        <v>155</v>
      </c>
    </row>
    <row r="310" spans="2:51" s="13" customFormat="1" ht="12">
      <c r="B310" s="156"/>
      <c r="D310" s="150" t="s">
        <v>174</v>
      </c>
      <c r="E310" s="157" t="s">
        <v>1</v>
      </c>
      <c r="F310" s="158" t="s">
        <v>399</v>
      </c>
      <c r="H310" s="159">
        <v>57.264</v>
      </c>
      <c r="I310" s="160"/>
      <c r="L310" s="156"/>
      <c r="M310" s="161"/>
      <c r="T310" s="162"/>
      <c r="AT310" s="157" t="s">
        <v>174</v>
      </c>
      <c r="AU310" s="157" t="s">
        <v>90</v>
      </c>
      <c r="AV310" s="13" t="s">
        <v>90</v>
      </c>
      <c r="AW310" s="13" t="s">
        <v>36</v>
      </c>
      <c r="AX310" s="13" t="s">
        <v>81</v>
      </c>
      <c r="AY310" s="157" t="s">
        <v>155</v>
      </c>
    </row>
    <row r="311" spans="2:51" s="12" customFormat="1" ht="12">
      <c r="B311" s="149"/>
      <c r="D311" s="150" t="s">
        <v>174</v>
      </c>
      <c r="E311" s="151" t="s">
        <v>1</v>
      </c>
      <c r="F311" s="152" t="s">
        <v>400</v>
      </c>
      <c r="H311" s="151" t="s">
        <v>1</v>
      </c>
      <c r="I311" s="153"/>
      <c r="L311" s="149"/>
      <c r="M311" s="154"/>
      <c r="T311" s="155"/>
      <c r="AT311" s="151" t="s">
        <v>174</v>
      </c>
      <c r="AU311" s="151" t="s">
        <v>90</v>
      </c>
      <c r="AV311" s="12" t="s">
        <v>88</v>
      </c>
      <c r="AW311" s="12" t="s">
        <v>36</v>
      </c>
      <c r="AX311" s="12" t="s">
        <v>81</v>
      </c>
      <c r="AY311" s="151" t="s">
        <v>155</v>
      </c>
    </row>
    <row r="312" spans="2:51" s="13" customFormat="1" ht="12">
      <c r="B312" s="156"/>
      <c r="D312" s="150" t="s">
        <v>174</v>
      </c>
      <c r="E312" s="157" t="s">
        <v>1</v>
      </c>
      <c r="F312" s="158" t="s">
        <v>401</v>
      </c>
      <c r="H312" s="159">
        <v>8.588</v>
      </c>
      <c r="I312" s="160"/>
      <c r="L312" s="156"/>
      <c r="M312" s="161"/>
      <c r="T312" s="162"/>
      <c r="AT312" s="157" t="s">
        <v>174</v>
      </c>
      <c r="AU312" s="157" t="s">
        <v>90</v>
      </c>
      <c r="AV312" s="13" t="s">
        <v>90</v>
      </c>
      <c r="AW312" s="13" t="s">
        <v>36</v>
      </c>
      <c r="AX312" s="13" t="s">
        <v>81</v>
      </c>
      <c r="AY312" s="157" t="s">
        <v>155</v>
      </c>
    </row>
    <row r="313" spans="2:51" s="14" customFormat="1" ht="12">
      <c r="B313" s="163"/>
      <c r="D313" s="150" t="s">
        <v>174</v>
      </c>
      <c r="E313" s="164" t="s">
        <v>1</v>
      </c>
      <c r="F313" s="165" t="s">
        <v>181</v>
      </c>
      <c r="H313" s="166">
        <v>177.92600000000002</v>
      </c>
      <c r="I313" s="167"/>
      <c r="L313" s="163"/>
      <c r="M313" s="168"/>
      <c r="T313" s="169"/>
      <c r="AT313" s="164" t="s">
        <v>174</v>
      </c>
      <c r="AU313" s="164" t="s">
        <v>90</v>
      </c>
      <c r="AV313" s="14" t="s">
        <v>162</v>
      </c>
      <c r="AW313" s="14" t="s">
        <v>36</v>
      </c>
      <c r="AX313" s="14" t="s">
        <v>88</v>
      </c>
      <c r="AY313" s="164" t="s">
        <v>155</v>
      </c>
    </row>
    <row r="314" spans="2:65" s="1" customFormat="1" ht="24.25" customHeight="1">
      <c r="B314" s="32"/>
      <c r="C314" s="136" t="s">
        <v>402</v>
      </c>
      <c r="D314" s="136" t="s">
        <v>157</v>
      </c>
      <c r="E314" s="137" t="s">
        <v>403</v>
      </c>
      <c r="F314" s="138" t="s">
        <v>404</v>
      </c>
      <c r="G314" s="139" t="s">
        <v>160</v>
      </c>
      <c r="H314" s="140">
        <v>3.75</v>
      </c>
      <c r="I314" s="141"/>
      <c r="J314" s="142">
        <f>ROUND(I314*H314,2)</f>
        <v>0</v>
      </c>
      <c r="K314" s="138" t="s">
        <v>161</v>
      </c>
      <c r="L314" s="32"/>
      <c r="M314" s="143" t="s">
        <v>1</v>
      </c>
      <c r="N314" s="144" t="s">
        <v>46</v>
      </c>
      <c r="P314" s="145">
        <f>O314*H314</f>
        <v>0</v>
      </c>
      <c r="Q314" s="145">
        <v>0.01838</v>
      </c>
      <c r="R314" s="145">
        <f>Q314*H314</f>
        <v>0.068925</v>
      </c>
      <c r="S314" s="145">
        <v>0</v>
      </c>
      <c r="T314" s="146">
        <f>S314*H314</f>
        <v>0</v>
      </c>
      <c r="AR314" s="147" t="s">
        <v>162</v>
      </c>
      <c r="AT314" s="147" t="s">
        <v>157</v>
      </c>
      <c r="AU314" s="147" t="s">
        <v>90</v>
      </c>
      <c r="AY314" s="17" t="s">
        <v>155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7" t="s">
        <v>88</v>
      </c>
      <c r="BK314" s="148">
        <f>ROUND(I314*H314,2)</f>
        <v>0</v>
      </c>
      <c r="BL314" s="17" t="s">
        <v>162</v>
      </c>
      <c r="BM314" s="147" t="s">
        <v>405</v>
      </c>
    </row>
    <row r="315" spans="2:51" s="12" customFormat="1" ht="12">
      <c r="B315" s="149"/>
      <c r="D315" s="150" t="s">
        <v>174</v>
      </c>
      <c r="E315" s="151" t="s">
        <v>1</v>
      </c>
      <c r="F315" s="152" t="s">
        <v>251</v>
      </c>
      <c r="H315" s="151" t="s">
        <v>1</v>
      </c>
      <c r="I315" s="153"/>
      <c r="L315" s="149"/>
      <c r="M315" s="154"/>
      <c r="T315" s="155"/>
      <c r="AT315" s="151" t="s">
        <v>174</v>
      </c>
      <c r="AU315" s="151" t="s">
        <v>90</v>
      </c>
      <c r="AV315" s="12" t="s">
        <v>88</v>
      </c>
      <c r="AW315" s="12" t="s">
        <v>36</v>
      </c>
      <c r="AX315" s="12" t="s">
        <v>81</v>
      </c>
      <c r="AY315" s="151" t="s">
        <v>155</v>
      </c>
    </row>
    <row r="316" spans="2:51" s="13" customFormat="1" ht="12">
      <c r="B316" s="156"/>
      <c r="D316" s="150" t="s">
        <v>174</v>
      </c>
      <c r="E316" s="157" t="s">
        <v>1</v>
      </c>
      <c r="F316" s="158" t="s">
        <v>406</v>
      </c>
      <c r="H316" s="159">
        <v>3.75</v>
      </c>
      <c r="I316" s="160"/>
      <c r="L316" s="156"/>
      <c r="M316" s="161"/>
      <c r="T316" s="162"/>
      <c r="AT316" s="157" t="s">
        <v>174</v>
      </c>
      <c r="AU316" s="157" t="s">
        <v>90</v>
      </c>
      <c r="AV316" s="13" t="s">
        <v>90</v>
      </c>
      <c r="AW316" s="13" t="s">
        <v>36</v>
      </c>
      <c r="AX316" s="13" t="s">
        <v>81</v>
      </c>
      <c r="AY316" s="157" t="s">
        <v>155</v>
      </c>
    </row>
    <row r="317" spans="2:51" s="14" customFormat="1" ht="12">
      <c r="B317" s="163"/>
      <c r="D317" s="150" t="s">
        <v>174</v>
      </c>
      <c r="E317" s="164" t="s">
        <v>1</v>
      </c>
      <c r="F317" s="165" t="s">
        <v>181</v>
      </c>
      <c r="H317" s="166">
        <v>3.75</v>
      </c>
      <c r="I317" s="167"/>
      <c r="L317" s="163"/>
      <c r="M317" s="168"/>
      <c r="T317" s="169"/>
      <c r="AT317" s="164" t="s">
        <v>174</v>
      </c>
      <c r="AU317" s="164" t="s">
        <v>90</v>
      </c>
      <c r="AV317" s="14" t="s">
        <v>162</v>
      </c>
      <c r="AW317" s="14" t="s">
        <v>36</v>
      </c>
      <c r="AX317" s="14" t="s">
        <v>88</v>
      </c>
      <c r="AY317" s="164" t="s">
        <v>155</v>
      </c>
    </row>
    <row r="318" spans="2:65" s="1" customFormat="1" ht="24.25" customHeight="1">
      <c r="B318" s="32"/>
      <c r="C318" s="136" t="s">
        <v>407</v>
      </c>
      <c r="D318" s="136" t="s">
        <v>157</v>
      </c>
      <c r="E318" s="137" t="s">
        <v>408</v>
      </c>
      <c r="F318" s="138" t="s">
        <v>409</v>
      </c>
      <c r="G318" s="139" t="s">
        <v>160</v>
      </c>
      <c r="H318" s="140">
        <v>106.372</v>
      </c>
      <c r="I318" s="141"/>
      <c r="J318" s="142">
        <f>ROUND(I318*H318,2)</f>
        <v>0</v>
      </c>
      <c r="K318" s="138" t="s">
        <v>161</v>
      </c>
      <c r="L318" s="32"/>
      <c r="M318" s="143" t="s">
        <v>1</v>
      </c>
      <c r="N318" s="144" t="s">
        <v>46</v>
      </c>
      <c r="P318" s="145">
        <f>O318*H318</f>
        <v>0</v>
      </c>
      <c r="Q318" s="145">
        <v>0.02048</v>
      </c>
      <c r="R318" s="145">
        <f>Q318*H318</f>
        <v>2.17849856</v>
      </c>
      <c r="S318" s="145">
        <v>0</v>
      </c>
      <c r="T318" s="146">
        <f>S318*H318</f>
        <v>0</v>
      </c>
      <c r="AR318" s="147" t="s">
        <v>162</v>
      </c>
      <c r="AT318" s="147" t="s">
        <v>157</v>
      </c>
      <c r="AU318" s="147" t="s">
        <v>90</v>
      </c>
      <c r="AY318" s="17" t="s">
        <v>155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7" t="s">
        <v>88</v>
      </c>
      <c r="BK318" s="148">
        <f>ROUND(I318*H318,2)</f>
        <v>0</v>
      </c>
      <c r="BL318" s="17" t="s">
        <v>162</v>
      </c>
      <c r="BM318" s="147" t="s">
        <v>410</v>
      </c>
    </row>
    <row r="319" spans="2:51" s="12" customFormat="1" ht="12">
      <c r="B319" s="149"/>
      <c r="D319" s="150" t="s">
        <v>174</v>
      </c>
      <c r="E319" s="151" t="s">
        <v>1</v>
      </c>
      <c r="F319" s="152" t="s">
        <v>411</v>
      </c>
      <c r="H319" s="151" t="s">
        <v>1</v>
      </c>
      <c r="I319" s="153"/>
      <c r="L319" s="149"/>
      <c r="M319" s="154"/>
      <c r="T319" s="155"/>
      <c r="AT319" s="151" t="s">
        <v>174</v>
      </c>
      <c r="AU319" s="151" t="s">
        <v>90</v>
      </c>
      <c r="AV319" s="12" t="s">
        <v>88</v>
      </c>
      <c r="AW319" s="12" t="s">
        <v>36</v>
      </c>
      <c r="AX319" s="12" t="s">
        <v>81</v>
      </c>
      <c r="AY319" s="151" t="s">
        <v>155</v>
      </c>
    </row>
    <row r="320" spans="2:51" s="13" customFormat="1" ht="12">
      <c r="B320" s="156"/>
      <c r="D320" s="150" t="s">
        <v>174</v>
      </c>
      <c r="E320" s="157" t="s">
        <v>1</v>
      </c>
      <c r="F320" s="158" t="s">
        <v>412</v>
      </c>
      <c r="H320" s="159">
        <v>106.372</v>
      </c>
      <c r="I320" s="160"/>
      <c r="L320" s="156"/>
      <c r="M320" s="161"/>
      <c r="T320" s="162"/>
      <c r="AT320" s="157" t="s">
        <v>174</v>
      </c>
      <c r="AU320" s="157" t="s">
        <v>90</v>
      </c>
      <c r="AV320" s="13" t="s">
        <v>90</v>
      </c>
      <c r="AW320" s="13" t="s">
        <v>36</v>
      </c>
      <c r="AX320" s="13" t="s">
        <v>81</v>
      </c>
      <c r="AY320" s="157" t="s">
        <v>155</v>
      </c>
    </row>
    <row r="321" spans="2:51" s="14" customFormat="1" ht="12">
      <c r="B321" s="163"/>
      <c r="D321" s="150" t="s">
        <v>174</v>
      </c>
      <c r="E321" s="164" t="s">
        <v>1</v>
      </c>
      <c r="F321" s="165" t="s">
        <v>181</v>
      </c>
      <c r="H321" s="166">
        <v>106.372</v>
      </c>
      <c r="I321" s="167"/>
      <c r="L321" s="163"/>
      <c r="M321" s="168"/>
      <c r="T321" s="169"/>
      <c r="AT321" s="164" t="s">
        <v>174</v>
      </c>
      <c r="AU321" s="164" t="s">
        <v>90</v>
      </c>
      <c r="AV321" s="14" t="s">
        <v>162</v>
      </c>
      <c r="AW321" s="14" t="s">
        <v>36</v>
      </c>
      <c r="AX321" s="14" t="s">
        <v>88</v>
      </c>
      <c r="AY321" s="164" t="s">
        <v>155</v>
      </c>
    </row>
    <row r="322" spans="2:65" s="1" customFormat="1" ht="24.25" customHeight="1">
      <c r="B322" s="32"/>
      <c r="C322" s="136" t="s">
        <v>413</v>
      </c>
      <c r="D322" s="136" t="s">
        <v>157</v>
      </c>
      <c r="E322" s="137" t="s">
        <v>414</v>
      </c>
      <c r="F322" s="138" t="s">
        <v>415</v>
      </c>
      <c r="G322" s="139" t="s">
        <v>160</v>
      </c>
      <c r="H322" s="140">
        <v>30.45</v>
      </c>
      <c r="I322" s="141"/>
      <c r="J322" s="142">
        <f>ROUND(I322*H322,2)</f>
        <v>0</v>
      </c>
      <c r="K322" s="138" t="s">
        <v>161</v>
      </c>
      <c r="L322" s="32"/>
      <c r="M322" s="143" t="s">
        <v>1</v>
      </c>
      <c r="N322" s="144" t="s">
        <v>46</v>
      </c>
      <c r="P322" s="145">
        <f>O322*H322</f>
        <v>0</v>
      </c>
      <c r="Q322" s="145">
        <v>0.004384</v>
      </c>
      <c r="R322" s="145">
        <f>Q322*H322</f>
        <v>0.1334928</v>
      </c>
      <c r="S322" s="145">
        <v>0</v>
      </c>
      <c r="T322" s="146">
        <f>S322*H322</f>
        <v>0</v>
      </c>
      <c r="AR322" s="147" t="s">
        <v>162</v>
      </c>
      <c r="AT322" s="147" t="s">
        <v>157</v>
      </c>
      <c r="AU322" s="147" t="s">
        <v>90</v>
      </c>
      <c r="AY322" s="17" t="s">
        <v>155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7" t="s">
        <v>88</v>
      </c>
      <c r="BK322" s="148">
        <f>ROUND(I322*H322,2)</f>
        <v>0</v>
      </c>
      <c r="BL322" s="17" t="s">
        <v>162</v>
      </c>
      <c r="BM322" s="147" t="s">
        <v>416</v>
      </c>
    </row>
    <row r="323" spans="2:51" s="12" customFormat="1" ht="12">
      <c r="B323" s="149"/>
      <c r="D323" s="150" t="s">
        <v>174</v>
      </c>
      <c r="E323" s="151" t="s">
        <v>1</v>
      </c>
      <c r="F323" s="152" t="s">
        <v>417</v>
      </c>
      <c r="H323" s="151" t="s">
        <v>1</v>
      </c>
      <c r="I323" s="153"/>
      <c r="L323" s="149"/>
      <c r="M323" s="154"/>
      <c r="T323" s="155"/>
      <c r="AT323" s="151" t="s">
        <v>174</v>
      </c>
      <c r="AU323" s="151" t="s">
        <v>90</v>
      </c>
      <c r="AV323" s="12" t="s">
        <v>88</v>
      </c>
      <c r="AW323" s="12" t="s">
        <v>36</v>
      </c>
      <c r="AX323" s="12" t="s">
        <v>81</v>
      </c>
      <c r="AY323" s="151" t="s">
        <v>155</v>
      </c>
    </row>
    <row r="324" spans="2:51" s="13" customFormat="1" ht="12">
      <c r="B324" s="156"/>
      <c r="D324" s="150" t="s">
        <v>174</v>
      </c>
      <c r="E324" s="157" t="s">
        <v>1</v>
      </c>
      <c r="F324" s="158" t="s">
        <v>418</v>
      </c>
      <c r="H324" s="159">
        <v>30.45</v>
      </c>
      <c r="I324" s="160"/>
      <c r="L324" s="156"/>
      <c r="M324" s="161"/>
      <c r="T324" s="162"/>
      <c r="AT324" s="157" t="s">
        <v>174</v>
      </c>
      <c r="AU324" s="157" t="s">
        <v>90</v>
      </c>
      <c r="AV324" s="13" t="s">
        <v>90</v>
      </c>
      <c r="AW324" s="13" t="s">
        <v>36</v>
      </c>
      <c r="AX324" s="13" t="s">
        <v>81</v>
      </c>
      <c r="AY324" s="157" t="s">
        <v>155</v>
      </c>
    </row>
    <row r="325" spans="2:51" s="14" customFormat="1" ht="12">
      <c r="B325" s="163"/>
      <c r="D325" s="150" t="s">
        <v>174</v>
      </c>
      <c r="E325" s="164" t="s">
        <v>1</v>
      </c>
      <c r="F325" s="165" t="s">
        <v>181</v>
      </c>
      <c r="H325" s="166">
        <v>30.45</v>
      </c>
      <c r="I325" s="167"/>
      <c r="L325" s="163"/>
      <c r="M325" s="168"/>
      <c r="T325" s="169"/>
      <c r="AT325" s="164" t="s">
        <v>174</v>
      </c>
      <c r="AU325" s="164" t="s">
        <v>90</v>
      </c>
      <c r="AV325" s="14" t="s">
        <v>162</v>
      </c>
      <c r="AW325" s="14" t="s">
        <v>36</v>
      </c>
      <c r="AX325" s="14" t="s">
        <v>88</v>
      </c>
      <c r="AY325" s="164" t="s">
        <v>155</v>
      </c>
    </row>
    <row r="326" spans="2:65" s="1" customFormat="1" ht="24.25" customHeight="1">
      <c r="B326" s="32"/>
      <c r="C326" s="136" t="s">
        <v>419</v>
      </c>
      <c r="D326" s="136" t="s">
        <v>157</v>
      </c>
      <c r="E326" s="137" t="s">
        <v>420</v>
      </c>
      <c r="F326" s="138" t="s">
        <v>421</v>
      </c>
      <c r="G326" s="139" t="s">
        <v>422</v>
      </c>
      <c r="H326" s="140">
        <v>138.15</v>
      </c>
      <c r="I326" s="141"/>
      <c r="J326" s="142">
        <f>ROUND(I326*H326,2)</f>
        <v>0</v>
      </c>
      <c r="K326" s="138" t="s">
        <v>161</v>
      </c>
      <c r="L326" s="32"/>
      <c r="M326" s="143" t="s">
        <v>1</v>
      </c>
      <c r="N326" s="144" t="s">
        <v>46</v>
      </c>
      <c r="P326" s="145">
        <f>O326*H326</f>
        <v>0</v>
      </c>
      <c r="Q326" s="145">
        <v>0</v>
      </c>
      <c r="R326" s="145">
        <f>Q326*H326</f>
        <v>0</v>
      </c>
      <c r="S326" s="145">
        <v>0</v>
      </c>
      <c r="T326" s="146">
        <f>S326*H326</f>
        <v>0</v>
      </c>
      <c r="AR326" s="147" t="s">
        <v>162</v>
      </c>
      <c r="AT326" s="147" t="s">
        <v>157</v>
      </c>
      <c r="AU326" s="147" t="s">
        <v>90</v>
      </c>
      <c r="AY326" s="17" t="s">
        <v>155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7" t="s">
        <v>88</v>
      </c>
      <c r="BK326" s="148">
        <f>ROUND(I326*H326,2)</f>
        <v>0</v>
      </c>
      <c r="BL326" s="17" t="s">
        <v>162</v>
      </c>
      <c r="BM326" s="147" t="s">
        <v>423</v>
      </c>
    </row>
    <row r="327" spans="2:51" s="12" customFormat="1" ht="12">
      <c r="B327" s="149"/>
      <c r="D327" s="150" t="s">
        <v>174</v>
      </c>
      <c r="E327" s="151" t="s">
        <v>1</v>
      </c>
      <c r="F327" s="152" t="s">
        <v>396</v>
      </c>
      <c r="H327" s="151" t="s">
        <v>1</v>
      </c>
      <c r="I327" s="153"/>
      <c r="L327" s="149"/>
      <c r="M327" s="154"/>
      <c r="T327" s="155"/>
      <c r="AT327" s="151" t="s">
        <v>174</v>
      </c>
      <c r="AU327" s="151" t="s">
        <v>90</v>
      </c>
      <c r="AV327" s="12" t="s">
        <v>88</v>
      </c>
      <c r="AW327" s="12" t="s">
        <v>36</v>
      </c>
      <c r="AX327" s="12" t="s">
        <v>81</v>
      </c>
      <c r="AY327" s="151" t="s">
        <v>155</v>
      </c>
    </row>
    <row r="328" spans="2:51" s="13" customFormat="1" ht="12">
      <c r="B328" s="156"/>
      <c r="D328" s="150" t="s">
        <v>174</v>
      </c>
      <c r="E328" s="157" t="s">
        <v>1</v>
      </c>
      <c r="F328" s="158" t="s">
        <v>424</v>
      </c>
      <c r="H328" s="159">
        <v>39.41</v>
      </c>
      <c r="I328" s="160"/>
      <c r="L328" s="156"/>
      <c r="M328" s="161"/>
      <c r="T328" s="162"/>
      <c r="AT328" s="157" t="s">
        <v>174</v>
      </c>
      <c r="AU328" s="157" t="s">
        <v>90</v>
      </c>
      <c r="AV328" s="13" t="s">
        <v>90</v>
      </c>
      <c r="AW328" s="13" t="s">
        <v>36</v>
      </c>
      <c r="AX328" s="13" t="s">
        <v>81</v>
      </c>
      <c r="AY328" s="157" t="s">
        <v>155</v>
      </c>
    </row>
    <row r="329" spans="2:51" s="13" customFormat="1" ht="12">
      <c r="B329" s="156"/>
      <c r="D329" s="150" t="s">
        <v>174</v>
      </c>
      <c r="E329" s="157" t="s">
        <v>1</v>
      </c>
      <c r="F329" s="158" t="s">
        <v>425</v>
      </c>
      <c r="H329" s="159">
        <v>51.02</v>
      </c>
      <c r="I329" s="160"/>
      <c r="L329" s="156"/>
      <c r="M329" s="161"/>
      <c r="T329" s="162"/>
      <c r="AT329" s="157" t="s">
        <v>174</v>
      </c>
      <c r="AU329" s="157" t="s">
        <v>90</v>
      </c>
      <c r="AV329" s="13" t="s">
        <v>90</v>
      </c>
      <c r="AW329" s="13" t="s">
        <v>36</v>
      </c>
      <c r="AX329" s="13" t="s">
        <v>81</v>
      </c>
      <c r="AY329" s="157" t="s">
        <v>155</v>
      </c>
    </row>
    <row r="330" spans="2:51" s="13" customFormat="1" ht="12">
      <c r="B330" s="156"/>
      <c r="D330" s="150" t="s">
        <v>174</v>
      </c>
      <c r="E330" s="157" t="s">
        <v>1</v>
      </c>
      <c r="F330" s="158" t="s">
        <v>426</v>
      </c>
      <c r="H330" s="159">
        <v>47.72</v>
      </c>
      <c r="I330" s="160"/>
      <c r="L330" s="156"/>
      <c r="M330" s="161"/>
      <c r="T330" s="162"/>
      <c r="AT330" s="157" t="s">
        <v>174</v>
      </c>
      <c r="AU330" s="157" t="s">
        <v>90</v>
      </c>
      <c r="AV330" s="13" t="s">
        <v>90</v>
      </c>
      <c r="AW330" s="13" t="s">
        <v>36</v>
      </c>
      <c r="AX330" s="13" t="s">
        <v>81</v>
      </c>
      <c r="AY330" s="157" t="s">
        <v>155</v>
      </c>
    </row>
    <row r="331" spans="2:51" s="14" customFormat="1" ht="12">
      <c r="B331" s="163"/>
      <c r="D331" s="150" t="s">
        <v>174</v>
      </c>
      <c r="E331" s="164" t="s">
        <v>1</v>
      </c>
      <c r="F331" s="165" t="s">
        <v>181</v>
      </c>
      <c r="H331" s="166">
        <v>138.15</v>
      </c>
      <c r="I331" s="167"/>
      <c r="L331" s="163"/>
      <c r="M331" s="168"/>
      <c r="T331" s="169"/>
      <c r="AT331" s="164" t="s">
        <v>174</v>
      </c>
      <c r="AU331" s="164" t="s">
        <v>90</v>
      </c>
      <c r="AV331" s="14" t="s">
        <v>162</v>
      </c>
      <c r="AW331" s="14" t="s">
        <v>36</v>
      </c>
      <c r="AX331" s="14" t="s">
        <v>88</v>
      </c>
      <c r="AY331" s="164" t="s">
        <v>155</v>
      </c>
    </row>
    <row r="332" spans="2:65" s="1" customFormat="1" ht="24.25" customHeight="1">
      <c r="B332" s="32"/>
      <c r="C332" s="170" t="s">
        <v>427</v>
      </c>
      <c r="D332" s="170" t="s">
        <v>228</v>
      </c>
      <c r="E332" s="171" t="s">
        <v>428</v>
      </c>
      <c r="F332" s="172" t="s">
        <v>429</v>
      </c>
      <c r="G332" s="173" t="s">
        <v>422</v>
      </c>
      <c r="H332" s="174">
        <v>145.058</v>
      </c>
      <c r="I332" s="175"/>
      <c r="J332" s="176">
        <f>ROUND(I332*H332,2)</f>
        <v>0</v>
      </c>
      <c r="K332" s="172" t="s">
        <v>161</v>
      </c>
      <c r="L332" s="177"/>
      <c r="M332" s="178" t="s">
        <v>1</v>
      </c>
      <c r="N332" s="179" t="s">
        <v>46</v>
      </c>
      <c r="P332" s="145">
        <f>O332*H332</f>
        <v>0</v>
      </c>
      <c r="Q332" s="145">
        <v>0.0003</v>
      </c>
      <c r="R332" s="145">
        <f>Q332*H332</f>
        <v>0.04351739999999999</v>
      </c>
      <c r="S332" s="145">
        <v>0</v>
      </c>
      <c r="T332" s="146">
        <f>S332*H332</f>
        <v>0</v>
      </c>
      <c r="AR332" s="147" t="s">
        <v>200</v>
      </c>
      <c r="AT332" s="147" t="s">
        <v>228</v>
      </c>
      <c r="AU332" s="147" t="s">
        <v>90</v>
      </c>
      <c r="AY332" s="17" t="s">
        <v>155</v>
      </c>
      <c r="BE332" s="148">
        <f>IF(N332="základní",J332,0)</f>
        <v>0</v>
      </c>
      <c r="BF332" s="148">
        <f>IF(N332="snížená",J332,0)</f>
        <v>0</v>
      </c>
      <c r="BG332" s="148">
        <f>IF(N332="zákl. přenesená",J332,0)</f>
        <v>0</v>
      </c>
      <c r="BH332" s="148">
        <f>IF(N332="sníž. přenesená",J332,0)</f>
        <v>0</v>
      </c>
      <c r="BI332" s="148">
        <f>IF(N332="nulová",J332,0)</f>
        <v>0</v>
      </c>
      <c r="BJ332" s="17" t="s">
        <v>88</v>
      </c>
      <c r="BK332" s="148">
        <f>ROUND(I332*H332,2)</f>
        <v>0</v>
      </c>
      <c r="BL332" s="17" t="s">
        <v>162</v>
      </c>
      <c r="BM332" s="147" t="s">
        <v>430</v>
      </c>
    </row>
    <row r="333" spans="2:51" s="13" customFormat="1" ht="12">
      <c r="B333" s="156"/>
      <c r="D333" s="150" t="s">
        <v>174</v>
      </c>
      <c r="F333" s="158" t="s">
        <v>431</v>
      </c>
      <c r="H333" s="159">
        <v>145.058</v>
      </c>
      <c r="I333" s="160"/>
      <c r="L333" s="156"/>
      <c r="M333" s="161"/>
      <c r="T333" s="162"/>
      <c r="AT333" s="157" t="s">
        <v>174</v>
      </c>
      <c r="AU333" s="157" t="s">
        <v>90</v>
      </c>
      <c r="AV333" s="13" t="s">
        <v>90</v>
      </c>
      <c r="AW333" s="13" t="s">
        <v>4</v>
      </c>
      <c r="AX333" s="13" t="s">
        <v>88</v>
      </c>
      <c r="AY333" s="157" t="s">
        <v>155</v>
      </c>
    </row>
    <row r="334" spans="2:65" s="1" customFormat="1" ht="44.25" customHeight="1">
      <c r="B334" s="32"/>
      <c r="C334" s="136" t="s">
        <v>432</v>
      </c>
      <c r="D334" s="136" t="s">
        <v>157</v>
      </c>
      <c r="E334" s="137" t="s">
        <v>433</v>
      </c>
      <c r="F334" s="138" t="s">
        <v>434</v>
      </c>
      <c r="G334" s="139" t="s">
        <v>160</v>
      </c>
      <c r="H334" s="140">
        <v>646.686</v>
      </c>
      <c r="I334" s="141"/>
      <c r="J334" s="142">
        <f>ROUND(I334*H334,2)</f>
        <v>0</v>
      </c>
      <c r="K334" s="138" t="s">
        <v>161</v>
      </c>
      <c r="L334" s="32"/>
      <c r="M334" s="143" t="s">
        <v>1</v>
      </c>
      <c r="N334" s="144" t="s">
        <v>46</v>
      </c>
      <c r="P334" s="145">
        <f>O334*H334</f>
        <v>0</v>
      </c>
      <c r="Q334" s="145">
        <v>0.00851616</v>
      </c>
      <c r="R334" s="145">
        <f>Q334*H334</f>
        <v>5.50728144576</v>
      </c>
      <c r="S334" s="145">
        <v>0</v>
      </c>
      <c r="T334" s="146">
        <f>S334*H334</f>
        <v>0</v>
      </c>
      <c r="AR334" s="147" t="s">
        <v>162</v>
      </c>
      <c r="AT334" s="147" t="s">
        <v>157</v>
      </c>
      <c r="AU334" s="147" t="s">
        <v>90</v>
      </c>
      <c r="AY334" s="17" t="s">
        <v>155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7" t="s">
        <v>88</v>
      </c>
      <c r="BK334" s="148">
        <f>ROUND(I334*H334,2)</f>
        <v>0</v>
      </c>
      <c r="BL334" s="17" t="s">
        <v>162</v>
      </c>
      <c r="BM334" s="147" t="s">
        <v>435</v>
      </c>
    </row>
    <row r="335" spans="2:51" s="12" customFormat="1" ht="12">
      <c r="B335" s="149"/>
      <c r="D335" s="150" t="s">
        <v>174</v>
      </c>
      <c r="E335" s="151" t="s">
        <v>1</v>
      </c>
      <c r="F335" s="152" t="s">
        <v>436</v>
      </c>
      <c r="H335" s="151" t="s">
        <v>1</v>
      </c>
      <c r="I335" s="153"/>
      <c r="L335" s="149"/>
      <c r="M335" s="154"/>
      <c r="T335" s="155"/>
      <c r="AT335" s="151" t="s">
        <v>174</v>
      </c>
      <c r="AU335" s="151" t="s">
        <v>90</v>
      </c>
      <c r="AV335" s="12" t="s">
        <v>88</v>
      </c>
      <c r="AW335" s="12" t="s">
        <v>36</v>
      </c>
      <c r="AX335" s="12" t="s">
        <v>81</v>
      </c>
      <c r="AY335" s="151" t="s">
        <v>155</v>
      </c>
    </row>
    <row r="336" spans="2:51" s="12" customFormat="1" ht="12">
      <c r="B336" s="149"/>
      <c r="D336" s="150" t="s">
        <v>174</v>
      </c>
      <c r="E336" s="151" t="s">
        <v>1</v>
      </c>
      <c r="F336" s="152" t="s">
        <v>437</v>
      </c>
      <c r="H336" s="151" t="s">
        <v>1</v>
      </c>
      <c r="I336" s="153"/>
      <c r="L336" s="149"/>
      <c r="M336" s="154"/>
      <c r="T336" s="155"/>
      <c r="AT336" s="151" t="s">
        <v>174</v>
      </c>
      <c r="AU336" s="151" t="s">
        <v>90</v>
      </c>
      <c r="AV336" s="12" t="s">
        <v>88</v>
      </c>
      <c r="AW336" s="12" t="s">
        <v>36</v>
      </c>
      <c r="AX336" s="12" t="s">
        <v>81</v>
      </c>
      <c r="AY336" s="151" t="s">
        <v>155</v>
      </c>
    </row>
    <row r="337" spans="2:51" s="13" customFormat="1" ht="12">
      <c r="B337" s="156"/>
      <c r="D337" s="150" t="s">
        <v>174</v>
      </c>
      <c r="E337" s="157" t="s">
        <v>1</v>
      </c>
      <c r="F337" s="158" t="s">
        <v>438</v>
      </c>
      <c r="H337" s="159">
        <v>90.39</v>
      </c>
      <c r="I337" s="160"/>
      <c r="L337" s="156"/>
      <c r="M337" s="161"/>
      <c r="T337" s="162"/>
      <c r="AT337" s="157" t="s">
        <v>174</v>
      </c>
      <c r="AU337" s="157" t="s">
        <v>90</v>
      </c>
      <c r="AV337" s="13" t="s">
        <v>90</v>
      </c>
      <c r="AW337" s="13" t="s">
        <v>36</v>
      </c>
      <c r="AX337" s="13" t="s">
        <v>81</v>
      </c>
      <c r="AY337" s="157" t="s">
        <v>155</v>
      </c>
    </row>
    <row r="338" spans="2:51" s="13" customFormat="1" ht="12">
      <c r="B338" s="156"/>
      <c r="D338" s="150" t="s">
        <v>174</v>
      </c>
      <c r="E338" s="157" t="s">
        <v>1</v>
      </c>
      <c r="F338" s="158" t="s">
        <v>439</v>
      </c>
      <c r="H338" s="159">
        <v>22.434</v>
      </c>
      <c r="I338" s="160"/>
      <c r="L338" s="156"/>
      <c r="M338" s="161"/>
      <c r="T338" s="162"/>
      <c r="AT338" s="157" t="s">
        <v>174</v>
      </c>
      <c r="AU338" s="157" t="s">
        <v>90</v>
      </c>
      <c r="AV338" s="13" t="s">
        <v>90</v>
      </c>
      <c r="AW338" s="13" t="s">
        <v>36</v>
      </c>
      <c r="AX338" s="13" t="s">
        <v>81</v>
      </c>
      <c r="AY338" s="157" t="s">
        <v>155</v>
      </c>
    </row>
    <row r="339" spans="2:51" s="12" customFormat="1" ht="12">
      <c r="B339" s="149"/>
      <c r="D339" s="150" t="s">
        <v>174</v>
      </c>
      <c r="E339" s="151" t="s">
        <v>1</v>
      </c>
      <c r="F339" s="152" t="s">
        <v>440</v>
      </c>
      <c r="H339" s="151" t="s">
        <v>1</v>
      </c>
      <c r="I339" s="153"/>
      <c r="L339" s="149"/>
      <c r="M339" s="154"/>
      <c r="T339" s="155"/>
      <c r="AT339" s="151" t="s">
        <v>174</v>
      </c>
      <c r="AU339" s="151" t="s">
        <v>90</v>
      </c>
      <c r="AV339" s="12" t="s">
        <v>88</v>
      </c>
      <c r="AW339" s="12" t="s">
        <v>36</v>
      </c>
      <c r="AX339" s="12" t="s">
        <v>81</v>
      </c>
      <c r="AY339" s="151" t="s">
        <v>155</v>
      </c>
    </row>
    <row r="340" spans="2:51" s="13" customFormat="1" ht="12">
      <c r="B340" s="156"/>
      <c r="D340" s="150" t="s">
        <v>174</v>
      </c>
      <c r="E340" s="157" t="s">
        <v>1</v>
      </c>
      <c r="F340" s="158" t="s">
        <v>438</v>
      </c>
      <c r="H340" s="159">
        <v>90.39</v>
      </c>
      <c r="I340" s="160"/>
      <c r="L340" s="156"/>
      <c r="M340" s="161"/>
      <c r="T340" s="162"/>
      <c r="AT340" s="157" t="s">
        <v>174</v>
      </c>
      <c r="AU340" s="157" t="s">
        <v>90</v>
      </c>
      <c r="AV340" s="13" t="s">
        <v>90</v>
      </c>
      <c r="AW340" s="13" t="s">
        <v>36</v>
      </c>
      <c r="AX340" s="13" t="s">
        <v>81</v>
      </c>
      <c r="AY340" s="157" t="s">
        <v>155</v>
      </c>
    </row>
    <row r="341" spans="2:51" s="13" customFormat="1" ht="12">
      <c r="B341" s="156"/>
      <c r="D341" s="150" t="s">
        <v>174</v>
      </c>
      <c r="E341" s="157" t="s">
        <v>1</v>
      </c>
      <c r="F341" s="158" t="s">
        <v>441</v>
      </c>
      <c r="H341" s="159">
        <v>-5.075</v>
      </c>
      <c r="I341" s="160"/>
      <c r="L341" s="156"/>
      <c r="M341" s="161"/>
      <c r="T341" s="162"/>
      <c r="AT341" s="157" t="s">
        <v>174</v>
      </c>
      <c r="AU341" s="157" t="s">
        <v>90</v>
      </c>
      <c r="AV341" s="13" t="s">
        <v>90</v>
      </c>
      <c r="AW341" s="13" t="s">
        <v>36</v>
      </c>
      <c r="AX341" s="13" t="s">
        <v>81</v>
      </c>
      <c r="AY341" s="157" t="s">
        <v>155</v>
      </c>
    </row>
    <row r="342" spans="2:51" s="13" customFormat="1" ht="12">
      <c r="B342" s="156"/>
      <c r="D342" s="150" t="s">
        <v>174</v>
      </c>
      <c r="E342" s="157" t="s">
        <v>1</v>
      </c>
      <c r="F342" s="158" t="s">
        <v>439</v>
      </c>
      <c r="H342" s="159">
        <v>22.434</v>
      </c>
      <c r="I342" s="160"/>
      <c r="L342" s="156"/>
      <c r="M342" s="161"/>
      <c r="T342" s="162"/>
      <c r="AT342" s="157" t="s">
        <v>174</v>
      </c>
      <c r="AU342" s="157" t="s">
        <v>90</v>
      </c>
      <c r="AV342" s="13" t="s">
        <v>90</v>
      </c>
      <c r="AW342" s="13" t="s">
        <v>36</v>
      </c>
      <c r="AX342" s="13" t="s">
        <v>81</v>
      </c>
      <c r="AY342" s="157" t="s">
        <v>155</v>
      </c>
    </row>
    <row r="343" spans="2:51" s="12" customFormat="1" ht="12">
      <c r="B343" s="149"/>
      <c r="D343" s="150" t="s">
        <v>174</v>
      </c>
      <c r="E343" s="151" t="s">
        <v>1</v>
      </c>
      <c r="F343" s="152" t="s">
        <v>442</v>
      </c>
      <c r="H343" s="151" t="s">
        <v>1</v>
      </c>
      <c r="I343" s="153"/>
      <c r="L343" s="149"/>
      <c r="M343" s="154"/>
      <c r="T343" s="155"/>
      <c r="AT343" s="151" t="s">
        <v>174</v>
      </c>
      <c r="AU343" s="151" t="s">
        <v>90</v>
      </c>
      <c r="AV343" s="12" t="s">
        <v>88</v>
      </c>
      <c r="AW343" s="12" t="s">
        <v>36</v>
      </c>
      <c r="AX343" s="12" t="s">
        <v>81</v>
      </c>
      <c r="AY343" s="151" t="s">
        <v>155</v>
      </c>
    </row>
    <row r="344" spans="2:51" s="13" customFormat="1" ht="20">
      <c r="B344" s="156"/>
      <c r="D344" s="150" t="s">
        <v>174</v>
      </c>
      <c r="E344" s="157" t="s">
        <v>1</v>
      </c>
      <c r="F344" s="158" t="s">
        <v>443</v>
      </c>
      <c r="H344" s="159">
        <v>343.943</v>
      </c>
      <c r="I344" s="160"/>
      <c r="L344" s="156"/>
      <c r="M344" s="161"/>
      <c r="T344" s="162"/>
      <c r="AT344" s="157" t="s">
        <v>174</v>
      </c>
      <c r="AU344" s="157" t="s">
        <v>90</v>
      </c>
      <c r="AV344" s="13" t="s">
        <v>90</v>
      </c>
      <c r="AW344" s="13" t="s">
        <v>36</v>
      </c>
      <c r="AX344" s="13" t="s">
        <v>81</v>
      </c>
      <c r="AY344" s="157" t="s">
        <v>155</v>
      </c>
    </row>
    <row r="345" spans="2:51" s="13" customFormat="1" ht="12">
      <c r="B345" s="156"/>
      <c r="D345" s="150" t="s">
        <v>174</v>
      </c>
      <c r="E345" s="157" t="s">
        <v>1</v>
      </c>
      <c r="F345" s="158" t="s">
        <v>444</v>
      </c>
      <c r="H345" s="159">
        <v>-33.133</v>
      </c>
      <c r="I345" s="160"/>
      <c r="L345" s="156"/>
      <c r="M345" s="161"/>
      <c r="T345" s="162"/>
      <c r="AT345" s="157" t="s">
        <v>174</v>
      </c>
      <c r="AU345" s="157" t="s">
        <v>90</v>
      </c>
      <c r="AV345" s="13" t="s">
        <v>90</v>
      </c>
      <c r="AW345" s="13" t="s">
        <v>36</v>
      </c>
      <c r="AX345" s="13" t="s">
        <v>81</v>
      </c>
      <c r="AY345" s="157" t="s">
        <v>155</v>
      </c>
    </row>
    <row r="346" spans="2:51" s="12" customFormat="1" ht="12">
      <c r="B346" s="149"/>
      <c r="D346" s="150" t="s">
        <v>174</v>
      </c>
      <c r="E346" s="151" t="s">
        <v>1</v>
      </c>
      <c r="F346" s="152" t="s">
        <v>445</v>
      </c>
      <c r="H346" s="151" t="s">
        <v>1</v>
      </c>
      <c r="I346" s="153"/>
      <c r="L346" s="149"/>
      <c r="M346" s="154"/>
      <c r="T346" s="155"/>
      <c r="AT346" s="151" t="s">
        <v>174</v>
      </c>
      <c r="AU346" s="151" t="s">
        <v>90</v>
      </c>
      <c r="AV346" s="12" t="s">
        <v>88</v>
      </c>
      <c r="AW346" s="12" t="s">
        <v>36</v>
      </c>
      <c r="AX346" s="12" t="s">
        <v>81</v>
      </c>
      <c r="AY346" s="151" t="s">
        <v>155</v>
      </c>
    </row>
    <row r="347" spans="2:51" s="13" customFormat="1" ht="20">
      <c r="B347" s="156"/>
      <c r="D347" s="150" t="s">
        <v>174</v>
      </c>
      <c r="E347" s="157" t="s">
        <v>1</v>
      </c>
      <c r="F347" s="158" t="s">
        <v>443</v>
      </c>
      <c r="H347" s="159">
        <v>343.943</v>
      </c>
      <c r="I347" s="160"/>
      <c r="L347" s="156"/>
      <c r="M347" s="161"/>
      <c r="T347" s="162"/>
      <c r="AT347" s="157" t="s">
        <v>174</v>
      </c>
      <c r="AU347" s="157" t="s">
        <v>90</v>
      </c>
      <c r="AV347" s="13" t="s">
        <v>90</v>
      </c>
      <c r="AW347" s="13" t="s">
        <v>36</v>
      </c>
      <c r="AX347" s="13" t="s">
        <v>81</v>
      </c>
      <c r="AY347" s="157" t="s">
        <v>155</v>
      </c>
    </row>
    <row r="348" spans="2:51" s="13" customFormat="1" ht="12">
      <c r="B348" s="156"/>
      <c r="D348" s="150" t="s">
        <v>174</v>
      </c>
      <c r="E348" s="157" t="s">
        <v>1</v>
      </c>
      <c r="F348" s="158" t="s">
        <v>446</v>
      </c>
      <c r="H348" s="159">
        <v>-198.19</v>
      </c>
      <c r="I348" s="160"/>
      <c r="L348" s="156"/>
      <c r="M348" s="161"/>
      <c r="T348" s="162"/>
      <c r="AT348" s="157" t="s">
        <v>174</v>
      </c>
      <c r="AU348" s="157" t="s">
        <v>90</v>
      </c>
      <c r="AV348" s="13" t="s">
        <v>90</v>
      </c>
      <c r="AW348" s="13" t="s">
        <v>36</v>
      </c>
      <c r="AX348" s="13" t="s">
        <v>81</v>
      </c>
      <c r="AY348" s="157" t="s">
        <v>155</v>
      </c>
    </row>
    <row r="349" spans="2:51" s="12" customFormat="1" ht="12">
      <c r="B349" s="149"/>
      <c r="D349" s="150" t="s">
        <v>174</v>
      </c>
      <c r="E349" s="151" t="s">
        <v>1</v>
      </c>
      <c r="F349" s="152" t="s">
        <v>447</v>
      </c>
      <c r="H349" s="151" t="s">
        <v>1</v>
      </c>
      <c r="I349" s="153"/>
      <c r="L349" s="149"/>
      <c r="M349" s="154"/>
      <c r="T349" s="155"/>
      <c r="AT349" s="151" t="s">
        <v>174</v>
      </c>
      <c r="AU349" s="151" t="s">
        <v>90</v>
      </c>
      <c r="AV349" s="12" t="s">
        <v>88</v>
      </c>
      <c r="AW349" s="12" t="s">
        <v>36</v>
      </c>
      <c r="AX349" s="12" t="s">
        <v>81</v>
      </c>
      <c r="AY349" s="151" t="s">
        <v>155</v>
      </c>
    </row>
    <row r="350" spans="2:51" s="13" customFormat="1" ht="12">
      <c r="B350" s="156"/>
      <c r="D350" s="150" t="s">
        <v>174</v>
      </c>
      <c r="E350" s="157" t="s">
        <v>1</v>
      </c>
      <c r="F350" s="158" t="s">
        <v>448</v>
      </c>
      <c r="H350" s="159">
        <v>-30.45</v>
      </c>
      <c r="I350" s="160"/>
      <c r="L350" s="156"/>
      <c r="M350" s="161"/>
      <c r="T350" s="162"/>
      <c r="AT350" s="157" t="s">
        <v>174</v>
      </c>
      <c r="AU350" s="157" t="s">
        <v>90</v>
      </c>
      <c r="AV350" s="13" t="s">
        <v>90</v>
      </c>
      <c r="AW350" s="13" t="s">
        <v>36</v>
      </c>
      <c r="AX350" s="13" t="s">
        <v>81</v>
      </c>
      <c r="AY350" s="157" t="s">
        <v>155</v>
      </c>
    </row>
    <row r="351" spans="2:51" s="14" customFormat="1" ht="12">
      <c r="B351" s="163"/>
      <c r="D351" s="150" t="s">
        <v>174</v>
      </c>
      <c r="E351" s="164" t="s">
        <v>1</v>
      </c>
      <c r="F351" s="165" t="s">
        <v>181</v>
      </c>
      <c r="H351" s="166">
        <v>646.6859999999999</v>
      </c>
      <c r="I351" s="167"/>
      <c r="L351" s="163"/>
      <c r="M351" s="168"/>
      <c r="T351" s="169"/>
      <c r="AT351" s="164" t="s">
        <v>174</v>
      </c>
      <c r="AU351" s="164" t="s">
        <v>90</v>
      </c>
      <c r="AV351" s="14" t="s">
        <v>162</v>
      </c>
      <c r="AW351" s="14" t="s">
        <v>36</v>
      </c>
      <c r="AX351" s="14" t="s">
        <v>88</v>
      </c>
      <c r="AY351" s="164" t="s">
        <v>155</v>
      </c>
    </row>
    <row r="352" spans="2:65" s="1" customFormat="1" ht="21.75" customHeight="1">
      <c r="B352" s="32"/>
      <c r="C352" s="170" t="s">
        <v>449</v>
      </c>
      <c r="D352" s="170" t="s">
        <v>228</v>
      </c>
      <c r="E352" s="171" t="s">
        <v>450</v>
      </c>
      <c r="F352" s="172" t="s">
        <v>451</v>
      </c>
      <c r="G352" s="173" t="s">
        <v>160</v>
      </c>
      <c r="H352" s="174">
        <v>611.941</v>
      </c>
      <c r="I352" s="175"/>
      <c r="J352" s="176">
        <f>ROUND(I352*H352,2)</f>
        <v>0</v>
      </c>
      <c r="K352" s="172" t="s">
        <v>161</v>
      </c>
      <c r="L352" s="177"/>
      <c r="M352" s="178" t="s">
        <v>1</v>
      </c>
      <c r="N352" s="179" t="s">
        <v>46</v>
      </c>
      <c r="P352" s="145">
        <f>O352*H352</f>
        <v>0</v>
      </c>
      <c r="Q352" s="145">
        <v>0.0015</v>
      </c>
      <c r="R352" s="145">
        <f>Q352*H352</f>
        <v>0.9179115000000001</v>
      </c>
      <c r="S352" s="145">
        <v>0</v>
      </c>
      <c r="T352" s="146">
        <f>S352*H352</f>
        <v>0</v>
      </c>
      <c r="AR352" s="147" t="s">
        <v>200</v>
      </c>
      <c r="AT352" s="147" t="s">
        <v>228</v>
      </c>
      <c r="AU352" s="147" t="s">
        <v>90</v>
      </c>
      <c r="AY352" s="17" t="s">
        <v>155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7" t="s">
        <v>88</v>
      </c>
      <c r="BK352" s="148">
        <f>ROUND(I352*H352,2)</f>
        <v>0</v>
      </c>
      <c r="BL352" s="17" t="s">
        <v>162</v>
      </c>
      <c r="BM352" s="147" t="s">
        <v>452</v>
      </c>
    </row>
    <row r="353" spans="2:51" s="13" customFormat="1" ht="12">
      <c r="B353" s="156"/>
      <c r="D353" s="150" t="s">
        <v>174</v>
      </c>
      <c r="E353" s="157" t="s">
        <v>1</v>
      </c>
      <c r="F353" s="158" t="s">
        <v>453</v>
      </c>
      <c r="H353" s="159">
        <v>646.686</v>
      </c>
      <c r="I353" s="160"/>
      <c r="L353" s="156"/>
      <c r="M353" s="161"/>
      <c r="T353" s="162"/>
      <c r="AT353" s="157" t="s">
        <v>174</v>
      </c>
      <c r="AU353" s="157" t="s">
        <v>90</v>
      </c>
      <c r="AV353" s="13" t="s">
        <v>90</v>
      </c>
      <c r="AW353" s="13" t="s">
        <v>36</v>
      </c>
      <c r="AX353" s="13" t="s">
        <v>81</v>
      </c>
      <c r="AY353" s="157" t="s">
        <v>155</v>
      </c>
    </row>
    <row r="354" spans="2:51" s="12" customFormat="1" ht="12">
      <c r="B354" s="149"/>
      <c r="D354" s="150" t="s">
        <v>174</v>
      </c>
      <c r="E354" s="151" t="s">
        <v>1</v>
      </c>
      <c r="F354" s="152" t="s">
        <v>454</v>
      </c>
      <c r="H354" s="151" t="s">
        <v>1</v>
      </c>
      <c r="I354" s="153"/>
      <c r="L354" s="149"/>
      <c r="M354" s="154"/>
      <c r="T354" s="155"/>
      <c r="AT354" s="151" t="s">
        <v>174</v>
      </c>
      <c r="AU354" s="151" t="s">
        <v>90</v>
      </c>
      <c r="AV354" s="12" t="s">
        <v>88</v>
      </c>
      <c r="AW354" s="12" t="s">
        <v>36</v>
      </c>
      <c r="AX354" s="12" t="s">
        <v>81</v>
      </c>
      <c r="AY354" s="151" t="s">
        <v>155</v>
      </c>
    </row>
    <row r="355" spans="2:51" s="13" customFormat="1" ht="12">
      <c r="B355" s="156"/>
      <c r="D355" s="150" t="s">
        <v>174</v>
      </c>
      <c r="E355" s="157" t="s">
        <v>1</v>
      </c>
      <c r="F355" s="158" t="s">
        <v>455</v>
      </c>
      <c r="H355" s="159">
        <v>-28.997</v>
      </c>
      <c r="I355" s="160"/>
      <c r="L355" s="156"/>
      <c r="M355" s="161"/>
      <c r="T355" s="162"/>
      <c r="AT355" s="157" t="s">
        <v>174</v>
      </c>
      <c r="AU355" s="157" t="s">
        <v>90</v>
      </c>
      <c r="AV355" s="13" t="s">
        <v>90</v>
      </c>
      <c r="AW355" s="13" t="s">
        <v>36</v>
      </c>
      <c r="AX355" s="13" t="s">
        <v>81</v>
      </c>
      <c r="AY355" s="157" t="s">
        <v>155</v>
      </c>
    </row>
    <row r="356" spans="2:51" s="13" customFormat="1" ht="12">
      <c r="B356" s="156"/>
      <c r="D356" s="150" t="s">
        <v>174</v>
      </c>
      <c r="E356" s="157" t="s">
        <v>1</v>
      </c>
      <c r="F356" s="158" t="s">
        <v>456</v>
      </c>
      <c r="H356" s="159">
        <v>-34.888</v>
      </c>
      <c r="I356" s="160"/>
      <c r="L356" s="156"/>
      <c r="M356" s="161"/>
      <c r="T356" s="162"/>
      <c r="AT356" s="157" t="s">
        <v>174</v>
      </c>
      <c r="AU356" s="157" t="s">
        <v>90</v>
      </c>
      <c r="AV356" s="13" t="s">
        <v>90</v>
      </c>
      <c r="AW356" s="13" t="s">
        <v>36</v>
      </c>
      <c r="AX356" s="13" t="s">
        <v>81</v>
      </c>
      <c r="AY356" s="157" t="s">
        <v>155</v>
      </c>
    </row>
    <row r="357" spans="2:51" s="14" customFormat="1" ht="12">
      <c r="B357" s="163"/>
      <c r="D357" s="150" t="s">
        <v>174</v>
      </c>
      <c r="E357" s="164" t="s">
        <v>1</v>
      </c>
      <c r="F357" s="165" t="s">
        <v>181</v>
      </c>
      <c r="H357" s="166">
        <v>582.801</v>
      </c>
      <c r="I357" s="167"/>
      <c r="L357" s="163"/>
      <c r="M357" s="168"/>
      <c r="T357" s="169"/>
      <c r="AT357" s="164" t="s">
        <v>174</v>
      </c>
      <c r="AU357" s="164" t="s">
        <v>90</v>
      </c>
      <c r="AV357" s="14" t="s">
        <v>162</v>
      </c>
      <c r="AW357" s="14" t="s">
        <v>36</v>
      </c>
      <c r="AX357" s="14" t="s">
        <v>88</v>
      </c>
      <c r="AY357" s="164" t="s">
        <v>155</v>
      </c>
    </row>
    <row r="358" spans="2:51" s="13" customFormat="1" ht="12">
      <c r="B358" s="156"/>
      <c r="D358" s="150" t="s">
        <v>174</v>
      </c>
      <c r="F358" s="158" t="s">
        <v>457</v>
      </c>
      <c r="H358" s="159">
        <v>611.941</v>
      </c>
      <c r="I358" s="160"/>
      <c r="L358" s="156"/>
      <c r="M358" s="161"/>
      <c r="T358" s="162"/>
      <c r="AT358" s="157" t="s">
        <v>174</v>
      </c>
      <c r="AU358" s="157" t="s">
        <v>90</v>
      </c>
      <c r="AV358" s="13" t="s">
        <v>90</v>
      </c>
      <c r="AW358" s="13" t="s">
        <v>4</v>
      </c>
      <c r="AX358" s="13" t="s">
        <v>88</v>
      </c>
      <c r="AY358" s="157" t="s">
        <v>155</v>
      </c>
    </row>
    <row r="359" spans="2:65" s="1" customFormat="1" ht="21.75" customHeight="1">
      <c r="B359" s="32"/>
      <c r="C359" s="170" t="s">
        <v>458</v>
      </c>
      <c r="D359" s="170" t="s">
        <v>228</v>
      </c>
      <c r="E359" s="171" t="s">
        <v>459</v>
      </c>
      <c r="F359" s="172" t="s">
        <v>460</v>
      </c>
      <c r="G359" s="173" t="s">
        <v>160</v>
      </c>
      <c r="H359" s="174">
        <v>67.079</v>
      </c>
      <c r="I359" s="175"/>
      <c r="J359" s="176">
        <f>ROUND(I359*H359,2)</f>
        <v>0</v>
      </c>
      <c r="K359" s="172" t="s">
        <v>161</v>
      </c>
      <c r="L359" s="177"/>
      <c r="M359" s="178" t="s">
        <v>1</v>
      </c>
      <c r="N359" s="179" t="s">
        <v>46</v>
      </c>
      <c r="P359" s="145">
        <f>O359*H359</f>
        <v>0</v>
      </c>
      <c r="Q359" s="145">
        <v>0.0012</v>
      </c>
      <c r="R359" s="145">
        <f>Q359*H359</f>
        <v>0.08049479999999999</v>
      </c>
      <c r="S359" s="145">
        <v>0</v>
      </c>
      <c r="T359" s="146">
        <f>S359*H359</f>
        <v>0</v>
      </c>
      <c r="AR359" s="147" t="s">
        <v>200</v>
      </c>
      <c r="AT359" s="147" t="s">
        <v>228</v>
      </c>
      <c r="AU359" s="147" t="s">
        <v>90</v>
      </c>
      <c r="AY359" s="17" t="s">
        <v>155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7" t="s">
        <v>88</v>
      </c>
      <c r="BK359" s="148">
        <f>ROUND(I359*H359,2)</f>
        <v>0</v>
      </c>
      <c r="BL359" s="17" t="s">
        <v>162</v>
      </c>
      <c r="BM359" s="147" t="s">
        <v>461</v>
      </c>
    </row>
    <row r="360" spans="2:51" s="12" customFormat="1" ht="12">
      <c r="B360" s="149"/>
      <c r="D360" s="150" t="s">
        <v>174</v>
      </c>
      <c r="E360" s="151" t="s">
        <v>1</v>
      </c>
      <c r="F360" s="152" t="s">
        <v>454</v>
      </c>
      <c r="H360" s="151" t="s">
        <v>1</v>
      </c>
      <c r="I360" s="153"/>
      <c r="L360" s="149"/>
      <c r="M360" s="154"/>
      <c r="T360" s="155"/>
      <c r="AT360" s="151" t="s">
        <v>174</v>
      </c>
      <c r="AU360" s="151" t="s">
        <v>90</v>
      </c>
      <c r="AV360" s="12" t="s">
        <v>88</v>
      </c>
      <c r="AW360" s="12" t="s">
        <v>36</v>
      </c>
      <c r="AX360" s="12" t="s">
        <v>81</v>
      </c>
      <c r="AY360" s="151" t="s">
        <v>155</v>
      </c>
    </row>
    <row r="361" spans="2:51" s="13" customFormat="1" ht="12">
      <c r="B361" s="156"/>
      <c r="D361" s="150" t="s">
        <v>174</v>
      </c>
      <c r="E361" s="157" t="s">
        <v>1</v>
      </c>
      <c r="F361" s="158" t="s">
        <v>462</v>
      </c>
      <c r="H361" s="159">
        <v>28.997</v>
      </c>
      <c r="I361" s="160"/>
      <c r="L361" s="156"/>
      <c r="M361" s="161"/>
      <c r="T361" s="162"/>
      <c r="AT361" s="157" t="s">
        <v>174</v>
      </c>
      <c r="AU361" s="157" t="s">
        <v>90</v>
      </c>
      <c r="AV361" s="13" t="s">
        <v>90</v>
      </c>
      <c r="AW361" s="13" t="s">
        <v>36</v>
      </c>
      <c r="AX361" s="13" t="s">
        <v>81</v>
      </c>
      <c r="AY361" s="157" t="s">
        <v>155</v>
      </c>
    </row>
    <row r="362" spans="2:51" s="13" customFormat="1" ht="12">
      <c r="B362" s="156"/>
      <c r="D362" s="150" t="s">
        <v>174</v>
      </c>
      <c r="E362" s="157" t="s">
        <v>1</v>
      </c>
      <c r="F362" s="158" t="s">
        <v>463</v>
      </c>
      <c r="H362" s="159">
        <v>34.888</v>
      </c>
      <c r="I362" s="160"/>
      <c r="L362" s="156"/>
      <c r="M362" s="161"/>
      <c r="T362" s="162"/>
      <c r="AT362" s="157" t="s">
        <v>174</v>
      </c>
      <c r="AU362" s="157" t="s">
        <v>90</v>
      </c>
      <c r="AV362" s="13" t="s">
        <v>90</v>
      </c>
      <c r="AW362" s="13" t="s">
        <v>36</v>
      </c>
      <c r="AX362" s="13" t="s">
        <v>81</v>
      </c>
      <c r="AY362" s="157" t="s">
        <v>155</v>
      </c>
    </row>
    <row r="363" spans="2:51" s="14" customFormat="1" ht="12">
      <c r="B363" s="163"/>
      <c r="D363" s="150" t="s">
        <v>174</v>
      </c>
      <c r="E363" s="164" t="s">
        <v>1</v>
      </c>
      <c r="F363" s="165" t="s">
        <v>181</v>
      </c>
      <c r="H363" s="166">
        <v>63.885</v>
      </c>
      <c r="I363" s="167"/>
      <c r="L363" s="163"/>
      <c r="M363" s="168"/>
      <c r="T363" s="169"/>
      <c r="AT363" s="164" t="s">
        <v>174</v>
      </c>
      <c r="AU363" s="164" t="s">
        <v>90</v>
      </c>
      <c r="AV363" s="14" t="s">
        <v>162</v>
      </c>
      <c r="AW363" s="14" t="s">
        <v>36</v>
      </c>
      <c r="AX363" s="14" t="s">
        <v>88</v>
      </c>
      <c r="AY363" s="164" t="s">
        <v>155</v>
      </c>
    </row>
    <row r="364" spans="2:51" s="13" customFormat="1" ht="12">
      <c r="B364" s="156"/>
      <c r="D364" s="150" t="s">
        <v>174</v>
      </c>
      <c r="F364" s="158" t="s">
        <v>464</v>
      </c>
      <c r="H364" s="159">
        <v>67.079</v>
      </c>
      <c r="I364" s="160"/>
      <c r="L364" s="156"/>
      <c r="M364" s="161"/>
      <c r="T364" s="162"/>
      <c r="AT364" s="157" t="s">
        <v>174</v>
      </c>
      <c r="AU364" s="157" t="s">
        <v>90</v>
      </c>
      <c r="AV364" s="13" t="s">
        <v>90</v>
      </c>
      <c r="AW364" s="13" t="s">
        <v>4</v>
      </c>
      <c r="AX364" s="13" t="s">
        <v>88</v>
      </c>
      <c r="AY364" s="157" t="s">
        <v>155</v>
      </c>
    </row>
    <row r="365" spans="2:65" s="1" customFormat="1" ht="37.9" customHeight="1">
      <c r="B365" s="32"/>
      <c r="C365" s="136" t="s">
        <v>465</v>
      </c>
      <c r="D365" s="136" t="s">
        <v>157</v>
      </c>
      <c r="E365" s="137" t="s">
        <v>466</v>
      </c>
      <c r="F365" s="138" t="s">
        <v>467</v>
      </c>
      <c r="G365" s="139" t="s">
        <v>422</v>
      </c>
      <c r="H365" s="140">
        <v>231.96</v>
      </c>
      <c r="I365" s="141"/>
      <c r="J365" s="142">
        <f>ROUND(I365*H365,2)</f>
        <v>0</v>
      </c>
      <c r="K365" s="138" t="s">
        <v>161</v>
      </c>
      <c r="L365" s="32"/>
      <c r="M365" s="143" t="s">
        <v>1</v>
      </c>
      <c r="N365" s="144" t="s">
        <v>46</v>
      </c>
      <c r="P365" s="145">
        <f>O365*H365</f>
        <v>0</v>
      </c>
      <c r="Q365" s="145">
        <v>0.00339</v>
      </c>
      <c r="R365" s="145">
        <f>Q365*H365</f>
        <v>0.7863443999999999</v>
      </c>
      <c r="S365" s="145">
        <v>0</v>
      </c>
      <c r="T365" s="146">
        <f>S365*H365</f>
        <v>0</v>
      </c>
      <c r="AR365" s="147" t="s">
        <v>162</v>
      </c>
      <c r="AT365" s="147" t="s">
        <v>157</v>
      </c>
      <c r="AU365" s="147" t="s">
        <v>90</v>
      </c>
      <c r="AY365" s="17" t="s">
        <v>155</v>
      </c>
      <c r="BE365" s="148">
        <f>IF(N365="základní",J365,0)</f>
        <v>0</v>
      </c>
      <c r="BF365" s="148">
        <f>IF(N365="snížená",J365,0)</f>
        <v>0</v>
      </c>
      <c r="BG365" s="148">
        <f>IF(N365="zákl. přenesená",J365,0)</f>
        <v>0</v>
      </c>
      <c r="BH365" s="148">
        <f>IF(N365="sníž. přenesená",J365,0)</f>
        <v>0</v>
      </c>
      <c r="BI365" s="148">
        <f>IF(N365="nulová",J365,0)</f>
        <v>0</v>
      </c>
      <c r="BJ365" s="17" t="s">
        <v>88</v>
      </c>
      <c r="BK365" s="148">
        <f>ROUND(I365*H365,2)</f>
        <v>0</v>
      </c>
      <c r="BL365" s="17" t="s">
        <v>162</v>
      </c>
      <c r="BM365" s="147" t="s">
        <v>468</v>
      </c>
    </row>
    <row r="366" spans="2:51" s="12" customFormat="1" ht="12">
      <c r="B366" s="149"/>
      <c r="D366" s="150" t="s">
        <v>174</v>
      </c>
      <c r="E366" s="151" t="s">
        <v>1</v>
      </c>
      <c r="F366" s="152" t="s">
        <v>469</v>
      </c>
      <c r="H366" s="151" t="s">
        <v>1</v>
      </c>
      <c r="I366" s="153"/>
      <c r="L366" s="149"/>
      <c r="M366" s="154"/>
      <c r="T366" s="155"/>
      <c r="AT366" s="151" t="s">
        <v>174</v>
      </c>
      <c r="AU366" s="151" t="s">
        <v>90</v>
      </c>
      <c r="AV366" s="12" t="s">
        <v>88</v>
      </c>
      <c r="AW366" s="12" t="s">
        <v>36</v>
      </c>
      <c r="AX366" s="12" t="s">
        <v>81</v>
      </c>
      <c r="AY366" s="151" t="s">
        <v>155</v>
      </c>
    </row>
    <row r="367" spans="2:51" s="13" customFormat="1" ht="12">
      <c r="B367" s="156"/>
      <c r="D367" s="150" t="s">
        <v>174</v>
      </c>
      <c r="E367" s="157" t="s">
        <v>1</v>
      </c>
      <c r="F367" s="158" t="s">
        <v>470</v>
      </c>
      <c r="H367" s="159">
        <v>13.1</v>
      </c>
      <c r="I367" s="160"/>
      <c r="L367" s="156"/>
      <c r="M367" s="161"/>
      <c r="T367" s="162"/>
      <c r="AT367" s="157" t="s">
        <v>174</v>
      </c>
      <c r="AU367" s="157" t="s">
        <v>90</v>
      </c>
      <c r="AV367" s="13" t="s">
        <v>90</v>
      </c>
      <c r="AW367" s="13" t="s">
        <v>36</v>
      </c>
      <c r="AX367" s="13" t="s">
        <v>81</v>
      </c>
      <c r="AY367" s="157" t="s">
        <v>155</v>
      </c>
    </row>
    <row r="368" spans="2:51" s="13" customFormat="1" ht="12">
      <c r="B368" s="156"/>
      <c r="D368" s="150" t="s">
        <v>174</v>
      </c>
      <c r="E368" s="157" t="s">
        <v>1</v>
      </c>
      <c r="F368" s="158" t="s">
        <v>471</v>
      </c>
      <c r="H368" s="159">
        <v>11.6</v>
      </c>
      <c r="I368" s="160"/>
      <c r="L368" s="156"/>
      <c r="M368" s="161"/>
      <c r="T368" s="162"/>
      <c r="AT368" s="157" t="s">
        <v>174</v>
      </c>
      <c r="AU368" s="157" t="s">
        <v>90</v>
      </c>
      <c r="AV368" s="13" t="s">
        <v>90</v>
      </c>
      <c r="AW368" s="13" t="s">
        <v>36</v>
      </c>
      <c r="AX368" s="13" t="s">
        <v>81</v>
      </c>
      <c r="AY368" s="157" t="s">
        <v>155</v>
      </c>
    </row>
    <row r="369" spans="2:51" s="13" customFormat="1" ht="12">
      <c r="B369" s="156"/>
      <c r="D369" s="150" t="s">
        <v>174</v>
      </c>
      <c r="E369" s="157" t="s">
        <v>1</v>
      </c>
      <c r="F369" s="158" t="s">
        <v>472</v>
      </c>
      <c r="H369" s="159">
        <v>54.8</v>
      </c>
      <c r="I369" s="160"/>
      <c r="L369" s="156"/>
      <c r="M369" s="161"/>
      <c r="T369" s="162"/>
      <c r="AT369" s="157" t="s">
        <v>174</v>
      </c>
      <c r="AU369" s="157" t="s">
        <v>90</v>
      </c>
      <c r="AV369" s="13" t="s">
        <v>90</v>
      </c>
      <c r="AW369" s="13" t="s">
        <v>36</v>
      </c>
      <c r="AX369" s="13" t="s">
        <v>81</v>
      </c>
      <c r="AY369" s="157" t="s">
        <v>155</v>
      </c>
    </row>
    <row r="370" spans="2:51" s="13" customFormat="1" ht="12">
      <c r="B370" s="156"/>
      <c r="D370" s="150" t="s">
        <v>174</v>
      </c>
      <c r="E370" s="157" t="s">
        <v>1</v>
      </c>
      <c r="F370" s="158" t="s">
        <v>473</v>
      </c>
      <c r="H370" s="159">
        <v>51.6</v>
      </c>
      <c r="I370" s="160"/>
      <c r="L370" s="156"/>
      <c r="M370" s="161"/>
      <c r="T370" s="162"/>
      <c r="AT370" s="157" t="s">
        <v>174</v>
      </c>
      <c r="AU370" s="157" t="s">
        <v>90</v>
      </c>
      <c r="AV370" s="13" t="s">
        <v>90</v>
      </c>
      <c r="AW370" s="13" t="s">
        <v>36</v>
      </c>
      <c r="AX370" s="13" t="s">
        <v>81</v>
      </c>
      <c r="AY370" s="157" t="s">
        <v>155</v>
      </c>
    </row>
    <row r="371" spans="2:51" s="13" customFormat="1" ht="12">
      <c r="B371" s="156"/>
      <c r="D371" s="150" t="s">
        <v>174</v>
      </c>
      <c r="E371" s="157" t="s">
        <v>1</v>
      </c>
      <c r="F371" s="158" t="s">
        <v>474</v>
      </c>
      <c r="H371" s="159">
        <v>9.92</v>
      </c>
      <c r="I371" s="160"/>
      <c r="L371" s="156"/>
      <c r="M371" s="161"/>
      <c r="T371" s="162"/>
      <c r="AT371" s="157" t="s">
        <v>174</v>
      </c>
      <c r="AU371" s="157" t="s">
        <v>90</v>
      </c>
      <c r="AV371" s="13" t="s">
        <v>90</v>
      </c>
      <c r="AW371" s="13" t="s">
        <v>36</v>
      </c>
      <c r="AX371" s="13" t="s">
        <v>81</v>
      </c>
      <c r="AY371" s="157" t="s">
        <v>155</v>
      </c>
    </row>
    <row r="372" spans="2:51" s="13" customFormat="1" ht="12">
      <c r="B372" s="156"/>
      <c r="D372" s="150" t="s">
        <v>174</v>
      </c>
      <c r="E372" s="157" t="s">
        <v>1</v>
      </c>
      <c r="F372" s="158" t="s">
        <v>475</v>
      </c>
      <c r="H372" s="159">
        <v>21.27</v>
      </c>
      <c r="I372" s="160"/>
      <c r="L372" s="156"/>
      <c r="M372" s="161"/>
      <c r="T372" s="162"/>
      <c r="AT372" s="157" t="s">
        <v>174</v>
      </c>
      <c r="AU372" s="157" t="s">
        <v>90</v>
      </c>
      <c r="AV372" s="13" t="s">
        <v>90</v>
      </c>
      <c r="AW372" s="13" t="s">
        <v>36</v>
      </c>
      <c r="AX372" s="13" t="s">
        <v>81</v>
      </c>
      <c r="AY372" s="157" t="s">
        <v>155</v>
      </c>
    </row>
    <row r="373" spans="2:51" s="13" customFormat="1" ht="12">
      <c r="B373" s="156"/>
      <c r="D373" s="150" t="s">
        <v>174</v>
      </c>
      <c r="E373" s="157" t="s">
        <v>1</v>
      </c>
      <c r="F373" s="158" t="s">
        <v>476</v>
      </c>
      <c r="H373" s="159">
        <v>28.02</v>
      </c>
      <c r="I373" s="160"/>
      <c r="L373" s="156"/>
      <c r="M373" s="161"/>
      <c r="T373" s="162"/>
      <c r="AT373" s="157" t="s">
        <v>174</v>
      </c>
      <c r="AU373" s="157" t="s">
        <v>90</v>
      </c>
      <c r="AV373" s="13" t="s">
        <v>90</v>
      </c>
      <c r="AW373" s="13" t="s">
        <v>36</v>
      </c>
      <c r="AX373" s="13" t="s">
        <v>81</v>
      </c>
      <c r="AY373" s="157" t="s">
        <v>155</v>
      </c>
    </row>
    <row r="374" spans="2:51" s="13" customFormat="1" ht="12">
      <c r="B374" s="156"/>
      <c r="D374" s="150" t="s">
        <v>174</v>
      </c>
      <c r="E374" s="157" t="s">
        <v>1</v>
      </c>
      <c r="F374" s="158" t="s">
        <v>477</v>
      </c>
      <c r="H374" s="159">
        <v>11.4</v>
      </c>
      <c r="I374" s="160"/>
      <c r="L374" s="156"/>
      <c r="M374" s="161"/>
      <c r="T374" s="162"/>
      <c r="AT374" s="157" t="s">
        <v>174</v>
      </c>
      <c r="AU374" s="157" t="s">
        <v>90</v>
      </c>
      <c r="AV374" s="13" t="s">
        <v>90</v>
      </c>
      <c r="AW374" s="13" t="s">
        <v>36</v>
      </c>
      <c r="AX374" s="13" t="s">
        <v>81</v>
      </c>
      <c r="AY374" s="157" t="s">
        <v>155</v>
      </c>
    </row>
    <row r="375" spans="2:51" s="15" customFormat="1" ht="12">
      <c r="B375" s="183"/>
      <c r="D375" s="150" t="s">
        <v>174</v>
      </c>
      <c r="E375" s="184" t="s">
        <v>1</v>
      </c>
      <c r="F375" s="185" t="s">
        <v>355</v>
      </c>
      <c r="H375" s="186">
        <v>201.71</v>
      </c>
      <c r="I375" s="187"/>
      <c r="L375" s="183"/>
      <c r="M375" s="188"/>
      <c r="T375" s="189"/>
      <c r="AT375" s="184" t="s">
        <v>174</v>
      </c>
      <c r="AU375" s="184" t="s">
        <v>90</v>
      </c>
      <c r="AV375" s="15" t="s">
        <v>97</v>
      </c>
      <c r="AW375" s="15" t="s">
        <v>36</v>
      </c>
      <c r="AX375" s="15" t="s">
        <v>81</v>
      </c>
      <c r="AY375" s="184" t="s">
        <v>155</v>
      </c>
    </row>
    <row r="376" spans="2:51" s="12" customFormat="1" ht="12">
      <c r="B376" s="149"/>
      <c r="D376" s="150" t="s">
        <v>174</v>
      </c>
      <c r="E376" s="151" t="s">
        <v>1</v>
      </c>
      <c r="F376" s="152" t="s">
        <v>478</v>
      </c>
      <c r="H376" s="151" t="s">
        <v>1</v>
      </c>
      <c r="I376" s="153"/>
      <c r="L376" s="149"/>
      <c r="M376" s="154"/>
      <c r="T376" s="155"/>
      <c r="AT376" s="151" t="s">
        <v>174</v>
      </c>
      <c r="AU376" s="151" t="s">
        <v>90</v>
      </c>
      <c r="AV376" s="12" t="s">
        <v>88</v>
      </c>
      <c r="AW376" s="12" t="s">
        <v>36</v>
      </c>
      <c r="AX376" s="12" t="s">
        <v>81</v>
      </c>
      <c r="AY376" s="151" t="s">
        <v>155</v>
      </c>
    </row>
    <row r="377" spans="2:51" s="13" customFormat="1" ht="12">
      <c r="B377" s="156"/>
      <c r="D377" s="150" t="s">
        <v>174</v>
      </c>
      <c r="E377" s="157" t="s">
        <v>1</v>
      </c>
      <c r="F377" s="158" t="s">
        <v>479</v>
      </c>
      <c r="H377" s="159">
        <v>2.92</v>
      </c>
      <c r="I377" s="160"/>
      <c r="L377" s="156"/>
      <c r="M377" s="161"/>
      <c r="T377" s="162"/>
      <c r="AT377" s="157" t="s">
        <v>174</v>
      </c>
      <c r="AU377" s="157" t="s">
        <v>90</v>
      </c>
      <c r="AV377" s="13" t="s">
        <v>90</v>
      </c>
      <c r="AW377" s="13" t="s">
        <v>36</v>
      </c>
      <c r="AX377" s="13" t="s">
        <v>81</v>
      </c>
      <c r="AY377" s="157" t="s">
        <v>155</v>
      </c>
    </row>
    <row r="378" spans="2:51" s="13" customFormat="1" ht="12">
      <c r="B378" s="156"/>
      <c r="D378" s="150" t="s">
        <v>174</v>
      </c>
      <c r="E378" s="157" t="s">
        <v>1</v>
      </c>
      <c r="F378" s="158" t="s">
        <v>480</v>
      </c>
      <c r="H378" s="159">
        <v>7.11</v>
      </c>
      <c r="I378" s="160"/>
      <c r="L378" s="156"/>
      <c r="M378" s="161"/>
      <c r="T378" s="162"/>
      <c r="AT378" s="157" t="s">
        <v>174</v>
      </c>
      <c r="AU378" s="157" t="s">
        <v>90</v>
      </c>
      <c r="AV378" s="13" t="s">
        <v>90</v>
      </c>
      <c r="AW378" s="13" t="s">
        <v>36</v>
      </c>
      <c r="AX378" s="13" t="s">
        <v>81</v>
      </c>
      <c r="AY378" s="157" t="s">
        <v>155</v>
      </c>
    </row>
    <row r="379" spans="2:51" s="13" customFormat="1" ht="12">
      <c r="B379" s="156"/>
      <c r="D379" s="150" t="s">
        <v>174</v>
      </c>
      <c r="E379" s="157" t="s">
        <v>1</v>
      </c>
      <c r="F379" s="158" t="s">
        <v>481</v>
      </c>
      <c r="H379" s="159">
        <v>14.22</v>
      </c>
      <c r="I379" s="160"/>
      <c r="L379" s="156"/>
      <c r="M379" s="161"/>
      <c r="T379" s="162"/>
      <c r="AT379" s="157" t="s">
        <v>174</v>
      </c>
      <c r="AU379" s="157" t="s">
        <v>90</v>
      </c>
      <c r="AV379" s="13" t="s">
        <v>90</v>
      </c>
      <c r="AW379" s="13" t="s">
        <v>36</v>
      </c>
      <c r="AX379" s="13" t="s">
        <v>81</v>
      </c>
      <c r="AY379" s="157" t="s">
        <v>155</v>
      </c>
    </row>
    <row r="380" spans="2:51" s="13" customFormat="1" ht="12">
      <c r="B380" s="156"/>
      <c r="D380" s="150" t="s">
        <v>174</v>
      </c>
      <c r="E380" s="157" t="s">
        <v>1</v>
      </c>
      <c r="F380" s="158" t="s">
        <v>482</v>
      </c>
      <c r="H380" s="159">
        <v>6</v>
      </c>
      <c r="I380" s="160"/>
      <c r="L380" s="156"/>
      <c r="M380" s="161"/>
      <c r="T380" s="162"/>
      <c r="AT380" s="157" t="s">
        <v>174</v>
      </c>
      <c r="AU380" s="157" t="s">
        <v>90</v>
      </c>
      <c r="AV380" s="13" t="s">
        <v>90</v>
      </c>
      <c r="AW380" s="13" t="s">
        <v>36</v>
      </c>
      <c r="AX380" s="13" t="s">
        <v>81</v>
      </c>
      <c r="AY380" s="157" t="s">
        <v>155</v>
      </c>
    </row>
    <row r="381" spans="2:51" s="15" customFormat="1" ht="12">
      <c r="B381" s="183"/>
      <c r="D381" s="150" t="s">
        <v>174</v>
      </c>
      <c r="E381" s="184" t="s">
        <v>1</v>
      </c>
      <c r="F381" s="185" t="s">
        <v>355</v>
      </c>
      <c r="H381" s="186">
        <v>30.25</v>
      </c>
      <c r="I381" s="187"/>
      <c r="L381" s="183"/>
      <c r="M381" s="188"/>
      <c r="T381" s="189"/>
      <c r="AT381" s="184" t="s">
        <v>174</v>
      </c>
      <c r="AU381" s="184" t="s">
        <v>90</v>
      </c>
      <c r="AV381" s="15" t="s">
        <v>97</v>
      </c>
      <c r="AW381" s="15" t="s">
        <v>36</v>
      </c>
      <c r="AX381" s="15" t="s">
        <v>81</v>
      </c>
      <c r="AY381" s="184" t="s">
        <v>155</v>
      </c>
    </row>
    <row r="382" spans="2:51" s="14" customFormat="1" ht="12">
      <c r="B382" s="163"/>
      <c r="D382" s="150" t="s">
        <v>174</v>
      </c>
      <c r="E382" s="164" t="s">
        <v>1</v>
      </c>
      <c r="F382" s="165" t="s">
        <v>181</v>
      </c>
      <c r="H382" s="166">
        <v>231.96</v>
      </c>
      <c r="I382" s="167"/>
      <c r="L382" s="163"/>
      <c r="M382" s="168"/>
      <c r="T382" s="169"/>
      <c r="AT382" s="164" t="s">
        <v>174</v>
      </c>
      <c r="AU382" s="164" t="s">
        <v>90</v>
      </c>
      <c r="AV382" s="14" t="s">
        <v>162</v>
      </c>
      <c r="AW382" s="14" t="s">
        <v>36</v>
      </c>
      <c r="AX382" s="14" t="s">
        <v>88</v>
      </c>
      <c r="AY382" s="164" t="s">
        <v>155</v>
      </c>
    </row>
    <row r="383" spans="2:65" s="1" customFormat="1" ht="21.75" customHeight="1">
      <c r="B383" s="32"/>
      <c r="C383" s="170" t="s">
        <v>483</v>
      </c>
      <c r="D383" s="170" t="s">
        <v>228</v>
      </c>
      <c r="E383" s="171" t="s">
        <v>484</v>
      </c>
      <c r="F383" s="172" t="s">
        <v>485</v>
      </c>
      <c r="G383" s="173" t="s">
        <v>160</v>
      </c>
      <c r="H383" s="174">
        <v>66.564</v>
      </c>
      <c r="I383" s="175"/>
      <c r="J383" s="176">
        <f>ROUND(I383*H383,2)</f>
        <v>0</v>
      </c>
      <c r="K383" s="172" t="s">
        <v>161</v>
      </c>
      <c r="L383" s="177"/>
      <c r="M383" s="178" t="s">
        <v>1</v>
      </c>
      <c r="N383" s="179" t="s">
        <v>46</v>
      </c>
      <c r="P383" s="145">
        <f>O383*H383</f>
        <v>0</v>
      </c>
      <c r="Q383" s="145">
        <v>0.00045</v>
      </c>
      <c r="R383" s="145">
        <f>Q383*H383</f>
        <v>0.029953799999999996</v>
      </c>
      <c r="S383" s="145">
        <v>0</v>
      </c>
      <c r="T383" s="146">
        <f>S383*H383</f>
        <v>0</v>
      </c>
      <c r="AR383" s="147" t="s">
        <v>200</v>
      </c>
      <c r="AT383" s="147" t="s">
        <v>228</v>
      </c>
      <c r="AU383" s="147" t="s">
        <v>90</v>
      </c>
      <c r="AY383" s="17" t="s">
        <v>155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7" t="s">
        <v>88</v>
      </c>
      <c r="BK383" s="148">
        <f>ROUND(I383*H383,2)</f>
        <v>0</v>
      </c>
      <c r="BL383" s="17" t="s">
        <v>162</v>
      </c>
      <c r="BM383" s="147" t="s">
        <v>486</v>
      </c>
    </row>
    <row r="384" spans="2:51" s="12" customFormat="1" ht="12">
      <c r="B384" s="149"/>
      <c r="D384" s="150" t="s">
        <v>174</v>
      </c>
      <c r="E384" s="151" t="s">
        <v>1</v>
      </c>
      <c r="F384" s="152" t="s">
        <v>469</v>
      </c>
      <c r="H384" s="151" t="s">
        <v>1</v>
      </c>
      <c r="I384" s="153"/>
      <c r="L384" s="149"/>
      <c r="M384" s="154"/>
      <c r="T384" s="155"/>
      <c r="AT384" s="151" t="s">
        <v>174</v>
      </c>
      <c r="AU384" s="151" t="s">
        <v>90</v>
      </c>
      <c r="AV384" s="12" t="s">
        <v>88</v>
      </c>
      <c r="AW384" s="12" t="s">
        <v>36</v>
      </c>
      <c r="AX384" s="12" t="s">
        <v>81</v>
      </c>
      <c r="AY384" s="151" t="s">
        <v>155</v>
      </c>
    </row>
    <row r="385" spans="2:51" s="13" customFormat="1" ht="12">
      <c r="B385" s="156"/>
      <c r="D385" s="150" t="s">
        <v>174</v>
      </c>
      <c r="E385" s="157" t="s">
        <v>1</v>
      </c>
      <c r="F385" s="158" t="s">
        <v>470</v>
      </c>
      <c r="H385" s="159">
        <v>13.1</v>
      </c>
      <c r="I385" s="160"/>
      <c r="L385" s="156"/>
      <c r="M385" s="161"/>
      <c r="T385" s="162"/>
      <c r="AT385" s="157" t="s">
        <v>174</v>
      </c>
      <c r="AU385" s="157" t="s">
        <v>90</v>
      </c>
      <c r="AV385" s="13" t="s">
        <v>90</v>
      </c>
      <c r="AW385" s="13" t="s">
        <v>36</v>
      </c>
      <c r="AX385" s="13" t="s">
        <v>81</v>
      </c>
      <c r="AY385" s="157" t="s">
        <v>155</v>
      </c>
    </row>
    <row r="386" spans="2:51" s="13" customFormat="1" ht="12">
      <c r="B386" s="156"/>
      <c r="D386" s="150" t="s">
        <v>174</v>
      </c>
      <c r="E386" s="157" t="s">
        <v>1</v>
      </c>
      <c r="F386" s="158" t="s">
        <v>471</v>
      </c>
      <c r="H386" s="159">
        <v>11.6</v>
      </c>
      <c r="I386" s="160"/>
      <c r="L386" s="156"/>
      <c r="M386" s="161"/>
      <c r="T386" s="162"/>
      <c r="AT386" s="157" t="s">
        <v>174</v>
      </c>
      <c r="AU386" s="157" t="s">
        <v>90</v>
      </c>
      <c r="AV386" s="13" t="s">
        <v>90</v>
      </c>
      <c r="AW386" s="13" t="s">
        <v>36</v>
      </c>
      <c r="AX386" s="13" t="s">
        <v>81</v>
      </c>
      <c r="AY386" s="157" t="s">
        <v>155</v>
      </c>
    </row>
    <row r="387" spans="2:51" s="13" customFormat="1" ht="12">
      <c r="B387" s="156"/>
      <c r="D387" s="150" t="s">
        <v>174</v>
      </c>
      <c r="E387" s="157" t="s">
        <v>1</v>
      </c>
      <c r="F387" s="158" t="s">
        <v>472</v>
      </c>
      <c r="H387" s="159">
        <v>54.8</v>
      </c>
      <c r="I387" s="160"/>
      <c r="L387" s="156"/>
      <c r="M387" s="161"/>
      <c r="T387" s="162"/>
      <c r="AT387" s="157" t="s">
        <v>174</v>
      </c>
      <c r="AU387" s="157" t="s">
        <v>90</v>
      </c>
      <c r="AV387" s="13" t="s">
        <v>90</v>
      </c>
      <c r="AW387" s="13" t="s">
        <v>36</v>
      </c>
      <c r="AX387" s="13" t="s">
        <v>81</v>
      </c>
      <c r="AY387" s="157" t="s">
        <v>155</v>
      </c>
    </row>
    <row r="388" spans="2:51" s="13" customFormat="1" ht="12">
      <c r="B388" s="156"/>
      <c r="D388" s="150" t="s">
        <v>174</v>
      </c>
      <c r="E388" s="157" t="s">
        <v>1</v>
      </c>
      <c r="F388" s="158" t="s">
        <v>473</v>
      </c>
      <c r="H388" s="159">
        <v>51.6</v>
      </c>
      <c r="I388" s="160"/>
      <c r="L388" s="156"/>
      <c r="M388" s="161"/>
      <c r="T388" s="162"/>
      <c r="AT388" s="157" t="s">
        <v>174</v>
      </c>
      <c r="AU388" s="157" t="s">
        <v>90</v>
      </c>
      <c r="AV388" s="13" t="s">
        <v>90</v>
      </c>
      <c r="AW388" s="13" t="s">
        <v>36</v>
      </c>
      <c r="AX388" s="13" t="s">
        <v>81</v>
      </c>
      <c r="AY388" s="157" t="s">
        <v>155</v>
      </c>
    </row>
    <row r="389" spans="2:51" s="13" customFormat="1" ht="12">
      <c r="B389" s="156"/>
      <c r="D389" s="150" t="s">
        <v>174</v>
      </c>
      <c r="E389" s="157" t="s">
        <v>1</v>
      </c>
      <c r="F389" s="158" t="s">
        <v>474</v>
      </c>
      <c r="H389" s="159">
        <v>9.92</v>
      </c>
      <c r="I389" s="160"/>
      <c r="L389" s="156"/>
      <c r="M389" s="161"/>
      <c r="T389" s="162"/>
      <c r="AT389" s="157" t="s">
        <v>174</v>
      </c>
      <c r="AU389" s="157" t="s">
        <v>90</v>
      </c>
      <c r="AV389" s="13" t="s">
        <v>90</v>
      </c>
      <c r="AW389" s="13" t="s">
        <v>36</v>
      </c>
      <c r="AX389" s="13" t="s">
        <v>81</v>
      </c>
      <c r="AY389" s="157" t="s">
        <v>155</v>
      </c>
    </row>
    <row r="390" spans="2:51" s="13" customFormat="1" ht="12">
      <c r="B390" s="156"/>
      <c r="D390" s="150" t="s">
        <v>174</v>
      </c>
      <c r="E390" s="157" t="s">
        <v>1</v>
      </c>
      <c r="F390" s="158" t="s">
        <v>475</v>
      </c>
      <c r="H390" s="159">
        <v>21.27</v>
      </c>
      <c r="I390" s="160"/>
      <c r="L390" s="156"/>
      <c r="M390" s="161"/>
      <c r="T390" s="162"/>
      <c r="AT390" s="157" t="s">
        <v>174</v>
      </c>
      <c r="AU390" s="157" t="s">
        <v>90</v>
      </c>
      <c r="AV390" s="13" t="s">
        <v>90</v>
      </c>
      <c r="AW390" s="13" t="s">
        <v>36</v>
      </c>
      <c r="AX390" s="13" t="s">
        <v>81</v>
      </c>
      <c r="AY390" s="157" t="s">
        <v>155</v>
      </c>
    </row>
    <row r="391" spans="2:51" s="13" customFormat="1" ht="12">
      <c r="B391" s="156"/>
      <c r="D391" s="150" t="s">
        <v>174</v>
      </c>
      <c r="E391" s="157" t="s">
        <v>1</v>
      </c>
      <c r="F391" s="158" t="s">
        <v>476</v>
      </c>
      <c r="H391" s="159">
        <v>28.02</v>
      </c>
      <c r="I391" s="160"/>
      <c r="L391" s="156"/>
      <c r="M391" s="161"/>
      <c r="T391" s="162"/>
      <c r="AT391" s="157" t="s">
        <v>174</v>
      </c>
      <c r="AU391" s="157" t="s">
        <v>90</v>
      </c>
      <c r="AV391" s="13" t="s">
        <v>90</v>
      </c>
      <c r="AW391" s="13" t="s">
        <v>36</v>
      </c>
      <c r="AX391" s="13" t="s">
        <v>81</v>
      </c>
      <c r="AY391" s="157" t="s">
        <v>155</v>
      </c>
    </row>
    <row r="392" spans="2:51" s="13" customFormat="1" ht="12">
      <c r="B392" s="156"/>
      <c r="D392" s="150" t="s">
        <v>174</v>
      </c>
      <c r="E392" s="157" t="s">
        <v>1</v>
      </c>
      <c r="F392" s="158" t="s">
        <v>477</v>
      </c>
      <c r="H392" s="159">
        <v>11.4</v>
      </c>
      <c r="I392" s="160"/>
      <c r="L392" s="156"/>
      <c r="M392" s="161"/>
      <c r="T392" s="162"/>
      <c r="AT392" s="157" t="s">
        <v>174</v>
      </c>
      <c r="AU392" s="157" t="s">
        <v>90</v>
      </c>
      <c r="AV392" s="13" t="s">
        <v>90</v>
      </c>
      <c r="AW392" s="13" t="s">
        <v>36</v>
      </c>
      <c r="AX392" s="13" t="s">
        <v>81</v>
      </c>
      <c r="AY392" s="157" t="s">
        <v>155</v>
      </c>
    </row>
    <row r="393" spans="2:51" s="15" customFormat="1" ht="12">
      <c r="B393" s="183"/>
      <c r="D393" s="150" t="s">
        <v>174</v>
      </c>
      <c r="E393" s="184" t="s">
        <v>1</v>
      </c>
      <c r="F393" s="185" t="s">
        <v>355</v>
      </c>
      <c r="H393" s="186">
        <v>201.71</v>
      </c>
      <c r="I393" s="187"/>
      <c r="L393" s="183"/>
      <c r="M393" s="188"/>
      <c r="T393" s="189"/>
      <c r="AT393" s="184" t="s">
        <v>174</v>
      </c>
      <c r="AU393" s="184" t="s">
        <v>90</v>
      </c>
      <c r="AV393" s="15" t="s">
        <v>97</v>
      </c>
      <c r="AW393" s="15" t="s">
        <v>36</v>
      </c>
      <c r="AX393" s="15" t="s">
        <v>81</v>
      </c>
      <c r="AY393" s="184" t="s">
        <v>155</v>
      </c>
    </row>
    <row r="394" spans="2:51" s="13" customFormat="1" ht="12">
      <c r="B394" s="156"/>
      <c r="D394" s="150" t="s">
        <v>174</v>
      </c>
      <c r="E394" s="157" t="s">
        <v>1</v>
      </c>
      <c r="F394" s="158" t="s">
        <v>487</v>
      </c>
      <c r="H394" s="159">
        <v>60.513</v>
      </c>
      <c r="I394" s="160"/>
      <c r="L394" s="156"/>
      <c r="M394" s="161"/>
      <c r="T394" s="162"/>
      <c r="AT394" s="157" t="s">
        <v>174</v>
      </c>
      <c r="AU394" s="157" t="s">
        <v>90</v>
      </c>
      <c r="AV394" s="13" t="s">
        <v>90</v>
      </c>
      <c r="AW394" s="13" t="s">
        <v>36</v>
      </c>
      <c r="AX394" s="13" t="s">
        <v>88</v>
      </c>
      <c r="AY394" s="157" t="s">
        <v>155</v>
      </c>
    </row>
    <row r="395" spans="2:51" s="13" customFormat="1" ht="12">
      <c r="B395" s="156"/>
      <c r="D395" s="150" t="s">
        <v>174</v>
      </c>
      <c r="F395" s="158" t="s">
        <v>488</v>
      </c>
      <c r="H395" s="159">
        <v>66.564</v>
      </c>
      <c r="I395" s="160"/>
      <c r="L395" s="156"/>
      <c r="M395" s="161"/>
      <c r="T395" s="162"/>
      <c r="AT395" s="157" t="s">
        <v>174</v>
      </c>
      <c r="AU395" s="157" t="s">
        <v>90</v>
      </c>
      <c r="AV395" s="13" t="s">
        <v>90</v>
      </c>
      <c r="AW395" s="13" t="s">
        <v>4</v>
      </c>
      <c r="AX395" s="13" t="s">
        <v>88</v>
      </c>
      <c r="AY395" s="157" t="s">
        <v>155</v>
      </c>
    </row>
    <row r="396" spans="2:65" s="1" customFormat="1" ht="24.25" customHeight="1">
      <c r="B396" s="32"/>
      <c r="C396" s="170" t="s">
        <v>489</v>
      </c>
      <c r="D396" s="170" t="s">
        <v>228</v>
      </c>
      <c r="E396" s="171" t="s">
        <v>490</v>
      </c>
      <c r="F396" s="172" t="s">
        <v>491</v>
      </c>
      <c r="G396" s="173" t="s">
        <v>160</v>
      </c>
      <c r="H396" s="174">
        <v>9.983</v>
      </c>
      <c r="I396" s="175"/>
      <c r="J396" s="176">
        <f>ROUND(I396*H396,2)</f>
        <v>0</v>
      </c>
      <c r="K396" s="172" t="s">
        <v>161</v>
      </c>
      <c r="L396" s="177"/>
      <c r="M396" s="178" t="s">
        <v>1</v>
      </c>
      <c r="N396" s="179" t="s">
        <v>46</v>
      </c>
      <c r="P396" s="145">
        <f>O396*H396</f>
        <v>0</v>
      </c>
      <c r="Q396" s="145">
        <v>0.0009</v>
      </c>
      <c r="R396" s="145">
        <f>Q396*H396</f>
        <v>0.0089847</v>
      </c>
      <c r="S396" s="145">
        <v>0</v>
      </c>
      <c r="T396" s="146">
        <f>S396*H396</f>
        <v>0</v>
      </c>
      <c r="AR396" s="147" t="s">
        <v>200</v>
      </c>
      <c r="AT396" s="147" t="s">
        <v>228</v>
      </c>
      <c r="AU396" s="147" t="s">
        <v>90</v>
      </c>
      <c r="AY396" s="17" t="s">
        <v>155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7" t="s">
        <v>88</v>
      </c>
      <c r="BK396" s="148">
        <f>ROUND(I396*H396,2)</f>
        <v>0</v>
      </c>
      <c r="BL396" s="17" t="s">
        <v>162</v>
      </c>
      <c r="BM396" s="147" t="s">
        <v>492</v>
      </c>
    </row>
    <row r="397" spans="2:51" s="12" customFormat="1" ht="12">
      <c r="B397" s="149"/>
      <c r="D397" s="150" t="s">
        <v>174</v>
      </c>
      <c r="E397" s="151" t="s">
        <v>1</v>
      </c>
      <c r="F397" s="152" t="s">
        <v>478</v>
      </c>
      <c r="H397" s="151" t="s">
        <v>1</v>
      </c>
      <c r="I397" s="153"/>
      <c r="L397" s="149"/>
      <c r="M397" s="154"/>
      <c r="T397" s="155"/>
      <c r="AT397" s="151" t="s">
        <v>174</v>
      </c>
      <c r="AU397" s="151" t="s">
        <v>90</v>
      </c>
      <c r="AV397" s="12" t="s">
        <v>88</v>
      </c>
      <c r="AW397" s="12" t="s">
        <v>36</v>
      </c>
      <c r="AX397" s="12" t="s">
        <v>81</v>
      </c>
      <c r="AY397" s="151" t="s">
        <v>155</v>
      </c>
    </row>
    <row r="398" spans="2:51" s="13" customFormat="1" ht="12">
      <c r="B398" s="156"/>
      <c r="D398" s="150" t="s">
        <v>174</v>
      </c>
      <c r="E398" s="157" t="s">
        <v>1</v>
      </c>
      <c r="F398" s="158" t="s">
        <v>479</v>
      </c>
      <c r="H398" s="159">
        <v>2.92</v>
      </c>
      <c r="I398" s="160"/>
      <c r="L398" s="156"/>
      <c r="M398" s="161"/>
      <c r="T398" s="162"/>
      <c r="AT398" s="157" t="s">
        <v>174</v>
      </c>
      <c r="AU398" s="157" t="s">
        <v>90</v>
      </c>
      <c r="AV398" s="13" t="s">
        <v>90</v>
      </c>
      <c r="AW398" s="13" t="s">
        <v>36</v>
      </c>
      <c r="AX398" s="13" t="s">
        <v>81</v>
      </c>
      <c r="AY398" s="157" t="s">
        <v>155</v>
      </c>
    </row>
    <row r="399" spans="2:51" s="13" customFormat="1" ht="12">
      <c r="B399" s="156"/>
      <c r="D399" s="150" t="s">
        <v>174</v>
      </c>
      <c r="E399" s="157" t="s">
        <v>1</v>
      </c>
      <c r="F399" s="158" t="s">
        <v>480</v>
      </c>
      <c r="H399" s="159">
        <v>7.11</v>
      </c>
      <c r="I399" s="160"/>
      <c r="L399" s="156"/>
      <c r="M399" s="161"/>
      <c r="T399" s="162"/>
      <c r="AT399" s="157" t="s">
        <v>174</v>
      </c>
      <c r="AU399" s="157" t="s">
        <v>90</v>
      </c>
      <c r="AV399" s="13" t="s">
        <v>90</v>
      </c>
      <c r="AW399" s="13" t="s">
        <v>36</v>
      </c>
      <c r="AX399" s="13" t="s">
        <v>81</v>
      </c>
      <c r="AY399" s="157" t="s">
        <v>155</v>
      </c>
    </row>
    <row r="400" spans="2:51" s="13" customFormat="1" ht="12">
      <c r="B400" s="156"/>
      <c r="D400" s="150" t="s">
        <v>174</v>
      </c>
      <c r="E400" s="157" t="s">
        <v>1</v>
      </c>
      <c r="F400" s="158" t="s">
        <v>481</v>
      </c>
      <c r="H400" s="159">
        <v>14.22</v>
      </c>
      <c r="I400" s="160"/>
      <c r="L400" s="156"/>
      <c r="M400" s="161"/>
      <c r="T400" s="162"/>
      <c r="AT400" s="157" t="s">
        <v>174</v>
      </c>
      <c r="AU400" s="157" t="s">
        <v>90</v>
      </c>
      <c r="AV400" s="13" t="s">
        <v>90</v>
      </c>
      <c r="AW400" s="13" t="s">
        <v>36</v>
      </c>
      <c r="AX400" s="13" t="s">
        <v>81</v>
      </c>
      <c r="AY400" s="157" t="s">
        <v>155</v>
      </c>
    </row>
    <row r="401" spans="2:51" s="13" customFormat="1" ht="12">
      <c r="B401" s="156"/>
      <c r="D401" s="150" t="s">
        <v>174</v>
      </c>
      <c r="E401" s="157" t="s">
        <v>1</v>
      </c>
      <c r="F401" s="158" t="s">
        <v>482</v>
      </c>
      <c r="H401" s="159">
        <v>6</v>
      </c>
      <c r="I401" s="160"/>
      <c r="L401" s="156"/>
      <c r="M401" s="161"/>
      <c r="T401" s="162"/>
      <c r="AT401" s="157" t="s">
        <v>174</v>
      </c>
      <c r="AU401" s="157" t="s">
        <v>90</v>
      </c>
      <c r="AV401" s="13" t="s">
        <v>90</v>
      </c>
      <c r="AW401" s="13" t="s">
        <v>36</v>
      </c>
      <c r="AX401" s="13" t="s">
        <v>81</v>
      </c>
      <c r="AY401" s="157" t="s">
        <v>155</v>
      </c>
    </row>
    <row r="402" spans="2:51" s="15" customFormat="1" ht="12">
      <c r="B402" s="183"/>
      <c r="D402" s="150" t="s">
        <v>174</v>
      </c>
      <c r="E402" s="184" t="s">
        <v>1</v>
      </c>
      <c r="F402" s="185" t="s">
        <v>355</v>
      </c>
      <c r="H402" s="186">
        <v>30.25</v>
      </c>
      <c r="I402" s="187"/>
      <c r="L402" s="183"/>
      <c r="M402" s="188"/>
      <c r="T402" s="189"/>
      <c r="AT402" s="184" t="s">
        <v>174</v>
      </c>
      <c r="AU402" s="184" t="s">
        <v>90</v>
      </c>
      <c r="AV402" s="15" t="s">
        <v>97</v>
      </c>
      <c r="AW402" s="15" t="s">
        <v>36</v>
      </c>
      <c r="AX402" s="15" t="s">
        <v>81</v>
      </c>
      <c r="AY402" s="184" t="s">
        <v>155</v>
      </c>
    </row>
    <row r="403" spans="2:51" s="13" customFormat="1" ht="12">
      <c r="B403" s="156"/>
      <c r="D403" s="150" t="s">
        <v>174</v>
      </c>
      <c r="E403" s="157" t="s">
        <v>1</v>
      </c>
      <c r="F403" s="158" t="s">
        <v>493</v>
      </c>
      <c r="H403" s="159">
        <v>9.075</v>
      </c>
      <c r="I403" s="160"/>
      <c r="L403" s="156"/>
      <c r="M403" s="161"/>
      <c r="T403" s="162"/>
      <c r="AT403" s="157" t="s">
        <v>174</v>
      </c>
      <c r="AU403" s="157" t="s">
        <v>90</v>
      </c>
      <c r="AV403" s="13" t="s">
        <v>90</v>
      </c>
      <c r="AW403" s="13" t="s">
        <v>36</v>
      </c>
      <c r="AX403" s="13" t="s">
        <v>88</v>
      </c>
      <c r="AY403" s="157" t="s">
        <v>155</v>
      </c>
    </row>
    <row r="404" spans="2:51" s="13" customFormat="1" ht="12">
      <c r="B404" s="156"/>
      <c r="D404" s="150" t="s">
        <v>174</v>
      </c>
      <c r="F404" s="158" t="s">
        <v>494</v>
      </c>
      <c r="H404" s="159">
        <v>9.983</v>
      </c>
      <c r="I404" s="160"/>
      <c r="L404" s="156"/>
      <c r="M404" s="161"/>
      <c r="T404" s="162"/>
      <c r="AT404" s="157" t="s">
        <v>174</v>
      </c>
      <c r="AU404" s="157" t="s">
        <v>90</v>
      </c>
      <c r="AV404" s="13" t="s">
        <v>90</v>
      </c>
      <c r="AW404" s="13" t="s">
        <v>4</v>
      </c>
      <c r="AX404" s="13" t="s">
        <v>88</v>
      </c>
      <c r="AY404" s="157" t="s">
        <v>155</v>
      </c>
    </row>
    <row r="405" spans="2:65" s="1" customFormat="1" ht="16.5" customHeight="1">
      <c r="B405" s="32"/>
      <c r="C405" s="136" t="s">
        <v>495</v>
      </c>
      <c r="D405" s="136" t="s">
        <v>157</v>
      </c>
      <c r="E405" s="137" t="s">
        <v>496</v>
      </c>
      <c r="F405" s="138" t="s">
        <v>497</v>
      </c>
      <c r="G405" s="139" t="s">
        <v>422</v>
      </c>
      <c r="H405" s="140">
        <v>475.696</v>
      </c>
      <c r="I405" s="141"/>
      <c r="J405" s="142">
        <f>ROUND(I405*H405,2)</f>
        <v>0</v>
      </c>
      <c r="K405" s="138" t="s">
        <v>161</v>
      </c>
      <c r="L405" s="32"/>
      <c r="M405" s="143" t="s">
        <v>1</v>
      </c>
      <c r="N405" s="144" t="s">
        <v>46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162</v>
      </c>
      <c r="AT405" s="147" t="s">
        <v>157</v>
      </c>
      <c r="AU405" s="147" t="s">
        <v>90</v>
      </c>
      <c r="AY405" s="17" t="s">
        <v>155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7" t="s">
        <v>88</v>
      </c>
      <c r="BK405" s="148">
        <f>ROUND(I405*H405,2)</f>
        <v>0</v>
      </c>
      <c r="BL405" s="17" t="s">
        <v>162</v>
      </c>
      <c r="BM405" s="147" t="s">
        <v>498</v>
      </c>
    </row>
    <row r="406" spans="2:51" s="12" customFormat="1" ht="12">
      <c r="B406" s="149"/>
      <c r="D406" s="150" t="s">
        <v>174</v>
      </c>
      <c r="E406" s="151" t="s">
        <v>1</v>
      </c>
      <c r="F406" s="152" t="s">
        <v>499</v>
      </c>
      <c r="H406" s="151" t="s">
        <v>1</v>
      </c>
      <c r="I406" s="153"/>
      <c r="L406" s="149"/>
      <c r="M406" s="154"/>
      <c r="T406" s="155"/>
      <c r="AT406" s="151" t="s">
        <v>174</v>
      </c>
      <c r="AU406" s="151" t="s">
        <v>90</v>
      </c>
      <c r="AV406" s="12" t="s">
        <v>88</v>
      </c>
      <c r="AW406" s="12" t="s">
        <v>36</v>
      </c>
      <c r="AX406" s="12" t="s">
        <v>81</v>
      </c>
      <c r="AY406" s="151" t="s">
        <v>155</v>
      </c>
    </row>
    <row r="407" spans="2:51" s="13" customFormat="1" ht="12">
      <c r="B407" s="156"/>
      <c r="D407" s="150" t="s">
        <v>174</v>
      </c>
      <c r="E407" s="157" t="s">
        <v>1</v>
      </c>
      <c r="F407" s="158" t="s">
        <v>470</v>
      </c>
      <c r="H407" s="159">
        <v>13.1</v>
      </c>
      <c r="I407" s="160"/>
      <c r="L407" s="156"/>
      <c r="M407" s="161"/>
      <c r="T407" s="162"/>
      <c r="AT407" s="157" t="s">
        <v>174</v>
      </c>
      <c r="AU407" s="157" t="s">
        <v>90</v>
      </c>
      <c r="AV407" s="13" t="s">
        <v>90</v>
      </c>
      <c r="AW407" s="13" t="s">
        <v>36</v>
      </c>
      <c r="AX407" s="13" t="s">
        <v>81</v>
      </c>
      <c r="AY407" s="157" t="s">
        <v>155</v>
      </c>
    </row>
    <row r="408" spans="2:51" s="13" customFormat="1" ht="12">
      <c r="B408" s="156"/>
      <c r="D408" s="150" t="s">
        <v>174</v>
      </c>
      <c r="E408" s="157" t="s">
        <v>1</v>
      </c>
      <c r="F408" s="158" t="s">
        <v>471</v>
      </c>
      <c r="H408" s="159">
        <v>11.6</v>
      </c>
      <c r="I408" s="160"/>
      <c r="L408" s="156"/>
      <c r="M408" s="161"/>
      <c r="T408" s="162"/>
      <c r="AT408" s="157" t="s">
        <v>174</v>
      </c>
      <c r="AU408" s="157" t="s">
        <v>90</v>
      </c>
      <c r="AV408" s="13" t="s">
        <v>90</v>
      </c>
      <c r="AW408" s="13" t="s">
        <v>36</v>
      </c>
      <c r="AX408" s="13" t="s">
        <v>81</v>
      </c>
      <c r="AY408" s="157" t="s">
        <v>155</v>
      </c>
    </row>
    <row r="409" spans="2:51" s="13" customFormat="1" ht="12">
      <c r="B409" s="156"/>
      <c r="D409" s="150" t="s">
        <v>174</v>
      </c>
      <c r="E409" s="157" t="s">
        <v>1</v>
      </c>
      <c r="F409" s="158" t="s">
        <v>472</v>
      </c>
      <c r="H409" s="159">
        <v>54.8</v>
      </c>
      <c r="I409" s="160"/>
      <c r="L409" s="156"/>
      <c r="M409" s="161"/>
      <c r="T409" s="162"/>
      <c r="AT409" s="157" t="s">
        <v>174</v>
      </c>
      <c r="AU409" s="157" t="s">
        <v>90</v>
      </c>
      <c r="AV409" s="13" t="s">
        <v>90</v>
      </c>
      <c r="AW409" s="13" t="s">
        <v>36</v>
      </c>
      <c r="AX409" s="13" t="s">
        <v>81</v>
      </c>
      <c r="AY409" s="157" t="s">
        <v>155</v>
      </c>
    </row>
    <row r="410" spans="2:51" s="13" customFormat="1" ht="12">
      <c r="B410" s="156"/>
      <c r="D410" s="150" t="s">
        <v>174</v>
      </c>
      <c r="E410" s="157" t="s">
        <v>1</v>
      </c>
      <c r="F410" s="158" t="s">
        <v>473</v>
      </c>
      <c r="H410" s="159">
        <v>51.6</v>
      </c>
      <c r="I410" s="160"/>
      <c r="L410" s="156"/>
      <c r="M410" s="161"/>
      <c r="T410" s="162"/>
      <c r="AT410" s="157" t="s">
        <v>174</v>
      </c>
      <c r="AU410" s="157" t="s">
        <v>90</v>
      </c>
      <c r="AV410" s="13" t="s">
        <v>90</v>
      </c>
      <c r="AW410" s="13" t="s">
        <v>36</v>
      </c>
      <c r="AX410" s="13" t="s">
        <v>81</v>
      </c>
      <c r="AY410" s="157" t="s">
        <v>155</v>
      </c>
    </row>
    <row r="411" spans="2:51" s="13" customFormat="1" ht="12">
      <c r="B411" s="156"/>
      <c r="D411" s="150" t="s">
        <v>174</v>
      </c>
      <c r="E411" s="157" t="s">
        <v>1</v>
      </c>
      <c r="F411" s="158" t="s">
        <v>474</v>
      </c>
      <c r="H411" s="159">
        <v>9.92</v>
      </c>
      <c r="I411" s="160"/>
      <c r="L411" s="156"/>
      <c r="M411" s="161"/>
      <c r="T411" s="162"/>
      <c r="AT411" s="157" t="s">
        <v>174</v>
      </c>
      <c r="AU411" s="157" t="s">
        <v>90</v>
      </c>
      <c r="AV411" s="13" t="s">
        <v>90</v>
      </c>
      <c r="AW411" s="13" t="s">
        <v>36</v>
      </c>
      <c r="AX411" s="13" t="s">
        <v>81</v>
      </c>
      <c r="AY411" s="157" t="s">
        <v>155</v>
      </c>
    </row>
    <row r="412" spans="2:51" s="13" customFormat="1" ht="12">
      <c r="B412" s="156"/>
      <c r="D412" s="150" t="s">
        <v>174</v>
      </c>
      <c r="E412" s="157" t="s">
        <v>1</v>
      </c>
      <c r="F412" s="158" t="s">
        <v>475</v>
      </c>
      <c r="H412" s="159">
        <v>21.27</v>
      </c>
      <c r="I412" s="160"/>
      <c r="L412" s="156"/>
      <c r="M412" s="161"/>
      <c r="T412" s="162"/>
      <c r="AT412" s="157" t="s">
        <v>174</v>
      </c>
      <c r="AU412" s="157" t="s">
        <v>90</v>
      </c>
      <c r="AV412" s="13" t="s">
        <v>90</v>
      </c>
      <c r="AW412" s="13" t="s">
        <v>36</v>
      </c>
      <c r="AX412" s="13" t="s">
        <v>81</v>
      </c>
      <c r="AY412" s="157" t="s">
        <v>155</v>
      </c>
    </row>
    <row r="413" spans="2:51" s="13" customFormat="1" ht="12">
      <c r="B413" s="156"/>
      <c r="D413" s="150" t="s">
        <v>174</v>
      </c>
      <c r="E413" s="157" t="s">
        <v>1</v>
      </c>
      <c r="F413" s="158" t="s">
        <v>476</v>
      </c>
      <c r="H413" s="159">
        <v>28.02</v>
      </c>
      <c r="I413" s="160"/>
      <c r="L413" s="156"/>
      <c r="M413" s="161"/>
      <c r="T413" s="162"/>
      <c r="AT413" s="157" t="s">
        <v>174</v>
      </c>
      <c r="AU413" s="157" t="s">
        <v>90</v>
      </c>
      <c r="AV413" s="13" t="s">
        <v>90</v>
      </c>
      <c r="AW413" s="13" t="s">
        <v>36</v>
      </c>
      <c r="AX413" s="13" t="s">
        <v>81</v>
      </c>
      <c r="AY413" s="157" t="s">
        <v>155</v>
      </c>
    </row>
    <row r="414" spans="2:51" s="13" customFormat="1" ht="12">
      <c r="B414" s="156"/>
      <c r="D414" s="150" t="s">
        <v>174</v>
      </c>
      <c r="E414" s="157" t="s">
        <v>1</v>
      </c>
      <c r="F414" s="158" t="s">
        <v>477</v>
      </c>
      <c r="H414" s="159">
        <v>11.4</v>
      </c>
      <c r="I414" s="160"/>
      <c r="L414" s="156"/>
      <c r="M414" s="161"/>
      <c r="T414" s="162"/>
      <c r="AT414" s="157" t="s">
        <v>174</v>
      </c>
      <c r="AU414" s="157" t="s">
        <v>90</v>
      </c>
      <c r="AV414" s="13" t="s">
        <v>90</v>
      </c>
      <c r="AW414" s="13" t="s">
        <v>36</v>
      </c>
      <c r="AX414" s="13" t="s">
        <v>81</v>
      </c>
      <c r="AY414" s="157" t="s">
        <v>155</v>
      </c>
    </row>
    <row r="415" spans="2:51" s="15" customFormat="1" ht="12">
      <c r="B415" s="183"/>
      <c r="D415" s="150" t="s">
        <v>174</v>
      </c>
      <c r="E415" s="184" t="s">
        <v>1</v>
      </c>
      <c r="F415" s="185" t="s">
        <v>355</v>
      </c>
      <c r="H415" s="186">
        <v>201.71</v>
      </c>
      <c r="I415" s="187"/>
      <c r="L415" s="183"/>
      <c r="M415" s="188"/>
      <c r="T415" s="189"/>
      <c r="AT415" s="184" t="s">
        <v>174</v>
      </c>
      <c r="AU415" s="184" t="s">
        <v>90</v>
      </c>
      <c r="AV415" s="15" t="s">
        <v>97</v>
      </c>
      <c r="AW415" s="15" t="s">
        <v>36</v>
      </c>
      <c r="AX415" s="15" t="s">
        <v>81</v>
      </c>
      <c r="AY415" s="184" t="s">
        <v>155</v>
      </c>
    </row>
    <row r="416" spans="2:51" s="12" customFormat="1" ht="12">
      <c r="B416" s="149"/>
      <c r="D416" s="150" t="s">
        <v>174</v>
      </c>
      <c r="E416" s="151" t="s">
        <v>1</v>
      </c>
      <c r="F416" s="152" t="s">
        <v>500</v>
      </c>
      <c r="H416" s="151" t="s">
        <v>1</v>
      </c>
      <c r="I416" s="153"/>
      <c r="L416" s="149"/>
      <c r="M416" s="154"/>
      <c r="T416" s="155"/>
      <c r="AT416" s="151" t="s">
        <v>174</v>
      </c>
      <c r="AU416" s="151" t="s">
        <v>90</v>
      </c>
      <c r="AV416" s="12" t="s">
        <v>88</v>
      </c>
      <c r="AW416" s="12" t="s">
        <v>36</v>
      </c>
      <c r="AX416" s="12" t="s">
        <v>81</v>
      </c>
      <c r="AY416" s="151" t="s">
        <v>155</v>
      </c>
    </row>
    <row r="417" spans="2:51" s="13" customFormat="1" ht="12">
      <c r="B417" s="156"/>
      <c r="D417" s="150" t="s">
        <v>174</v>
      </c>
      <c r="E417" s="157" t="s">
        <v>1</v>
      </c>
      <c r="F417" s="158" t="s">
        <v>501</v>
      </c>
      <c r="H417" s="159">
        <v>27.28</v>
      </c>
      <c r="I417" s="160"/>
      <c r="L417" s="156"/>
      <c r="M417" s="161"/>
      <c r="T417" s="162"/>
      <c r="AT417" s="157" t="s">
        <v>174</v>
      </c>
      <c r="AU417" s="157" t="s">
        <v>90</v>
      </c>
      <c r="AV417" s="13" t="s">
        <v>90</v>
      </c>
      <c r="AW417" s="13" t="s">
        <v>36</v>
      </c>
      <c r="AX417" s="13" t="s">
        <v>81</v>
      </c>
      <c r="AY417" s="157" t="s">
        <v>155</v>
      </c>
    </row>
    <row r="418" spans="2:51" s="15" customFormat="1" ht="12">
      <c r="B418" s="183"/>
      <c r="D418" s="150" t="s">
        <v>174</v>
      </c>
      <c r="E418" s="184" t="s">
        <v>1</v>
      </c>
      <c r="F418" s="185" t="s">
        <v>355</v>
      </c>
      <c r="H418" s="186">
        <v>27.28</v>
      </c>
      <c r="I418" s="187"/>
      <c r="L418" s="183"/>
      <c r="M418" s="188"/>
      <c r="T418" s="189"/>
      <c r="AT418" s="184" t="s">
        <v>174</v>
      </c>
      <c r="AU418" s="184" t="s">
        <v>90</v>
      </c>
      <c r="AV418" s="15" t="s">
        <v>97</v>
      </c>
      <c r="AW418" s="15" t="s">
        <v>36</v>
      </c>
      <c r="AX418" s="15" t="s">
        <v>81</v>
      </c>
      <c r="AY418" s="184" t="s">
        <v>155</v>
      </c>
    </row>
    <row r="419" spans="2:51" s="12" customFormat="1" ht="12">
      <c r="B419" s="149"/>
      <c r="D419" s="150" t="s">
        <v>174</v>
      </c>
      <c r="E419" s="151" t="s">
        <v>1</v>
      </c>
      <c r="F419" s="152" t="s">
        <v>478</v>
      </c>
      <c r="H419" s="151" t="s">
        <v>1</v>
      </c>
      <c r="I419" s="153"/>
      <c r="L419" s="149"/>
      <c r="M419" s="154"/>
      <c r="T419" s="155"/>
      <c r="AT419" s="151" t="s">
        <v>174</v>
      </c>
      <c r="AU419" s="151" t="s">
        <v>90</v>
      </c>
      <c r="AV419" s="12" t="s">
        <v>88</v>
      </c>
      <c r="AW419" s="12" t="s">
        <v>36</v>
      </c>
      <c r="AX419" s="12" t="s">
        <v>81</v>
      </c>
      <c r="AY419" s="151" t="s">
        <v>155</v>
      </c>
    </row>
    <row r="420" spans="2:51" s="13" customFormat="1" ht="12">
      <c r="B420" s="156"/>
      <c r="D420" s="150" t="s">
        <v>174</v>
      </c>
      <c r="E420" s="157" t="s">
        <v>1</v>
      </c>
      <c r="F420" s="158" t="s">
        <v>479</v>
      </c>
      <c r="H420" s="159">
        <v>2.92</v>
      </c>
      <c r="I420" s="160"/>
      <c r="L420" s="156"/>
      <c r="M420" s="161"/>
      <c r="T420" s="162"/>
      <c r="AT420" s="157" t="s">
        <v>174</v>
      </c>
      <c r="AU420" s="157" t="s">
        <v>90</v>
      </c>
      <c r="AV420" s="13" t="s">
        <v>90</v>
      </c>
      <c r="AW420" s="13" t="s">
        <v>36</v>
      </c>
      <c r="AX420" s="13" t="s">
        <v>81</v>
      </c>
      <c r="AY420" s="157" t="s">
        <v>155</v>
      </c>
    </row>
    <row r="421" spans="2:51" s="13" customFormat="1" ht="12">
      <c r="B421" s="156"/>
      <c r="D421" s="150" t="s">
        <v>174</v>
      </c>
      <c r="E421" s="157" t="s">
        <v>1</v>
      </c>
      <c r="F421" s="158" t="s">
        <v>480</v>
      </c>
      <c r="H421" s="159">
        <v>7.11</v>
      </c>
      <c r="I421" s="160"/>
      <c r="L421" s="156"/>
      <c r="M421" s="161"/>
      <c r="T421" s="162"/>
      <c r="AT421" s="157" t="s">
        <v>174</v>
      </c>
      <c r="AU421" s="157" t="s">
        <v>90</v>
      </c>
      <c r="AV421" s="13" t="s">
        <v>90</v>
      </c>
      <c r="AW421" s="13" t="s">
        <v>36</v>
      </c>
      <c r="AX421" s="13" t="s">
        <v>81</v>
      </c>
      <c r="AY421" s="157" t="s">
        <v>155</v>
      </c>
    </row>
    <row r="422" spans="2:51" s="13" customFormat="1" ht="12">
      <c r="B422" s="156"/>
      <c r="D422" s="150" t="s">
        <v>174</v>
      </c>
      <c r="E422" s="157" t="s">
        <v>1</v>
      </c>
      <c r="F422" s="158" t="s">
        <v>481</v>
      </c>
      <c r="H422" s="159">
        <v>14.22</v>
      </c>
      <c r="I422" s="160"/>
      <c r="L422" s="156"/>
      <c r="M422" s="161"/>
      <c r="T422" s="162"/>
      <c r="AT422" s="157" t="s">
        <v>174</v>
      </c>
      <c r="AU422" s="157" t="s">
        <v>90</v>
      </c>
      <c r="AV422" s="13" t="s">
        <v>90</v>
      </c>
      <c r="AW422" s="13" t="s">
        <v>36</v>
      </c>
      <c r="AX422" s="13" t="s">
        <v>81</v>
      </c>
      <c r="AY422" s="157" t="s">
        <v>155</v>
      </c>
    </row>
    <row r="423" spans="2:51" s="13" customFormat="1" ht="12">
      <c r="B423" s="156"/>
      <c r="D423" s="150" t="s">
        <v>174</v>
      </c>
      <c r="E423" s="157" t="s">
        <v>1</v>
      </c>
      <c r="F423" s="158" t="s">
        <v>482</v>
      </c>
      <c r="H423" s="159">
        <v>6</v>
      </c>
      <c r="I423" s="160"/>
      <c r="L423" s="156"/>
      <c r="M423" s="161"/>
      <c r="T423" s="162"/>
      <c r="AT423" s="157" t="s">
        <v>174</v>
      </c>
      <c r="AU423" s="157" t="s">
        <v>90</v>
      </c>
      <c r="AV423" s="13" t="s">
        <v>90</v>
      </c>
      <c r="AW423" s="13" t="s">
        <v>36</v>
      </c>
      <c r="AX423" s="13" t="s">
        <v>81</v>
      </c>
      <c r="AY423" s="157" t="s">
        <v>155</v>
      </c>
    </row>
    <row r="424" spans="2:51" s="15" customFormat="1" ht="12">
      <c r="B424" s="183"/>
      <c r="D424" s="150" t="s">
        <v>174</v>
      </c>
      <c r="E424" s="184" t="s">
        <v>1</v>
      </c>
      <c r="F424" s="185" t="s">
        <v>355</v>
      </c>
      <c r="H424" s="186">
        <v>30.25</v>
      </c>
      <c r="I424" s="187"/>
      <c r="L424" s="183"/>
      <c r="M424" s="188"/>
      <c r="T424" s="189"/>
      <c r="AT424" s="184" t="s">
        <v>174</v>
      </c>
      <c r="AU424" s="184" t="s">
        <v>90</v>
      </c>
      <c r="AV424" s="15" t="s">
        <v>97</v>
      </c>
      <c r="AW424" s="15" t="s">
        <v>36</v>
      </c>
      <c r="AX424" s="15" t="s">
        <v>81</v>
      </c>
      <c r="AY424" s="184" t="s">
        <v>155</v>
      </c>
    </row>
    <row r="425" spans="2:51" s="12" customFormat="1" ht="12">
      <c r="B425" s="149"/>
      <c r="D425" s="150" t="s">
        <v>174</v>
      </c>
      <c r="E425" s="151" t="s">
        <v>1</v>
      </c>
      <c r="F425" s="152" t="s">
        <v>478</v>
      </c>
      <c r="H425" s="151" t="s">
        <v>1</v>
      </c>
      <c r="I425" s="153"/>
      <c r="L425" s="149"/>
      <c r="M425" s="154"/>
      <c r="T425" s="155"/>
      <c r="AT425" s="151" t="s">
        <v>174</v>
      </c>
      <c r="AU425" s="151" t="s">
        <v>90</v>
      </c>
      <c r="AV425" s="12" t="s">
        <v>88</v>
      </c>
      <c r="AW425" s="12" t="s">
        <v>36</v>
      </c>
      <c r="AX425" s="12" t="s">
        <v>81</v>
      </c>
      <c r="AY425" s="151" t="s">
        <v>155</v>
      </c>
    </row>
    <row r="426" spans="2:51" s="13" customFormat="1" ht="12">
      <c r="B426" s="156"/>
      <c r="D426" s="150" t="s">
        <v>174</v>
      </c>
      <c r="E426" s="157" t="s">
        <v>1</v>
      </c>
      <c r="F426" s="158" t="s">
        <v>479</v>
      </c>
      <c r="H426" s="159">
        <v>2.92</v>
      </c>
      <c r="I426" s="160"/>
      <c r="L426" s="156"/>
      <c r="M426" s="161"/>
      <c r="T426" s="162"/>
      <c r="AT426" s="157" t="s">
        <v>174</v>
      </c>
      <c r="AU426" s="157" t="s">
        <v>90</v>
      </c>
      <c r="AV426" s="13" t="s">
        <v>90</v>
      </c>
      <c r="AW426" s="13" t="s">
        <v>36</v>
      </c>
      <c r="AX426" s="13" t="s">
        <v>81</v>
      </c>
      <c r="AY426" s="157" t="s">
        <v>155</v>
      </c>
    </row>
    <row r="427" spans="2:51" s="13" customFormat="1" ht="12">
      <c r="B427" s="156"/>
      <c r="D427" s="150" t="s">
        <v>174</v>
      </c>
      <c r="E427" s="157" t="s">
        <v>1</v>
      </c>
      <c r="F427" s="158" t="s">
        <v>480</v>
      </c>
      <c r="H427" s="159">
        <v>7.11</v>
      </c>
      <c r="I427" s="160"/>
      <c r="L427" s="156"/>
      <c r="M427" s="161"/>
      <c r="T427" s="162"/>
      <c r="AT427" s="157" t="s">
        <v>174</v>
      </c>
      <c r="AU427" s="157" t="s">
        <v>90</v>
      </c>
      <c r="AV427" s="13" t="s">
        <v>90</v>
      </c>
      <c r="AW427" s="13" t="s">
        <v>36</v>
      </c>
      <c r="AX427" s="13" t="s">
        <v>81</v>
      </c>
      <c r="AY427" s="157" t="s">
        <v>155</v>
      </c>
    </row>
    <row r="428" spans="2:51" s="13" customFormat="1" ht="12">
      <c r="B428" s="156"/>
      <c r="D428" s="150" t="s">
        <v>174</v>
      </c>
      <c r="E428" s="157" t="s">
        <v>1</v>
      </c>
      <c r="F428" s="158" t="s">
        <v>481</v>
      </c>
      <c r="H428" s="159">
        <v>14.22</v>
      </c>
      <c r="I428" s="160"/>
      <c r="L428" s="156"/>
      <c r="M428" s="161"/>
      <c r="T428" s="162"/>
      <c r="AT428" s="157" t="s">
        <v>174</v>
      </c>
      <c r="AU428" s="157" t="s">
        <v>90</v>
      </c>
      <c r="AV428" s="13" t="s">
        <v>90</v>
      </c>
      <c r="AW428" s="13" t="s">
        <v>36</v>
      </c>
      <c r="AX428" s="13" t="s">
        <v>81</v>
      </c>
      <c r="AY428" s="157" t="s">
        <v>155</v>
      </c>
    </row>
    <row r="429" spans="2:51" s="13" customFormat="1" ht="12">
      <c r="B429" s="156"/>
      <c r="D429" s="150" t="s">
        <v>174</v>
      </c>
      <c r="E429" s="157" t="s">
        <v>1</v>
      </c>
      <c r="F429" s="158" t="s">
        <v>482</v>
      </c>
      <c r="H429" s="159">
        <v>6</v>
      </c>
      <c r="I429" s="160"/>
      <c r="L429" s="156"/>
      <c r="M429" s="161"/>
      <c r="T429" s="162"/>
      <c r="AT429" s="157" t="s">
        <v>174</v>
      </c>
      <c r="AU429" s="157" t="s">
        <v>90</v>
      </c>
      <c r="AV429" s="13" t="s">
        <v>90</v>
      </c>
      <c r="AW429" s="13" t="s">
        <v>36</v>
      </c>
      <c r="AX429" s="13" t="s">
        <v>81</v>
      </c>
      <c r="AY429" s="157" t="s">
        <v>155</v>
      </c>
    </row>
    <row r="430" spans="2:51" s="12" customFormat="1" ht="12">
      <c r="B430" s="149"/>
      <c r="D430" s="150" t="s">
        <v>174</v>
      </c>
      <c r="E430" s="151" t="s">
        <v>1</v>
      </c>
      <c r="F430" s="152" t="s">
        <v>502</v>
      </c>
      <c r="H430" s="151" t="s">
        <v>1</v>
      </c>
      <c r="I430" s="153"/>
      <c r="L430" s="149"/>
      <c r="M430" s="154"/>
      <c r="T430" s="155"/>
      <c r="AT430" s="151" t="s">
        <v>174</v>
      </c>
      <c r="AU430" s="151" t="s">
        <v>90</v>
      </c>
      <c r="AV430" s="12" t="s">
        <v>88</v>
      </c>
      <c r="AW430" s="12" t="s">
        <v>36</v>
      </c>
      <c r="AX430" s="12" t="s">
        <v>81</v>
      </c>
      <c r="AY430" s="151" t="s">
        <v>155</v>
      </c>
    </row>
    <row r="431" spans="2:51" s="13" customFormat="1" ht="12">
      <c r="B431" s="156"/>
      <c r="D431" s="150" t="s">
        <v>174</v>
      </c>
      <c r="E431" s="157" t="s">
        <v>1</v>
      </c>
      <c r="F431" s="158" t="s">
        <v>503</v>
      </c>
      <c r="H431" s="159">
        <v>49.346</v>
      </c>
      <c r="I431" s="160"/>
      <c r="L431" s="156"/>
      <c r="M431" s="161"/>
      <c r="T431" s="162"/>
      <c r="AT431" s="157" t="s">
        <v>174</v>
      </c>
      <c r="AU431" s="157" t="s">
        <v>90</v>
      </c>
      <c r="AV431" s="13" t="s">
        <v>90</v>
      </c>
      <c r="AW431" s="13" t="s">
        <v>36</v>
      </c>
      <c r="AX431" s="13" t="s">
        <v>81</v>
      </c>
      <c r="AY431" s="157" t="s">
        <v>155</v>
      </c>
    </row>
    <row r="432" spans="2:51" s="13" customFormat="1" ht="12">
      <c r="B432" s="156"/>
      <c r="D432" s="150" t="s">
        <v>174</v>
      </c>
      <c r="E432" s="157" t="s">
        <v>1</v>
      </c>
      <c r="F432" s="158" t="s">
        <v>504</v>
      </c>
      <c r="H432" s="159">
        <v>56.71</v>
      </c>
      <c r="I432" s="160"/>
      <c r="L432" s="156"/>
      <c r="M432" s="161"/>
      <c r="T432" s="162"/>
      <c r="AT432" s="157" t="s">
        <v>174</v>
      </c>
      <c r="AU432" s="157" t="s">
        <v>90</v>
      </c>
      <c r="AV432" s="13" t="s">
        <v>90</v>
      </c>
      <c r="AW432" s="13" t="s">
        <v>36</v>
      </c>
      <c r="AX432" s="13" t="s">
        <v>81</v>
      </c>
      <c r="AY432" s="157" t="s">
        <v>155</v>
      </c>
    </row>
    <row r="433" spans="2:51" s="15" customFormat="1" ht="12">
      <c r="B433" s="183"/>
      <c r="D433" s="150" t="s">
        <v>174</v>
      </c>
      <c r="E433" s="184" t="s">
        <v>1</v>
      </c>
      <c r="F433" s="185" t="s">
        <v>355</v>
      </c>
      <c r="H433" s="186">
        <v>136.306</v>
      </c>
      <c r="I433" s="187"/>
      <c r="L433" s="183"/>
      <c r="M433" s="188"/>
      <c r="T433" s="189"/>
      <c r="AT433" s="184" t="s">
        <v>174</v>
      </c>
      <c r="AU433" s="184" t="s">
        <v>90</v>
      </c>
      <c r="AV433" s="15" t="s">
        <v>97</v>
      </c>
      <c r="AW433" s="15" t="s">
        <v>36</v>
      </c>
      <c r="AX433" s="15" t="s">
        <v>81</v>
      </c>
      <c r="AY433" s="184" t="s">
        <v>155</v>
      </c>
    </row>
    <row r="434" spans="2:51" s="12" customFormat="1" ht="12">
      <c r="B434" s="149"/>
      <c r="D434" s="150" t="s">
        <v>174</v>
      </c>
      <c r="E434" s="151" t="s">
        <v>1</v>
      </c>
      <c r="F434" s="152" t="s">
        <v>505</v>
      </c>
      <c r="H434" s="151" t="s">
        <v>1</v>
      </c>
      <c r="I434" s="153"/>
      <c r="L434" s="149"/>
      <c r="M434" s="154"/>
      <c r="T434" s="155"/>
      <c r="AT434" s="151" t="s">
        <v>174</v>
      </c>
      <c r="AU434" s="151" t="s">
        <v>90</v>
      </c>
      <c r="AV434" s="12" t="s">
        <v>88</v>
      </c>
      <c r="AW434" s="12" t="s">
        <v>36</v>
      </c>
      <c r="AX434" s="12" t="s">
        <v>81</v>
      </c>
      <c r="AY434" s="151" t="s">
        <v>155</v>
      </c>
    </row>
    <row r="435" spans="2:51" s="13" customFormat="1" ht="12">
      <c r="B435" s="156"/>
      <c r="D435" s="150" t="s">
        <v>174</v>
      </c>
      <c r="E435" s="157" t="s">
        <v>1</v>
      </c>
      <c r="F435" s="158" t="s">
        <v>506</v>
      </c>
      <c r="H435" s="159">
        <v>3.1</v>
      </c>
      <c r="I435" s="160"/>
      <c r="L435" s="156"/>
      <c r="M435" s="161"/>
      <c r="T435" s="162"/>
      <c r="AT435" s="157" t="s">
        <v>174</v>
      </c>
      <c r="AU435" s="157" t="s">
        <v>90</v>
      </c>
      <c r="AV435" s="13" t="s">
        <v>90</v>
      </c>
      <c r="AW435" s="13" t="s">
        <v>36</v>
      </c>
      <c r="AX435" s="13" t="s">
        <v>81</v>
      </c>
      <c r="AY435" s="157" t="s">
        <v>155</v>
      </c>
    </row>
    <row r="436" spans="2:51" s="13" customFormat="1" ht="12">
      <c r="B436" s="156"/>
      <c r="D436" s="150" t="s">
        <v>174</v>
      </c>
      <c r="E436" s="157" t="s">
        <v>1</v>
      </c>
      <c r="F436" s="158" t="s">
        <v>507</v>
      </c>
      <c r="H436" s="159">
        <v>3.6</v>
      </c>
      <c r="I436" s="160"/>
      <c r="L436" s="156"/>
      <c r="M436" s="161"/>
      <c r="T436" s="162"/>
      <c r="AT436" s="157" t="s">
        <v>174</v>
      </c>
      <c r="AU436" s="157" t="s">
        <v>90</v>
      </c>
      <c r="AV436" s="13" t="s">
        <v>90</v>
      </c>
      <c r="AW436" s="13" t="s">
        <v>36</v>
      </c>
      <c r="AX436" s="13" t="s">
        <v>81</v>
      </c>
      <c r="AY436" s="157" t="s">
        <v>155</v>
      </c>
    </row>
    <row r="437" spans="2:51" s="13" customFormat="1" ht="12">
      <c r="B437" s="156"/>
      <c r="D437" s="150" t="s">
        <v>174</v>
      </c>
      <c r="E437" s="157" t="s">
        <v>1</v>
      </c>
      <c r="F437" s="158" t="s">
        <v>508</v>
      </c>
      <c r="H437" s="159">
        <v>23.2</v>
      </c>
      <c r="I437" s="160"/>
      <c r="L437" s="156"/>
      <c r="M437" s="161"/>
      <c r="T437" s="162"/>
      <c r="AT437" s="157" t="s">
        <v>174</v>
      </c>
      <c r="AU437" s="157" t="s">
        <v>90</v>
      </c>
      <c r="AV437" s="13" t="s">
        <v>90</v>
      </c>
      <c r="AW437" s="13" t="s">
        <v>36</v>
      </c>
      <c r="AX437" s="13" t="s">
        <v>81</v>
      </c>
      <c r="AY437" s="157" t="s">
        <v>155</v>
      </c>
    </row>
    <row r="438" spans="2:51" s="13" customFormat="1" ht="12">
      <c r="B438" s="156"/>
      <c r="D438" s="150" t="s">
        <v>174</v>
      </c>
      <c r="E438" s="157" t="s">
        <v>1</v>
      </c>
      <c r="F438" s="158" t="s">
        <v>509</v>
      </c>
      <c r="H438" s="159">
        <v>20</v>
      </c>
      <c r="I438" s="160"/>
      <c r="L438" s="156"/>
      <c r="M438" s="161"/>
      <c r="T438" s="162"/>
      <c r="AT438" s="157" t="s">
        <v>174</v>
      </c>
      <c r="AU438" s="157" t="s">
        <v>90</v>
      </c>
      <c r="AV438" s="13" t="s">
        <v>90</v>
      </c>
      <c r="AW438" s="13" t="s">
        <v>36</v>
      </c>
      <c r="AX438" s="13" t="s">
        <v>81</v>
      </c>
      <c r="AY438" s="157" t="s">
        <v>155</v>
      </c>
    </row>
    <row r="439" spans="2:51" s="13" customFormat="1" ht="12">
      <c r="B439" s="156"/>
      <c r="D439" s="150" t="s">
        <v>174</v>
      </c>
      <c r="E439" s="157" t="s">
        <v>1</v>
      </c>
      <c r="F439" s="158" t="s">
        <v>510</v>
      </c>
      <c r="H439" s="159">
        <v>2.92</v>
      </c>
      <c r="I439" s="160"/>
      <c r="L439" s="156"/>
      <c r="M439" s="161"/>
      <c r="T439" s="162"/>
      <c r="AT439" s="157" t="s">
        <v>174</v>
      </c>
      <c r="AU439" s="157" t="s">
        <v>90</v>
      </c>
      <c r="AV439" s="13" t="s">
        <v>90</v>
      </c>
      <c r="AW439" s="13" t="s">
        <v>36</v>
      </c>
      <c r="AX439" s="13" t="s">
        <v>81</v>
      </c>
      <c r="AY439" s="157" t="s">
        <v>155</v>
      </c>
    </row>
    <row r="440" spans="2:51" s="13" customFormat="1" ht="12">
      <c r="B440" s="156"/>
      <c r="D440" s="150" t="s">
        <v>174</v>
      </c>
      <c r="E440" s="157" t="s">
        <v>1</v>
      </c>
      <c r="F440" s="158" t="s">
        <v>511</v>
      </c>
      <c r="H440" s="159">
        <v>7.11</v>
      </c>
      <c r="I440" s="160"/>
      <c r="L440" s="156"/>
      <c r="M440" s="161"/>
      <c r="T440" s="162"/>
      <c r="AT440" s="157" t="s">
        <v>174</v>
      </c>
      <c r="AU440" s="157" t="s">
        <v>90</v>
      </c>
      <c r="AV440" s="13" t="s">
        <v>90</v>
      </c>
      <c r="AW440" s="13" t="s">
        <v>36</v>
      </c>
      <c r="AX440" s="13" t="s">
        <v>81</v>
      </c>
      <c r="AY440" s="157" t="s">
        <v>155</v>
      </c>
    </row>
    <row r="441" spans="2:51" s="13" customFormat="1" ht="12">
      <c r="B441" s="156"/>
      <c r="D441" s="150" t="s">
        <v>174</v>
      </c>
      <c r="E441" s="157" t="s">
        <v>1</v>
      </c>
      <c r="F441" s="158" t="s">
        <v>512</v>
      </c>
      <c r="H441" s="159">
        <v>14.22</v>
      </c>
      <c r="I441" s="160"/>
      <c r="L441" s="156"/>
      <c r="M441" s="161"/>
      <c r="T441" s="162"/>
      <c r="AT441" s="157" t="s">
        <v>174</v>
      </c>
      <c r="AU441" s="157" t="s">
        <v>90</v>
      </c>
      <c r="AV441" s="13" t="s">
        <v>90</v>
      </c>
      <c r="AW441" s="13" t="s">
        <v>36</v>
      </c>
      <c r="AX441" s="13" t="s">
        <v>81</v>
      </c>
      <c r="AY441" s="157" t="s">
        <v>155</v>
      </c>
    </row>
    <row r="442" spans="2:51" s="13" customFormat="1" ht="12">
      <c r="B442" s="156"/>
      <c r="D442" s="150" t="s">
        <v>174</v>
      </c>
      <c r="E442" s="157" t="s">
        <v>1</v>
      </c>
      <c r="F442" s="158" t="s">
        <v>513</v>
      </c>
      <c r="H442" s="159">
        <v>6</v>
      </c>
      <c r="I442" s="160"/>
      <c r="L442" s="156"/>
      <c r="M442" s="161"/>
      <c r="T442" s="162"/>
      <c r="AT442" s="157" t="s">
        <v>174</v>
      </c>
      <c r="AU442" s="157" t="s">
        <v>90</v>
      </c>
      <c r="AV442" s="13" t="s">
        <v>90</v>
      </c>
      <c r="AW442" s="13" t="s">
        <v>36</v>
      </c>
      <c r="AX442" s="13" t="s">
        <v>81</v>
      </c>
      <c r="AY442" s="157" t="s">
        <v>155</v>
      </c>
    </row>
    <row r="443" spans="2:51" s="15" customFormat="1" ht="12">
      <c r="B443" s="183"/>
      <c r="D443" s="150" t="s">
        <v>174</v>
      </c>
      <c r="E443" s="184" t="s">
        <v>1</v>
      </c>
      <c r="F443" s="185" t="s">
        <v>355</v>
      </c>
      <c r="H443" s="186">
        <v>80.15</v>
      </c>
      <c r="I443" s="187"/>
      <c r="L443" s="183"/>
      <c r="M443" s="188"/>
      <c r="T443" s="189"/>
      <c r="AT443" s="184" t="s">
        <v>174</v>
      </c>
      <c r="AU443" s="184" t="s">
        <v>90</v>
      </c>
      <c r="AV443" s="15" t="s">
        <v>97</v>
      </c>
      <c r="AW443" s="15" t="s">
        <v>36</v>
      </c>
      <c r="AX443" s="15" t="s">
        <v>81</v>
      </c>
      <c r="AY443" s="184" t="s">
        <v>155</v>
      </c>
    </row>
    <row r="444" spans="2:51" s="14" customFormat="1" ht="12">
      <c r="B444" s="163"/>
      <c r="D444" s="150" t="s">
        <v>174</v>
      </c>
      <c r="E444" s="164" t="s">
        <v>1</v>
      </c>
      <c r="F444" s="165" t="s">
        <v>181</v>
      </c>
      <c r="H444" s="166">
        <v>475.69600000000014</v>
      </c>
      <c r="I444" s="167"/>
      <c r="L444" s="163"/>
      <c r="M444" s="168"/>
      <c r="T444" s="169"/>
      <c r="AT444" s="164" t="s">
        <v>174</v>
      </c>
      <c r="AU444" s="164" t="s">
        <v>90</v>
      </c>
      <c r="AV444" s="14" t="s">
        <v>162</v>
      </c>
      <c r="AW444" s="14" t="s">
        <v>36</v>
      </c>
      <c r="AX444" s="14" t="s">
        <v>88</v>
      </c>
      <c r="AY444" s="164" t="s">
        <v>155</v>
      </c>
    </row>
    <row r="445" spans="2:65" s="1" customFormat="1" ht="24.25" customHeight="1">
      <c r="B445" s="32"/>
      <c r="C445" s="170" t="s">
        <v>514</v>
      </c>
      <c r="D445" s="170" t="s">
        <v>228</v>
      </c>
      <c r="E445" s="171" t="s">
        <v>515</v>
      </c>
      <c r="F445" s="172" t="s">
        <v>516</v>
      </c>
      <c r="G445" s="173" t="s">
        <v>422</v>
      </c>
      <c r="H445" s="174">
        <v>272.202</v>
      </c>
      <c r="I445" s="175"/>
      <c r="J445" s="176">
        <f>ROUND(I445*H445,2)</f>
        <v>0</v>
      </c>
      <c r="K445" s="172" t="s">
        <v>161</v>
      </c>
      <c r="L445" s="177"/>
      <c r="M445" s="178" t="s">
        <v>1</v>
      </c>
      <c r="N445" s="179" t="s">
        <v>46</v>
      </c>
      <c r="P445" s="145">
        <f>O445*H445</f>
        <v>0</v>
      </c>
      <c r="Q445" s="145">
        <v>3E-05</v>
      </c>
      <c r="R445" s="145">
        <f>Q445*H445</f>
        <v>0.00816606</v>
      </c>
      <c r="S445" s="145">
        <v>0</v>
      </c>
      <c r="T445" s="146">
        <f>S445*H445</f>
        <v>0</v>
      </c>
      <c r="AR445" s="147" t="s">
        <v>200</v>
      </c>
      <c r="AT445" s="147" t="s">
        <v>228</v>
      </c>
      <c r="AU445" s="147" t="s">
        <v>90</v>
      </c>
      <c r="AY445" s="17" t="s">
        <v>155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7" t="s">
        <v>88</v>
      </c>
      <c r="BK445" s="148">
        <f>ROUND(I445*H445,2)</f>
        <v>0</v>
      </c>
      <c r="BL445" s="17" t="s">
        <v>162</v>
      </c>
      <c r="BM445" s="147" t="s">
        <v>517</v>
      </c>
    </row>
    <row r="446" spans="2:51" s="12" customFormat="1" ht="12">
      <c r="B446" s="149"/>
      <c r="D446" s="150" t="s">
        <v>174</v>
      </c>
      <c r="E446" s="151" t="s">
        <v>1</v>
      </c>
      <c r="F446" s="152" t="s">
        <v>499</v>
      </c>
      <c r="H446" s="151" t="s">
        <v>1</v>
      </c>
      <c r="I446" s="153"/>
      <c r="L446" s="149"/>
      <c r="M446" s="154"/>
      <c r="T446" s="155"/>
      <c r="AT446" s="151" t="s">
        <v>174</v>
      </c>
      <c r="AU446" s="151" t="s">
        <v>90</v>
      </c>
      <c r="AV446" s="12" t="s">
        <v>88</v>
      </c>
      <c r="AW446" s="12" t="s">
        <v>36</v>
      </c>
      <c r="AX446" s="12" t="s">
        <v>81</v>
      </c>
      <c r="AY446" s="151" t="s">
        <v>155</v>
      </c>
    </row>
    <row r="447" spans="2:51" s="13" customFormat="1" ht="12">
      <c r="B447" s="156"/>
      <c r="D447" s="150" t="s">
        <v>174</v>
      </c>
      <c r="E447" s="157" t="s">
        <v>1</v>
      </c>
      <c r="F447" s="158" t="s">
        <v>470</v>
      </c>
      <c r="H447" s="159">
        <v>13.1</v>
      </c>
      <c r="I447" s="160"/>
      <c r="L447" s="156"/>
      <c r="M447" s="161"/>
      <c r="T447" s="162"/>
      <c r="AT447" s="157" t="s">
        <v>174</v>
      </c>
      <c r="AU447" s="157" t="s">
        <v>90</v>
      </c>
      <c r="AV447" s="13" t="s">
        <v>90</v>
      </c>
      <c r="AW447" s="13" t="s">
        <v>36</v>
      </c>
      <c r="AX447" s="13" t="s">
        <v>81</v>
      </c>
      <c r="AY447" s="157" t="s">
        <v>155</v>
      </c>
    </row>
    <row r="448" spans="2:51" s="13" customFormat="1" ht="12">
      <c r="B448" s="156"/>
      <c r="D448" s="150" t="s">
        <v>174</v>
      </c>
      <c r="E448" s="157" t="s">
        <v>1</v>
      </c>
      <c r="F448" s="158" t="s">
        <v>471</v>
      </c>
      <c r="H448" s="159">
        <v>11.6</v>
      </c>
      <c r="I448" s="160"/>
      <c r="L448" s="156"/>
      <c r="M448" s="161"/>
      <c r="T448" s="162"/>
      <c r="AT448" s="157" t="s">
        <v>174</v>
      </c>
      <c r="AU448" s="157" t="s">
        <v>90</v>
      </c>
      <c r="AV448" s="13" t="s">
        <v>90</v>
      </c>
      <c r="AW448" s="13" t="s">
        <v>36</v>
      </c>
      <c r="AX448" s="13" t="s">
        <v>81</v>
      </c>
      <c r="AY448" s="157" t="s">
        <v>155</v>
      </c>
    </row>
    <row r="449" spans="2:51" s="13" customFormat="1" ht="12">
      <c r="B449" s="156"/>
      <c r="D449" s="150" t="s">
        <v>174</v>
      </c>
      <c r="E449" s="157" t="s">
        <v>1</v>
      </c>
      <c r="F449" s="158" t="s">
        <v>472</v>
      </c>
      <c r="H449" s="159">
        <v>54.8</v>
      </c>
      <c r="I449" s="160"/>
      <c r="L449" s="156"/>
      <c r="M449" s="161"/>
      <c r="T449" s="162"/>
      <c r="AT449" s="157" t="s">
        <v>174</v>
      </c>
      <c r="AU449" s="157" t="s">
        <v>90</v>
      </c>
      <c r="AV449" s="13" t="s">
        <v>90</v>
      </c>
      <c r="AW449" s="13" t="s">
        <v>36</v>
      </c>
      <c r="AX449" s="13" t="s">
        <v>81</v>
      </c>
      <c r="AY449" s="157" t="s">
        <v>155</v>
      </c>
    </row>
    <row r="450" spans="2:51" s="13" customFormat="1" ht="12">
      <c r="B450" s="156"/>
      <c r="D450" s="150" t="s">
        <v>174</v>
      </c>
      <c r="E450" s="157" t="s">
        <v>1</v>
      </c>
      <c r="F450" s="158" t="s">
        <v>473</v>
      </c>
      <c r="H450" s="159">
        <v>51.6</v>
      </c>
      <c r="I450" s="160"/>
      <c r="L450" s="156"/>
      <c r="M450" s="161"/>
      <c r="T450" s="162"/>
      <c r="AT450" s="157" t="s">
        <v>174</v>
      </c>
      <c r="AU450" s="157" t="s">
        <v>90</v>
      </c>
      <c r="AV450" s="13" t="s">
        <v>90</v>
      </c>
      <c r="AW450" s="13" t="s">
        <v>36</v>
      </c>
      <c r="AX450" s="13" t="s">
        <v>81</v>
      </c>
      <c r="AY450" s="157" t="s">
        <v>155</v>
      </c>
    </row>
    <row r="451" spans="2:51" s="13" customFormat="1" ht="12">
      <c r="B451" s="156"/>
      <c r="D451" s="150" t="s">
        <v>174</v>
      </c>
      <c r="E451" s="157" t="s">
        <v>1</v>
      </c>
      <c r="F451" s="158" t="s">
        <v>474</v>
      </c>
      <c r="H451" s="159">
        <v>9.92</v>
      </c>
      <c r="I451" s="160"/>
      <c r="L451" s="156"/>
      <c r="M451" s="161"/>
      <c r="T451" s="162"/>
      <c r="AT451" s="157" t="s">
        <v>174</v>
      </c>
      <c r="AU451" s="157" t="s">
        <v>90</v>
      </c>
      <c r="AV451" s="13" t="s">
        <v>90</v>
      </c>
      <c r="AW451" s="13" t="s">
        <v>36</v>
      </c>
      <c r="AX451" s="13" t="s">
        <v>81</v>
      </c>
      <c r="AY451" s="157" t="s">
        <v>155</v>
      </c>
    </row>
    <row r="452" spans="2:51" s="13" customFormat="1" ht="12">
      <c r="B452" s="156"/>
      <c r="D452" s="150" t="s">
        <v>174</v>
      </c>
      <c r="E452" s="157" t="s">
        <v>1</v>
      </c>
      <c r="F452" s="158" t="s">
        <v>475</v>
      </c>
      <c r="H452" s="159">
        <v>21.27</v>
      </c>
      <c r="I452" s="160"/>
      <c r="L452" s="156"/>
      <c r="M452" s="161"/>
      <c r="T452" s="162"/>
      <c r="AT452" s="157" t="s">
        <v>174</v>
      </c>
      <c r="AU452" s="157" t="s">
        <v>90</v>
      </c>
      <c r="AV452" s="13" t="s">
        <v>90</v>
      </c>
      <c r="AW452" s="13" t="s">
        <v>36</v>
      </c>
      <c r="AX452" s="13" t="s">
        <v>81</v>
      </c>
      <c r="AY452" s="157" t="s">
        <v>155</v>
      </c>
    </row>
    <row r="453" spans="2:51" s="13" customFormat="1" ht="12">
      <c r="B453" s="156"/>
      <c r="D453" s="150" t="s">
        <v>174</v>
      </c>
      <c r="E453" s="157" t="s">
        <v>1</v>
      </c>
      <c r="F453" s="158" t="s">
        <v>476</v>
      </c>
      <c r="H453" s="159">
        <v>28.02</v>
      </c>
      <c r="I453" s="160"/>
      <c r="L453" s="156"/>
      <c r="M453" s="161"/>
      <c r="T453" s="162"/>
      <c r="AT453" s="157" t="s">
        <v>174</v>
      </c>
      <c r="AU453" s="157" t="s">
        <v>90</v>
      </c>
      <c r="AV453" s="13" t="s">
        <v>90</v>
      </c>
      <c r="AW453" s="13" t="s">
        <v>36</v>
      </c>
      <c r="AX453" s="13" t="s">
        <v>81</v>
      </c>
      <c r="AY453" s="157" t="s">
        <v>155</v>
      </c>
    </row>
    <row r="454" spans="2:51" s="13" customFormat="1" ht="12">
      <c r="B454" s="156"/>
      <c r="D454" s="150" t="s">
        <v>174</v>
      </c>
      <c r="E454" s="157" t="s">
        <v>1</v>
      </c>
      <c r="F454" s="158" t="s">
        <v>477</v>
      </c>
      <c r="H454" s="159">
        <v>11.4</v>
      </c>
      <c r="I454" s="160"/>
      <c r="L454" s="156"/>
      <c r="M454" s="161"/>
      <c r="T454" s="162"/>
      <c r="AT454" s="157" t="s">
        <v>174</v>
      </c>
      <c r="AU454" s="157" t="s">
        <v>90</v>
      </c>
      <c r="AV454" s="13" t="s">
        <v>90</v>
      </c>
      <c r="AW454" s="13" t="s">
        <v>36</v>
      </c>
      <c r="AX454" s="13" t="s">
        <v>81</v>
      </c>
      <c r="AY454" s="157" t="s">
        <v>155</v>
      </c>
    </row>
    <row r="455" spans="2:51" s="15" customFormat="1" ht="12">
      <c r="B455" s="183"/>
      <c r="D455" s="150" t="s">
        <v>174</v>
      </c>
      <c r="E455" s="184" t="s">
        <v>1</v>
      </c>
      <c r="F455" s="185" t="s">
        <v>355</v>
      </c>
      <c r="H455" s="186">
        <v>201.71</v>
      </c>
      <c r="I455" s="187"/>
      <c r="L455" s="183"/>
      <c r="M455" s="188"/>
      <c r="T455" s="189"/>
      <c r="AT455" s="184" t="s">
        <v>174</v>
      </c>
      <c r="AU455" s="184" t="s">
        <v>90</v>
      </c>
      <c r="AV455" s="15" t="s">
        <v>97</v>
      </c>
      <c r="AW455" s="15" t="s">
        <v>36</v>
      </c>
      <c r="AX455" s="15" t="s">
        <v>81</v>
      </c>
      <c r="AY455" s="184" t="s">
        <v>155</v>
      </c>
    </row>
    <row r="456" spans="2:51" s="12" customFormat="1" ht="12">
      <c r="B456" s="149"/>
      <c r="D456" s="150" t="s">
        <v>174</v>
      </c>
      <c r="E456" s="151" t="s">
        <v>1</v>
      </c>
      <c r="F456" s="152" t="s">
        <v>500</v>
      </c>
      <c r="H456" s="151" t="s">
        <v>1</v>
      </c>
      <c r="I456" s="153"/>
      <c r="L456" s="149"/>
      <c r="M456" s="154"/>
      <c r="T456" s="155"/>
      <c r="AT456" s="151" t="s">
        <v>174</v>
      </c>
      <c r="AU456" s="151" t="s">
        <v>90</v>
      </c>
      <c r="AV456" s="12" t="s">
        <v>88</v>
      </c>
      <c r="AW456" s="12" t="s">
        <v>36</v>
      </c>
      <c r="AX456" s="12" t="s">
        <v>81</v>
      </c>
      <c r="AY456" s="151" t="s">
        <v>155</v>
      </c>
    </row>
    <row r="457" spans="2:51" s="13" customFormat="1" ht="12">
      <c r="B457" s="156"/>
      <c r="D457" s="150" t="s">
        <v>174</v>
      </c>
      <c r="E457" s="157" t="s">
        <v>1</v>
      </c>
      <c r="F457" s="158" t="s">
        <v>501</v>
      </c>
      <c r="H457" s="159">
        <v>27.28</v>
      </c>
      <c r="I457" s="160"/>
      <c r="L457" s="156"/>
      <c r="M457" s="161"/>
      <c r="T457" s="162"/>
      <c r="AT457" s="157" t="s">
        <v>174</v>
      </c>
      <c r="AU457" s="157" t="s">
        <v>90</v>
      </c>
      <c r="AV457" s="13" t="s">
        <v>90</v>
      </c>
      <c r="AW457" s="13" t="s">
        <v>36</v>
      </c>
      <c r="AX457" s="13" t="s">
        <v>81</v>
      </c>
      <c r="AY457" s="157" t="s">
        <v>155</v>
      </c>
    </row>
    <row r="458" spans="2:51" s="15" customFormat="1" ht="12">
      <c r="B458" s="183"/>
      <c r="D458" s="150" t="s">
        <v>174</v>
      </c>
      <c r="E458" s="184" t="s">
        <v>1</v>
      </c>
      <c r="F458" s="185" t="s">
        <v>355</v>
      </c>
      <c r="H458" s="186">
        <v>27.28</v>
      </c>
      <c r="I458" s="187"/>
      <c r="L458" s="183"/>
      <c r="M458" s="188"/>
      <c r="T458" s="189"/>
      <c r="AT458" s="184" t="s">
        <v>174</v>
      </c>
      <c r="AU458" s="184" t="s">
        <v>90</v>
      </c>
      <c r="AV458" s="15" t="s">
        <v>97</v>
      </c>
      <c r="AW458" s="15" t="s">
        <v>36</v>
      </c>
      <c r="AX458" s="15" t="s">
        <v>81</v>
      </c>
      <c r="AY458" s="184" t="s">
        <v>155</v>
      </c>
    </row>
    <row r="459" spans="2:51" s="12" customFormat="1" ht="12">
      <c r="B459" s="149"/>
      <c r="D459" s="150" t="s">
        <v>174</v>
      </c>
      <c r="E459" s="151" t="s">
        <v>1</v>
      </c>
      <c r="F459" s="152" t="s">
        <v>478</v>
      </c>
      <c r="H459" s="151" t="s">
        <v>1</v>
      </c>
      <c r="I459" s="153"/>
      <c r="L459" s="149"/>
      <c r="M459" s="154"/>
      <c r="T459" s="155"/>
      <c r="AT459" s="151" t="s">
        <v>174</v>
      </c>
      <c r="AU459" s="151" t="s">
        <v>90</v>
      </c>
      <c r="AV459" s="12" t="s">
        <v>88</v>
      </c>
      <c r="AW459" s="12" t="s">
        <v>36</v>
      </c>
      <c r="AX459" s="12" t="s">
        <v>81</v>
      </c>
      <c r="AY459" s="151" t="s">
        <v>155</v>
      </c>
    </row>
    <row r="460" spans="2:51" s="13" customFormat="1" ht="12">
      <c r="B460" s="156"/>
      <c r="D460" s="150" t="s">
        <v>174</v>
      </c>
      <c r="E460" s="157" t="s">
        <v>1</v>
      </c>
      <c r="F460" s="158" t="s">
        <v>479</v>
      </c>
      <c r="H460" s="159">
        <v>2.92</v>
      </c>
      <c r="I460" s="160"/>
      <c r="L460" s="156"/>
      <c r="M460" s="161"/>
      <c r="T460" s="162"/>
      <c r="AT460" s="157" t="s">
        <v>174</v>
      </c>
      <c r="AU460" s="157" t="s">
        <v>90</v>
      </c>
      <c r="AV460" s="13" t="s">
        <v>90</v>
      </c>
      <c r="AW460" s="13" t="s">
        <v>36</v>
      </c>
      <c r="AX460" s="13" t="s">
        <v>81</v>
      </c>
      <c r="AY460" s="157" t="s">
        <v>155</v>
      </c>
    </row>
    <row r="461" spans="2:51" s="13" customFormat="1" ht="12">
      <c r="B461" s="156"/>
      <c r="D461" s="150" t="s">
        <v>174</v>
      </c>
      <c r="E461" s="157" t="s">
        <v>1</v>
      </c>
      <c r="F461" s="158" t="s">
        <v>480</v>
      </c>
      <c r="H461" s="159">
        <v>7.11</v>
      </c>
      <c r="I461" s="160"/>
      <c r="L461" s="156"/>
      <c r="M461" s="161"/>
      <c r="T461" s="162"/>
      <c r="AT461" s="157" t="s">
        <v>174</v>
      </c>
      <c r="AU461" s="157" t="s">
        <v>90</v>
      </c>
      <c r="AV461" s="13" t="s">
        <v>90</v>
      </c>
      <c r="AW461" s="13" t="s">
        <v>36</v>
      </c>
      <c r="AX461" s="13" t="s">
        <v>81</v>
      </c>
      <c r="AY461" s="157" t="s">
        <v>155</v>
      </c>
    </row>
    <row r="462" spans="2:51" s="13" customFormat="1" ht="12">
      <c r="B462" s="156"/>
      <c r="D462" s="150" t="s">
        <v>174</v>
      </c>
      <c r="E462" s="157" t="s">
        <v>1</v>
      </c>
      <c r="F462" s="158" t="s">
        <v>481</v>
      </c>
      <c r="H462" s="159">
        <v>14.22</v>
      </c>
      <c r="I462" s="160"/>
      <c r="L462" s="156"/>
      <c r="M462" s="161"/>
      <c r="T462" s="162"/>
      <c r="AT462" s="157" t="s">
        <v>174</v>
      </c>
      <c r="AU462" s="157" t="s">
        <v>90</v>
      </c>
      <c r="AV462" s="13" t="s">
        <v>90</v>
      </c>
      <c r="AW462" s="13" t="s">
        <v>36</v>
      </c>
      <c r="AX462" s="13" t="s">
        <v>81</v>
      </c>
      <c r="AY462" s="157" t="s">
        <v>155</v>
      </c>
    </row>
    <row r="463" spans="2:51" s="13" customFormat="1" ht="12">
      <c r="B463" s="156"/>
      <c r="D463" s="150" t="s">
        <v>174</v>
      </c>
      <c r="E463" s="157" t="s">
        <v>1</v>
      </c>
      <c r="F463" s="158" t="s">
        <v>482</v>
      </c>
      <c r="H463" s="159">
        <v>6</v>
      </c>
      <c r="I463" s="160"/>
      <c r="L463" s="156"/>
      <c r="M463" s="161"/>
      <c r="T463" s="162"/>
      <c r="AT463" s="157" t="s">
        <v>174</v>
      </c>
      <c r="AU463" s="157" t="s">
        <v>90</v>
      </c>
      <c r="AV463" s="13" t="s">
        <v>90</v>
      </c>
      <c r="AW463" s="13" t="s">
        <v>36</v>
      </c>
      <c r="AX463" s="13" t="s">
        <v>81</v>
      </c>
      <c r="AY463" s="157" t="s">
        <v>155</v>
      </c>
    </row>
    <row r="464" spans="2:51" s="15" customFormat="1" ht="12">
      <c r="B464" s="183"/>
      <c r="D464" s="150" t="s">
        <v>174</v>
      </c>
      <c r="E464" s="184" t="s">
        <v>1</v>
      </c>
      <c r="F464" s="185" t="s">
        <v>355</v>
      </c>
      <c r="H464" s="186">
        <v>30.25</v>
      </c>
      <c r="I464" s="187"/>
      <c r="L464" s="183"/>
      <c r="M464" s="188"/>
      <c r="T464" s="189"/>
      <c r="AT464" s="184" t="s">
        <v>174</v>
      </c>
      <c r="AU464" s="184" t="s">
        <v>90</v>
      </c>
      <c r="AV464" s="15" t="s">
        <v>97</v>
      </c>
      <c r="AW464" s="15" t="s">
        <v>36</v>
      </c>
      <c r="AX464" s="15" t="s">
        <v>81</v>
      </c>
      <c r="AY464" s="184" t="s">
        <v>155</v>
      </c>
    </row>
    <row r="465" spans="2:51" s="14" customFormat="1" ht="12">
      <c r="B465" s="163"/>
      <c r="D465" s="150" t="s">
        <v>174</v>
      </c>
      <c r="E465" s="164" t="s">
        <v>1</v>
      </c>
      <c r="F465" s="165" t="s">
        <v>181</v>
      </c>
      <c r="H465" s="166">
        <v>259.24</v>
      </c>
      <c r="I465" s="167"/>
      <c r="L465" s="163"/>
      <c r="M465" s="168"/>
      <c r="T465" s="169"/>
      <c r="AT465" s="164" t="s">
        <v>174</v>
      </c>
      <c r="AU465" s="164" t="s">
        <v>90</v>
      </c>
      <c r="AV465" s="14" t="s">
        <v>162</v>
      </c>
      <c r="AW465" s="14" t="s">
        <v>36</v>
      </c>
      <c r="AX465" s="14" t="s">
        <v>88</v>
      </c>
      <c r="AY465" s="164" t="s">
        <v>155</v>
      </c>
    </row>
    <row r="466" spans="2:51" s="13" customFormat="1" ht="12">
      <c r="B466" s="156"/>
      <c r="D466" s="150" t="s">
        <v>174</v>
      </c>
      <c r="F466" s="158" t="s">
        <v>518</v>
      </c>
      <c r="H466" s="159">
        <v>272.202</v>
      </c>
      <c r="I466" s="160"/>
      <c r="L466" s="156"/>
      <c r="M466" s="161"/>
      <c r="T466" s="162"/>
      <c r="AT466" s="157" t="s">
        <v>174</v>
      </c>
      <c r="AU466" s="157" t="s">
        <v>90</v>
      </c>
      <c r="AV466" s="13" t="s">
        <v>90</v>
      </c>
      <c r="AW466" s="13" t="s">
        <v>4</v>
      </c>
      <c r="AX466" s="13" t="s">
        <v>88</v>
      </c>
      <c r="AY466" s="157" t="s">
        <v>155</v>
      </c>
    </row>
    <row r="467" spans="2:65" s="1" customFormat="1" ht="24.25" customHeight="1">
      <c r="B467" s="32"/>
      <c r="C467" s="170" t="s">
        <v>519</v>
      </c>
      <c r="D467" s="170" t="s">
        <v>228</v>
      </c>
      <c r="E467" s="171" t="s">
        <v>520</v>
      </c>
      <c r="F467" s="172" t="s">
        <v>521</v>
      </c>
      <c r="G467" s="173" t="s">
        <v>422</v>
      </c>
      <c r="H467" s="174">
        <v>31.763</v>
      </c>
      <c r="I467" s="175"/>
      <c r="J467" s="176">
        <f>ROUND(I467*H467,2)</f>
        <v>0</v>
      </c>
      <c r="K467" s="172" t="s">
        <v>161</v>
      </c>
      <c r="L467" s="177"/>
      <c r="M467" s="178" t="s">
        <v>1</v>
      </c>
      <c r="N467" s="179" t="s">
        <v>46</v>
      </c>
      <c r="P467" s="145">
        <f>O467*H467</f>
        <v>0</v>
      </c>
      <c r="Q467" s="145">
        <v>0.0002</v>
      </c>
      <c r="R467" s="145">
        <f>Q467*H467</f>
        <v>0.006352600000000001</v>
      </c>
      <c r="S467" s="145">
        <v>0</v>
      </c>
      <c r="T467" s="146">
        <f>S467*H467</f>
        <v>0</v>
      </c>
      <c r="AR467" s="147" t="s">
        <v>200</v>
      </c>
      <c r="AT467" s="147" t="s">
        <v>228</v>
      </c>
      <c r="AU467" s="147" t="s">
        <v>90</v>
      </c>
      <c r="AY467" s="17" t="s">
        <v>155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7" t="s">
        <v>88</v>
      </c>
      <c r="BK467" s="148">
        <f>ROUND(I467*H467,2)</f>
        <v>0</v>
      </c>
      <c r="BL467" s="17" t="s">
        <v>162</v>
      </c>
      <c r="BM467" s="147" t="s">
        <v>522</v>
      </c>
    </row>
    <row r="468" spans="2:51" s="12" customFormat="1" ht="12">
      <c r="B468" s="149"/>
      <c r="D468" s="150" t="s">
        <v>174</v>
      </c>
      <c r="E468" s="151" t="s">
        <v>1</v>
      </c>
      <c r="F468" s="152" t="s">
        <v>478</v>
      </c>
      <c r="H468" s="151" t="s">
        <v>1</v>
      </c>
      <c r="I468" s="153"/>
      <c r="L468" s="149"/>
      <c r="M468" s="154"/>
      <c r="T468" s="155"/>
      <c r="AT468" s="151" t="s">
        <v>174</v>
      </c>
      <c r="AU468" s="151" t="s">
        <v>90</v>
      </c>
      <c r="AV468" s="12" t="s">
        <v>88</v>
      </c>
      <c r="AW468" s="12" t="s">
        <v>36</v>
      </c>
      <c r="AX468" s="12" t="s">
        <v>81</v>
      </c>
      <c r="AY468" s="151" t="s">
        <v>155</v>
      </c>
    </row>
    <row r="469" spans="2:51" s="13" customFormat="1" ht="12">
      <c r="B469" s="156"/>
      <c r="D469" s="150" t="s">
        <v>174</v>
      </c>
      <c r="E469" s="157" t="s">
        <v>1</v>
      </c>
      <c r="F469" s="158" t="s">
        <v>479</v>
      </c>
      <c r="H469" s="159">
        <v>2.92</v>
      </c>
      <c r="I469" s="160"/>
      <c r="L469" s="156"/>
      <c r="M469" s="161"/>
      <c r="T469" s="162"/>
      <c r="AT469" s="157" t="s">
        <v>174</v>
      </c>
      <c r="AU469" s="157" t="s">
        <v>90</v>
      </c>
      <c r="AV469" s="13" t="s">
        <v>90</v>
      </c>
      <c r="AW469" s="13" t="s">
        <v>36</v>
      </c>
      <c r="AX469" s="13" t="s">
        <v>81</v>
      </c>
      <c r="AY469" s="157" t="s">
        <v>155</v>
      </c>
    </row>
    <row r="470" spans="2:51" s="13" customFormat="1" ht="12">
      <c r="B470" s="156"/>
      <c r="D470" s="150" t="s">
        <v>174</v>
      </c>
      <c r="E470" s="157" t="s">
        <v>1</v>
      </c>
      <c r="F470" s="158" t="s">
        <v>480</v>
      </c>
      <c r="H470" s="159">
        <v>7.11</v>
      </c>
      <c r="I470" s="160"/>
      <c r="L470" s="156"/>
      <c r="M470" s="161"/>
      <c r="T470" s="162"/>
      <c r="AT470" s="157" t="s">
        <v>174</v>
      </c>
      <c r="AU470" s="157" t="s">
        <v>90</v>
      </c>
      <c r="AV470" s="13" t="s">
        <v>90</v>
      </c>
      <c r="AW470" s="13" t="s">
        <v>36</v>
      </c>
      <c r="AX470" s="13" t="s">
        <v>81</v>
      </c>
      <c r="AY470" s="157" t="s">
        <v>155</v>
      </c>
    </row>
    <row r="471" spans="2:51" s="13" customFormat="1" ht="12">
      <c r="B471" s="156"/>
      <c r="D471" s="150" t="s">
        <v>174</v>
      </c>
      <c r="E471" s="157" t="s">
        <v>1</v>
      </c>
      <c r="F471" s="158" t="s">
        <v>481</v>
      </c>
      <c r="H471" s="159">
        <v>14.22</v>
      </c>
      <c r="I471" s="160"/>
      <c r="L471" s="156"/>
      <c r="M471" s="161"/>
      <c r="T471" s="162"/>
      <c r="AT471" s="157" t="s">
        <v>174</v>
      </c>
      <c r="AU471" s="157" t="s">
        <v>90</v>
      </c>
      <c r="AV471" s="13" t="s">
        <v>90</v>
      </c>
      <c r="AW471" s="13" t="s">
        <v>36</v>
      </c>
      <c r="AX471" s="13" t="s">
        <v>81</v>
      </c>
      <c r="AY471" s="157" t="s">
        <v>155</v>
      </c>
    </row>
    <row r="472" spans="2:51" s="13" customFormat="1" ht="12">
      <c r="B472" s="156"/>
      <c r="D472" s="150" t="s">
        <v>174</v>
      </c>
      <c r="E472" s="157" t="s">
        <v>1</v>
      </c>
      <c r="F472" s="158" t="s">
        <v>482</v>
      </c>
      <c r="H472" s="159">
        <v>6</v>
      </c>
      <c r="I472" s="160"/>
      <c r="L472" s="156"/>
      <c r="M472" s="161"/>
      <c r="T472" s="162"/>
      <c r="AT472" s="157" t="s">
        <v>174</v>
      </c>
      <c r="AU472" s="157" t="s">
        <v>90</v>
      </c>
      <c r="AV472" s="13" t="s">
        <v>90</v>
      </c>
      <c r="AW472" s="13" t="s">
        <v>36</v>
      </c>
      <c r="AX472" s="13" t="s">
        <v>81</v>
      </c>
      <c r="AY472" s="157" t="s">
        <v>155</v>
      </c>
    </row>
    <row r="473" spans="2:51" s="14" customFormat="1" ht="12">
      <c r="B473" s="163"/>
      <c r="D473" s="150" t="s">
        <v>174</v>
      </c>
      <c r="E473" s="164" t="s">
        <v>1</v>
      </c>
      <c r="F473" s="165" t="s">
        <v>181</v>
      </c>
      <c r="H473" s="166">
        <v>30.25</v>
      </c>
      <c r="I473" s="167"/>
      <c r="L473" s="163"/>
      <c r="M473" s="168"/>
      <c r="T473" s="169"/>
      <c r="AT473" s="164" t="s">
        <v>174</v>
      </c>
      <c r="AU473" s="164" t="s">
        <v>90</v>
      </c>
      <c r="AV473" s="14" t="s">
        <v>162</v>
      </c>
      <c r="AW473" s="14" t="s">
        <v>36</v>
      </c>
      <c r="AX473" s="14" t="s">
        <v>88</v>
      </c>
      <c r="AY473" s="164" t="s">
        <v>155</v>
      </c>
    </row>
    <row r="474" spans="2:51" s="13" customFormat="1" ht="12">
      <c r="B474" s="156"/>
      <c r="D474" s="150" t="s">
        <v>174</v>
      </c>
      <c r="F474" s="158" t="s">
        <v>523</v>
      </c>
      <c r="H474" s="159">
        <v>31.763</v>
      </c>
      <c r="I474" s="160"/>
      <c r="L474" s="156"/>
      <c r="M474" s="161"/>
      <c r="T474" s="162"/>
      <c r="AT474" s="157" t="s">
        <v>174</v>
      </c>
      <c r="AU474" s="157" t="s">
        <v>90</v>
      </c>
      <c r="AV474" s="13" t="s">
        <v>90</v>
      </c>
      <c r="AW474" s="13" t="s">
        <v>4</v>
      </c>
      <c r="AX474" s="13" t="s">
        <v>88</v>
      </c>
      <c r="AY474" s="157" t="s">
        <v>155</v>
      </c>
    </row>
    <row r="475" spans="2:65" s="1" customFormat="1" ht="24.25" customHeight="1">
      <c r="B475" s="32"/>
      <c r="C475" s="170" t="s">
        <v>524</v>
      </c>
      <c r="D475" s="170" t="s">
        <v>228</v>
      </c>
      <c r="E475" s="171" t="s">
        <v>525</v>
      </c>
      <c r="F475" s="172" t="s">
        <v>526</v>
      </c>
      <c r="G475" s="173" t="s">
        <v>422</v>
      </c>
      <c r="H475" s="174">
        <v>111.359</v>
      </c>
      <c r="I475" s="175"/>
      <c r="J475" s="176">
        <f>ROUND(I475*H475,2)</f>
        <v>0</v>
      </c>
      <c r="K475" s="172" t="s">
        <v>161</v>
      </c>
      <c r="L475" s="177"/>
      <c r="M475" s="178" t="s">
        <v>1</v>
      </c>
      <c r="N475" s="179" t="s">
        <v>46</v>
      </c>
      <c r="P475" s="145">
        <f>O475*H475</f>
        <v>0</v>
      </c>
      <c r="Q475" s="145">
        <v>0.0002</v>
      </c>
      <c r="R475" s="145">
        <f>Q475*H475</f>
        <v>0.0222718</v>
      </c>
      <c r="S475" s="145">
        <v>0</v>
      </c>
      <c r="T475" s="146">
        <f>S475*H475</f>
        <v>0</v>
      </c>
      <c r="AR475" s="147" t="s">
        <v>200</v>
      </c>
      <c r="AT475" s="147" t="s">
        <v>228</v>
      </c>
      <c r="AU475" s="147" t="s">
        <v>90</v>
      </c>
      <c r="AY475" s="17" t="s">
        <v>155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7" t="s">
        <v>88</v>
      </c>
      <c r="BK475" s="148">
        <f>ROUND(I475*H475,2)</f>
        <v>0</v>
      </c>
      <c r="BL475" s="17" t="s">
        <v>162</v>
      </c>
      <c r="BM475" s="147" t="s">
        <v>527</v>
      </c>
    </row>
    <row r="476" spans="2:51" s="12" customFormat="1" ht="12">
      <c r="B476" s="149"/>
      <c r="D476" s="150" t="s">
        <v>174</v>
      </c>
      <c r="E476" s="151" t="s">
        <v>1</v>
      </c>
      <c r="F476" s="152" t="s">
        <v>502</v>
      </c>
      <c r="H476" s="151" t="s">
        <v>1</v>
      </c>
      <c r="I476" s="153"/>
      <c r="L476" s="149"/>
      <c r="M476" s="154"/>
      <c r="T476" s="155"/>
      <c r="AT476" s="151" t="s">
        <v>174</v>
      </c>
      <c r="AU476" s="151" t="s">
        <v>90</v>
      </c>
      <c r="AV476" s="12" t="s">
        <v>88</v>
      </c>
      <c r="AW476" s="12" t="s">
        <v>36</v>
      </c>
      <c r="AX476" s="12" t="s">
        <v>81</v>
      </c>
      <c r="AY476" s="151" t="s">
        <v>155</v>
      </c>
    </row>
    <row r="477" spans="2:51" s="13" customFormat="1" ht="12">
      <c r="B477" s="156"/>
      <c r="D477" s="150" t="s">
        <v>174</v>
      </c>
      <c r="E477" s="157" t="s">
        <v>1</v>
      </c>
      <c r="F477" s="158" t="s">
        <v>503</v>
      </c>
      <c r="H477" s="159">
        <v>49.346</v>
      </c>
      <c r="I477" s="160"/>
      <c r="L477" s="156"/>
      <c r="M477" s="161"/>
      <c r="T477" s="162"/>
      <c r="AT477" s="157" t="s">
        <v>174</v>
      </c>
      <c r="AU477" s="157" t="s">
        <v>90</v>
      </c>
      <c r="AV477" s="13" t="s">
        <v>90</v>
      </c>
      <c r="AW477" s="13" t="s">
        <v>36</v>
      </c>
      <c r="AX477" s="13" t="s">
        <v>81</v>
      </c>
      <c r="AY477" s="157" t="s">
        <v>155</v>
      </c>
    </row>
    <row r="478" spans="2:51" s="13" customFormat="1" ht="12">
      <c r="B478" s="156"/>
      <c r="D478" s="150" t="s">
        <v>174</v>
      </c>
      <c r="E478" s="157" t="s">
        <v>1</v>
      </c>
      <c r="F478" s="158" t="s">
        <v>504</v>
      </c>
      <c r="H478" s="159">
        <v>56.71</v>
      </c>
      <c r="I478" s="160"/>
      <c r="L478" s="156"/>
      <c r="M478" s="161"/>
      <c r="T478" s="162"/>
      <c r="AT478" s="157" t="s">
        <v>174</v>
      </c>
      <c r="AU478" s="157" t="s">
        <v>90</v>
      </c>
      <c r="AV478" s="13" t="s">
        <v>90</v>
      </c>
      <c r="AW478" s="13" t="s">
        <v>36</v>
      </c>
      <c r="AX478" s="13" t="s">
        <v>81</v>
      </c>
      <c r="AY478" s="157" t="s">
        <v>155</v>
      </c>
    </row>
    <row r="479" spans="2:51" s="14" customFormat="1" ht="12">
      <c r="B479" s="163"/>
      <c r="D479" s="150" t="s">
        <v>174</v>
      </c>
      <c r="E479" s="164" t="s">
        <v>1</v>
      </c>
      <c r="F479" s="165" t="s">
        <v>181</v>
      </c>
      <c r="H479" s="166">
        <v>106.056</v>
      </c>
      <c r="I479" s="167"/>
      <c r="L479" s="163"/>
      <c r="M479" s="168"/>
      <c r="T479" s="169"/>
      <c r="AT479" s="164" t="s">
        <v>174</v>
      </c>
      <c r="AU479" s="164" t="s">
        <v>90</v>
      </c>
      <c r="AV479" s="14" t="s">
        <v>162</v>
      </c>
      <c r="AW479" s="14" t="s">
        <v>36</v>
      </c>
      <c r="AX479" s="14" t="s">
        <v>88</v>
      </c>
      <c r="AY479" s="164" t="s">
        <v>155</v>
      </c>
    </row>
    <row r="480" spans="2:51" s="13" customFormat="1" ht="12">
      <c r="B480" s="156"/>
      <c r="D480" s="150" t="s">
        <v>174</v>
      </c>
      <c r="F480" s="158" t="s">
        <v>528</v>
      </c>
      <c r="H480" s="159">
        <v>111.359</v>
      </c>
      <c r="I480" s="160"/>
      <c r="L480" s="156"/>
      <c r="M480" s="161"/>
      <c r="T480" s="162"/>
      <c r="AT480" s="157" t="s">
        <v>174</v>
      </c>
      <c r="AU480" s="157" t="s">
        <v>90</v>
      </c>
      <c r="AV480" s="13" t="s">
        <v>90</v>
      </c>
      <c r="AW480" s="13" t="s">
        <v>4</v>
      </c>
      <c r="AX480" s="13" t="s">
        <v>88</v>
      </c>
      <c r="AY480" s="157" t="s">
        <v>155</v>
      </c>
    </row>
    <row r="481" spans="2:65" s="1" customFormat="1" ht="24.25" customHeight="1">
      <c r="B481" s="32"/>
      <c r="C481" s="170" t="s">
        <v>529</v>
      </c>
      <c r="D481" s="170" t="s">
        <v>228</v>
      </c>
      <c r="E481" s="171" t="s">
        <v>530</v>
      </c>
      <c r="F481" s="172" t="s">
        <v>531</v>
      </c>
      <c r="G481" s="173" t="s">
        <v>422</v>
      </c>
      <c r="H481" s="174">
        <v>84.158</v>
      </c>
      <c r="I481" s="175"/>
      <c r="J481" s="176">
        <f>ROUND(I481*H481,2)</f>
        <v>0</v>
      </c>
      <c r="K481" s="172" t="s">
        <v>161</v>
      </c>
      <c r="L481" s="177"/>
      <c r="M481" s="178" t="s">
        <v>1</v>
      </c>
      <c r="N481" s="179" t="s">
        <v>46</v>
      </c>
      <c r="P481" s="145">
        <f>O481*H481</f>
        <v>0</v>
      </c>
      <c r="Q481" s="145">
        <v>0.0005</v>
      </c>
      <c r="R481" s="145">
        <f>Q481*H481</f>
        <v>0.042079</v>
      </c>
      <c r="S481" s="145">
        <v>0</v>
      </c>
      <c r="T481" s="146">
        <f>S481*H481</f>
        <v>0</v>
      </c>
      <c r="AR481" s="147" t="s">
        <v>200</v>
      </c>
      <c r="AT481" s="147" t="s">
        <v>228</v>
      </c>
      <c r="AU481" s="147" t="s">
        <v>90</v>
      </c>
      <c r="AY481" s="17" t="s">
        <v>155</v>
      </c>
      <c r="BE481" s="148">
        <f>IF(N481="základní",J481,0)</f>
        <v>0</v>
      </c>
      <c r="BF481" s="148">
        <f>IF(N481="snížená",J481,0)</f>
        <v>0</v>
      </c>
      <c r="BG481" s="148">
        <f>IF(N481="zákl. přenesená",J481,0)</f>
        <v>0</v>
      </c>
      <c r="BH481" s="148">
        <f>IF(N481="sníž. přenesená",J481,0)</f>
        <v>0</v>
      </c>
      <c r="BI481" s="148">
        <f>IF(N481="nulová",J481,0)</f>
        <v>0</v>
      </c>
      <c r="BJ481" s="17" t="s">
        <v>88</v>
      </c>
      <c r="BK481" s="148">
        <f>ROUND(I481*H481,2)</f>
        <v>0</v>
      </c>
      <c r="BL481" s="17" t="s">
        <v>162</v>
      </c>
      <c r="BM481" s="147" t="s">
        <v>532</v>
      </c>
    </row>
    <row r="482" spans="2:51" s="12" customFormat="1" ht="12">
      <c r="B482" s="149"/>
      <c r="D482" s="150" t="s">
        <v>174</v>
      </c>
      <c r="E482" s="151" t="s">
        <v>1</v>
      </c>
      <c r="F482" s="152" t="s">
        <v>505</v>
      </c>
      <c r="H482" s="151" t="s">
        <v>1</v>
      </c>
      <c r="I482" s="153"/>
      <c r="L482" s="149"/>
      <c r="M482" s="154"/>
      <c r="T482" s="155"/>
      <c r="AT482" s="151" t="s">
        <v>174</v>
      </c>
      <c r="AU482" s="151" t="s">
        <v>90</v>
      </c>
      <c r="AV482" s="12" t="s">
        <v>88</v>
      </c>
      <c r="AW482" s="12" t="s">
        <v>36</v>
      </c>
      <c r="AX482" s="12" t="s">
        <v>81</v>
      </c>
      <c r="AY482" s="151" t="s">
        <v>155</v>
      </c>
    </row>
    <row r="483" spans="2:51" s="13" customFormat="1" ht="12">
      <c r="B483" s="156"/>
      <c r="D483" s="150" t="s">
        <v>174</v>
      </c>
      <c r="E483" s="157" t="s">
        <v>1</v>
      </c>
      <c r="F483" s="158" t="s">
        <v>506</v>
      </c>
      <c r="H483" s="159">
        <v>3.1</v>
      </c>
      <c r="I483" s="160"/>
      <c r="L483" s="156"/>
      <c r="M483" s="161"/>
      <c r="T483" s="162"/>
      <c r="AT483" s="157" t="s">
        <v>174</v>
      </c>
      <c r="AU483" s="157" t="s">
        <v>90</v>
      </c>
      <c r="AV483" s="13" t="s">
        <v>90</v>
      </c>
      <c r="AW483" s="13" t="s">
        <v>36</v>
      </c>
      <c r="AX483" s="13" t="s">
        <v>81</v>
      </c>
      <c r="AY483" s="157" t="s">
        <v>155</v>
      </c>
    </row>
    <row r="484" spans="2:51" s="13" customFormat="1" ht="12">
      <c r="B484" s="156"/>
      <c r="D484" s="150" t="s">
        <v>174</v>
      </c>
      <c r="E484" s="157" t="s">
        <v>1</v>
      </c>
      <c r="F484" s="158" t="s">
        <v>507</v>
      </c>
      <c r="H484" s="159">
        <v>3.6</v>
      </c>
      <c r="I484" s="160"/>
      <c r="L484" s="156"/>
      <c r="M484" s="161"/>
      <c r="T484" s="162"/>
      <c r="AT484" s="157" t="s">
        <v>174</v>
      </c>
      <c r="AU484" s="157" t="s">
        <v>90</v>
      </c>
      <c r="AV484" s="13" t="s">
        <v>90</v>
      </c>
      <c r="AW484" s="13" t="s">
        <v>36</v>
      </c>
      <c r="AX484" s="13" t="s">
        <v>81</v>
      </c>
      <c r="AY484" s="157" t="s">
        <v>155</v>
      </c>
    </row>
    <row r="485" spans="2:51" s="13" customFormat="1" ht="12">
      <c r="B485" s="156"/>
      <c r="D485" s="150" t="s">
        <v>174</v>
      </c>
      <c r="E485" s="157" t="s">
        <v>1</v>
      </c>
      <c r="F485" s="158" t="s">
        <v>508</v>
      </c>
      <c r="H485" s="159">
        <v>23.2</v>
      </c>
      <c r="I485" s="160"/>
      <c r="L485" s="156"/>
      <c r="M485" s="161"/>
      <c r="T485" s="162"/>
      <c r="AT485" s="157" t="s">
        <v>174</v>
      </c>
      <c r="AU485" s="157" t="s">
        <v>90</v>
      </c>
      <c r="AV485" s="13" t="s">
        <v>90</v>
      </c>
      <c r="AW485" s="13" t="s">
        <v>36</v>
      </c>
      <c r="AX485" s="13" t="s">
        <v>81</v>
      </c>
      <c r="AY485" s="157" t="s">
        <v>155</v>
      </c>
    </row>
    <row r="486" spans="2:51" s="13" customFormat="1" ht="12">
      <c r="B486" s="156"/>
      <c r="D486" s="150" t="s">
        <v>174</v>
      </c>
      <c r="E486" s="157" t="s">
        <v>1</v>
      </c>
      <c r="F486" s="158" t="s">
        <v>509</v>
      </c>
      <c r="H486" s="159">
        <v>20</v>
      </c>
      <c r="I486" s="160"/>
      <c r="L486" s="156"/>
      <c r="M486" s="161"/>
      <c r="T486" s="162"/>
      <c r="AT486" s="157" t="s">
        <v>174</v>
      </c>
      <c r="AU486" s="157" t="s">
        <v>90</v>
      </c>
      <c r="AV486" s="13" t="s">
        <v>90</v>
      </c>
      <c r="AW486" s="13" t="s">
        <v>36</v>
      </c>
      <c r="AX486" s="13" t="s">
        <v>81</v>
      </c>
      <c r="AY486" s="157" t="s">
        <v>155</v>
      </c>
    </row>
    <row r="487" spans="2:51" s="13" customFormat="1" ht="12">
      <c r="B487" s="156"/>
      <c r="D487" s="150" t="s">
        <v>174</v>
      </c>
      <c r="E487" s="157" t="s">
        <v>1</v>
      </c>
      <c r="F487" s="158" t="s">
        <v>510</v>
      </c>
      <c r="H487" s="159">
        <v>2.92</v>
      </c>
      <c r="I487" s="160"/>
      <c r="L487" s="156"/>
      <c r="M487" s="161"/>
      <c r="T487" s="162"/>
      <c r="AT487" s="157" t="s">
        <v>174</v>
      </c>
      <c r="AU487" s="157" t="s">
        <v>90</v>
      </c>
      <c r="AV487" s="13" t="s">
        <v>90</v>
      </c>
      <c r="AW487" s="13" t="s">
        <v>36</v>
      </c>
      <c r="AX487" s="13" t="s">
        <v>81</v>
      </c>
      <c r="AY487" s="157" t="s">
        <v>155</v>
      </c>
    </row>
    <row r="488" spans="2:51" s="13" customFormat="1" ht="12">
      <c r="B488" s="156"/>
      <c r="D488" s="150" t="s">
        <v>174</v>
      </c>
      <c r="E488" s="157" t="s">
        <v>1</v>
      </c>
      <c r="F488" s="158" t="s">
        <v>511</v>
      </c>
      <c r="H488" s="159">
        <v>7.11</v>
      </c>
      <c r="I488" s="160"/>
      <c r="L488" s="156"/>
      <c r="M488" s="161"/>
      <c r="T488" s="162"/>
      <c r="AT488" s="157" t="s">
        <v>174</v>
      </c>
      <c r="AU488" s="157" t="s">
        <v>90</v>
      </c>
      <c r="AV488" s="13" t="s">
        <v>90</v>
      </c>
      <c r="AW488" s="13" t="s">
        <v>36</v>
      </c>
      <c r="AX488" s="13" t="s">
        <v>81</v>
      </c>
      <c r="AY488" s="157" t="s">
        <v>155</v>
      </c>
    </row>
    <row r="489" spans="2:51" s="13" customFormat="1" ht="12">
      <c r="B489" s="156"/>
      <c r="D489" s="150" t="s">
        <v>174</v>
      </c>
      <c r="E489" s="157" t="s">
        <v>1</v>
      </c>
      <c r="F489" s="158" t="s">
        <v>512</v>
      </c>
      <c r="H489" s="159">
        <v>14.22</v>
      </c>
      <c r="I489" s="160"/>
      <c r="L489" s="156"/>
      <c r="M489" s="161"/>
      <c r="T489" s="162"/>
      <c r="AT489" s="157" t="s">
        <v>174</v>
      </c>
      <c r="AU489" s="157" t="s">
        <v>90</v>
      </c>
      <c r="AV489" s="13" t="s">
        <v>90</v>
      </c>
      <c r="AW489" s="13" t="s">
        <v>36</v>
      </c>
      <c r="AX489" s="13" t="s">
        <v>81</v>
      </c>
      <c r="AY489" s="157" t="s">
        <v>155</v>
      </c>
    </row>
    <row r="490" spans="2:51" s="13" customFormat="1" ht="12">
      <c r="B490" s="156"/>
      <c r="D490" s="150" t="s">
        <v>174</v>
      </c>
      <c r="E490" s="157" t="s">
        <v>1</v>
      </c>
      <c r="F490" s="158" t="s">
        <v>513</v>
      </c>
      <c r="H490" s="159">
        <v>6</v>
      </c>
      <c r="I490" s="160"/>
      <c r="L490" s="156"/>
      <c r="M490" s="161"/>
      <c r="T490" s="162"/>
      <c r="AT490" s="157" t="s">
        <v>174</v>
      </c>
      <c r="AU490" s="157" t="s">
        <v>90</v>
      </c>
      <c r="AV490" s="13" t="s">
        <v>90</v>
      </c>
      <c r="AW490" s="13" t="s">
        <v>36</v>
      </c>
      <c r="AX490" s="13" t="s">
        <v>81</v>
      </c>
      <c r="AY490" s="157" t="s">
        <v>155</v>
      </c>
    </row>
    <row r="491" spans="2:51" s="14" customFormat="1" ht="12">
      <c r="B491" s="163"/>
      <c r="D491" s="150" t="s">
        <v>174</v>
      </c>
      <c r="E491" s="164" t="s">
        <v>1</v>
      </c>
      <c r="F491" s="165" t="s">
        <v>181</v>
      </c>
      <c r="H491" s="166">
        <v>80.15</v>
      </c>
      <c r="I491" s="167"/>
      <c r="L491" s="163"/>
      <c r="M491" s="168"/>
      <c r="T491" s="169"/>
      <c r="AT491" s="164" t="s">
        <v>174</v>
      </c>
      <c r="AU491" s="164" t="s">
        <v>90</v>
      </c>
      <c r="AV491" s="14" t="s">
        <v>162</v>
      </c>
      <c r="AW491" s="14" t="s">
        <v>36</v>
      </c>
      <c r="AX491" s="14" t="s">
        <v>88</v>
      </c>
      <c r="AY491" s="164" t="s">
        <v>155</v>
      </c>
    </row>
    <row r="492" spans="2:51" s="13" customFormat="1" ht="12">
      <c r="B492" s="156"/>
      <c r="D492" s="150" t="s">
        <v>174</v>
      </c>
      <c r="F492" s="158" t="s">
        <v>533</v>
      </c>
      <c r="H492" s="159">
        <v>84.158</v>
      </c>
      <c r="I492" s="160"/>
      <c r="L492" s="156"/>
      <c r="M492" s="161"/>
      <c r="T492" s="162"/>
      <c r="AT492" s="157" t="s">
        <v>174</v>
      </c>
      <c r="AU492" s="157" t="s">
        <v>90</v>
      </c>
      <c r="AV492" s="13" t="s">
        <v>90</v>
      </c>
      <c r="AW492" s="13" t="s">
        <v>4</v>
      </c>
      <c r="AX492" s="13" t="s">
        <v>88</v>
      </c>
      <c r="AY492" s="157" t="s">
        <v>155</v>
      </c>
    </row>
    <row r="493" spans="2:65" s="1" customFormat="1" ht="24.25" customHeight="1">
      <c r="B493" s="32"/>
      <c r="C493" s="136" t="s">
        <v>534</v>
      </c>
      <c r="D493" s="136" t="s">
        <v>157</v>
      </c>
      <c r="E493" s="137" t="s">
        <v>535</v>
      </c>
      <c r="F493" s="138" t="s">
        <v>536</v>
      </c>
      <c r="G493" s="139" t="s">
        <v>160</v>
      </c>
      <c r="H493" s="140">
        <v>3.75</v>
      </c>
      <c r="I493" s="141"/>
      <c r="J493" s="142">
        <f>ROUND(I493*H493,2)</f>
        <v>0</v>
      </c>
      <c r="K493" s="138" t="s">
        <v>161</v>
      </c>
      <c r="L493" s="32"/>
      <c r="M493" s="143" t="s">
        <v>1</v>
      </c>
      <c r="N493" s="144" t="s">
        <v>46</v>
      </c>
      <c r="P493" s="145">
        <f>O493*H493</f>
        <v>0</v>
      </c>
      <c r="Q493" s="145">
        <v>0.02636</v>
      </c>
      <c r="R493" s="145">
        <f>Q493*H493</f>
        <v>0.09885000000000001</v>
      </c>
      <c r="S493" s="145">
        <v>0</v>
      </c>
      <c r="T493" s="146">
        <f>S493*H493</f>
        <v>0</v>
      </c>
      <c r="AR493" s="147" t="s">
        <v>162</v>
      </c>
      <c r="AT493" s="147" t="s">
        <v>157</v>
      </c>
      <c r="AU493" s="147" t="s">
        <v>90</v>
      </c>
      <c r="AY493" s="17" t="s">
        <v>155</v>
      </c>
      <c r="BE493" s="148">
        <f>IF(N493="základní",J493,0)</f>
        <v>0</v>
      </c>
      <c r="BF493" s="148">
        <f>IF(N493="snížená",J493,0)</f>
        <v>0</v>
      </c>
      <c r="BG493" s="148">
        <f>IF(N493="zákl. přenesená",J493,0)</f>
        <v>0</v>
      </c>
      <c r="BH493" s="148">
        <f>IF(N493="sníž. přenesená",J493,0)</f>
        <v>0</v>
      </c>
      <c r="BI493" s="148">
        <f>IF(N493="nulová",J493,0)</f>
        <v>0</v>
      </c>
      <c r="BJ493" s="17" t="s">
        <v>88</v>
      </c>
      <c r="BK493" s="148">
        <f>ROUND(I493*H493,2)</f>
        <v>0</v>
      </c>
      <c r="BL493" s="17" t="s">
        <v>162</v>
      </c>
      <c r="BM493" s="147" t="s">
        <v>537</v>
      </c>
    </row>
    <row r="494" spans="2:51" s="12" customFormat="1" ht="12">
      <c r="B494" s="149"/>
      <c r="D494" s="150" t="s">
        <v>174</v>
      </c>
      <c r="E494" s="151" t="s">
        <v>1</v>
      </c>
      <c r="F494" s="152" t="s">
        <v>251</v>
      </c>
      <c r="H494" s="151" t="s">
        <v>1</v>
      </c>
      <c r="I494" s="153"/>
      <c r="L494" s="149"/>
      <c r="M494" s="154"/>
      <c r="T494" s="155"/>
      <c r="AT494" s="151" t="s">
        <v>174</v>
      </c>
      <c r="AU494" s="151" t="s">
        <v>90</v>
      </c>
      <c r="AV494" s="12" t="s">
        <v>88</v>
      </c>
      <c r="AW494" s="12" t="s">
        <v>36</v>
      </c>
      <c r="AX494" s="12" t="s">
        <v>81</v>
      </c>
      <c r="AY494" s="151" t="s">
        <v>155</v>
      </c>
    </row>
    <row r="495" spans="2:51" s="13" customFormat="1" ht="12">
      <c r="B495" s="156"/>
      <c r="D495" s="150" t="s">
        <v>174</v>
      </c>
      <c r="E495" s="157" t="s">
        <v>1</v>
      </c>
      <c r="F495" s="158" t="s">
        <v>406</v>
      </c>
      <c r="H495" s="159">
        <v>3.75</v>
      </c>
      <c r="I495" s="160"/>
      <c r="L495" s="156"/>
      <c r="M495" s="161"/>
      <c r="T495" s="162"/>
      <c r="AT495" s="157" t="s">
        <v>174</v>
      </c>
      <c r="AU495" s="157" t="s">
        <v>90</v>
      </c>
      <c r="AV495" s="13" t="s">
        <v>90</v>
      </c>
      <c r="AW495" s="13" t="s">
        <v>36</v>
      </c>
      <c r="AX495" s="13" t="s">
        <v>81</v>
      </c>
      <c r="AY495" s="157" t="s">
        <v>155</v>
      </c>
    </row>
    <row r="496" spans="2:51" s="14" customFormat="1" ht="12">
      <c r="B496" s="163"/>
      <c r="D496" s="150" t="s">
        <v>174</v>
      </c>
      <c r="E496" s="164" t="s">
        <v>1</v>
      </c>
      <c r="F496" s="165" t="s">
        <v>181</v>
      </c>
      <c r="H496" s="166">
        <v>3.75</v>
      </c>
      <c r="I496" s="167"/>
      <c r="L496" s="163"/>
      <c r="M496" s="168"/>
      <c r="T496" s="169"/>
      <c r="AT496" s="164" t="s">
        <v>174</v>
      </c>
      <c r="AU496" s="164" t="s">
        <v>90</v>
      </c>
      <c r="AV496" s="14" t="s">
        <v>162</v>
      </c>
      <c r="AW496" s="14" t="s">
        <v>36</v>
      </c>
      <c r="AX496" s="14" t="s">
        <v>88</v>
      </c>
      <c r="AY496" s="164" t="s">
        <v>155</v>
      </c>
    </row>
    <row r="497" spans="2:65" s="1" customFormat="1" ht="24.25" customHeight="1">
      <c r="B497" s="32"/>
      <c r="C497" s="136" t="s">
        <v>538</v>
      </c>
      <c r="D497" s="136" t="s">
        <v>157</v>
      </c>
      <c r="E497" s="137" t="s">
        <v>539</v>
      </c>
      <c r="F497" s="138" t="s">
        <v>540</v>
      </c>
      <c r="G497" s="139" t="s">
        <v>160</v>
      </c>
      <c r="H497" s="140">
        <v>690.12</v>
      </c>
      <c r="I497" s="141"/>
      <c r="J497" s="142">
        <f>ROUND(I497*H497,2)</f>
        <v>0</v>
      </c>
      <c r="K497" s="138" t="s">
        <v>161</v>
      </c>
      <c r="L497" s="32"/>
      <c r="M497" s="143" t="s">
        <v>1</v>
      </c>
      <c r="N497" s="144" t="s">
        <v>46</v>
      </c>
      <c r="P497" s="145">
        <f>O497*H497</f>
        <v>0</v>
      </c>
      <c r="Q497" s="145">
        <v>0.00458</v>
      </c>
      <c r="R497" s="145">
        <f>Q497*H497</f>
        <v>3.1607496</v>
      </c>
      <c r="S497" s="145">
        <v>0</v>
      </c>
      <c r="T497" s="146">
        <f>S497*H497</f>
        <v>0</v>
      </c>
      <c r="AR497" s="147" t="s">
        <v>162</v>
      </c>
      <c r="AT497" s="147" t="s">
        <v>157</v>
      </c>
      <c r="AU497" s="147" t="s">
        <v>90</v>
      </c>
      <c r="AY497" s="17" t="s">
        <v>155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7" t="s">
        <v>88</v>
      </c>
      <c r="BK497" s="148">
        <f>ROUND(I497*H497,2)</f>
        <v>0</v>
      </c>
      <c r="BL497" s="17" t="s">
        <v>162</v>
      </c>
      <c r="BM497" s="147" t="s">
        <v>541</v>
      </c>
    </row>
    <row r="498" spans="2:65" s="1" customFormat="1" ht="24.25" customHeight="1">
      <c r="B498" s="32"/>
      <c r="C498" s="136" t="s">
        <v>542</v>
      </c>
      <c r="D498" s="136" t="s">
        <v>157</v>
      </c>
      <c r="E498" s="137" t="s">
        <v>543</v>
      </c>
      <c r="F498" s="138" t="s">
        <v>544</v>
      </c>
      <c r="G498" s="139" t="s">
        <v>160</v>
      </c>
      <c r="H498" s="140">
        <v>199.788</v>
      </c>
      <c r="I498" s="141"/>
      <c r="J498" s="142">
        <f>ROUND(I498*H498,2)</f>
        <v>0</v>
      </c>
      <c r="K498" s="138" t="s">
        <v>161</v>
      </c>
      <c r="L498" s="32"/>
      <c r="M498" s="143" t="s">
        <v>1</v>
      </c>
      <c r="N498" s="144" t="s">
        <v>46</v>
      </c>
      <c r="P498" s="145">
        <f>O498*H498</f>
        <v>0</v>
      </c>
      <c r="Q498" s="145">
        <v>0.0057</v>
      </c>
      <c r="R498" s="145">
        <f>Q498*H498</f>
        <v>1.1387916</v>
      </c>
      <c r="S498" s="145">
        <v>0</v>
      </c>
      <c r="T498" s="146">
        <f>S498*H498</f>
        <v>0</v>
      </c>
      <c r="AR498" s="147" t="s">
        <v>162</v>
      </c>
      <c r="AT498" s="147" t="s">
        <v>157</v>
      </c>
      <c r="AU498" s="147" t="s">
        <v>90</v>
      </c>
      <c r="AY498" s="17" t="s">
        <v>155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7" t="s">
        <v>88</v>
      </c>
      <c r="BK498" s="148">
        <f>ROUND(I498*H498,2)</f>
        <v>0</v>
      </c>
      <c r="BL498" s="17" t="s">
        <v>162</v>
      </c>
      <c r="BM498" s="147" t="s">
        <v>545</v>
      </c>
    </row>
    <row r="499" spans="2:51" s="12" customFormat="1" ht="12">
      <c r="B499" s="149"/>
      <c r="D499" s="150" t="s">
        <v>174</v>
      </c>
      <c r="E499" s="151" t="s">
        <v>1</v>
      </c>
      <c r="F499" s="152" t="s">
        <v>417</v>
      </c>
      <c r="H499" s="151" t="s">
        <v>1</v>
      </c>
      <c r="I499" s="153"/>
      <c r="L499" s="149"/>
      <c r="M499" s="154"/>
      <c r="T499" s="155"/>
      <c r="AT499" s="151" t="s">
        <v>174</v>
      </c>
      <c r="AU499" s="151" t="s">
        <v>90</v>
      </c>
      <c r="AV499" s="12" t="s">
        <v>88</v>
      </c>
      <c r="AW499" s="12" t="s">
        <v>36</v>
      </c>
      <c r="AX499" s="12" t="s">
        <v>81</v>
      </c>
      <c r="AY499" s="151" t="s">
        <v>155</v>
      </c>
    </row>
    <row r="500" spans="2:51" s="13" customFormat="1" ht="12">
      <c r="B500" s="156"/>
      <c r="D500" s="150" t="s">
        <v>174</v>
      </c>
      <c r="E500" s="157" t="s">
        <v>1</v>
      </c>
      <c r="F500" s="158" t="s">
        <v>418</v>
      </c>
      <c r="H500" s="159">
        <v>30.45</v>
      </c>
      <c r="I500" s="160"/>
      <c r="L500" s="156"/>
      <c r="M500" s="161"/>
      <c r="T500" s="162"/>
      <c r="AT500" s="157" t="s">
        <v>174</v>
      </c>
      <c r="AU500" s="157" t="s">
        <v>90</v>
      </c>
      <c r="AV500" s="13" t="s">
        <v>90</v>
      </c>
      <c r="AW500" s="13" t="s">
        <v>36</v>
      </c>
      <c r="AX500" s="13" t="s">
        <v>81</v>
      </c>
      <c r="AY500" s="157" t="s">
        <v>155</v>
      </c>
    </row>
    <row r="501" spans="2:51" s="12" customFormat="1" ht="12">
      <c r="B501" s="149"/>
      <c r="D501" s="150" t="s">
        <v>174</v>
      </c>
      <c r="E501" s="151" t="s">
        <v>1</v>
      </c>
      <c r="F501" s="152" t="s">
        <v>396</v>
      </c>
      <c r="H501" s="151" t="s">
        <v>1</v>
      </c>
      <c r="I501" s="153"/>
      <c r="L501" s="149"/>
      <c r="M501" s="154"/>
      <c r="T501" s="155"/>
      <c r="AT501" s="151" t="s">
        <v>174</v>
      </c>
      <c r="AU501" s="151" t="s">
        <v>90</v>
      </c>
      <c r="AV501" s="12" t="s">
        <v>88</v>
      </c>
      <c r="AW501" s="12" t="s">
        <v>36</v>
      </c>
      <c r="AX501" s="12" t="s">
        <v>81</v>
      </c>
      <c r="AY501" s="151" t="s">
        <v>155</v>
      </c>
    </row>
    <row r="502" spans="2:51" s="13" customFormat="1" ht="12">
      <c r="B502" s="156"/>
      <c r="D502" s="150" t="s">
        <v>174</v>
      </c>
      <c r="E502" s="157" t="s">
        <v>1</v>
      </c>
      <c r="F502" s="158" t="s">
        <v>397</v>
      </c>
      <c r="H502" s="159">
        <v>47.847</v>
      </c>
      <c r="I502" s="160"/>
      <c r="L502" s="156"/>
      <c r="M502" s="161"/>
      <c r="T502" s="162"/>
      <c r="AT502" s="157" t="s">
        <v>174</v>
      </c>
      <c r="AU502" s="157" t="s">
        <v>90</v>
      </c>
      <c r="AV502" s="13" t="s">
        <v>90</v>
      </c>
      <c r="AW502" s="13" t="s">
        <v>36</v>
      </c>
      <c r="AX502" s="13" t="s">
        <v>81</v>
      </c>
      <c r="AY502" s="157" t="s">
        <v>155</v>
      </c>
    </row>
    <row r="503" spans="2:51" s="13" customFormat="1" ht="12">
      <c r="B503" s="156"/>
      <c r="D503" s="150" t="s">
        <v>174</v>
      </c>
      <c r="E503" s="157" t="s">
        <v>1</v>
      </c>
      <c r="F503" s="158" t="s">
        <v>398</v>
      </c>
      <c r="H503" s="159">
        <v>64.227</v>
      </c>
      <c r="I503" s="160"/>
      <c r="L503" s="156"/>
      <c r="M503" s="161"/>
      <c r="T503" s="162"/>
      <c r="AT503" s="157" t="s">
        <v>174</v>
      </c>
      <c r="AU503" s="157" t="s">
        <v>90</v>
      </c>
      <c r="AV503" s="13" t="s">
        <v>90</v>
      </c>
      <c r="AW503" s="13" t="s">
        <v>36</v>
      </c>
      <c r="AX503" s="13" t="s">
        <v>81</v>
      </c>
      <c r="AY503" s="157" t="s">
        <v>155</v>
      </c>
    </row>
    <row r="504" spans="2:51" s="13" customFormat="1" ht="12">
      <c r="B504" s="156"/>
      <c r="D504" s="150" t="s">
        <v>174</v>
      </c>
      <c r="E504" s="157" t="s">
        <v>1</v>
      </c>
      <c r="F504" s="158" t="s">
        <v>399</v>
      </c>
      <c r="H504" s="159">
        <v>57.264</v>
      </c>
      <c r="I504" s="160"/>
      <c r="L504" s="156"/>
      <c r="M504" s="161"/>
      <c r="T504" s="162"/>
      <c r="AT504" s="157" t="s">
        <v>174</v>
      </c>
      <c r="AU504" s="157" t="s">
        <v>90</v>
      </c>
      <c r="AV504" s="13" t="s">
        <v>90</v>
      </c>
      <c r="AW504" s="13" t="s">
        <v>36</v>
      </c>
      <c r="AX504" s="13" t="s">
        <v>81</v>
      </c>
      <c r="AY504" s="157" t="s">
        <v>155</v>
      </c>
    </row>
    <row r="505" spans="2:51" s="14" customFormat="1" ht="12">
      <c r="B505" s="163"/>
      <c r="D505" s="150" t="s">
        <v>174</v>
      </c>
      <c r="E505" s="164" t="s">
        <v>1</v>
      </c>
      <c r="F505" s="165" t="s">
        <v>181</v>
      </c>
      <c r="H505" s="166">
        <v>199.788</v>
      </c>
      <c r="I505" s="167"/>
      <c r="L505" s="163"/>
      <c r="M505" s="168"/>
      <c r="T505" s="169"/>
      <c r="AT505" s="164" t="s">
        <v>174</v>
      </c>
      <c r="AU505" s="164" t="s">
        <v>90</v>
      </c>
      <c r="AV505" s="14" t="s">
        <v>162</v>
      </c>
      <c r="AW505" s="14" t="s">
        <v>36</v>
      </c>
      <c r="AX505" s="14" t="s">
        <v>88</v>
      </c>
      <c r="AY505" s="164" t="s">
        <v>155</v>
      </c>
    </row>
    <row r="506" spans="2:65" s="1" customFormat="1" ht="24.25" customHeight="1">
      <c r="B506" s="32"/>
      <c r="C506" s="136" t="s">
        <v>546</v>
      </c>
      <c r="D506" s="136" t="s">
        <v>157</v>
      </c>
      <c r="E506" s="137" t="s">
        <v>547</v>
      </c>
      <c r="F506" s="138" t="s">
        <v>548</v>
      </c>
      <c r="G506" s="139" t="s">
        <v>160</v>
      </c>
      <c r="H506" s="140">
        <v>707.199</v>
      </c>
      <c r="I506" s="141"/>
      <c r="J506" s="142">
        <f>ROUND(I506*H506,2)</f>
        <v>0</v>
      </c>
      <c r="K506" s="138" t="s">
        <v>161</v>
      </c>
      <c r="L506" s="32"/>
      <c r="M506" s="143" t="s">
        <v>1</v>
      </c>
      <c r="N506" s="144" t="s">
        <v>46</v>
      </c>
      <c r="P506" s="145">
        <f>O506*H506</f>
        <v>0</v>
      </c>
      <c r="Q506" s="145">
        <v>0.00285</v>
      </c>
      <c r="R506" s="145">
        <f>Q506*H506</f>
        <v>2.01551715</v>
      </c>
      <c r="S506" s="145">
        <v>0</v>
      </c>
      <c r="T506" s="146">
        <f>S506*H506</f>
        <v>0</v>
      </c>
      <c r="AR506" s="147" t="s">
        <v>162</v>
      </c>
      <c r="AT506" s="147" t="s">
        <v>157</v>
      </c>
      <c r="AU506" s="147" t="s">
        <v>90</v>
      </c>
      <c r="AY506" s="17" t="s">
        <v>155</v>
      </c>
      <c r="BE506" s="148">
        <f>IF(N506="základní",J506,0)</f>
        <v>0</v>
      </c>
      <c r="BF506" s="148">
        <f>IF(N506="snížená",J506,0)</f>
        <v>0</v>
      </c>
      <c r="BG506" s="148">
        <f>IF(N506="zákl. přenesená",J506,0)</f>
        <v>0</v>
      </c>
      <c r="BH506" s="148">
        <f>IF(N506="sníž. přenesená",J506,0)</f>
        <v>0</v>
      </c>
      <c r="BI506" s="148">
        <f>IF(N506="nulová",J506,0)</f>
        <v>0</v>
      </c>
      <c r="BJ506" s="17" t="s">
        <v>88</v>
      </c>
      <c r="BK506" s="148">
        <f>ROUND(I506*H506,2)</f>
        <v>0</v>
      </c>
      <c r="BL506" s="17" t="s">
        <v>162</v>
      </c>
      <c r="BM506" s="147" t="s">
        <v>549</v>
      </c>
    </row>
    <row r="507" spans="2:51" s="13" customFormat="1" ht="12">
      <c r="B507" s="156"/>
      <c r="D507" s="150" t="s">
        <v>174</v>
      </c>
      <c r="E507" s="157" t="s">
        <v>1</v>
      </c>
      <c r="F507" s="158" t="s">
        <v>550</v>
      </c>
      <c r="H507" s="159">
        <v>707.199</v>
      </c>
      <c r="I507" s="160"/>
      <c r="L507" s="156"/>
      <c r="M507" s="161"/>
      <c r="T507" s="162"/>
      <c r="AT507" s="157" t="s">
        <v>174</v>
      </c>
      <c r="AU507" s="157" t="s">
        <v>90</v>
      </c>
      <c r="AV507" s="13" t="s">
        <v>90</v>
      </c>
      <c r="AW507" s="13" t="s">
        <v>36</v>
      </c>
      <c r="AX507" s="13" t="s">
        <v>81</v>
      </c>
      <c r="AY507" s="157" t="s">
        <v>155</v>
      </c>
    </row>
    <row r="508" spans="2:51" s="14" customFormat="1" ht="12">
      <c r="B508" s="163"/>
      <c r="D508" s="150" t="s">
        <v>174</v>
      </c>
      <c r="E508" s="164" t="s">
        <v>1</v>
      </c>
      <c r="F508" s="165" t="s">
        <v>181</v>
      </c>
      <c r="H508" s="166">
        <v>707.199</v>
      </c>
      <c r="I508" s="167"/>
      <c r="L508" s="163"/>
      <c r="M508" s="168"/>
      <c r="T508" s="169"/>
      <c r="AT508" s="164" t="s">
        <v>174</v>
      </c>
      <c r="AU508" s="164" t="s">
        <v>90</v>
      </c>
      <c r="AV508" s="14" t="s">
        <v>162</v>
      </c>
      <c r="AW508" s="14" t="s">
        <v>36</v>
      </c>
      <c r="AX508" s="14" t="s">
        <v>88</v>
      </c>
      <c r="AY508" s="164" t="s">
        <v>155</v>
      </c>
    </row>
    <row r="509" spans="2:65" s="1" customFormat="1" ht="33" customHeight="1">
      <c r="B509" s="32"/>
      <c r="C509" s="136" t="s">
        <v>551</v>
      </c>
      <c r="D509" s="136" t="s">
        <v>157</v>
      </c>
      <c r="E509" s="137" t="s">
        <v>552</v>
      </c>
      <c r="F509" s="138" t="s">
        <v>553</v>
      </c>
      <c r="G509" s="139" t="s">
        <v>172</v>
      </c>
      <c r="H509" s="140">
        <v>123.273</v>
      </c>
      <c r="I509" s="141"/>
      <c r="J509" s="142">
        <f>ROUND(I509*H509,2)</f>
        <v>0</v>
      </c>
      <c r="K509" s="138" t="s">
        <v>161</v>
      </c>
      <c r="L509" s="32"/>
      <c r="M509" s="143" t="s">
        <v>1</v>
      </c>
      <c r="N509" s="144" t="s">
        <v>46</v>
      </c>
      <c r="P509" s="145">
        <f>O509*H509</f>
        <v>0</v>
      </c>
      <c r="Q509" s="145">
        <v>2.50187</v>
      </c>
      <c r="R509" s="145">
        <f>Q509*H509</f>
        <v>308.41302050999997</v>
      </c>
      <c r="S509" s="145">
        <v>0</v>
      </c>
      <c r="T509" s="146">
        <f>S509*H509</f>
        <v>0</v>
      </c>
      <c r="AR509" s="147" t="s">
        <v>162</v>
      </c>
      <c r="AT509" s="147" t="s">
        <v>157</v>
      </c>
      <c r="AU509" s="147" t="s">
        <v>90</v>
      </c>
      <c r="AY509" s="17" t="s">
        <v>155</v>
      </c>
      <c r="BE509" s="148">
        <f>IF(N509="základní",J509,0)</f>
        <v>0</v>
      </c>
      <c r="BF509" s="148">
        <f>IF(N509="snížená",J509,0)</f>
        <v>0</v>
      </c>
      <c r="BG509" s="148">
        <f>IF(N509="zákl. přenesená",J509,0)</f>
        <v>0</v>
      </c>
      <c r="BH509" s="148">
        <f>IF(N509="sníž. přenesená",J509,0)</f>
        <v>0</v>
      </c>
      <c r="BI509" s="148">
        <f>IF(N509="nulová",J509,0)</f>
        <v>0</v>
      </c>
      <c r="BJ509" s="17" t="s">
        <v>88</v>
      </c>
      <c r="BK509" s="148">
        <f>ROUND(I509*H509,2)</f>
        <v>0</v>
      </c>
      <c r="BL509" s="17" t="s">
        <v>162</v>
      </c>
      <c r="BM509" s="147" t="s">
        <v>554</v>
      </c>
    </row>
    <row r="510" spans="2:51" s="12" customFormat="1" ht="12">
      <c r="B510" s="149"/>
      <c r="D510" s="150" t="s">
        <v>174</v>
      </c>
      <c r="E510" s="151" t="s">
        <v>1</v>
      </c>
      <c r="F510" s="152" t="s">
        <v>214</v>
      </c>
      <c r="H510" s="151" t="s">
        <v>1</v>
      </c>
      <c r="I510" s="153"/>
      <c r="L510" s="149"/>
      <c r="M510" s="154"/>
      <c r="T510" s="155"/>
      <c r="AT510" s="151" t="s">
        <v>174</v>
      </c>
      <c r="AU510" s="151" t="s">
        <v>90</v>
      </c>
      <c r="AV510" s="12" t="s">
        <v>88</v>
      </c>
      <c r="AW510" s="12" t="s">
        <v>36</v>
      </c>
      <c r="AX510" s="12" t="s">
        <v>81</v>
      </c>
      <c r="AY510" s="151" t="s">
        <v>155</v>
      </c>
    </row>
    <row r="511" spans="2:51" s="13" customFormat="1" ht="12">
      <c r="B511" s="156"/>
      <c r="D511" s="150" t="s">
        <v>174</v>
      </c>
      <c r="E511" s="157" t="s">
        <v>1</v>
      </c>
      <c r="F511" s="158" t="s">
        <v>555</v>
      </c>
      <c r="H511" s="159">
        <v>22.662</v>
      </c>
      <c r="I511" s="160"/>
      <c r="L511" s="156"/>
      <c r="M511" s="161"/>
      <c r="T511" s="162"/>
      <c r="AT511" s="157" t="s">
        <v>174</v>
      </c>
      <c r="AU511" s="157" t="s">
        <v>90</v>
      </c>
      <c r="AV511" s="13" t="s">
        <v>90</v>
      </c>
      <c r="AW511" s="13" t="s">
        <v>36</v>
      </c>
      <c r="AX511" s="13" t="s">
        <v>81</v>
      </c>
      <c r="AY511" s="157" t="s">
        <v>155</v>
      </c>
    </row>
    <row r="512" spans="2:51" s="13" customFormat="1" ht="12">
      <c r="B512" s="156"/>
      <c r="D512" s="150" t="s">
        <v>174</v>
      </c>
      <c r="E512" s="157" t="s">
        <v>1</v>
      </c>
      <c r="F512" s="158" t="s">
        <v>556</v>
      </c>
      <c r="H512" s="159">
        <v>52.106</v>
      </c>
      <c r="I512" s="160"/>
      <c r="L512" s="156"/>
      <c r="M512" s="161"/>
      <c r="T512" s="162"/>
      <c r="AT512" s="157" t="s">
        <v>174</v>
      </c>
      <c r="AU512" s="157" t="s">
        <v>90</v>
      </c>
      <c r="AV512" s="13" t="s">
        <v>90</v>
      </c>
      <c r="AW512" s="13" t="s">
        <v>36</v>
      </c>
      <c r="AX512" s="13" t="s">
        <v>81</v>
      </c>
      <c r="AY512" s="157" t="s">
        <v>155</v>
      </c>
    </row>
    <row r="513" spans="2:51" s="13" customFormat="1" ht="12">
      <c r="B513" s="156"/>
      <c r="D513" s="150" t="s">
        <v>174</v>
      </c>
      <c r="E513" s="157" t="s">
        <v>1</v>
      </c>
      <c r="F513" s="158" t="s">
        <v>557</v>
      </c>
      <c r="H513" s="159">
        <v>48.505</v>
      </c>
      <c r="I513" s="160"/>
      <c r="L513" s="156"/>
      <c r="M513" s="161"/>
      <c r="T513" s="162"/>
      <c r="AT513" s="157" t="s">
        <v>174</v>
      </c>
      <c r="AU513" s="157" t="s">
        <v>90</v>
      </c>
      <c r="AV513" s="13" t="s">
        <v>90</v>
      </c>
      <c r="AW513" s="13" t="s">
        <v>36</v>
      </c>
      <c r="AX513" s="13" t="s">
        <v>81</v>
      </c>
      <c r="AY513" s="157" t="s">
        <v>155</v>
      </c>
    </row>
    <row r="514" spans="2:51" s="14" customFormat="1" ht="12">
      <c r="B514" s="163"/>
      <c r="D514" s="150" t="s">
        <v>174</v>
      </c>
      <c r="E514" s="164" t="s">
        <v>1</v>
      </c>
      <c r="F514" s="165" t="s">
        <v>181</v>
      </c>
      <c r="H514" s="166">
        <v>123.273</v>
      </c>
      <c r="I514" s="167"/>
      <c r="L514" s="163"/>
      <c r="M514" s="168"/>
      <c r="T514" s="169"/>
      <c r="AT514" s="164" t="s">
        <v>174</v>
      </c>
      <c r="AU514" s="164" t="s">
        <v>90</v>
      </c>
      <c r="AV514" s="14" t="s">
        <v>162</v>
      </c>
      <c r="AW514" s="14" t="s">
        <v>36</v>
      </c>
      <c r="AX514" s="14" t="s">
        <v>88</v>
      </c>
      <c r="AY514" s="164" t="s">
        <v>155</v>
      </c>
    </row>
    <row r="515" spans="2:65" s="1" customFormat="1" ht="33" customHeight="1">
      <c r="B515" s="32"/>
      <c r="C515" s="136" t="s">
        <v>558</v>
      </c>
      <c r="D515" s="136" t="s">
        <v>157</v>
      </c>
      <c r="E515" s="137" t="s">
        <v>559</v>
      </c>
      <c r="F515" s="138" t="s">
        <v>560</v>
      </c>
      <c r="G515" s="139" t="s">
        <v>172</v>
      </c>
      <c r="H515" s="140">
        <v>118.934</v>
      </c>
      <c r="I515" s="141"/>
      <c r="J515" s="142">
        <f>ROUND(I515*H515,2)</f>
        <v>0</v>
      </c>
      <c r="K515" s="138" t="s">
        <v>161</v>
      </c>
      <c r="L515" s="32"/>
      <c r="M515" s="143" t="s">
        <v>1</v>
      </c>
      <c r="N515" s="144" t="s">
        <v>46</v>
      </c>
      <c r="P515" s="145">
        <f>O515*H515</f>
        <v>0</v>
      </c>
      <c r="Q515" s="145">
        <v>0.0202</v>
      </c>
      <c r="R515" s="145">
        <f>Q515*H515</f>
        <v>2.4024668</v>
      </c>
      <c r="S515" s="145">
        <v>0</v>
      </c>
      <c r="T515" s="146">
        <f>S515*H515</f>
        <v>0</v>
      </c>
      <c r="AR515" s="147" t="s">
        <v>162</v>
      </c>
      <c r="AT515" s="147" t="s">
        <v>157</v>
      </c>
      <c r="AU515" s="147" t="s">
        <v>90</v>
      </c>
      <c r="AY515" s="17" t="s">
        <v>155</v>
      </c>
      <c r="BE515" s="148">
        <f>IF(N515="základní",J515,0)</f>
        <v>0</v>
      </c>
      <c r="BF515" s="148">
        <f>IF(N515="snížená",J515,0)</f>
        <v>0</v>
      </c>
      <c r="BG515" s="148">
        <f>IF(N515="zákl. přenesená",J515,0)</f>
        <v>0</v>
      </c>
      <c r="BH515" s="148">
        <f>IF(N515="sníž. přenesená",J515,0)</f>
        <v>0</v>
      </c>
      <c r="BI515" s="148">
        <f>IF(N515="nulová",J515,0)</f>
        <v>0</v>
      </c>
      <c r="BJ515" s="17" t="s">
        <v>88</v>
      </c>
      <c r="BK515" s="148">
        <f>ROUND(I515*H515,2)</f>
        <v>0</v>
      </c>
      <c r="BL515" s="17" t="s">
        <v>162</v>
      </c>
      <c r="BM515" s="147" t="s">
        <v>561</v>
      </c>
    </row>
    <row r="516" spans="2:51" s="12" customFormat="1" ht="12">
      <c r="B516" s="149"/>
      <c r="D516" s="150" t="s">
        <v>174</v>
      </c>
      <c r="E516" s="151" t="s">
        <v>1</v>
      </c>
      <c r="F516" s="152" t="s">
        <v>214</v>
      </c>
      <c r="H516" s="151" t="s">
        <v>1</v>
      </c>
      <c r="I516" s="153"/>
      <c r="L516" s="149"/>
      <c r="M516" s="154"/>
      <c r="T516" s="155"/>
      <c r="AT516" s="151" t="s">
        <v>174</v>
      </c>
      <c r="AU516" s="151" t="s">
        <v>90</v>
      </c>
      <c r="AV516" s="12" t="s">
        <v>88</v>
      </c>
      <c r="AW516" s="12" t="s">
        <v>36</v>
      </c>
      <c r="AX516" s="12" t="s">
        <v>81</v>
      </c>
      <c r="AY516" s="151" t="s">
        <v>155</v>
      </c>
    </row>
    <row r="517" spans="2:51" s="13" customFormat="1" ht="12">
      <c r="B517" s="156"/>
      <c r="D517" s="150" t="s">
        <v>174</v>
      </c>
      <c r="E517" s="157" t="s">
        <v>1</v>
      </c>
      <c r="F517" s="158" t="s">
        <v>562</v>
      </c>
      <c r="H517" s="159">
        <v>18.323</v>
      </c>
      <c r="I517" s="160"/>
      <c r="L517" s="156"/>
      <c r="M517" s="161"/>
      <c r="T517" s="162"/>
      <c r="AT517" s="157" t="s">
        <v>174</v>
      </c>
      <c r="AU517" s="157" t="s">
        <v>90</v>
      </c>
      <c r="AV517" s="13" t="s">
        <v>90</v>
      </c>
      <c r="AW517" s="13" t="s">
        <v>36</v>
      </c>
      <c r="AX517" s="13" t="s">
        <v>81</v>
      </c>
      <c r="AY517" s="157" t="s">
        <v>155</v>
      </c>
    </row>
    <row r="518" spans="2:51" s="13" customFormat="1" ht="12">
      <c r="B518" s="156"/>
      <c r="D518" s="150" t="s">
        <v>174</v>
      </c>
      <c r="E518" s="157" t="s">
        <v>1</v>
      </c>
      <c r="F518" s="158" t="s">
        <v>556</v>
      </c>
      <c r="H518" s="159">
        <v>52.106</v>
      </c>
      <c r="I518" s="160"/>
      <c r="L518" s="156"/>
      <c r="M518" s="161"/>
      <c r="T518" s="162"/>
      <c r="AT518" s="157" t="s">
        <v>174</v>
      </c>
      <c r="AU518" s="157" t="s">
        <v>90</v>
      </c>
      <c r="AV518" s="13" t="s">
        <v>90</v>
      </c>
      <c r="AW518" s="13" t="s">
        <v>36</v>
      </c>
      <c r="AX518" s="13" t="s">
        <v>81</v>
      </c>
      <c r="AY518" s="157" t="s">
        <v>155</v>
      </c>
    </row>
    <row r="519" spans="2:51" s="13" customFormat="1" ht="12">
      <c r="B519" s="156"/>
      <c r="D519" s="150" t="s">
        <v>174</v>
      </c>
      <c r="E519" s="157" t="s">
        <v>1</v>
      </c>
      <c r="F519" s="158" t="s">
        <v>557</v>
      </c>
      <c r="H519" s="159">
        <v>48.505</v>
      </c>
      <c r="I519" s="160"/>
      <c r="L519" s="156"/>
      <c r="M519" s="161"/>
      <c r="T519" s="162"/>
      <c r="AT519" s="157" t="s">
        <v>174</v>
      </c>
      <c r="AU519" s="157" t="s">
        <v>90</v>
      </c>
      <c r="AV519" s="13" t="s">
        <v>90</v>
      </c>
      <c r="AW519" s="13" t="s">
        <v>36</v>
      </c>
      <c r="AX519" s="13" t="s">
        <v>81</v>
      </c>
      <c r="AY519" s="157" t="s">
        <v>155</v>
      </c>
    </row>
    <row r="520" spans="2:51" s="14" customFormat="1" ht="12">
      <c r="B520" s="163"/>
      <c r="D520" s="150" t="s">
        <v>174</v>
      </c>
      <c r="E520" s="164" t="s">
        <v>1</v>
      </c>
      <c r="F520" s="165" t="s">
        <v>181</v>
      </c>
      <c r="H520" s="166">
        <v>118.934</v>
      </c>
      <c r="I520" s="167"/>
      <c r="L520" s="163"/>
      <c r="M520" s="168"/>
      <c r="T520" s="169"/>
      <c r="AT520" s="164" t="s">
        <v>174</v>
      </c>
      <c r="AU520" s="164" t="s">
        <v>90</v>
      </c>
      <c r="AV520" s="14" t="s">
        <v>162</v>
      </c>
      <c r="AW520" s="14" t="s">
        <v>36</v>
      </c>
      <c r="AX520" s="14" t="s">
        <v>88</v>
      </c>
      <c r="AY520" s="164" t="s">
        <v>155</v>
      </c>
    </row>
    <row r="521" spans="2:65" s="1" customFormat="1" ht="16.5" customHeight="1">
      <c r="B521" s="32"/>
      <c r="C521" s="136" t="s">
        <v>563</v>
      </c>
      <c r="D521" s="136" t="s">
        <v>157</v>
      </c>
      <c r="E521" s="137" t="s">
        <v>564</v>
      </c>
      <c r="F521" s="138" t="s">
        <v>565</v>
      </c>
      <c r="G521" s="139" t="s">
        <v>197</v>
      </c>
      <c r="H521" s="140">
        <v>0.231</v>
      </c>
      <c r="I521" s="141"/>
      <c r="J521" s="142">
        <f>ROUND(I521*H521,2)</f>
        <v>0</v>
      </c>
      <c r="K521" s="138" t="s">
        <v>161</v>
      </c>
      <c r="L521" s="32"/>
      <c r="M521" s="143" t="s">
        <v>1</v>
      </c>
      <c r="N521" s="144" t="s">
        <v>46</v>
      </c>
      <c r="P521" s="145">
        <f>O521*H521</f>
        <v>0</v>
      </c>
      <c r="Q521" s="145">
        <v>1.0627727797</v>
      </c>
      <c r="R521" s="145">
        <f>Q521*H521</f>
        <v>0.2455005121107</v>
      </c>
      <c r="S521" s="145">
        <v>0</v>
      </c>
      <c r="T521" s="146">
        <f>S521*H521</f>
        <v>0</v>
      </c>
      <c r="AR521" s="147" t="s">
        <v>162</v>
      </c>
      <c r="AT521" s="147" t="s">
        <v>157</v>
      </c>
      <c r="AU521" s="147" t="s">
        <v>90</v>
      </c>
      <c r="AY521" s="17" t="s">
        <v>155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7" t="s">
        <v>88</v>
      </c>
      <c r="BK521" s="148">
        <f>ROUND(I521*H521,2)</f>
        <v>0</v>
      </c>
      <c r="BL521" s="17" t="s">
        <v>162</v>
      </c>
      <c r="BM521" s="147" t="s">
        <v>566</v>
      </c>
    </row>
    <row r="522" spans="2:51" s="12" customFormat="1" ht="12">
      <c r="B522" s="149"/>
      <c r="D522" s="150" t="s">
        <v>174</v>
      </c>
      <c r="E522" s="151" t="s">
        <v>1</v>
      </c>
      <c r="F522" s="152" t="s">
        <v>567</v>
      </c>
      <c r="H522" s="151" t="s">
        <v>1</v>
      </c>
      <c r="I522" s="153"/>
      <c r="L522" s="149"/>
      <c r="M522" s="154"/>
      <c r="T522" s="155"/>
      <c r="AT522" s="151" t="s">
        <v>174</v>
      </c>
      <c r="AU522" s="151" t="s">
        <v>90</v>
      </c>
      <c r="AV522" s="12" t="s">
        <v>88</v>
      </c>
      <c r="AW522" s="12" t="s">
        <v>36</v>
      </c>
      <c r="AX522" s="12" t="s">
        <v>81</v>
      </c>
      <c r="AY522" s="151" t="s">
        <v>155</v>
      </c>
    </row>
    <row r="523" spans="2:51" s="13" customFormat="1" ht="12">
      <c r="B523" s="156"/>
      <c r="D523" s="150" t="s">
        <v>174</v>
      </c>
      <c r="E523" s="157" t="s">
        <v>1</v>
      </c>
      <c r="F523" s="158" t="s">
        <v>568</v>
      </c>
      <c r="H523" s="159">
        <v>0.231</v>
      </c>
      <c r="I523" s="160"/>
      <c r="L523" s="156"/>
      <c r="M523" s="161"/>
      <c r="T523" s="162"/>
      <c r="AT523" s="157" t="s">
        <v>174</v>
      </c>
      <c r="AU523" s="157" t="s">
        <v>90</v>
      </c>
      <c r="AV523" s="13" t="s">
        <v>90</v>
      </c>
      <c r="AW523" s="13" t="s">
        <v>36</v>
      </c>
      <c r="AX523" s="13" t="s">
        <v>81</v>
      </c>
      <c r="AY523" s="157" t="s">
        <v>155</v>
      </c>
    </row>
    <row r="524" spans="2:51" s="14" customFormat="1" ht="12">
      <c r="B524" s="163"/>
      <c r="D524" s="150" t="s">
        <v>174</v>
      </c>
      <c r="E524" s="164" t="s">
        <v>1</v>
      </c>
      <c r="F524" s="165" t="s">
        <v>181</v>
      </c>
      <c r="H524" s="166">
        <v>0.231</v>
      </c>
      <c r="I524" s="167"/>
      <c r="L524" s="163"/>
      <c r="M524" s="168"/>
      <c r="T524" s="169"/>
      <c r="AT524" s="164" t="s">
        <v>174</v>
      </c>
      <c r="AU524" s="164" t="s">
        <v>90</v>
      </c>
      <c r="AV524" s="14" t="s">
        <v>162</v>
      </c>
      <c r="AW524" s="14" t="s">
        <v>36</v>
      </c>
      <c r="AX524" s="14" t="s">
        <v>88</v>
      </c>
      <c r="AY524" s="164" t="s">
        <v>155</v>
      </c>
    </row>
    <row r="525" spans="2:65" s="1" customFormat="1" ht="24.25" customHeight="1">
      <c r="B525" s="32"/>
      <c r="C525" s="136" t="s">
        <v>569</v>
      </c>
      <c r="D525" s="136" t="s">
        <v>157</v>
      </c>
      <c r="E525" s="137" t="s">
        <v>570</v>
      </c>
      <c r="F525" s="138" t="s">
        <v>571</v>
      </c>
      <c r="G525" s="139" t="s">
        <v>160</v>
      </c>
      <c r="H525" s="140">
        <v>44.5</v>
      </c>
      <c r="I525" s="141"/>
      <c r="J525" s="142">
        <f>ROUND(I525*H525,2)</f>
        <v>0</v>
      </c>
      <c r="K525" s="138" t="s">
        <v>161</v>
      </c>
      <c r="L525" s="32"/>
      <c r="M525" s="143" t="s">
        <v>1</v>
      </c>
      <c r="N525" s="144" t="s">
        <v>46</v>
      </c>
      <c r="P525" s="145">
        <f>O525*H525</f>
        <v>0</v>
      </c>
      <c r="Q525" s="145">
        <v>0.26384</v>
      </c>
      <c r="R525" s="145">
        <f>Q525*H525</f>
        <v>11.74088</v>
      </c>
      <c r="S525" s="145">
        <v>0</v>
      </c>
      <c r="T525" s="146">
        <f>S525*H525</f>
        <v>0</v>
      </c>
      <c r="AR525" s="147" t="s">
        <v>162</v>
      </c>
      <c r="AT525" s="147" t="s">
        <v>157</v>
      </c>
      <c r="AU525" s="147" t="s">
        <v>90</v>
      </c>
      <c r="AY525" s="17" t="s">
        <v>155</v>
      </c>
      <c r="BE525" s="148">
        <f>IF(N525="základní",J525,0)</f>
        <v>0</v>
      </c>
      <c r="BF525" s="148">
        <f>IF(N525="snížená",J525,0)</f>
        <v>0</v>
      </c>
      <c r="BG525" s="148">
        <f>IF(N525="zákl. přenesená",J525,0)</f>
        <v>0</v>
      </c>
      <c r="BH525" s="148">
        <f>IF(N525="sníž. přenesená",J525,0)</f>
        <v>0</v>
      </c>
      <c r="BI525" s="148">
        <f>IF(N525="nulová",J525,0)</f>
        <v>0</v>
      </c>
      <c r="BJ525" s="17" t="s">
        <v>88</v>
      </c>
      <c r="BK525" s="148">
        <f>ROUND(I525*H525,2)</f>
        <v>0</v>
      </c>
      <c r="BL525" s="17" t="s">
        <v>162</v>
      </c>
      <c r="BM525" s="147" t="s">
        <v>572</v>
      </c>
    </row>
    <row r="526" spans="2:51" s="12" customFormat="1" ht="12">
      <c r="B526" s="149"/>
      <c r="D526" s="150" t="s">
        <v>174</v>
      </c>
      <c r="E526" s="151" t="s">
        <v>1</v>
      </c>
      <c r="F526" s="152" t="s">
        <v>370</v>
      </c>
      <c r="H526" s="151" t="s">
        <v>1</v>
      </c>
      <c r="I526" s="153"/>
      <c r="L526" s="149"/>
      <c r="M526" s="154"/>
      <c r="T526" s="155"/>
      <c r="AT526" s="151" t="s">
        <v>174</v>
      </c>
      <c r="AU526" s="151" t="s">
        <v>90</v>
      </c>
      <c r="AV526" s="12" t="s">
        <v>88</v>
      </c>
      <c r="AW526" s="12" t="s">
        <v>36</v>
      </c>
      <c r="AX526" s="12" t="s">
        <v>81</v>
      </c>
      <c r="AY526" s="151" t="s">
        <v>155</v>
      </c>
    </row>
    <row r="527" spans="2:51" s="13" customFormat="1" ht="12">
      <c r="B527" s="156"/>
      <c r="D527" s="150" t="s">
        <v>174</v>
      </c>
      <c r="E527" s="157" t="s">
        <v>1</v>
      </c>
      <c r="F527" s="158" t="s">
        <v>371</v>
      </c>
      <c r="H527" s="159">
        <v>44.5</v>
      </c>
      <c r="I527" s="160"/>
      <c r="L527" s="156"/>
      <c r="M527" s="161"/>
      <c r="T527" s="162"/>
      <c r="AT527" s="157" t="s">
        <v>174</v>
      </c>
      <c r="AU527" s="157" t="s">
        <v>90</v>
      </c>
      <c r="AV527" s="13" t="s">
        <v>90</v>
      </c>
      <c r="AW527" s="13" t="s">
        <v>36</v>
      </c>
      <c r="AX527" s="13" t="s">
        <v>81</v>
      </c>
      <c r="AY527" s="157" t="s">
        <v>155</v>
      </c>
    </row>
    <row r="528" spans="2:51" s="14" customFormat="1" ht="12">
      <c r="B528" s="163"/>
      <c r="D528" s="150" t="s">
        <v>174</v>
      </c>
      <c r="E528" s="164" t="s">
        <v>1</v>
      </c>
      <c r="F528" s="165" t="s">
        <v>181</v>
      </c>
      <c r="H528" s="166">
        <v>44.5</v>
      </c>
      <c r="I528" s="167"/>
      <c r="L528" s="163"/>
      <c r="M528" s="168"/>
      <c r="T528" s="169"/>
      <c r="AT528" s="164" t="s">
        <v>174</v>
      </c>
      <c r="AU528" s="164" t="s">
        <v>90</v>
      </c>
      <c r="AV528" s="14" t="s">
        <v>162</v>
      </c>
      <c r="AW528" s="14" t="s">
        <v>36</v>
      </c>
      <c r="AX528" s="14" t="s">
        <v>88</v>
      </c>
      <c r="AY528" s="164" t="s">
        <v>155</v>
      </c>
    </row>
    <row r="529" spans="2:63" s="11" customFormat="1" ht="22.9" customHeight="1">
      <c r="B529" s="124"/>
      <c r="D529" s="125" t="s">
        <v>80</v>
      </c>
      <c r="E529" s="134" t="s">
        <v>204</v>
      </c>
      <c r="F529" s="134" t="s">
        <v>573</v>
      </c>
      <c r="I529" s="127"/>
      <c r="J529" s="135">
        <f>BK529</f>
        <v>0</v>
      </c>
      <c r="L529" s="124"/>
      <c r="M529" s="129"/>
      <c r="P529" s="130">
        <f>SUM(P530:P658)</f>
        <v>0</v>
      </c>
      <c r="R529" s="130">
        <f>SUM(R530:R658)</f>
        <v>0.178408284</v>
      </c>
      <c r="T529" s="131">
        <f>SUM(T530:T658)</f>
        <v>771.570031</v>
      </c>
      <c r="AR529" s="125" t="s">
        <v>88</v>
      </c>
      <c r="AT529" s="132" t="s">
        <v>80</v>
      </c>
      <c r="AU529" s="132" t="s">
        <v>88</v>
      </c>
      <c r="AY529" s="125" t="s">
        <v>155</v>
      </c>
      <c r="BK529" s="133">
        <f>SUM(BK530:BK658)</f>
        <v>0</v>
      </c>
    </row>
    <row r="530" spans="2:65" s="1" customFormat="1" ht="24.25" customHeight="1">
      <c r="B530" s="32"/>
      <c r="C530" s="136" t="s">
        <v>574</v>
      </c>
      <c r="D530" s="136" t="s">
        <v>157</v>
      </c>
      <c r="E530" s="137" t="s">
        <v>575</v>
      </c>
      <c r="F530" s="138" t="s">
        <v>576</v>
      </c>
      <c r="G530" s="139" t="s">
        <v>310</v>
      </c>
      <c r="H530" s="140">
        <v>1</v>
      </c>
      <c r="I530" s="141"/>
      <c r="J530" s="142">
        <f>ROUND(I530*H530,2)</f>
        <v>0</v>
      </c>
      <c r="K530" s="138" t="s">
        <v>161</v>
      </c>
      <c r="L530" s="32"/>
      <c r="M530" s="143" t="s">
        <v>1</v>
      </c>
      <c r="N530" s="144" t="s">
        <v>46</v>
      </c>
      <c r="P530" s="145">
        <f>O530*H530</f>
        <v>0</v>
      </c>
      <c r="Q530" s="145">
        <v>0</v>
      </c>
      <c r="R530" s="145">
        <f>Q530*H530</f>
        <v>0</v>
      </c>
      <c r="S530" s="145">
        <v>0</v>
      </c>
      <c r="T530" s="146">
        <f>S530*H530</f>
        <v>0</v>
      </c>
      <c r="AR530" s="147" t="s">
        <v>162</v>
      </c>
      <c r="AT530" s="147" t="s">
        <v>157</v>
      </c>
      <c r="AU530" s="147" t="s">
        <v>90</v>
      </c>
      <c r="AY530" s="17" t="s">
        <v>155</v>
      </c>
      <c r="BE530" s="148">
        <f>IF(N530="základní",J530,0)</f>
        <v>0</v>
      </c>
      <c r="BF530" s="148">
        <f>IF(N530="snížená",J530,0)</f>
        <v>0</v>
      </c>
      <c r="BG530" s="148">
        <f>IF(N530="zákl. přenesená",J530,0)</f>
        <v>0</v>
      </c>
      <c r="BH530" s="148">
        <f>IF(N530="sníž. přenesená",J530,0)</f>
        <v>0</v>
      </c>
      <c r="BI530" s="148">
        <f>IF(N530="nulová",J530,0)</f>
        <v>0</v>
      </c>
      <c r="BJ530" s="17" t="s">
        <v>88</v>
      </c>
      <c r="BK530" s="148">
        <f>ROUND(I530*H530,2)</f>
        <v>0</v>
      </c>
      <c r="BL530" s="17" t="s">
        <v>162</v>
      </c>
      <c r="BM530" s="147" t="s">
        <v>577</v>
      </c>
    </row>
    <row r="531" spans="2:65" s="1" customFormat="1" ht="24.25" customHeight="1">
      <c r="B531" s="32"/>
      <c r="C531" s="136" t="s">
        <v>578</v>
      </c>
      <c r="D531" s="136" t="s">
        <v>157</v>
      </c>
      <c r="E531" s="137" t="s">
        <v>579</v>
      </c>
      <c r="F531" s="138" t="s">
        <v>580</v>
      </c>
      <c r="G531" s="139" t="s">
        <v>422</v>
      </c>
      <c r="H531" s="140">
        <v>67.2</v>
      </c>
      <c r="I531" s="141"/>
      <c r="J531" s="142">
        <f>ROUND(I531*H531,2)</f>
        <v>0</v>
      </c>
      <c r="K531" s="138" t="s">
        <v>161</v>
      </c>
      <c r="L531" s="32"/>
      <c r="M531" s="143" t="s">
        <v>1</v>
      </c>
      <c r="N531" s="144" t="s">
        <v>46</v>
      </c>
      <c r="P531" s="145">
        <f>O531*H531</f>
        <v>0</v>
      </c>
      <c r="Q531" s="145">
        <v>1.995E-06</v>
      </c>
      <c r="R531" s="145">
        <f>Q531*H531</f>
        <v>0.000134064</v>
      </c>
      <c r="S531" s="145">
        <v>0</v>
      </c>
      <c r="T531" s="146">
        <f>S531*H531</f>
        <v>0</v>
      </c>
      <c r="AR531" s="147" t="s">
        <v>162</v>
      </c>
      <c r="AT531" s="147" t="s">
        <v>157</v>
      </c>
      <c r="AU531" s="147" t="s">
        <v>90</v>
      </c>
      <c r="AY531" s="17" t="s">
        <v>155</v>
      </c>
      <c r="BE531" s="148">
        <f>IF(N531="základní",J531,0)</f>
        <v>0</v>
      </c>
      <c r="BF531" s="148">
        <f>IF(N531="snížená",J531,0)</f>
        <v>0</v>
      </c>
      <c r="BG531" s="148">
        <f>IF(N531="zákl. přenesená",J531,0)</f>
        <v>0</v>
      </c>
      <c r="BH531" s="148">
        <f>IF(N531="sníž. přenesená",J531,0)</f>
        <v>0</v>
      </c>
      <c r="BI531" s="148">
        <f>IF(N531="nulová",J531,0)</f>
        <v>0</v>
      </c>
      <c r="BJ531" s="17" t="s">
        <v>88</v>
      </c>
      <c r="BK531" s="148">
        <f>ROUND(I531*H531,2)</f>
        <v>0</v>
      </c>
      <c r="BL531" s="17" t="s">
        <v>162</v>
      </c>
      <c r="BM531" s="147" t="s">
        <v>581</v>
      </c>
    </row>
    <row r="532" spans="2:51" s="12" customFormat="1" ht="12">
      <c r="B532" s="149"/>
      <c r="D532" s="150" t="s">
        <v>174</v>
      </c>
      <c r="E532" s="151" t="s">
        <v>1</v>
      </c>
      <c r="F532" s="152" t="s">
        <v>582</v>
      </c>
      <c r="H532" s="151" t="s">
        <v>1</v>
      </c>
      <c r="I532" s="153"/>
      <c r="L532" s="149"/>
      <c r="M532" s="154"/>
      <c r="T532" s="155"/>
      <c r="AT532" s="151" t="s">
        <v>174</v>
      </c>
      <c r="AU532" s="151" t="s">
        <v>90</v>
      </c>
      <c r="AV532" s="12" t="s">
        <v>88</v>
      </c>
      <c r="AW532" s="12" t="s">
        <v>36</v>
      </c>
      <c r="AX532" s="12" t="s">
        <v>81</v>
      </c>
      <c r="AY532" s="151" t="s">
        <v>155</v>
      </c>
    </row>
    <row r="533" spans="2:51" s="13" customFormat="1" ht="12">
      <c r="B533" s="156"/>
      <c r="D533" s="150" t="s">
        <v>174</v>
      </c>
      <c r="E533" s="157" t="s">
        <v>1</v>
      </c>
      <c r="F533" s="158" t="s">
        <v>583</v>
      </c>
      <c r="H533" s="159">
        <v>67.2</v>
      </c>
      <c r="I533" s="160"/>
      <c r="L533" s="156"/>
      <c r="M533" s="161"/>
      <c r="T533" s="162"/>
      <c r="AT533" s="157" t="s">
        <v>174</v>
      </c>
      <c r="AU533" s="157" t="s">
        <v>90</v>
      </c>
      <c r="AV533" s="13" t="s">
        <v>90</v>
      </c>
      <c r="AW533" s="13" t="s">
        <v>36</v>
      </c>
      <c r="AX533" s="13" t="s">
        <v>81</v>
      </c>
      <c r="AY533" s="157" t="s">
        <v>155</v>
      </c>
    </row>
    <row r="534" spans="2:51" s="14" customFormat="1" ht="12">
      <c r="B534" s="163"/>
      <c r="D534" s="150" t="s">
        <v>174</v>
      </c>
      <c r="E534" s="164" t="s">
        <v>1</v>
      </c>
      <c r="F534" s="165" t="s">
        <v>181</v>
      </c>
      <c r="H534" s="166">
        <v>67.2</v>
      </c>
      <c r="I534" s="167"/>
      <c r="L534" s="163"/>
      <c r="M534" s="168"/>
      <c r="T534" s="169"/>
      <c r="AT534" s="164" t="s">
        <v>174</v>
      </c>
      <c r="AU534" s="164" t="s">
        <v>90</v>
      </c>
      <c r="AV534" s="14" t="s">
        <v>162</v>
      </c>
      <c r="AW534" s="14" t="s">
        <v>36</v>
      </c>
      <c r="AX534" s="14" t="s">
        <v>88</v>
      </c>
      <c r="AY534" s="164" t="s">
        <v>155</v>
      </c>
    </row>
    <row r="535" spans="2:65" s="1" customFormat="1" ht="37.9" customHeight="1">
      <c r="B535" s="32"/>
      <c r="C535" s="136" t="s">
        <v>584</v>
      </c>
      <c r="D535" s="136" t="s">
        <v>157</v>
      </c>
      <c r="E535" s="137" t="s">
        <v>585</v>
      </c>
      <c r="F535" s="138" t="s">
        <v>586</v>
      </c>
      <c r="G535" s="139" t="s">
        <v>160</v>
      </c>
      <c r="H535" s="140">
        <v>772.89</v>
      </c>
      <c r="I535" s="141"/>
      <c r="J535" s="142">
        <f>ROUND(I535*H535,2)</f>
        <v>0</v>
      </c>
      <c r="K535" s="138" t="s">
        <v>161</v>
      </c>
      <c r="L535" s="32"/>
      <c r="M535" s="143" t="s">
        <v>1</v>
      </c>
      <c r="N535" s="144" t="s">
        <v>46</v>
      </c>
      <c r="P535" s="145">
        <f>O535*H535</f>
        <v>0</v>
      </c>
      <c r="Q535" s="145">
        <v>0</v>
      </c>
      <c r="R535" s="145">
        <f>Q535*H535</f>
        <v>0</v>
      </c>
      <c r="S535" s="145">
        <v>0</v>
      </c>
      <c r="T535" s="146">
        <f>S535*H535</f>
        <v>0</v>
      </c>
      <c r="AR535" s="147" t="s">
        <v>162</v>
      </c>
      <c r="AT535" s="147" t="s">
        <v>157</v>
      </c>
      <c r="AU535" s="147" t="s">
        <v>90</v>
      </c>
      <c r="AY535" s="17" t="s">
        <v>155</v>
      </c>
      <c r="BE535" s="148">
        <f>IF(N535="základní",J535,0)</f>
        <v>0</v>
      </c>
      <c r="BF535" s="148">
        <f>IF(N535="snížená",J535,0)</f>
        <v>0</v>
      </c>
      <c r="BG535" s="148">
        <f>IF(N535="zákl. přenesená",J535,0)</f>
        <v>0</v>
      </c>
      <c r="BH535" s="148">
        <f>IF(N535="sníž. přenesená",J535,0)</f>
        <v>0</v>
      </c>
      <c r="BI535" s="148">
        <f>IF(N535="nulová",J535,0)</f>
        <v>0</v>
      </c>
      <c r="BJ535" s="17" t="s">
        <v>88</v>
      </c>
      <c r="BK535" s="148">
        <f>ROUND(I535*H535,2)</f>
        <v>0</v>
      </c>
      <c r="BL535" s="17" t="s">
        <v>162</v>
      </c>
      <c r="BM535" s="147" t="s">
        <v>587</v>
      </c>
    </row>
    <row r="536" spans="2:51" s="12" customFormat="1" ht="12">
      <c r="B536" s="149"/>
      <c r="D536" s="150" t="s">
        <v>174</v>
      </c>
      <c r="E536" s="151" t="s">
        <v>1</v>
      </c>
      <c r="F536" s="152" t="s">
        <v>436</v>
      </c>
      <c r="H536" s="151" t="s">
        <v>1</v>
      </c>
      <c r="I536" s="153"/>
      <c r="L536" s="149"/>
      <c r="M536" s="154"/>
      <c r="T536" s="155"/>
      <c r="AT536" s="151" t="s">
        <v>174</v>
      </c>
      <c r="AU536" s="151" t="s">
        <v>90</v>
      </c>
      <c r="AV536" s="12" t="s">
        <v>88</v>
      </c>
      <c r="AW536" s="12" t="s">
        <v>36</v>
      </c>
      <c r="AX536" s="12" t="s">
        <v>81</v>
      </c>
      <c r="AY536" s="151" t="s">
        <v>155</v>
      </c>
    </row>
    <row r="537" spans="2:51" s="12" customFormat="1" ht="12">
      <c r="B537" s="149"/>
      <c r="D537" s="150" t="s">
        <v>174</v>
      </c>
      <c r="E537" s="151" t="s">
        <v>1</v>
      </c>
      <c r="F537" s="152" t="s">
        <v>437</v>
      </c>
      <c r="H537" s="151" t="s">
        <v>1</v>
      </c>
      <c r="I537" s="153"/>
      <c r="L537" s="149"/>
      <c r="M537" s="154"/>
      <c r="T537" s="155"/>
      <c r="AT537" s="151" t="s">
        <v>174</v>
      </c>
      <c r="AU537" s="151" t="s">
        <v>90</v>
      </c>
      <c r="AV537" s="12" t="s">
        <v>88</v>
      </c>
      <c r="AW537" s="12" t="s">
        <v>36</v>
      </c>
      <c r="AX537" s="12" t="s">
        <v>81</v>
      </c>
      <c r="AY537" s="151" t="s">
        <v>155</v>
      </c>
    </row>
    <row r="538" spans="2:51" s="13" customFormat="1" ht="12">
      <c r="B538" s="156"/>
      <c r="D538" s="150" t="s">
        <v>174</v>
      </c>
      <c r="E538" s="157" t="s">
        <v>1</v>
      </c>
      <c r="F538" s="158" t="s">
        <v>438</v>
      </c>
      <c r="H538" s="159">
        <v>90.39</v>
      </c>
      <c r="I538" s="160"/>
      <c r="L538" s="156"/>
      <c r="M538" s="161"/>
      <c r="T538" s="162"/>
      <c r="AT538" s="157" t="s">
        <v>174</v>
      </c>
      <c r="AU538" s="157" t="s">
        <v>90</v>
      </c>
      <c r="AV538" s="13" t="s">
        <v>90</v>
      </c>
      <c r="AW538" s="13" t="s">
        <v>36</v>
      </c>
      <c r="AX538" s="13" t="s">
        <v>81</v>
      </c>
      <c r="AY538" s="157" t="s">
        <v>155</v>
      </c>
    </row>
    <row r="539" spans="2:51" s="12" customFormat="1" ht="12">
      <c r="B539" s="149"/>
      <c r="D539" s="150" t="s">
        <v>174</v>
      </c>
      <c r="E539" s="151" t="s">
        <v>1</v>
      </c>
      <c r="F539" s="152" t="s">
        <v>440</v>
      </c>
      <c r="H539" s="151" t="s">
        <v>1</v>
      </c>
      <c r="I539" s="153"/>
      <c r="L539" s="149"/>
      <c r="M539" s="154"/>
      <c r="T539" s="155"/>
      <c r="AT539" s="151" t="s">
        <v>174</v>
      </c>
      <c r="AU539" s="151" t="s">
        <v>90</v>
      </c>
      <c r="AV539" s="12" t="s">
        <v>88</v>
      </c>
      <c r="AW539" s="12" t="s">
        <v>36</v>
      </c>
      <c r="AX539" s="12" t="s">
        <v>81</v>
      </c>
      <c r="AY539" s="151" t="s">
        <v>155</v>
      </c>
    </row>
    <row r="540" spans="2:51" s="13" customFormat="1" ht="12">
      <c r="B540" s="156"/>
      <c r="D540" s="150" t="s">
        <v>174</v>
      </c>
      <c r="E540" s="157" t="s">
        <v>1</v>
      </c>
      <c r="F540" s="158" t="s">
        <v>438</v>
      </c>
      <c r="H540" s="159">
        <v>90.39</v>
      </c>
      <c r="I540" s="160"/>
      <c r="L540" s="156"/>
      <c r="M540" s="161"/>
      <c r="T540" s="162"/>
      <c r="AT540" s="157" t="s">
        <v>174</v>
      </c>
      <c r="AU540" s="157" t="s">
        <v>90</v>
      </c>
      <c r="AV540" s="13" t="s">
        <v>90</v>
      </c>
      <c r="AW540" s="13" t="s">
        <v>36</v>
      </c>
      <c r="AX540" s="13" t="s">
        <v>81</v>
      </c>
      <c r="AY540" s="157" t="s">
        <v>155</v>
      </c>
    </row>
    <row r="541" spans="2:51" s="12" customFormat="1" ht="12">
      <c r="B541" s="149"/>
      <c r="D541" s="150" t="s">
        <v>174</v>
      </c>
      <c r="E541" s="151" t="s">
        <v>1</v>
      </c>
      <c r="F541" s="152" t="s">
        <v>442</v>
      </c>
      <c r="H541" s="151" t="s">
        <v>1</v>
      </c>
      <c r="I541" s="153"/>
      <c r="L541" s="149"/>
      <c r="M541" s="154"/>
      <c r="T541" s="155"/>
      <c r="AT541" s="151" t="s">
        <v>174</v>
      </c>
      <c r="AU541" s="151" t="s">
        <v>90</v>
      </c>
      <c r="AV541" s="12" t="s">
        <v>88</v>
      </c>
      <c r="AW541" s="12" t="s">
        <v>36</v>
      </c>
      <c r="AX541" s="12" t="s">
        <v>81</v>
      </c>
      <c r="AY541" s="151" t="s">
        <v>155</v>
      </c>
    </row>
    <row r="542" spans="2:51" s="13" customFormat="1" ht="20">
      <c r="B542" s="156"/>
      <c r="D542" s="150" t="s">
        <v>174</v>
      </c>
      <c r="E542" s="157" t="s">
        <v>1</v>
      </c>
      <c r="F542" s="158" t="s">
        <v>588</v>
      </c>
      <c r="H542" s="159">
        <v>296.055</v>
      </c>
      <c r="I542" s="160"/>
      <c r="L542" s="156"/>
      <c r="M542" s="161"/>
      <c r="T542" s="162"/>
      <c r="AT542" s="157" t="s">
        <v>174</v>
      </c>
      <c r="AU542" s="157" t="s">
        <v>90</v>
      </c>
      <c r="AV542" s="13" t="s">
        <v>90</v>
      </c>
      <c r="AW542" s="13" t="s">
        <v>36</v>
      </c>
      <c r="AX542" s="13" t="s">
        <v>81</v>
      </c>
      <c r="AY542" s="157" t="s">
        <v>155</v>
      </c>
    </row>
    <row r="543" spans="2:51" s="12" customFormat="1" ht="12">
      <c r="B543" s="149"/>
      <c r="D543" s="150" t="s">
        <v>174</v>
      </c>
      <c r="E543" s="151" t="s">
        <v>1</v>
      </c>
      <c r="F543" s="152" t="s">
        <v>445</v>
      </c>
      <c r="H543" s="151" t="s">
        <v>1</v>
      </c>
      <c r="I543" s="153"/>
      <c r="L543" s="149"/>
      <c r="M543" s="154"/>
      <c r="T543" s="155"/>
      <c r="AT543" s="151" t="s">
        <v>174</v>
      </c>
      <c r="AU543" s="151" t="s">
        <v>90</v>
      </c>
      <c r="AV543" s="12" t="s">
        <v>88</v>
      </c>
      <c r="AW543" s="12" t="s">
        <v>36</v>
      </c>
      <c r="AX543" s="12" t="s">
        <v>81</v>
      </c>
      <c r="AY543" s="151" t="s">
        <v>155</v>
      </c>
    </row>
    <row r="544" spans="2:51" s="13" customFormat="1" ht="20">
      <c r="B544" s="156"/>
      <c r="D544" s="150" t="s">
        <v>174</v>
      </c>
      <c r="E544" s="157" t="s">
        <v>1</v>
      </c>
      <c r="F544" s="158" t="s">
        <v>588</v>
      </c>
      <c r="H544" s="159">
        <v>296.055</v>
      </c>
      <c r="I544" s="160"/>
      <c r="L544" s="156"/>
      <c r="M544" s="161"/>
      <c r="T544" s="162"/>
      <c r="AT544" s="157" t="s">
        <v>174</v>
      </c>
      <c r="AU544" s="157" t="s">
        <v>90</v>
      </c>
      <c r="AV544" s="13" t="s">
        <v>90</v>
      </c>
      <c r="AW544" s="13" t="s">
        <v>36</v>
      </c>
      <c r="AX544" s="13" t="s">
        <v>81</v>
      </c>
      <c r="AY544" s="157" t="s">
        <v>155</v>
      </c>
    </row>
    <row r="545" spans="2:51" s="14" customFormat="1" ht="12">
      <c r="B545" s="163"/>
      <c r="D545" s="150" t="s">
        <v>174</v>
      </c>
      <c r="E545" s="164" t="s">
        <v>1</v>
      </c>
      <c r="F545" s="165" t="s">
        <v>181</v>
      </c>
      <c r="H545" s="166">
        <v>772.8900000000001</v>
      </c>
      <c r="I545" s="167"/>
      <c r="L545" s="163"/>
      <c r="M545" s="168"/>
      <c r="T545" s="169"/>
      <c r="AT545" s="164" t="s">
        <v>174</v>
      </c>
      <c r="AU545" s="164" t="s">
        <v>90</v>
      </c>
      <c r="AV545" s="14" t="s">
        <v>162</v>
      </c>
      <c r="AW545" s="14" t="s">
        <v>36</v>
      </c>
      <c r="AX545" s="14" t="s">
        <v>88</v>
      </c>
      <c r="AY545" s="164" t="s">
        <v>155</v>
      </c>
    </row>
    <row r="546" spans="2:65" s="1" customFormat="1" ht="33" customHeight="1">
      <c r="B546" s="32"/>
      <c r="C546" s="136" t="s">
        <v>589</v>
      </c>
      <c r="D546" s="136" t="s">
        <v>157</v>
      </c>
      <c r="E546" s="137" t="s">
        <v>590</v>
      </c>
      <c r="F546" s="138" t="s">
        <v>591</v>
      </c>
      <c r="G546" s="139" t="s">
        <v>160</v>
      </c>
      <c r="H546" s="140">
        <v>46373.4</v>
      </c>
      <c r="I546" s="141"/>
      <c r="J546" s="142">
        <f>ROUND(I546*H546,2)</f>
        <v>0</v>
      </c>
      <c r="K546" s="138" t="s">
        <v>161</v>
      </c>
      <c r="L546" s="32"/>
      <c r="M546" s="143" t="s">
        <v>1</v>
      </c>
      <c r="N546" s="144" t="s">
        <v>46</v>
      </c>
      <c r="P546" s="145">
        <f>O546*H546</f>
        <v>0</v>
      </c>
      <c r="Q546" s="145">
        <v>0</v>
      </c>
      <c r="R546" s="145">
        <f>Q546*H546</f>
        <v>0</v>
      </c>
      <c r="S546" s="145">
        <v>0</v>
      </c>
      <c r="T546" s="146">
        <f>S546*H546</f>
        <v>0</v>
      </c>
      <c r="AR546" s="147" t="s">
        <v>162</v>
      </c>
      <c r="AT546" s="147" t="s">
        <v>157</v>
      </c>
      <c r="AU546" s="147" t="s">
        <v>90</v>
      </c>
      <c r="AY546" s="17" t="s">
        <v>155</v>
      </c>
      <c r="BE546" s="148">
        <f>IF(N546="základní",J546,0)</f>
        <v>0</v>
      </c>
      <c r="BF546" s="148">
        <f>IF(N546="snížená",J546,0)</f>
        <v>0</v>
      </c>
      <c r="BG546" s="148">
        <f>IF(N546="zákl. přenesená",J546,0)</f>
        <v>0</v>
      </c>
      <c r="BH546" s="148">
        <f>IF(N546="sníž. přenesená",J546,0)</f>
        <v>0</v>
      </c>
      <c r="BI546" s="148">
        <f>IF(N546="nulová",J546,0)</f>
        <v>0</v>
      </c>
      <c r="BJ546" s="17" t="s">
        <v>88</v>
      </c>
      <c r="BK546" s="148">
        <f>ROUND(I546*H546,2)</f>
        <v>0</v>
      </c>
      <c r="BL546" s="17" t="s">
        <v>162</v>
      </c>
      <c r="BM546" s="147" t="s">
        <v>592</v>
      </c>
    </row>
    <row r="547" spans="2:51" s="12" customFormat="1" ht="12">
      <c r="B547" s="149"/>
      <c r="D547" s="150" t="s">
        <v>174</v>
      </c>
      <c r="E547" s="151" t="s">
        <v>1</v>
      </c>
      <c r="F547" s="152" t="s">
        <v>593</v>
      </c>
      <c r="H547" s="151" t="s">
        <v>1</v>
      </c>
      <c r="I547" s="153"/>
      <c r="L547" s="149"/>
      <c r="M547" s="154"/>
      <c r="T547" s="155"/>
      <c r="AT547" s="151" t="s">
        <v>174</v>
      </c>
      <c r="AU547" s="151" t="s">
        <v>90</v>
      </c>
      <c r="AV547" s="12" t="s">
        <v>88</v>
      </c>
      <c r="AW547" s="12" t="s">
        <v>36</v>
      </c>
      <c r="AX547" s="12" t="s">
        <v>81</v>
      </c>
      <c r="AY547" s="151" t="s">
        <v>155</v>
      </c>
    </row>
    <row r="548" spans="2:51" s="13" customFormat="1" ht="12">
      <c r="B548" s="156"/>
      <c r="D548" s="150" t="s">
        <v>174</v>
      </c>
      <c r="E548" s="157" t="s">
        <v>1</v>
      </c>
      <c r="F548" s="158" t="s">
        <v>594</v>
      </c>
      <c r="H548" s="159">
        <v>46373.4</v>
      </c>
      <c r="I548" s="160"/>
      <c r="L548" s="156"/>
      <c r="M548" s="161"/>
      <c r="T548" s="162"/>
      <c r="AT548" s="157" t="s">
        <v>174</v>
      </c>
      <c r="AU548" s="157" t="s">
        <v>90</v>
      </c>
      <c r="AV548" s="13" t="s">
        <v>90</v>
      </c>
      <c r="AW548" s="13" t="s">
        <v>36</v>
      </c>
      <c r="AX548" s="13" t="s">
        <v>81</v>
      </c>
      <c r="AY548" s="157" t="s">
        <v>155</v>
      </c>
    </row>
    <row r="549" spans="2:51" s="14" customFormat="1" ht="12">
      <c r="B549" s="163"/>
      <c r="D549" s="150" t="s">
        <v>174</v>
      </c>
      <c r="E549" s="164" t="s">
        <v>1</v>
      </c>
      <c r="F549" s="165" t="s">
        <v>181</v>
      </c>
      <c r="H549" s="166">
        <v>46373.4</v>
      </c>
      <c r="I549" s="167"/>
      <c r="L549" s="163"/>
      <c r="M549" s="168"/>
      <c r="T549" s="169"/>
      <c r="AT549" s="164" t="s">
        <v>174</v>
      </c>
      <c r="AU549" s="164" t="s">
        <v>90</v>
      </c>
      <c r="AV549" s="14" t="s">
        <v>162</v>
      </c>
      <c r="AW549" s="14" t="s">
        <v>36</v>
      </c>
      <c r="AX549" s="14" t="s">
        <v>88</v>
      </c>
      <c r="AY549" s="164" t="s">
        <v>155</v>
      </c>
    </row>
    <row r="550" spans="2:65" s="1" customFormat="1" ht="37.9" customHeight="1">
      <c r="B550" s="32"/>
      <c r="C550" s="136" t="s">
        <v>595</v>
      </c>
      <c r="D550" s="136" t="s">
        <v>157</v>
      </c>
      <c r="E550" s="137" t="s">
        <v>596</v>
      </c>
      <c r="F550" s="138" t="s">
        <v>597</v>
      </c>
      <c r="G550" s="139" t="s">
        <v>160</v>
      </c>
      <c r="H550" s="140">
        <v>772.89</v>
      </c>
      <c r="I550" s="141"/>
      <c r="J550" s="142">
        <f aca="true" t="shared" si="0" ref="J550:J558">ROUND(I550*H550,2)</f>
        <v>0</v>
      </c>
      <c r="K550" s="138" t="s">
        <v>161</v>
      </c>
      <c r="L550" s="32"/>
      <c r="M550" s="143" t="s">
        <v>1</v>
      </c>
      <c r="N550" s="144" t="s">
        <v>46</v>
      </c>
      <c r="P550" s="145">
        <f aca="true" t="shared" si="1" ref="P550:P558">O550*H550</f>
        <v>0</v>
      </c>
      <c r="Q550" s="145">
        <v>0</v>
      </c>
      <c r="R550" s="145">
        <f aca="true" t="shared" si="2" ref="R550:R558">Q550*H550</f>
        <v>0</v>
      </c>
      <c r="S550" s="145">
        <v>0</v>
      </c>
      <c r="T550" s="146">
        <f aca="true" t="shared" si="3" ref="T550:T558">S550*H550</f>
        <v>0</v>
      </c>
      <c r="AR550" s="147" t="s">
        <v>162</v>
      </c>
      <c r="AT550" s="147" t="s">
        <v>157</v>
      </c>
      <c r="AU550" s="147" t="s">
        <v>90</v>
      </c>
      <c r="AY550" s="17" t="s">
        <v>155</v>
      </c>
      <c r="BE550" s="148">
        <f aca="true" t="shared" si="4" ref="BE550:BE558">IF(N550="základní",J550,0)</f>
        <v>0</v>
      </c>
      <c r="BF550" s="148">
        <f aca="true" t="shared" si="5" ref="BF550:BF558">IF(N550="snížená",J550,0)</f>
        <v>0</v>
      </c>
      <c r="BG550" s="148">
        <f aca="true" t="shared" si="6" ref="BG550:BG558">IF(N550="zákl. přenesená",J550,0)</f>
        <v>0</v>
      </c>
      <c r="BH550" s="148">
        <f aca="true" t="shared" si="7" ref="BH550:BH558">IF(N550="sníž. přenesená",J550,0)</f>
        <v>0</v>
      </c>
      <c r="BI550" s="148">
        <f aca="true" t="shared" si="8" ref="BI550:BI558">IF(N550="nulová",J550,0)</f>
        <v>0</v>
      </c>
      <c r="BJ550" s="17" t="s">
        <v>88</v>
      </c>
      <c r="BK550" s="148">
        <f aca="true" t="shared" si="9" ref="BK550:BK558">ROUND(I550*H550,2)</f>
        <v>0</v>
      </c>
      <c r="BL550" s="17" t="s">
        <v>162</v>
      </c>
      <c r="BM550" s="147" t="s">
        <v>598</v>
      </c>
    </row>
    <row r="551" spans="2:65" s="1" customFormat="1" ht="16.5" customHeight="1">
      <c r="B551" s="32"/>
      <c r="C551" s="136" t="s">
        <v>599</v>
      </c>
      <c r="D551" s="136" t="s">
        <v>157</v>
      </c>
      <c r="E551" s="137" t="s">
        <v>600</v>
      </c>
      <c r="F551" s="138" t="s">
        <v>601</v>
      </c>
      <c r="G551" s="139" t="s">
        <v>160</v>
      </c>
      <c r="H551" s="140">
        <v>772.89</v>
      </c>
      <c r="I551" s="141"/>
      <c r="J551" s="142">
        <f t="shared" si="0"/>
        <v>0</v>
      </c>
      <c r="K551" s="138" t="s">
        <v>161</v>
      </c>
      <c r="L551" s="32"/>
      <c r="M551" s="143" t="s">
        <v>1</v>
      </c>
      <c r="N551" s="144" t="s">
        <v>46</v>
      </c>
      <c r="P551" s="145">
        <f t="shared" si="1"/>
        <v>0</v>
      </c>
      <c r="Q551" s="145">
        <v>0</v>
      </c>
      <c r="R551" s="145">
        <f t="shared" si="2"/>
        <v>0</v>
      </c>
      <c r="S551" s="145">
        <v>0</v>
      </c>
      <c r="T551" s="146">
        <f t="shared" si="3"/>
        <v>0</v>
      </c>
      <c r="AR551" s="147" t="s">
        <v>162</v>
      </c>
      <c r="AT551" s="147" t="s">
        <v>157</v>
      </c>
      <c r="AU551" s="147" t="s">
        <v>90</v>
      </c>
      <c r="AY551" s="17" t="s">
        <v>155</v>
      </c>
      <c r="BE551" s="148">
        <f t="shared" si="4"/>
        <v>0</v>
      </c>
      <c r="BF551" s="148">
        <f t="shared" si="5"/>
        <v>0</v>
      </c>
      <c r="BG551" s="148">
        <f t="shared" si="6"/>
        <v>0</v>
      </c>
      <c r="BH551" s="148">
        <f t="shared" si="7"/>
        <v>0</v>
      </c>
      <c r="BI551" s="148">
        <f t="shared" si="8"/>
        <v>0</v>
      </c>
      <c r="BJ551" s="17" t="s">
        <v>88</v>
      </c>
      <c r="BK551" s="148">
        <f t="shared" si="9"/>
        <v>0</v>
      </c>
      <c r="BL551" s="17" t="s">
        <v>162</v>
      </c>
      <c r="BM551" s="147" t="s">
        <v>602</v>
      </c>
    </row>
    <row r="552" spans="2:65" s="1" customFormat="1" ht="21.75" customHeight="1">
      <c r="B552" s="32"/>
      <c r="C552" s="136" t="s">
        <v>603</v>
      </c>
      <c r="D552" s="136" t="s">
        <v>157</v>
      </c>
      <c r="E552" s="137" t="s">
        <v>604</v>
      </c>
      <c r="F552" s="138" t="s">
        <v>605</v>
      </c>
      <c r="G552" s="139" t="s">
        <v>160</v>
      </c>
      <c r="H552" s="140">
        <v>46373.4</v>
      </c>
      <c r="I552" s="141"/>
      <c r="J552" s="142">
        <f t="shared" si="0"/>
        <v>0</v>
      </c>
      <c r="K552" s="138" t="s">
        <v>161</v>
      </c>
      <c r="L552" s="32"/>
      <c r="M552" s="143" t="s">
        <v>1</v>
      </c>
      <c r="N552" s="144" t="s">
        <v>46</v>
      </c>
      <c r="P552" s="145">
        <f t="shared" si="1"/>
        <v>0</v>
      </c>
      <c r="Q552" s="145">
        <v>0</v>
      </c>
      <c r="R552" s="145">
        <f t="shared" si="2"/>
        <v>0</v>
      </c>
      <c r="S552" s="145">
        <v>0</v>
      </c>
      <c r="T552" s="146">
        <f t="shared" si="3"/>
        <v>0</v>
      </c>
      <c r="AR552" s="147" t="s">
        <v>162</v>
      </c>
      <c r="AT552" s="147" t="s">
        <v>157</v>
      </c>
      <c r="AU552" s="147" t="s">
        <v>90</v>
      </c>
      <c r="AY552" s="17" t="s">
        <v>155</v>
      </c>
      <c r="BE552" s="148">
        <f t="shared" si="4"/>
        <v>0</v>
      </c>
      <c r="BF552" s="148">
        <f t="shared" si="5"/>
        <v>0</v>
      </c>
      <c r="BG552" s="148">
        <f t="shared" si="6"/>
        <v>0</v>
      </c>
      <c r="BH552" s="148">
        <f t="shared" si="7"/>
        <v>0</v>
      </c>
      <c r="BI552" s="148">
        <f t="shared" si="8"/>
        <v>0</v>
      </c>
      <c r="BJ552" s="17" t="s">
        <v>88</v>
      </c>
      <c r="BK552" s="148">
        <f t="shared" si="9"/>
        <v>0</v>
      </c>
      <c r="BL552" s="17" t="s">
        <v>162</v>
      </c>
      <c r="BM552" s="147" t="s">
        <v>606</v>
      </c>
    </row>
    <row r="553" spans="2:65" s="1" customFormat="1" ht="21.75" customHeight="1">
      <c r="B553" s="32"/>
      <c r="C553" s="136" t="s">
        <v>607</v>
      </c>
      <c r="D553" s="136" t="s">
        <v>157</v>
      </c>
      <c r="E553" s="137" t="s">
        <v>608</v>
      </c>
      <c r="F553" s="138" t="s">
        <v>609</v>
      </c>
      <c r="G553" s="139" t="s">
        <v>160</v>
      </c>
      <c r="H553" s="140">
        <v>772.89</v>
      </c>
      <c r="I553" s="141"/>
      <c r="J553" s="142">
        <f t="shared" si="0"/>
        <v>0</v>
      </c>
      <c r="K553" s="138" t="s">
        <v>161</v>
      </c>
      <c r="L553" s="32"/>
      <c r="M553" s="143" t="s">
        <v>1</v>
      </c>
      <c r="N553" s="144" t="s">
        <v>46</v>
      </c>
      <c r="P553" s="145">
        <f t="shared" si="1"/>
        <v>0</v>
      </c>
      <c r="Q553" s="145">
        <v>0</v>
      </c>
      <c r="R553" s="145">
        <f t="shared" si="2"/>
        <v>0</v>
      </c>
      <c r="S553" s="145">
        <v>0</v>
      </c>
      <c r="T553" s="146">
        <f t="shared" si="3"/>
        <v>0</v>
      </c>
      <c r="AR553" s="147" t="s">
        <v>162</v>
      </c>
      <c r="AT553" s="147" t="s">
        <v>157</v>
      </c>
      <c r="AU553" s="147" t="s">
        <v>90</v>
      </c>
      <c r="AY553" s="17" t="s">
        <v>155</v>
      </c>
      <c r="BE553" s="148">
        <f t="shared" si="4"/>
        <v>0</v>
      </c>
      <c r="BF553" s="148">
        <f t="shared" si="5"/>
        <v>0</v>
      </c>
      <c r="BG553" s="148">
        <f t="shared" si="6"/>
        <v>0</v>
      </c>
      <c r="BH553" s="148">
        <f t="shared" si="7"/>
        <v>0</v>
      </c>
      <c r="BI553" s="148">
        <f t="shared" si="8"/>
        <v>0</v>
      </c>
      <c r="BJ553" s="17" t="s">
        <v>88</v>
      </c>
      <c r="BK553" s="148">
        <f t="shared" si="9"/>
        <v>0</v>
      </c>
      <c r="BL553" s="17" t="s">
        <v>162</v>
      </c>
      <c r="BM553" s="147" t="s">
        <v>610</v>
      </c>
    </row>
    <row r="554" spans="2:65" s="1" customFormat="1" ht="37.9" customHeight="1">
      <c r="B554" s="32"/>
      <c r="C554" s="136" t="s">
        <v>611</v>
      </c>
      <c r="D554" s="136" t="s">
        <v>157</v>
      </c>
      <c r="E554" s="137" t="s">
        <v>612</v>
      </c>
      <c r="F554" s="138" t="s">
        <v>613</v>
      </c>
      <c r="G554" s="139" t="s">
        <v>160</v>
      </c>
      <c r="H554" s="140">
        <v>731.54</v>
      </c>
      <c r="I554" s="141"/>
      <c r="J554" s="142">
        <f t="shared" si="0"/>
        <v>0</v>
      </c>
      <c r="K554" s="138" t="s">
        <v>161</v>
      </c>
      <c r="L554" s="32"/>
      <c r="M554" s="143" t="s">
        <v>1</v>
      </c>
      <c r="N554" s="144" t="s">
        <v>46</v>
      </c>
      <c r="P554" s="145">
        <f t="shared" si="1"/>
        <v>0</v>
      </c>
      <c r="Q554" s="145">
        <v>0.00021</v>
      </c>
      <c r="R554" s="145">
        <f t="shared" si="2"/>
        <v>0.1536234</v>
      </c>
      <c r="S554" s="145">
        <v>0</v>
      </c>
      <c r="T554" s="146">
        <f t="shared" si="3"/>
        <v>0</v>
      </c>
      <c r="AR554" s="147" t="s">
        <v>162</v>
      </c>
      <c r="AT554" s="147" t="s">
        <v>157</v>
      </c>
      <c r="AU554" s="147" t="s">
        <v>90</v>
      </c>
      <c r="AY554" s="17" t="s">
        <v>155</v>
      </c>
      <c r="BE554" s="148">
        <f t="shared" si="4"/>
        <v>0</v>
      </c>
      <c r="BF554" s="148">
        <f t="shared" si="5"/>
        <v>0</v>
      </c>
      <c r="BG554" s="148">
        <f t="shared" si="6"/>
        <v>0</v>
      </c>
      <c r="BH554" s="148">
        <f t="shared" si="7"/>
        <v>0</v>
      </c>
      <c r="BI554" s="148">
        <f t="shared" si="8"/>
        <v>0</v>
      </c>
      <c r="BJ554" s="17" t="s">
        <v>88</v>
      </c>
      <c r="BK554" s="148">
        <f t="shared" si="9"/>
        <v>0</v>
      </c>
      <c r="BL554" s="17" t="s">
        <v>162</v>
      </c>
      <c r="BM554" s="147" t="s">
        <v>614</v>
      </c>
    </row>
    <row r="555" spans="2:65" s="1" customFormat="1" ht="24.25" customHeight="1">
      <c r="B555" s="32"/>
      <c r="C555" s="136" t="s">
        <v>615</v>
      </c>
      <c r="D555" s="136" t="s">
        <v>157</v>
      </c>
      <c r="E555" s="137" t="s">
        <v>616</v>
      </c>
      <c r="F555" s="138" t="s">
        <v>617</v>
      </c>
      <c r="G555" s="139" t="s">
        <v>160</v>
      </c>
      <c r="H555" s="140">
        <v>731.54</v>
      </c>
      <c r="I555" s="141"/>
      <c r="J555" s="142">
        <f t="shared" si="0"/>
        <v>0</v>
      </c>
      <c r="K555" s="138" t="s">
        <v>161</v>
      </c>
      <c r="L555" s="32"/>
      <c r="M555" s="143" t="s">
        <v>1</v>
      </c>
      <c r="N555" s="144" t="s">
        <v>46</v>
      </c>
      <c r="P555" s="145">
        <f t="shared" si="1"/>
        <v>0</v>
      </c>
      <c r="Q555" s="145">
        <v>3.3E-05</v>
      </c>
      <c r="R555" s="145">
        <f t="shared" si="2"/>
        <v>0.02414082</v>
      </c>
      <c r="S555" s="145">
        <v>0</v>
      </c>
      <c r="T555" s="146">
        <f t="shared" si="3"/>
        <v>0</v>
      </c>
      <c r="AR555" s="147" t="s">
        <v>162</v>
      </c>
      <c r="AT555" s="147" t="s">
        <v>157</v>
      </c>
      <c r="AU555" s="147" t="s">
        <v>90</v>
      </c>
      <c r="AY555" s="17" t="s">
        <v>155</v>
      </c>
      <c r="BE555" s="148">
        <f t="shared" si="4"/>
        <v>0</v>
      </c>
      <c r="BF555" s="148">
        <f t="shared" si="5"/>
        <v>0</v>
      </c>
      <c r="BG555" s="148">
        <f t="shared" si="6"/>
        <v>0</v>
      </c>
      <c r="BH555" s="148">
        <f t="shared" si="7"/>
        <v>0</v>
      </c>
      <c r="BI555" s="148">
        <f t="shared" si="8"/>
        <v>0</v>
      </c>
      <c r="BJ555" s="17" t="s">
        <v>88</v>
      </c>
      <c r="BK555" s="148">
        <f t="shared" si="9"/>
        <v>0</v>
      </c>
      <c r="BL555" s="17" t="s">
        <v>162</v>
      </c>
      <c r="BM555" s="147" t="s">
        <v>618</v>
      </c>
    </row>
    <row r="556" spans="2:65" s="1" customFormat="1" ht="24.25" customHeight="1">
      <c r="B556" s="32"/>
      <c r="C556" s="136" t="s">
        <v>619</v>
      </c>
      <c r="D556" s="136" t="s">
        <v>157</v>
      </c>
      <c r="E556" s="137" t="s">
        <v>620</v>
      </c>
      <c r="F556" s="138" t="s">
        <v>621</v>
      </c>
      <c r="G556" s="139" t="s">
        <v>310</v>
      </c>
      <c r="H556" s="140">
        <v>51</v>
      </c>
      <c r="I556" s="141"/>
      <c r="J556" s="142">
        <f t="shared" si="0"/>
        <v>0</v>
      </c>
      <c r="K556" s="138" t="s">
        <v>161</v>
      </c>
      <c r="L556" s="32"/>
      <c r="M556" s="143" t="s">
        <v>1</v>
      </c>
      <c r="N556" s="144" t="s">
        <v>46</v>
      </c>
      <c r="P556" s="145">
        <f t="shared" si="1"/>
        <v>0</v>
      </c>
      <c r="Q556" s="145">
        <v>1E-05</v>
      </c>
      <c r="R556" s="145">
        <f t="shared" si="2"/>
        <v>0.00051</v>
      </c>
      <c r="S556" s="145">
        <v>0</v>
      </c>
      <c r="T556" s="146">
        <f t="shared" si="3"/>
        <v>0</v>
      </c>
      <c r="AR556" s="147" t="s">
        <v>162</v>
      </c>
      <c r="AT556" s="147" t="s">
        <v>157</v>
      </c>
      <c r="AU556" s="147" t="s">
        <v>90</v>
      </c>
      <c r="AY556" s="17" t="s">
        <v>155</v>
      </c>
      <c r="BE556" s="148">
        <f t="shared" si="4"/>
        <v>0</v>
      </c>
      <c r="BF556" s="148">
        <f t="shared" si="5"/>
        <v>0</v>
      </c>
      <c r="BG556" s="148">
        <f t="shared" si="6"/>
        <v>0</v>
      </c>
      <c r="BH556" s="148">
        <f t="shared" si="7"/>
        <v>0</v>
      </c>
      <c r="BI556" s="148">
        <f t="shared" si="8"/>
        <v>0</v>
      </c>
      <c r="BJ556" s="17" t="s">
        <v>88</v>
      </c>
      <c r="BK556" s="148">
        <f t="shared" si="9"/>
        <v>0</v>
      </c>
      <c r="BL556" s="17" t="s">
        <v>162</v>
      </c>
      <c r="BM556" s="147" t="s">
        <v>622</v>
      </c>
    </row>
    <row r="557" spans="2:65" s="1" customFormat="1" ht="24.25" customHeight="1">
      <c r="B557" s="32"/>
      <c r="C557" s="170" t="s">
        <v>623</v>
      </c>
      <c r="D557" s="170" t="s">
        <v>228</v>
      </c>
      <c r="E557" s="171" t="s">
        <v>624</v>
      </c>
      <c r="F557" s="172" t="s">
        <v>625</v>
      </c>
      <c r="G557" s="173" t="s">
        <v>310</v>
      </c>
      <c r="H557" s="174">
        <v>51</v>
      </c>
      <c r="I557" s="175"/>
      <c r="J557" s="176">
        <f t="shared" si="0"/>
        <v>0</v>
      </c>
      <c r="K557" s="172" t="s">
        <v>161</v>
      </c>
      <c r="L557" s="177"/>
      <c r="M557" s="178" t="s">
        <v>1</v>
      </c>
      <c r="N557" s="179" t="s">
        <v>46</v>
      </c>
      <c r="P557" s="145">
        <f t="shared" si="1"/>
        <v>0</v>
      </c>
      <c r="Q557" s="145">
        <v>0</v>
      </c>
      <c r="R557" s="145">
        <f t="shared" si="2"/>
        <v>0</v>
      </c>
      <c r="S557" s="145">
        <v>0</v>
      </c>
      <c r="T557" s="146">
        <f t="shared" si="3"/>
        <v>0</v>
      </c>
      <c r="AR557" s="147" t="s">
        <v>200</v>
      </c>
      <c r="AT557" s="147" t="s">
        <v>228</v>
      </c>
      <c r="AU557" s="147" t="s">
        <v>90</v>
      </c>
      <c r="AY557" s="17" t="s">
        <v>155</v>
      </c>
      <c r="BE557" s="148">
        <f t="shared" si="4"/>
        <v>0</v>
      </c>
      <c r="BF557" s="148">
        <f t="shared" si="5"/>
        <v>0</v>
      </c>
      <c r="BG557" s="148">
        <f t="shared" si="6"/>
        <v>0</v>
      </c>
      <c r="BH557" s="148">
        <f t="shared" si="7"/>
        <v>0</v>
      </c>
      <c r="BI557" s="148">
        <f t="shared" si="8"/>
        <v>0</v>
      </c>
      <c r="BJ557" s="17" t="s">
        <v>88</v>
      </c>
      <c r="BK557" s="148">
        <f t="shared" si="9"/>
        <v>0</v>
      </c>
      <c r="BL557" s="17" t="s">
        <v>162</v>
      </c>
      <c r="BM557" s="147" t="s">
        <v>626</v>
      </c>
    </row>
    <row r="558" spans="2:65" s="1" customFormat="1" ht="24.25" customHeight="1">
      <c r="B558" s="32"/>
      <c r="C558" s="136" t="s">
        <v>627</v>
      </c>
      <c r="D558" s="136" t="s">
        <v>157</v>
      </c>
      <c r="E558" s="137" t="s">
        <v>628</v>
      </c>
      <c r="F558" s="138" t="s">
        <v>629</v>
      </c>
      <c r="G558" s="139" t="s">
        <v>197</v>
      </c>
      <c r="H558" s="140">
        <v>2.558</v>
      </c>
      <c r="I558" s="141"/>
      <c r="J558" s="142">
        <f t="shared" si="0"/>
        <v>0</v>
      </c>
      <c r="K558" s="138" t="s">
        <v>161</v>
      </c>
      <c r="L558" s="32"/>
      <c r="M558" s="143" t="s">
        <v>1</v>
      </c>
      <c r="N558" s="144" t="s">
        <v>46</v>
      </c>
      <c r="P558" s="145">
        <f t="shared" si="1"/>
        <v>0</v>
      </c>
      <c r="Q558" s="145">
        <v>0</v>
      </c>
      <c r="R558" s="145">
        <f t="shared" si="2"/>
        <v>0</v>
      </c>
      <c r="S558" s="145">
        <v>1</v>
      </c>
      <c r="T558" s="146">
        <f t="shared" si="3"/>
        <v>2.558</v>
      </c>
      <c r="AR558" s="147" t="s">
        <v>162</v>
      </c>
      <c r="AT558" s="147" t="s">
        <v>157</v>
      </c>
      <c r="AU558" s="147" t="s">
        <v>90</v>
      </c>
      <c r="AY558" s="17" t="s">
        <v>155</v>
      </c>
      <c r="BE558" s="148">
        <f t="shared" si="4"/>
        <v>0</v>
      </c>
      <c r="BF558" s="148">
        <f t="shared" si="5"/>
        <v>0</v>
      </c>
      <c r="BG558" s="148">
        <f t="shared" si="6"/>
        <v>0</v>
      </c>
      <c r="BH558" s="148">
        <f t="shared" si="7"/>
        <v>0</v>
      </c>
      <c r="BI558" s="148">
        <f t="shared" si="8"/>
        <v>0</v>
      </c>
      <c r="BJ558" s="17" t="s">
        <v>88</v>
      </c>
      <c r="BK558" s="148">
        <f t="shared" si="9"/>
        <v>0</v>
      </c>
      <c r="BL558" s="17" t="s">
        <v>162</v>
      </c>
      <c r="BM558" s="147" t="s">
        <v>630</v>
      </c>
    </row>
    <row r="559" spans="2:51" s="12" customFormat="1" ht="12">
      <c r="B559" s="149"/>
      <c r="D559" s="150" t="s">
        <v>174</v>
      </c>
      <c r="E559" s="151" t="s">
        <v>1</v>
      </c>
      <c r="F559" s="152" t="s">
        <v>631</v>
      </c>
      <c r="H559" s="151" t="s">
        <v>1</v>
      </c>
      <c r="I559" s="153"/>
      <c r="L559" s="149"/>
      <c r="M559" s="154"/>
      <c r="T559" s="155"/>
      <c r="AT559" s="151" t="s">
        <v>174</v>
      </c>
      <c r="AU559" s="151" t="s">
        <v>90</v>
      </c>
      <c r="AV559" s="12" t="s">
        <v>88</v>
      </c>
      <c r="AW559" s="12" t="s">
        <v>36</v>
      </c>
      <c r="AX559" s="12" t="s">
        <v>81</v>
      </c>
      <c r="AY559" s="151" t="s">
        <v>155</v>
      </c>
    </row>
    <row r="560" spans="2:51" s="13" customFormat="1" ht="12">
      <c r="B560" s="156"/>
      <c r="D560" s="150" t="s">
        <v>174</v>
      </c>
      <c r="E560" s="157" t="s">
        <v>1</v>
      </c>
      <c r="F560" s="158" t="s">
        <v>632</v>
      </c>
      <c r="H560" s="159">
        <v>2.558</v>
      </c>
      <c r="I560" s="160"/>
      <c r="L560" s="156"/>
      <c r="M560" s="161"/>
      <c r="T560" s="162"/>
      <c r="AT560" s="157" t="s">
        <v>174</v>
      </c>
      <c r="AU560" s="157" t="s">
        <v>90</v>
      </c>
      <c r="AV560" s="13" t="s">
        <v>90</v>
      </c>
      <c r="AW560" s="13" t="s">
        <v>36</v>
      </c>
      <c r="AX560" s="13" t="s">
        <v>81</v>
      </c>
      <c r="AY560" s="157" t="s">
        <v>155</v>
      </c>
    </row>
    <row r="561" spans="2:51" s="14" customFormat="1" ht="12">
      <c r="B561" s="163"/>
      <c r="D561" s="150" t="s">
        <v>174</v>
      </c>
      <c r="E561" s="164" t="s">
        <v>1</v>
      </c>
      <c r="F561" s="165" t="s">
        <v>181</v>
      </c>
      <c r="H561" s="166">
        <v>2.558</v>
      </c>
      <c r="I561" s="167"/>
      <c r="L561" s="163"/>
      <c r="M561" s="168"/>
      <c r="T561" s="169"/>
      <c r="AT561" s="164" t="s">
        <v>174</v>
      </c>
      <c r="AU561" s="164" t="s">
        <v>90</v>
      </c>
      <c r="AV561" s="14" t="s">
        <v>162</v>
      </c>
      <c r="AW561" s="14" t="s">
        <v>36</v>
      </c>
      <c r="AX561" s="14" t="s">
        <v>88</v>
      </c>
      <c r="AY561" s="164" t="s">
        <v>155</v>
      </c>
    </row>
    <row r="562" spans="2:65" s="1" customFormat="1" ht="33" customHeight="1">
      <c r="B562" s="32"/>
      <c r="C562" s="136" t="s">
        <v>633</v>
      </c>
      <c r="D562" s="136" t="s">
        <v>157</v>
      </c>
      <c r="E562" s="137" t="s">
        <v>634</v>
      </c>
      <c r="F562" s="138" t="s">
        <v>635</v>
      </c>
      <c r="G562" s="139" t="s">
        <v>172</v>
      </c>
      <c r="H562" s="140">
        <v>81.878</v>
      </c>
      <c r="I562" s="141"/>
      <c r="J562" s="142">
        <f>ROUND(I562*H562,2)</f>
        <v>0</v>
      </c>
      <c r="K562" s="138" t="s">
        <v>161</v>
      </c>
      <c r="L562" s="32"/>
      <c r="M562" s="143" t="s">
        <v>1</v>
      </c>
      <c r="N562" s="144" t="s">
        <v>46</v>
      </c>
      <c r="P562" s="145">
        <f>O562*H562</f>
        <v>0</v>
      </c>
      <c r="Q562" s="145">
        <v>0</v>
      </c>
      <c r="R562" s="145">
        <f>Q562*H562</f>
        <v>0</v>
      </c>
      <c r="S562" s="145">
        <v>2.2</v>
      </c>
      <c r="T562" s="146">
        <f>S562*H562</f>
        <v>180.13160000000002</v>
      </c>
      <c r="AR562" s="147" t="s">
        <v>162</v>
      </c>
      <c r="AT562" s="147" t="s">
        <v>157</v>
      </c>
      <c r="AU562" s="147" t="s">
        <v>90</v>
      </c>
      <c r="AY562" s="17" t="s">
        <v>155</v>
      </c>
      <c r="BE562" s="148">
        <f>IF(N562="základní",J562,0)</f>
        <v>0</v>
      </c>
      <c r="BF562" s="148">
        <f>IF(N562="snížená",J562,0)</f>
        <v>0</v>
      </c>
      <c r="BG562" s="148">
        <f>IF(N562="zákl. přenesená",J562,0)</f>
        <v>0</v>
      </c>
      <c r="BH562" s="148">
        <f>IF(N562="sníž. přenesená",J562,0)</f>
        <v>0</v>
      </c>
      <c r="BI562" s="148">
        <f>IF(N562="nulová",J562,0)</f>
        <v>0</v>
      </c>
      <c r="BJ562" s="17" t="s">
        <v>88</v>
      </c>
      <c r="BK562" s="148">
        <f>ROUND(I562*H562,2)</f>
        <v>0</v>
      </c>
      <c r="BL562" s="17" t="s">
        <v>162</v>
      </c>
      <c r="BM562" s="147" t="s">
        <v>636</v>
      </c>
    </row>
    <row r="563" spans="2:51" s="12" customFormat="1" ht="12">
      <c r="B563" s="149"/>
      <c r="D563" s="150" t="s">
        <v>174</v>
      </c>
      <c r="E563" s="151" t="s">
        <v>1</v>
      </c>
      <c r="F563" s="152" t="s">
        <v>637</v>
      </c>
      <c r="H563" s="151" t="s">
        <v>1</v>
      </c>
      <c r="I563" s="153"/>
      <c r="L563" s="149"/>
      <c r="M563" s="154"/>
      <c r="T563" s="155"/>
      <c r="AT563" s="151" t="s">
        <v>174</v>
      </c>
      <c r="AU563" s="151" t="s">
        <v>90</v>
      </c>
      <c r="AV563" s="12" t="s">
        <v>88</v>
      </c>
      <c r="AW563" s="12" t="s">
        <v>36</v>
      </c>
      <c r="AX563" s="12" t="s">
        <v>81</v>
      </c>
      <c r="AY563" s="151" t="s">
        <v>155</v>
      </c>
    </row>
    <row r="564" spans="2:51" s="13" customFormat="1" ht="12">
      <c r="B564" s="156"/>
      <c r="D564" s="150" t="s">
        <v>174</v>
      </c>
      <c r="E564" s="157" t="s">
        <v>1</v>
      </c>
      <c r="F564" s="158" t="s">
        <v>638</v>
      </c>
      <c r="H564" s="159">
        <v>68.485</v>
      </c>
      <c r="I564" s="160"/>
      <c r="L564" s="156"/>
      <c r="M564" s="161"/>
      <c r="T564" s="162"/>
      <c r="AT564" s="157" t="s">
        <v>174</v>
      </c>
      <c r="AU564" s="157" t="s">
        <v>90</v>
      </c>
      <c r="AV564" s="13" t="s">
        <v>90</v>
      </c>
      <c r="AW564" s="13" t="s">
        <v>36</v>
      </c>
      <c r="AX564" s="13" t="s">
        <v>81</v>
      </c>
      <c r="AY564" s="157" t="s">
        <v>155</v>
      </c>
    </row>
    <row r="565" spans="2:51" s="12" customFormat="1" ht="12">
      <c r="B565" s="149"/>
      <c r="D565" s="150" t="s">
        <v>174</v>
      </c>
      <c r="E565" s="151" t="s">
        <v>1</v>
      </c>
      <c r="F565" s="152" t="s">
        <v>639</v>
      </c>
      <c r="H565" s="151" t="s">
        <v>1</v>
      </c>
      <c r="I565" s="153"/>
      <c r="L565" s="149"/>
      <c r="M565" s="154"/>
      <c r="T565" s="155"/>
      <c r="AT565" s="151" t="s">
        <v>174</v>
      </c>
      <c r="AU565" s="151" t="s">
        <v>90</v>
      </c>
      <c r="AV565" s="12" t="s">
        <v>88</v>
      </c>
      <c r="AW565" s="12" t="s">
        <v>36</v>
      </c>
      <c r="AX565" s="12" t="s">
        <v>81</v>
      </c>
      <c r="AY565" s="151" t="s">
        <v>155</v>
      </c>
    </row>
    <row r="566" spans="2:51" s="13" customFormat="1" ht="12">
      <c r="B566" s="156"/>
      <c r="D566" s="150" t="s">
        <v>174</v>
      </c>
      <c r="E566" s="157" t="s">
        <v>1</v>
      </c>
      <c r="F566" s="158" t="s">
        <v>640</v>
      </c>
      <c r="H566" s="159">
        <v>13.393</v>
      </c>
      <c r="I566" s="160"/>
      <c r="L566" s="156"/>
      <c r="M566" s="161"/>
      <c r="T566" s="162"/>
      <c r="AT566" s="157" t="s">
        <v>174</v>
      </c>
      <c r="AU566" s="157" t="s">
        <v>90</v>
      </c>
      <c r="AV566" s="13" t="s">
        <v>90</v>
      </c>
      <c r="AW566" s="13" t="s">
        <v>36</v>
      </c>
      <c r="AX566" s="13" t="s">
        <v>81</v>
      </c>
      <c r="AY566" s="157" t="s">
        <v>155</v>
      </c>
    </row>
    <row r="567" spans="2:51" s="14" customFormat="1" ht="12">
      <c r="B567" s="163"/>
      <c r="D567" s="150" t="s">
        <v>174</v>
      </c>
      <c r="E567" s="164" t="s">
        <v>1</v>
      </c>
      <c r="F567" s="165" t="s">
        <v>181</v>
      </c>
      <c r="H567" s="166">
        <v>81.878</v>
      </c>
      <c r="I567" s="167"/>
      <c r="L567" s="163"/>
      <c r="M567" s="168"/>
      <c r="T567" s="169"/>
      <c r="AT567" s="164" t="s">
        <v>174</v>
      </c>
      <c r="AU567" s="164" t="s">
        <v>90</v>
      </c>
      <c r="AV567" s="14" t="s">
        <v>162</v>
      </c>
      <c r="AW567" s="14" t="s">
        <v>36</v>
      </c>
      <c r="AX567" s="14" t="s">
        <v>88</v>
      </c>
      <c r="AY567" s="164" t="s">
        <v>155</v>
      </c>
    </row>
    <row r="568" spans="2:65" s="1" customFormat="1" ht="33" customHeight="1">
      <c r="B568" s="32"/>
      <c r="C568" s="136" t="s">
        <v>641</v>
      </c>
      <c r="D568" s="136" t="s">
        <v>157</v>
      </c>
      <c r="E568" s="137" t="s">
        <v>642</v>
      </c>
      <c r="F568" s="138" t="s">
        <v>643</v>
      </c>
      <c r="G568" s="139" t="s">
        <v>172</v>
      </c>
      <c r="H568" s="140">
        <v>123.273</v>
      </c>
      <c r="I568" s="141"/>
      <c r="J568" s="142">
        <f>ROUND(I568*H568,2)</f>
        <v>0</v>
      </c>
      <c r="K568" s="138" t="s">
        <v>161</v>
      </c>
      <c r="L568" s="32"/>
      <c r="M568" s="143" t="s">
        <v>1</v>
      </c>
      <c r="N568" s="144" t="s">
        <v>46</v>
      </c>
      <c r="P568" s="145">
        <f>O568*H568</f>
        <v>0</v>
      </c>
      <c r="Q568" s="145">
        <v>0</v>
      </c>
      <c r="R568" s="145">
        <f>Q568*H568</f>
        <v>0</v>
      </c>
      <c r="S568" s="145">
        <v>2.2</v>
      </c>
      <c r="T568" s="146">
        <f>S568*H568</f>
        <v>271.2006</v>
      </c>
      <c r="AR568" s="147" t="s">
        <v>162</v>
      </c>
      <c r="AT568" s="147" t="s">
        <v>157</v>
      </c>
      <c r="AU568" s="147" t="s">
        <v>90</v>
      </c>
      <c r="AY568" s="17" t="s">
        <v>155</v>
      </c>
      <c r="BE568" s="148">
        <f>IF(N568="základní",J568,0)</f>
        <v>0</v>
      </c>
      <c r="BF568" s="148">
        <f>IF(N568="snížená",J568,0)</f>
        <v>0</v>
      </c>
      <c r="BG568" s="148">
        <f>IF(N568="zákl. přenesená",J568,0)</f>
        <v>0</v>
      </c>
      <c r="BH568" s="148">
        <f>IF(N568="sníž. přenesená",J568,0)</f>
        <v>0</v>
      </c>
      <c r="BI568" s="148">
        <f>IF(N568="nulová",J568,0)</f>
        <v>0</v>
      </c>
      <c r="BJ568" s="17" t="s">
        <v>88</v>
      </c>
      <c r="BK568" s="148">
        <f>ROUND(I568*H568,2)</f>
        <v>0</v>
      </c>
      <c r="BL568" s="17" t="s">
        <v>162</v>
      </c>
      <c r="BM568" s="147" t="s">
        <v>644</v>
      </c>
    </row>
    <row r="569" spans="2:51" s="12" customFormat="1" ht="12">
      <c r="B569" s="149"/>
      <c r="D569" s="150" t="s">
        <v>174</v>
      </c>
      <c r="E569" s="151" t="s">
        <v>1</v>
      </c>
      <c r="F569" s="152" t="s">
        <v>645</v>
      </c>
      <c r="H569" s="151" t="s">
        <v>1</v>
      </c>
      <c r="I569" s="153"/>
      <c r="L569" s="149"/>
      <c r="M569" s="154"/>
      <c r="T569" s="155"/>
      <c r="AT569" s="151" t="s">
        <v>174</v>
      </c>
      <c r="AU569" s="151" t="s">
        <v>90</v>
      </c>
      <c r="AV569" s="12" t="s">
        <v>88</v>
      </c>
      <c r="AW569" s="12" t="s">
        <v>36</v>
      </c>
      <c r="AX569" s="12" t="s">
        <v>81</v>
      </c>
      <c r="AY569" s="151" t="s">
        <v>155</v>
      </c>
    </row>
    <row r="570" spans="2:51" s="13" customFormat="1" ht="12">
      <c r="B570" s="156"/>
      <c r="D570" s="150" t="s">
        <v>174</v>
      </c>
      <c r="E570" s="157" t="s">
        <v>1</v>
      </c>
      <c r="F570" s="158" t="s">
        <v>646</v>
      </c>
      <c r="H570" s="159">
        <v>123.273</v>
      </c>
      <c r="I570" s="160"/>
      <c r="L570" s="156"/>
      <c r="M570" s="161"/>
      <c r="T570" s="162"/>
      <c r="AT570" s="157" t="s">
        <v>174</v>
      </c>
      <c r="AU570" s="157" t="s">
        <v>90</v>
      </c>
      <c r="AV570" s="13" t="s">
        <v>90</v>
      </c>
      <c r="AW570" s="13" t="s">
        <v>36</v>
      </c>
      <c r="AX570" s="13" t="s">
        <v>81</v>
      </c>
      <c r="AY570" s="157" t="s">
        <v>155</v>
      </c>
    </row>
    <row r="571" spans="2:51" s="14" customFormat="1" ht="12">
      <c r="B571" s="163"/>
      <c r="D571" s="150" t="s">
        <v>174</v>
      </c>
      <c r="E571" s="164" t="s">
        <v>1</v>
      </c>
      <c r="F571" s="165" t="s">
        <v>181</v>
      </c>
      <c r="H571" s="166">
        <v>123.273</v>
      </c>
      <c r="I571" s="167"/>
      <c r="L571" s="163"/>
      <c r="M571" s="168"/>
      <c r="T571" s="169"/>
      <c r="AT571" s="164" t="s">
        <v>174</v>
      </c>
      <c r="AU571" s="164" t="s">
        <v>90</v>
      </c>
      <c r="AV571" s="14" t="s">
        <v>162</v>
      </c>
      <c r="AW571" s="14" t="s">
        <v>36</v>
      </c>
      <c r="AX571" s="14" t="s">
        <v>88</v>
      </c>
      <c r="AY571" s="164" t="s">
        <v>155</v>
      </c>
    </row>
    <row r="572" spans="2:65" s="1" customFormat="1" ht="37.9" customHeight="1">
      <c r="B572" s="32"/>
      <c r="C572" s="136" t="s">
        <v>647</v>
      </c>
      <c r="D572" s="136" t="s">
        <v>157</v>
      </c>
      <c r="E572" s="137" t="s">
        <v>648</v>
      </c>
      <c r="F572" s="138" t="s">
        <v>649</v>
      </c>
      <c r="G572" s="139" t="s">
        <v>160</v>
      </c>
      <c r="H572" s="140">
        <v>179.137</v>
      </c>
      <c r="I572" s="141"/>
      <c r="J572" s="142">
        <f>ROUND(I572*H572,2)</f>
        <v>0</v>
      </c>
      <c r="K572" s="138" t="s">
        <v>161</v>
      </c>
      <c r="L572" s="32"/>
      <c r="M572" s="143" t="s">
        <v>1</v>
      </c>
      <c r="N572" s="144" t="s">
        <v>46</v>
      </c>
      <c r="P572" s="145">
        <f>O572*H572</f>
        <v>0</v>
      </c>
      <c r="Q572" s="145">
        <v>0</v>
      </c>
      <c r="R572" s="145">
        <f>Q572*H572</f>
        <v>0</v>
      </c>
      <c r="S572" s="145">
        <v>0.09</v>
      </c>
      <c r="T572" s="146">
        <f>S572*H572</f>
        <v>16.122329999999998</v>
      </c>
      <c r="AR572" s="147" t="s">
        <v>162</v>
      </c>
      <c r="AT572" s="147" t="s">
        <v>157</v>
      </c>
      <c r="AU572" s="147" t="s">
        <v>90</v>
      </c>
      <c r="AY572" s="17" t="s">
        <v>155</v>
      </c>
      <c r="BE572" s="148">
        <f>IF(N572="základní",J572,0)</f>
        <v>0</v>
      </c>
      <c r="BF572" s="148">
        <f>IF(N572="snížená",J572,0)</f>
        <v>0</v>
      </c>
      <c r="BG572" s="148">
        <f>IF(N572="zákl. přenesená",J572,0)</f>
        <v>0</v>
      </c>
      <c r="BH572" s="148">
        <f>IF(N572="sníž. přenesená",J572,0)</f>
        <v>0</v>
      </c>
      <c r="BI572" s="148">
        <f>IF(N572="nulová",J572,0)</f>
        <v>0</v>
      </c>
      <c r="BJ572" s="17" t="s">
        <v>88</v>
      </c>
      <c r="BK572" s="148">
        <f>ROUND(I572*H572,2)</f>
        <v>0</v>
      </c>
      <c r="BL572" s="17" t="s">
        <v>162</v>
      </c>
      <c r="BM572" s="147" t="s">
        <v>650</v>
      </c>
    </row>
    <row r="573" spans="2:51" s="12" customFormat="1" ht="12">
      <c r="B573" s="149"/>
      <c r="D573" s="150" t="s">
        <v>174</v>
      </c>
      <c r="E573" s="151" t="s">
        <v>1</v>
      </c>
      <c r="F573" s="152" t="s">
        <v>651</v>
      </c>
      <c r="H573" s="151" t="s">
        <v>1</v>
      </c>
      <c r="I573" s="153"/>
      <c r="L573" s="149"/>
      <c r="M573" s="154"/>
      <c r="T573" s="155"/>
      <c r="AT573" s="151" t="s">
        <v>174</v>
      </c>
      <c r="AU573" s="151" t="s">
        <v>90</v>
      </c>
      <c r="AV573" s="12" t="s">
        <v>88</v>
      </c>
      <c r="AW573" s="12" t="s">
        <v>36</v>
      </c>
      <c r="AX573" s="12" t="s">
        <v>81</v>
      </c>
      <c r="AY573" s="151" t="s">
        <v>155</v>
      </c>
    </row>
    <row r="574" spans="2:51" s="13" customFormat="1" ht="12">
      <c r="B574" s="156"/>
      <c r="D574" s="150" t="s">
        <v>174</v>
      </c>
      <c r="E574" s="157" t="s">
        <v>1</v>
      </c>
      <c r="F574" s="158" t="s">
        <v>652</v>
      </c>
      <c r="H574" s="159">
        <v>179.137</v>
      </c>
      <c r="I574" s="160"/>
      <c r="L574" s="156"/>
      <c r="M574" s="161"/>
      <c r="T574" s="162"/>
      <c r="AT574" s="157" t="s">
        <v>174</v>
      </c>
      <c r="AU574" s="157" t="s">
        <v>90</v>
      </c>
      <c r="AV574" s="13" t="s">
        <v>90</v>
      </c>
      <c r="AW574" s="13" t="s">
        <v>36</v>
      </c>
      <c r="AX574" s="13" t="s">
        <v>81</v>
      </c>
      <c r="AY574" s="157" t="s">
        <v>155</v>
      </c>
    </row>
    <row r="575" spans="2:51" s="14" customFormat="1" ht="12">
      <c r="B575" s="163"/>
      <c r="D575" s="150" t="s">
        <v>174</v>
      </c>
      <c r="E575" s="164" t="s">
        <v>1</v>
      </c>
      <c r="F575" s="165" t="s">
        <v>181</v>
      </c>
      <c r="H575" s="166">
        <v>179.137</v>
      </c>
      <c r="I575" s="167"/>
      <c r="L575" s="163"/>
      <c r="M575" s="168"/>
      <c r="T575" s="169"/>
      <c r="AT575" s="164" t="s">
        <v>174</v>
      </c>
      <c r="AU575" s="164" t="s">
        <v>90</v>
      </c>
      <c r="AV575" s="14" t="s">
        <v>162</v>
      </c>
      <c r="AW575" s="14" t="s">
        <v>36</v>
      </c>
      <c r="AX575" s="14" t="s">
        <v>88</v>
      </c>
      <c r="AY575" s="164" t="s">
        <v>155</v>
      </c>
    </row>
    <row r="576" spans="2:65" s="1" customFormat="1" ht="33" customHeight="1">
      <c r="B576" s="32"/>
      <c r="C576" s="136" t="s">
        <v>653</v>
      </c>
      <c r="D576" s="136" t="s">
        <v>157</v>
      </c>
      <c r="E576" s="137" t="s">
        <v>654</v>
      </c>
      <c r="F576" s="138" t="s">
        <v>655</v>
      </c>
      <c r="G576" s="139" t="s">
        <v>172</v>
      </c>
      <c r="H576" s="140">
        <v>123.273</v>
      </c>
      <c r="I576" s="141"/>
      <c r="J576" s="142">
        <f>ROUND(I576*H576,2)</f>
        <v>0</v>
      </c>
      <c r="K576" s="138" t="s">
        <v>161</v>
      </c>
      <c r="L576" s="32"/>
      <c r="M576" s="143" t="s">
        <v>1</v>
      </c>
      <c r="N576" s="144" t="s">
        <v>46</v>
      </c>
      <c r="P576" s="145">
        <f>O576*H576</f>
        <v>0</v>
      </c>
      <c r="Q576" s="145">
        <v>0</v>
      </c>
      <c r="R576" s="145">
        <f>Q576*H576</f>
        <v>0</v>
      </c>
      <c r="S576" s="145">
        <v>0.029</v>
      </c>
      <c r="T576" s="146">
        <f>S576*H576</f>
        <v>3.574917</v>
      </c>
      <c r="AR576" s="147" t="s">
        <v>162</v>
      </c>
      <c r="AT576" s="147" t="s">
        <v>157</v>
      </c>
      <c r="AU576" s="147" t="s">
        <v>90</v>
      </c>
      <c r="AY576" s="17" t="s">
        <v>155</v>
      </c>
      <c r="BE576" s="148">
        <f>IF(N576="základní",J576,0)</f>
        <v>0</v>
      </c>
      <c r="BF576" s="148">
        <f>IF(N576="snížená",J576,0)</f>
        <v>0</v>
      </c>
      <c r="BG576" s="148">
        <f>IF(N576="zákl. přenesená",J576,0)</f>
        <v>0</v>
      </c>
      <c r="BH576" s="148">
        <f>IF(N576="sníž. přenesená",J576,0)</f>
        <v>0</v>
      </c>
      <c r="BI576" s="148">
        <f>IF(N576="nulová",J576,0)</f>
        <v>0</v>
      </c>
      <c r="BJ576" s="17" t="s">
        <v>88</v>
      </c>
      <c r="BK576" s="148">
        <f>ROUND(I576*H576,2)</f>
        <v>0</v>
      </c>
      <c r="BL576" s="17" t="s">
        <v>162</v>
      </c>
      <c r="BM576" s="147" t="s">
        <v>656</v>
      </c>
    </row>
    <row r="577" spans="2:65" s="1" customFormat="1" ht="24.25" customHeight="1">
      <c r="B577" s="32"/>
      <c r="C577" s="136" t="s">
        <v>657</v>
      </c>
      <c r="D577" s="136" t="s">
        <v>157</v>
      </c>
      <c r="E577" s="137" t="s">
        <v>658</v>
      </c>
      <c r="F577" s="138" t="s">
        <v>659</v>
      </c>
      <c r="G577" s="139" t="s">
        <v>172</v>
      </c>
      <c r="H577" s="140">
        <v>136.97</v>
      </c>
      <c r="I577" s="141"/>
      <c r="J577" s="142">
        <f>ROUND(I577*H577,2)</f>
        <v>0</v>
      </c>
      <c r="K577" s="138" t="s">
        <v>161</v>
      </c>
      <c r="L577" s="32"/>
      <c r="M577" s="143" t="s">
        <v>1</v>
      </c>
      <c r="N577" s="144" t="s">
        <v>46</v>
      </c>
      <c r="P577" s="145">
        <f>O577*H577</f>
        <v>0</v>
      </c>
      <c r="Q577" s="145">
        <v>0</v>
      </c>
      <c r="R577" s="145">
        <f>Q577*H577</f>
        <v>0</v>
      </c>
      <c r="S577" s="145">
        <v>1.4</v>
      </c>
      <c r="T577" s="146">
        <f>S577*H577</f>
        <v>191.75799999999998</v>
      </c>
      <c r="AR577" s="147" t="s">
        <v>162</v>
      </c>
      <c r="AT577" s="147" t="s">
        <v>157</v>
      </c>
      <c r="AU577" s="147" t="s">
        <v>90</v>
      </c>
      <c r="AY577" s="17" t="s">
        <v>155</v>
      </c>
      <c r="BE577" s="148">
        <f>IF(N577="základní",J577,0)</f>
        <v>0</v>
      </c>
      <c r="BF577" s="148">
        <f>IF(N577="snížená",J577,0)</f>
        <v>0</v>
      </c>
      <c r="BG577" s="148">
        <f>IF(N577="zákl. přenesená",J577,0)</f>
        <v>0</v>
      </c>
      <c r="BH577" s="148">
        <f>IF(N577="sníž. přenesená",J577,0)</f>
        <v>0</v>
      </c>
      <c r="BI577" s="148">
        <f>IF(N577="nulová",J577,0)</f>
        <v>0</v>
      </c>
      <c r="BJ577" s="17" t="s">
        <v>88</v>
      </c>
      <c r="BK577" s="148">
        <f>ROUND(I577*H577,2)</f>
        <v>0</v>
      </c>
      <c r="BL577" s="17" t="s">
        <v>162</v>
      </c>
      <c r="BM577" s="147" t="s">
        <v>660</v>
      </c>
    </row>
    <row r="578" spans="2:51" s="12" customFormat="1" ht="12">
      <c r="B578" s="149"/>
      <c r="D578" s="150" t="s">
        <v>174</v>
      </c>
      <c r="E578" s="151" t="s">
        <v>1</v>
      </c>
      <c r="F578" s="152" t="s">
        <v>661</v>
      </c>
      <c r="H578" s="151" t="s">
        <v>1</v>
      </c>
      <c r="I578" s="153"/>
      <c r="L578" s="149"/>
      <c r="M578" s="154"/>
      <c r="T578" s="155"/>
      <c r="AT578" s="151" t="s">
        <v>174</v>
      </c>
      <c r="AU578" s="151" t="s">
        <v>90</v>
      </c>
      <c r="AV578" s="12" t="s">
        <v>88</v>
      </c>
      <c r="AW578" s="12" t="s">
        <v>36</v>
      </c>
      <c r="AX578" s="12" t="s">
        <v>81</v>
      </c>
      <c r="AY578" s="151" t="s">
        <v>155</v>
      </c>
    </row>
    <row r="579" spans="2:51" s="13" customFormat="1" ht="12">
      <c r="B579" s="156"/>
      <c r="D579" s="150" t="s">
        <v>174</v>
      </c>
      <c r="E579" s="157" t="s">
        <v>1</v>
      </c>
      <c r="F579" s="158" t="s">
        <v>662</v>
      </c>
      <c r="H579" s="159">
        <v>136.97</v>
      </c>
      <c r="I579" s="160"/>
      <c r="L579" s="156"/>
      <c r="M579" s="161"/>
      <c r="T579" s="162"/>
      <c r="AT579" s="157" t="s">
        <v>174</v>
      </c>
      <c r="AU579" s="157" t="s">
        <v>90</v>
      </c>
      <c r="AV579" s="13" t="s">
        <v>90</v>
      </c>
      <c r="AW579" s="13" t="s">
        <v>36</v>
      </c>
      <c r="AX579" s="13" t="s">
        <v>81</v>
      </c>
      <c r="AY579" s="157" t="s">
        <v>155</v>
      </c>
    </row>
    <row r="580" spans="2:51" s="14" customFormat="1" ht="12">
      <c r="B580" s="163"/>
      <c r="D580" s="150" t="s">
        <v>174</v>
      </c>
      <c r="E580" s="164" t="s">
        <v>1</v>
      </c>
      <c r="F580" s="165" t="s">
        <v>181</v>
      </c>
      <c r="H580" s="166">
        <v>136.97</v>
      </c>
      <c r="I580" s="167"/>
      <c r="L580" s="163"/>
      <c r="M580" s="168"/>
      <c r="T580" s="169"/>
      <c r="AT580" s="164" t="s">
        <v>174</v>
      </c>
      <c r="AU580" s="164" t="s">
        <v>90</v>
      </c>
      <c r="AV580" s="14" t="s">
        <v>162</v>
      </c>
      <c r="AW580" s="14" t="s">
        <v>36</v>
      </c>
      <c r="AX580" s="14" t="s">
        <v>88</v>
      </c>
      <c r="AY580" s="164" t="s">
        <v>155</v>
      </c>
    </row>
    <row r="581" spans="2:65" s="1" customFormat="1" ht="24.25" customHeight="1">
      <c r="B581" s="32"/>
      <c r="C581" s="136" t="s">
        <v>663</v>
      </c>
      <c r="D581" s="136" t="s">
        <v>157</v>
      </c>
      <c r="E581" s="137" t="s">
        <v>664</v>
      </c>
      <c r="F581" s="138" t="s">
        <v>665</v>
      </c>
      <c r="G581" s="139" t="s">
        <v>310</v>
      </c>
      <c r="H581" s="140">
        <v>1</v>
      </c>
      <c r="I581" s="141"/>
      <c r="J581" s="142">
        <f>ROUND(I581*H581,2)</f>
        <v>0</v>
      </c>
      <c r="K581" s="138" t="s">
        <v>161</v>
      </c>
      <c r="L581" s="32"/>
      <c r="M581" s="143" t="s">
        <v>1</v>
      </c>
      <c r="N581" s="144" t="s">
        <v>46</v>
      </c>
      <c r="P581" s="145">
        <f>O581*H581</f>
        <v>0</v>
      </c>
      <c r="Q581" s="145">
        <v>0</v>
      </c>
      <c r="R581" s="145">
        <f>Q581*H581</f>
        <v>0</v>
      </c>
      <c r="S581" s="145">
        <v>0.187</v>
      </c>
      <c r="T581" s="146">
        <f>S581*H581</f>
        <v>0.187</v>
      </c>
      <c r="AR581" s="147" t="s">
        <v>162</v>
      </c>
      <c r="AT581" s="147" t="s">
        <v>157</v>
      </c>
      <c r="AU581" s="147" t="s">
        <v>90</v>
      </c>
      <c r="AY581" s="17" t="s">
        <v>155</v>
      </c>
      <c r="BE581" s="148">
        <f>IF(N581="základní",J581,0)</f>
        <v>0</v>
      </c>
      <c r="BF581" s="148">
        <f>IF(N581="snížená",J581,0)</f>
        <v>0</v>
      </c>
      <c r="BG581" s="148">
        <f>IF(N581="zákl. přenesená",J581,0)</f>
        <v>0</v>
      </c>
      <c r="BH581" s="148">
        <f>IF(N581="sníž. přenesená",J581,0)</f>
        <v>0</v>
      </c>
      <c r="BI581" s="148">
        <f>IF(N581="nulová",J581,0)</f>
        <v>0</v>
      </c>
      <c r="BJ581" s="17" t="s">
        <v>88</v>
      </c>
      <c r="BK581" s="148">
        <f>ROUND(I581*H581,2)</f>
        <v>0</v>
      </c>
      <c r="BL581" s="17" t="s">
        <v>162</v>
      </c>
      <c r="BM581" s="147" t="s">
        <v>666</v>
      </c>
    </row>
    <row r="582" spans="2:65" s="1" customFormat="1" ht="24.25" customHeight="1">
      <c r="B582" s="32"/>
      <c r="C582" s="136" t="s">
        <v>667</v>
      </c>
      <c r="D582" s="136" t="s">
        <v>157</v>
      </c>
      <c r="E582" s="137" t="s">
        <v>668</v>
      </c>
      <c r="F582" s="138" t="s">
        <v>669</v>
      </c>
      <c r="G582" s="139" t="s">
        <v>197</v>
      </c>
      <c r="H582" s="140">
        <v>14.27</v>
      </c>
      <c r="I582" s="141"/>
      <c r="J582" s="142">
        <f>ROUND(I582*H582,2)</f>
        <v>0</v>
      </c>
      <c r="K582" s="138" t="s">
        <v>161</v>
      </c>
      <c r="L582" s="32"/>
      <c r="M582" s="143" t="s">
        <v>1</v>
      </c>
      <c r="N582" s="144" t="s">
        <v>46</v>
      </c>
      <c r="P582" s="145">
        <f>O582*H582</f>
        <v>0</v>
      </c>
      <c r="Q582" s="145">
        <v>0</v>
      </c>
      <c r="R582" s="145">
        <f>Q582*H582</f>
        <v>0</v>
      </c>
      <c r="S582" s="145">
        <v>1</v>
      </c>
      <c r="T582" s="146">
        <f>S582*H582</f>
        <v>14.27</v>
      </c>
      <c r="AR582" s="147" t="s">
        <v>162</v>
      </c>
      <c r="AT582" s="147" t="s">
        <v>157</v>
      </c>
      <c r="AU582" s="147" t="s">
        <v>90</v>
      </c>
      <c r="AY582" s="17" t="s">
        <v>155</v>
      </c>
      <c r="BE582" s="148">
        <f>IF(N582="základní",J582,0)</f>
        <v>0</v>
      </c>
      <c r="BF582" s="148">
        <f>IF(N582="snížená",J582,0)</f>
        <v>0</v>
      </c>
      <c r="BG582" s="148">
        <f>IF(N582="zákl. přenesená",J582,0)</f>
        <v>0</v>
      </c>
      <c r="BH582" s="148">
        <f>IF(N582="sníž. přenesená",J582,0)</f>
        <v>0</v>
      </c>
      <c r="BI582" s="148">
        <f>IF(N582="nulová",J582,0)</f>
        <v>0</v>
      </c>
      <c r="BJ582" s="17" t="s">
        <v>88</v>
      </c>
      <c r="BK582" s="148">
        <f>ROUND(I582*H582,2)</f>
        <v>0</v>
      </c>
      <c r="BL582" s="17" t="s">
        <v>162</v>
      </c>
      <c r="BM582" s="147" t="s">
        <v>670</v>
      </c>
    </row>
    <row r="583" spans="2:51" s="12" customFormat="1" ht="12">
      <c r="B583" s="149"/>
      <c r="D583" s="150" t="s">
        <v>174</v>
      </c>
      <c r="E583" s="151" t="s">
        <v>1</v>
      </c>
      <c r="F583" s="152" t="s">
        <v>671</v>
      </c>
      <c r="H583" s="151" t="s">
        <v>1</v>
      </c>
      <c r="I583" s="153"/>
      <c r="L583" s="149"/>
      <c r="M583" s="154"/>
      <c r="T583" s="155"/>
      <c r="AT583" s="151" t="s">
        <v>174</v>
      </c>
      <c r="AU583" s="151" t="s">
        <v>90</v>
      </c>
      <c r="AV583" s="12" t="s">
        <v>88</v>
      </c>
      <c r="AW583" s="12" t="s">
        <v>36</v>
      </c>
      <c r="AX583" s="12" t="s">
        <v>81</v>
      </c>
      <c r="AY583" s="151" t="s">
        <v>155</v>
      </c>
    </row>
    <row r="584" spans="2:51" s="13" customFormat="1" ht="12">
      <c r="B584" s="156"/>
      <c r="D584" s="150" t="s">
        <v>174</v>
      </c>
      <c r="E584" s="157" t="s">
        <v>1</v>
      </c>
      <c r="F584" s="158" t="s">
        <v>347</v>
      </c>
      <c r="H584" s="159">
        <v>0.72</v>
      </c>
      <c r="I584" s="160"/>
      <c r="L584" s="156"/>
      <c r="M584" s="161"/>
      <c r="T584" s="162"/>
      <c r="AT584" s="157" t="s">
        <v>174</v>
      </c>
      <c r="AU584" s="157" t="s">
        <v>90</v>
      </c>
      <c r="AV584" s="13" t="s">
        <v>90</v>
      </c>
      <c r="AW584" s="13" t="s">
        <v>36</v>
      </c>
      <c r="AX584" s="13" t="s">
        <v>81</v>
      </c>
      <c r="AY584" s="157" t="s">
        <v>155</v>
      </c>
    </row>
    <row r="585" spans="2:51" s="13" customFormat="1" ht="12">
      <c r="B585" s="156"/>
      <c r="D585" s="150" t="s">
        <v>174</v>
      </c>
      <c r="E585" s="157" t="s">
        <v>1</v>
      </c>
      <c r="F585" s="158" t="s">
        <v>348</v>
      </c>
      <c r="H585" s="159">
        <v>0.725</v>
      </c>
      <c r="I585" s="160"/>
      <c r="L585" s="156"/>
      <c r="M585" s="161"/>
      <c r="T585" s="162"/>
      <c r="AT585" s="157" t="s">
        <v>174</v>
      </c>
      <c r="AU585" s="157" t="s">
        <v>90</v>
      </c>
      <c r="AV585" s="13" t="s">
        <v>90</v>
      </c>
      <c r="AW585" s="13" t="s">
        <v>36</v>
      </c>
      <c r="AX585" s="13" t="s">
        <v>81</v>
      </c>
      <c r="AY585" s="157" t="s">
        <v>155</v>
      </c>
    </row>
    <row r="586" spans="2:51" s="13" customFormat="1" ht="12">
      <c r="B586" s="156"/>
      <c r="D586" s="150" t="s">
        <v>174</v>
      </c>
      <c r="E586" s="157" t="s">
        <v>1</v>
      </c>
      <c r="F586" s="158" t="s">
        <v>349</v>
      </c>
      <c r="H586" s="159">
        <v>0.725</v>
      </c>
      <c r="I586" s="160"/>
      <c r="L586" s="156"/>
      <c r="M586" s="161"/>
      <c r="T586" s="162"/>
      <c r="AT586" s="157" t="s">
        <v>174</v>
      </c>
      <c r="AU586" s="157" t="s">
        <v>90</v>
      </c>
      <c r="AV586" s="13" t="s">
        <v>90</v>
      </c>
      <c r="AW586" s="13" t="s">
        <v>36</v>
      </c>
      <c r="AX586" s="13" t="s">
        <v>81</v>
      </c>
      <c r="AY586" s="157" t="s">
        <v>155</v>
      </c>
    </row>
    <row r="587" spans="2:51" s="13" customFormat="1" ht="12">
      <c r="B587" s="156"/>
      <c r="D587" s="150" t="s">
        <v>174</v>
      </c>
      <c r="E587" s="157" t="s">
        <v>1</v>
      </c>
      <c r="F587" s="158" t="s">
        <v>350</v>
      </c>
      <c r="H587" s="159">
        <v>0.72</v>
      </c>
      <c r="I587" s="160"/>
      <c r="L587" s="156"/>
      <c r="M587" s="161"/>
      <c r="T587" s="162"/>
      <c r="AT587" s="157" t="s">
        <v>174</v>
      </c>
      <c r="AU587" s="157" t="s">
        <v>90</v>
      </c>
      <c r="AV587" s="13" t="s">
        <v>90</v>
      </c>
      <c r="AW587" s="13" t="s">
        <v>36</v>
      </c>
      <c r="AX587" s="13" t="s">
        <v>81</v>
      </c>
      <c r="AY587" s="157" t="s">
        <v>155</v>
      </c>
    </row>
    <row r="588" spans="2:51" s="13" customFormat="1" ht="12">
      <c r="B588" s="156"/>
      <c r="D588" s="150" t="s">
        <v>174</v>
      </c>
      <c r="E588" s="157" t="s">
        <v>1</v>
      </c>
      <c r="F588" s="158" t="s">
        <v>351</v>
      </c>
      <c r="H588" s="159">
        <v>0.77</v>
      </c>
      <c r="I588" s="160"/>
      <c r="L588" s="156"/>
      <c r="M588" s="161"/>
      <c r="T588" s="162"/>
      <c r="AT588" s="157" t="s">
        <v>174</v>
      </c>
      <c r="AU588" s="157" t="s">
        <v>90</v>
      </c>
      <c r="AV588" s="13" t="s">
        <v>90</v>
      </c>
      <c r="AW588" s="13" t="s">
        <v>36</v>
      </c>
      <c r="AX588" s="13" t="s">
        <v>81</v>
      </c>
      <c r="AY588" s="157" t="s">
        <v>155</v>
      </c>
    </row>
    <row r="589" spans="2:51" s="13" customFormat="1" ht="12">
      <c r="B589" s="156"/>
      <c r="D589" s="150" t="s">
        <v>174</v>
      </c>
      <c r="E589" s="157" t="s">
        <v>1</v>
      </c>
      <c r="F589" s="158" t="s">
        <v>352</v>
      </c>
      <c r="H589" s="159">
        <v>2.52</v>
      </c>
      <c r="I589" s="160"/>
      <c r="L589" s="156"/>
      <c r="M589" s="161"/>
      <c r="T589" s="162"/>
      <c r="AT589" s="157" t="s">
        <v>174</v>
      </c>
      <c r="AU589" s="157" t="s">
        <v>90</v>
      </c>
      <c r="AV589" s="13" t="s">
        <v>90</v>
      </c>
      <c r="AW589" s="13" t="s">
        <v>36</v>
      </c>
      <c r="AX589" s="13" t="s">
        <v>81</v>
      </c>
      <c r="AY589" s="157" t="s">
        <v>155</v>
      </c>
    </row>
    <row r="590" spans="2:51" s="13" customFormat="1" ht="12">
      <c r="B590" s="156"/>
      <c r="D590" s="150" t="s">
        <v>174</v>
      </c>
      <c r="E590" s="157" t="s">
        <v>1</v>
      </c>
      <c r="F590" s="158" t="s">
        <v>353</v>
      </c>
      <c r="H590" s="159">
        <v>2.52</v>
      </c>
      <c r="I590" s="160"/>
      <c r="L590" s="156"/>
      <c r="M590" s="161"/>
      <c r="T590" s="162"/>
      <c r="AT590" s="157" t="s">
        <v>174</v>
      </c>
      <c r="AU590" s="157" t="s">
        <v>90</v>
      </c>
      <c r="AV590" s="13" t="s">
        <v>90</v>
      </c>
      <c r="AW590" s="13" t="s">
        <v>36</v>
      </c>
      <c r="AX590" s="13" t="s">
        <v>81</v>
      </c>
      <c r="AY590" s="157" t="s">
        <v>155</v>
      </c>
    </row>
    <row r="591" spans="2:51" s="13" customFormat="1" ht="12">
      <c r="B591" s="156"/>
      <c r="D591" s="150" t="s">
        <v>174</v>
      </c>
      <c r="E591" s="157" t="s">
        <v>1</v>
      </c>
      <c r="F591" s="158" t="s">
        <v>354</v>
      </c>
      <c r="H591" s="159">
        <v>0.775</v>
      </c>
      <c r="I591" s="160"/>
      <c r="L591" s="156"/>
      <c r="M591" s="161"/>
      <c r="T591" s="162"/>
      <c r="AT591" s="157" t="s">
        <v>174</v>
      </c>
      <c r="AU591" s="157" t="s">
        <v>90</v>
      </c>
      <c r="AV591" s="13" t="s">
        <v>90</v>
      </c>
      <c r="AW591" s="13" t="s">
        <v>36</v>
      </c>
      <c r="AX591" s="13" t="s">
        <v>81</v>
      </c>
      <c r="AY591" s="157" t="s">
        <v>155</v>
      </c>
    </row>
    <row r="592" spans="2:51" s="15" customFormat="1" ht="12">
      <c r="B592" s="183"/>
      <c r="D592" s="150" t="s">
        <v>174</v>
      </c>
      <c r="E592" s="184" t="s">
        <v>1</v>
      </c>
      <c r="F592" s="185" t="s">
        <v>355</v>
      </c>
      <c r="H592" s="186">
        <v>9.475</v>
      </c>
      <c r="I592" s="187"/>
      <c r="L592" s="183"/>
      <c r="M592" s="188"/>
      <c r="T592" s="189"/>
      <c r="AT592" s="184" t="s">
        <v>174</v>
      </c>
      <c r="AU592" s="184" t="s">
        <v>90</v>
      </c>
      <c r="AV592" s="15" t="s">
        <v>97</v>
      </c>
      <c r="AW592" s="15" t="s">
        <v>36</v>
      </c>
      <c r="AX592" s="15" t="s">
        <v>81</v>
      </c>
      <c r="AY592" s="184" t="s">
        <v>155</v>
      </c>
    </row>
    <row r="593" spans="2:51" s="12" customFormat="1" ht="12">
      <c r="B593" s="149"/>
      <c r="D593" s="150" t="s">
        <v>174</v>
      </c>
      <c r="E593" s="151" t="s">
        <v>1</v>
      </c>
      <c r="F593" s="152" t="s">
        <v>672</v>
      </c>
      <c r="H593" s="151" t="s">
        <v>1</v>
      </c>
      <c r="I593" s="153"/>
      <c r="L593" s="149"/>
      <c r="M593" s="154"/>
      <c r="T593" s="155"/>
      <c r="AT593" s="151" t="s">
        <v>174</v>
      </c>
      <c r="AU593" s="151" t="s">
        <v>90</v>
      </c>
      <c r="AV593" s="12" t="s">
        <v>88</v>
      </c>
      <c r="AW593" s="12" t="s">
        <v>36</v>
      </c>
      <c r="AX593" s="12" t="s">
        <v>81</v>
      </c>
      <c r="AY593" s="151" t="s">
        <v>155</v>
      </c>
    </row>
    <row r="594" spans="2:51" s="13" customFormat="1" ht="12">
      <c r="B594" s="156"/>
      <c r="D594" s="150" t="s">
        <v>174</v>
      </c>
      <c r="E594" s="157" t="s">
        <v>1</v>
      </c>
      <c r="F594" s="158" t="s">
        <v>357</v>
      </c>
      <c r="H594" s="159">
        <v>4.795</v>
      </c>
      <c r="I594" s="160"/>
      <c r="L594" s="156"/>
      <c r="M594" s="161"/>
      <c r="T594" s="162"/>
      <c r="AT594" s="157" t="s">
        <v>174</v>
      </c>
      <c r="AU594" s="157" t="s">
        <v>90</v>
      </c>
      <c r="AV594" s="13" t="s">
        <v>90</v>
      </c>
      <c r="AW594" s="13" t="s">
        <v>36</v>
      </c>
      <c r="AX594" s="13" t="s">
        <v>81</v>
      </c>
      <c r="AY594" s="157" t="s">
        <v>155</v>
      </c>
    </row>
    <row r="595" spans="2:51" s="15" customFormat="1" ht="12">
      <c r="B595" s="183"/>
      <c r="D595" s="150" t="s">
        <v>174</v>
      </c>
      <c r="E595" s="184" t="s">
        <v>1</v>
      </c>
      <c r="F595" s="185" t="s">
        <v>355</v>
      </c>
      <c r="H595" s="186">
        <v>4.795</v>
      </c>
      <c r="I595" s="187"/>
      <c r="L595" s="183"/>
      <c r="M595" s="188"/>
      <c r="T595" s="189"/>
      <c r="AT595" s="184" t="s">
        <v>174</v>
      </c>
      <c r="AU595" s="184" t="s">
        <v>90</v>
      </c>
      <c r="AV595" s="15" t="s">
        <v>97</v>
      </c>
      <c r="AW595" s="15" t="s">
        <v>36</v>
      </c>
      <c r="AX595" s="15" t="s">
        <v>81</v>
      </c>
      <c r="AY595" s="184" t="s">
        <v>155</v>
      </c>
    </row>
    <row r="596" spans="2:51" s="14" customFormat="1" ht="12">
      <c r="B596" s="163"/>
      <c r="D596" s="150" t="s">
        <v>174</v>
      </c>
      <c r="E596" s="164" t="s">
        <v>1</v>
      </c>
      <c r="F596" s="165" t="s">
        <v>181</v>
      </c>
      <c r="H596" s="166">
        <v>14.27</v>
      </c>
      <c r="I596" s="167"/>
      <c r="L596" s="163"/>
      <c r="M596" s="168"/>
      <c r="T596" s="169"/>
      <c r="AT596" s="164" t="s">
        <v>174</v>
      </c>
      <c r="AU596" s="164" t="s">
        <v>90</v>
      </c>
      <c r="AV596" s="14" t="s">
        <v>162</v>
      </c>
      <c r="AW596" s="14" t="s">
        <v>36</v>
      </c>
      <c r="AX596" s="14" t="s">
        <v>88</v>
      </c>
      <c r="AY596" s="164" t="s">
        <v>155</v>
      </c>
    </row>
    <row r="597" spans="2:65" s="1" customFormat="1" ht="21.75" customHeight="1">
      <c r="B597" s="32"/>
      <c r="C597" s="136" t="s">
        <v>673</v>
      </c>
      <c r="D597" s="136" t="s">
        <v>157</v>
      </c>
      <c r="E597" s="137" t="s">
        <v>674</v>
      </c>
      <c r="F597" s="138" t="s">
        <v>675</v>
      </c>
      <c r="G597" s="139" t="s">
        <v>422</v>
      </c>
      <c r="H597" s="140">
        <v>46.501</v>
      </c>
      <c r="I597" s="141"/>
      <c r="J597" s="142">
        <f>ROUND(I597*H597,2)</f>
        <v>0</v>
      </c>
      <c r="K597" s="138" t="s">
        <v>1</v>
      </c>
      <c r="L597" s="32"/>
      <c r="M597" s="143" t="s">
        <v>1</v>
      </c>
      <c r="N597" s="144" t="s">
        <v>46</v>
      </c>
      <c r="P597" s="145">
        <f>O597*H597</f>
        <v>0</v>
      </c>
      <c r="Q597" s="145">
        <v>0</v>
      </c>
      <c r="R597" s="145">
        <f>Q597*H597</f>
        <v>0</v>
      </c>
      <c r="S597" s="145">
        <v>1.2</v>
      </c>
      <c r="T597" s="146">
        <f>S597*H597</f>
        <v>55.801199999999994</v>
      </c>
      <c r="AR597" s="147" t="s">
        <v>162</v>
      </c>
      <c r="AT597" s="147" t="s">
        <v>157</v>
      </c>
      <c r="AU597" s="147" t="s">
        <v>90</v>
      </c>
      <c r="AY597" s="17" t="s">
        <v>155</v>
      </c>
      <c r="BE597" s="148">
        <f>IF(N597="základní",J597,0)</f>
        <v>0</v>
      </c>
      <c r="BF597" s="148">
        <f>IF(N597="snížená",J597,0)</f>
        <v>0</v>
      </c>
      <c r="BG597" s="148">
        <f>IF(N597="zákl. přenesená",J597,0)</f>
        <v>0</v>
      </c>
      <c r="BH597" s="148">
        <f>IF(N597="sníž. přenesená",J597,0)</f>
        <v>0</v>
      </c>
      <c r="BI597" s="148">
        <f>IF(N597="nulová",J597,0)</f>
        <v>0</v>
      </c>
      <c r="BJ597" s="17" t="s">
        <v>88</v>
      </c>
      <c r="BK597" s="148">
        <f>ROUND(I597*H597,2)</f>
        <v>0</v>
      </c>
      <c r="BL597" s="17" t="s">
        <v>162</v>
      </c>
      <c r="BM597" s="147" t="s">
        <v>676</v>
      </c>
    </row>
    <row r="598" spans="2:51" s="12" customFormat="1" ht="12">
      <c r="B598" s="149"/>
      <c r="D598" s="150" t="s">
        <v>174</v>
      </c>
      <c r="E598" s="151" t="s">
        <v>1</v>
      </c>
      <c r="F598" s="152" t="s">
        <v>677</v>
      </c>
      <c r="H598" s="151" t="s">
        <v>1</v>
      </c>
      <c r="I598" s="153"/>
      <c r="L598" s="149"/>
      <c r="M598" s="154"/>
      <c r="T598" s="155"/>
      <c r="AT598" s="151" t="s">
        <v>174</v>
      </c>
      <c r="AU598" s="151" t="s">
        <v>90</v>
      </c>
      <c r="AV598" s="12" t="s">
        <v>88</v>
      </c>
      <c r="AW598" s="12" t="s">
        <v>36</v>
      </c>
      <c r="AX598" s="12" t="s">
        <v>81</v>
      </c>
      <c r="AY598" s="151" t="s">
        <v>155</v>
      </c>
    </row>
    <row r="599" spans="2:51" s="13" customFormat="1" ht="12">
      <c r="B599" s="156"/>
      <c r="D599" s="150" t="s">
        <v>174</v>
      </c>
      <c r="E599" s="157" t="s">
        <v>1</v>
      </c>
      <c r="F599" s="158" t="s">
        <v>678</v>
      </c>
      <c r="H599" s="159">
        <v>46.501</v>
      </c>
      <c r="I599" s="160"/>
      <c r="L599" s="156"/>
      <c r="M599" s="161"/>
      <c r="T599" s="162"/>
      <c r="AT599" s="157" t="s">
        <v>174</v>
      </c>
      <c r="AU599" s="157" t="s">
        <v>90</v>
      </c>
      <c r="AV599" s="13" t="s">
        <v>90</v>
      </c>
      <c r="AW599" s="13" t="s">
        <v>36</v>
      </c>
      <c r="AX599" s="13" t="s">
        <v>81</v>
      </c>
      <c r="AY599" s="157" t="s">
        <v>155</v>
      </c>
    </row>
    <row r="600" spans="2:51" s="14" customFormat="1" ht="12">
      <c r="B600" s="163"/>
      <c r="D600" s="150" t="s">
        <v>174</v>
      </c>
      <c r="E600" s="164" t="s">
        <v>1</v>
      </c>
      <c r="F600" s="165" t="s">
        <v>181</v>
      </c>
      <c r="H600" s="166">
        <v>46.501</v>
      </c>
      <c r="I600" s="167"/>
      <c r="L600" s="163"/>
      <c r="M600" s="168"/>
      <c r="T600" s="169"/>
      <c r="AT600" s="164" t="s">
        <v>174</v>
      </c>
      <c r="AU600" s="164" t="s">
        <v>90</v>
      </c>
      <c r="AV600" s="14" t="s">
        <v>162</v>
      </c>
      <c r="AW600" s="14" t="s">
        <v>36</v>
      </c>
      <c r="AX600" s="14" t="s">
        <v>88</v>
      </c>
      <c r="AY600" s="164" t="s">
        <v>155</v>
      </c>
    </row>
    <row r="601" spans="2:65" s="1" customFormat="1" ht="24.25" customHeight="1">
      <c r="B601" s="32"/>
      <c r="C601" s="136" t="s">
        <v>679</v>
      </c>
      <c r="D601" s="136" t="s">
        <v>157</v>
      </c>
      <c r="E601" s="137" t="s">
        <v>680</v>
      </c>
      <c r="F601" s="138" t="s">
        <v>681</v>
      </c>
      <c r="G601" s="139" t="s">
        <v>160</v>
      </c>
      <c r="H601" s="140">
        <v>26.08</v>
      </c>
      <c r="I601" s="141"/>
      <c r="J601" s="142">
        <f>ROUND(I601*H601,2)</f>
        <v>0</v>
      </c>
      <c r="K601" s="138" t="s">
        <v>161</v>
      </c>
      <c r="L601" s="32"/>
      <c r="M601" s="143" t="s">
        <v>1</v>
      </c>
      <c r="N601" s="144" t="s">
        <v>46</v>
      </c>
      <c r="P601" s="145">
        <f>O601*H601</f>
        <v>0</v>
      </c>
      <c r="Q601" s="145">
        <v>0</v>
      </c>
      <c r="R601" s="145">
        <f>Q601*H601</f>
        <v>0</v>
      </c>
      <c r="S601" s="145">
        <v>0.055</v>
      </c>
      <c r="T601" s="146">
        <f>S601*H601</f>
        <v>1.4344</v>
      </c>
      <c r="AR601" s="147" t="s">
        <v>162</v>
      </c>
      <c r="AT601" s="147" t="s">
        <v>157</v>
      </c>
      <c r="AU601" s="147" t="s">
        <v>90</v>
      </c>
      <c r="AY601" s="17" t="s">
        <v>155</v>
      </c>
      <c r="BE601" s="148">
        <f>IF(N601="základní",J601,0)</f>
        <v>0</v>
      </c>
      <c r="BF601" s="148">
        <f>IF(N601="snížená",J601,0)</f>
        <v>0</v>
      </c>
      <c r="BG601" s="148">
        <f>IF(N601="zákl. přenesená",J601,0)</f>
        <v>0</v>
      </c>
      <c r="BH601" s="148">
        <f>IF(N601="sníž. přenesená",J601,0)</f>
        <v>0</v>
      </c>
      <c r="BI601" s="148">
        <f>IF(N601="nulová",J601,0)</f>
        <v>0</v>
      </c>
      <c r="BJ601" s="17" t="s">
        <v>88</v>
      </c>
      <c r="BK601" s="148">
        <f>ROUND(I601*H601,2)</f>
        <v>0</v>
      </c>
      <c r="BL601" s="17" t="s">
        <v>162</v>
      </c>
      <c r="BM601" s="147" t="s">
        <v>682</v>
      </c>
    </row>
    <row r="602" spans="2:51" s="12" customFormat="1" ht="12">
      <c r="B602" s="149"/>
      <c r="D602" s="150" t="s">
        <v>174</v>
      </c>
      <c r="E602" s="151" t="s">
        <v>1</v>
      </c>
      <c r="F602" s="152" t="s">
        <v>683</v>
      </c>
      <c r="H602" s="151" t="s">
        <v>1</v>
      </c>
      <c r="I602" s="153"/>
      <c r="L602" s="149"/>
      <c r="M602" s="154"/>
      <c r="T602" s="155"/>
      <c r="AT602" s="151" t="s">
        <v>174</v>
      </c>
      <c r="AU602" s="151" t="s">
        <v>90</v>
      </c>
      <c r="AV602" s="12" t="s">
        <v>88</v>
      </c>
      <c r="AW602" s="12" t="s">
        <v>36</v>
      </c>
      <c r="AX602" s="12" t="s">
        <v>81</v>
      </c>
      <c r="AY602" s="151" t="s">
        <v>155</v>
      </c>
    </row>
    <row r="603" spans="2:51" s="13" customFormat="1" ht="12">
      <c r="B603" s="156"/>
      <c r="D603" s="150" t="s">
        <v>174</v>
      </c>
      <c r="E603" s="157" t="s">
        <v>1</v>
      </c>
      <c r="F603" s="158" t="s">
        <v>684</v>
      </c>
      <c r="H603" s="159">
        <v>7.08</v>
      </c>
      <c r="I603" s="160"/>
      <c r="L603" s="156"/>
      <c r="M603" s="161"/>
      <c r="T603" s="162"/>
      <c r="AT603" s="157" t="s">
        <v>174</v>
      </c>
      <c r="AU603" s="157" t="s">
        <v>90</v>
      </c>
      <c r="AV603" s="13" t="s">
        <v>90</v>
      </c>
      <c r="AW603" s="13" t="s">
        <v>36</v>
      </c>
      <c r="AX603" s="13" t="s">
        <v>81</v>
      </c>
      <c r="AY603" s="157" t="s">
        <v>155</v>
      </c>
    </row>
    <row r="604" spans="2:51" s="13" customFormat="1" ht="12">
      <c r="B604" s="156"/>
      <c r="D604" s="150" t="s">
        <v>174</v>
      </c>
      <c r="E604" s="157" t="s">
        <v>1</v>
      </c>
      <c r="F604" s="158" t="s">
        <v>685</v>
      </c>
      <c r="H604" s="159">
        <v>6.9</v>
      </c>
      <c r="I604" s="160"/>
      <c r="L604" s="156"/>
      <c r="M604" s="161"/>
      <c r="T604" s="162"/>
      <c r="AT604" s="157" t="s">
        <v>174</v>
      </c>
      <c r="AU604" s="157" t="s">
        <v>90</v>
      </c>
      <c r="AV604" s="13" t="s">
        <v>90</v>
      </c>
      <c r="AW604" s="13" t="s">
        <v>36</v>
      </c>
      <c r="AX604" s="13" t="s">
        <v>81</v>
      </c>
      <c r="AY604" s="157" t="s">
        <v>155</v>
      </c>
    </row>
    <row r="605" spans="2:51" s="13" customFormat="1" ht="12">
      <c r="B605" s="156"/>
      <c r="D605" s="150" t="s">
        <v>174</v>
      </c>
      <c r="E605" s="157" t="s">
        <v>1</v>
      </c>
      <c r="F605" s="158" t="s">
        <v>686</v>
      </c>
      <c r="H605" s="159">
        <v>3.6</v>
      </c>
      <c r="I605" s="160"/>
      <c r="L605" s="156"/>
      <c r="M605" s="161"/>
      <c r="T605" s="162"/>
      <c r="AT605" s="157" t="s">
        <v>174</v>
      </c>
      <c r="AU605" s="157" t="s">
        <v>90</v>
      </c>
      <c r="AV605" s="13" t="s">
        <v>90</v>
      </c>
      <c r="AW605" s="13" t="s">
        <v>36</v>
      </c>
      <c r="AX605" s="13" t="s">
        <v>81</v>
      </c>
      <c r="AY605" s="157" t="s">
        <v>155</v>
      </c>
    </row>
    <row r="606" spans="2:51" s="13" customFormat="1" ht="12">
      <c r="B606" s="156"/>
      <c r="D606" s="150" t="s">
        <v>174</v>
      </c>
      <c r="E606" s="157" t="s">
        <v>1</v>
      </c>
      <c r="F606" s="158" t="s">
        <v>687</v>
      </c>
      <c r="H606" s="159">
        <v>5</v>
      </c>
      <c r="I606" s="160"/>
      <c r="L606" s="156"/>
      <c r="M606" s="161"/>
      <c r="T606" s="162"/>
      <c r="AT606" s="157" t="s">
        <v>174</v>
      </c>
      <c r="AU606" s="157" t="s">
        <v>90</v>
      </c>
      <c r="AV606" s="13" t="s">
        <v>90</v>
      </c>
      <c r="AW606" s="13" t="s">
        <v>36</v>
      </c>
      <c r="AX606" s="13" t="s">
        <v>81</v>
      </c>
      <c r="AY606" s="157" t="s">
        <v>155</v>
      </c>
    </row>
    <row r="607" spans="2:51" s="13" customFormat="1" ht="12">
      <c r="B607" s="156"/>
      <c r="D607" s="150" t="s">
        <v>174</v>
      </c>
      <c r="E607" s="157" t="s">
        <v>1</v>
      </c>
      <c r="F607" s="158" t="s">
        <v>688</v>
      </c>
      <c r="H607" s="159">
        <v>3.5</v>
      </c>
      <c r="I607" s="160"/>
      <c r="L607" s="156"/>
      <c r="M607" s="161"/>
      <c r="T607" s="162"/>
      <c r="AT607" s="157" t="s">
        <v>174</v>
      </c>
      <c r="AU607" s="157" t="s">
        <v>90</v>
      </c>
      <c r="AV607" s="13" t="s">
        <v>90</v>
      </c>
      <c r="AW607" s="13" t="s">
        <v>36</v>
      </c>
      <c r="AX607" s="13" t="s">
        <v>81</v>
      </c>
      <c r="AY607" s="157" t="s">
        <v>155</v>
      </c>
    </row>
    <row r="608" spans="2:51" s="14" customFormat="1" ht="12">
      <c r="B608" s="163"/>
      <c r="D608" s="150" t="s">
        <v>174</v>
      </c>
      <c r="E608" s="164" t="s">
        <v>1</v>
      </c>
      <c r="F608" s="165" t="s">
        <v>181</v>
      </c>
      <c r="H608" s="166">
        <v>26.080000000000002</v>
      </c>
      <c r="I608" s="167"/>
      <c r="L608" s="163"/>
      <c r="M608" s="168"/>
      <c r="T608" s="169"/>
      <c r="AT608" s="164" t="s">
        <v>174</v>
      </c>
      <c r="AU608" s="164" t="s">
        <v>90</v>
      </c>
      <c r="AV608" s="14" t="s">
        <v>162</v>
      </c>
      <c r="AW608" s="14" t="s">
        <v>36</v>
      </c>
      <c r="AX608" s="14" t="s">
        <v>88</v>
      </c>
      <c r="AY608" s="164" t="s">
        <v>155</v>
      </c>
    </row>
    <row r="609" spans="2:65" s="1" customFormat="1" ht="24.25" customHeight="1">
      <c r="B609" s="32"/>
      <c r="C609" s="136" t="s">
        <v>689</v>
      </c>
      <c r="D609" s="136" t="s">
        <v>157</v>
      </c>
      <c r="E609" s="137" t="s">
        <v>690</v>
      </c>
      <c r="F609" s="138" t="s">
        <v>691</v>
      </c>
      <c r="G609" s="139" t="s">
        <v>160</v>
      </c>
      <c r="H609" s="140">
        <v>5.075</v>
      </c>
      <c r="I609" s="141"/>
      <c r="J609" s="142">
        <f>ROUND(I609*H609,2)</f>
        <v>0</v>
      </c>
      <c r="K609" s="138" t="s">
        <v>161</v>
      </c>
      <c r="L609" s="32"/>
      <c r="M609" s="143" t="s">
        <v>1</v>
      </c>
      <c r="N609" s="144" t="s">
        <v>46</v>
      </c>
      <c r="P609" s="145">
        <f>O609*H609</f>
        <v>0</v>
      </c>
      <c r="Q609" s="145">
        <v>0</v>
      </c>
      <c r="R609" s="145">
        <f>Q609*H609</f>
        <v>0</v>
      </c>
      <c r="S609" s="145">
        <v>0.054</v>
      </c>
      <c r="T609" s="146">
        <f>S609*H609</f>
        <v>0.27405</v>
      </c>
      <c r="AR609" s="147" t="s">
        <v>162</v>
      </c>
      <c r="AT609" s="147" t="s">
        <v>157</v>
      </c>
      <c r="AU609" s="147" t="s">
        <v>90</v>
      </c>
      <c r="AY609" s="17" t="s">
        <v>155</v>
      </c>
      <c r="BE609" s="148">
        <f>IF(N609="základní",J609,0)</f>
        <v>0</v>
      </c>
      <c r="BF609" s="148">
        <f>IF(N609="snížená",J609,0)</f>
        <v>0</v>
      </c>
      <c r="BG609" s="148">
        <f>IF(N609="zákl. přenesená",J609,0)</f>
        <v>0</v>
      </c>
      <c r="BH609" s="148">
        <f>IF(N609="sníž. přenesená",J609,0)</f>
        <v>0</v>
      </c>
      <c r="BI609" s="148">
        <f>IF(N609="nulová",J609,0)</f>
        <v>0</v>
      </c>
      <c r="BJ609" s="17" t="s">
        <v>88</v>
      </c>
      <c r="BK609" s="148">
        <f>ROUND(I609*H609,2)</f>
        <v>0</v>
      </c>
      <c r="BL609" s="17" t="s">
        <v>162</v>
      </c>
      <c r="BM609" s="147" t="s">
        <v>692</v>
      </c>
    </row>
    <row r="610" spans="2:51" s="12" customFormat="1" ht="12">
      <c r="B610" s="149"/>
      <c r="D610" s="150" t="s">
        <v>174</v>
      </c>
      <c r="E610" s="151" t="s">
        <v>1</v>
      </c>
      <c r="F610" s="152" t="s">
        <v>693</v>
      </c>
      <c r="H610" s="151" t="s">
        <v>1</v>
      </c>
      <c r="I610" s="153"/>
      <c r="L610" s="149"/>
      <c r="M610" s="154"/>
      <c r="T610" s="155"/>
      <c r="AT610" s="151" t="s">
        <v>174</v>
      </c>
      <c r="AU610" s="151" t="s">
        <v>90</v>
      </c>
      <c r="AV610" s="12" t="s">
        <v>88</v>
      </c>
      <c r="AW610" s="12" t="s">
        <v>36</v>
      </c>
      <c r="AX610" s="12" t="s">
        <v>81</v>
      </c>
      <c r="AY610" s="151" t="s">
        <v>155</v>
      </c>
    </row>
    <row r="611" spans="2:51" s="13" customFormat="1" ht="12">
      <c r="B611" s="156"/>
      <c r="D611" s="150" t="s">
        <v>174</v>
      </c>
      <c r="E611" s="157" t="s">
        <v>1</v>
      </c>
      <c r="F611" s="158" t="s">
        <v>694</v>
      </c>
      <c r="H611" s="159">
        <v>5.075</v>
      </c>
      <c r="I611" s="160"/>
      <c r="L611" s="156"/>
      <c r="M611" s="161"/>
      <c r="T611" s="162"/>
      <c r="AT611" s="157" t="s">
        <v>174</v>
      </c>
      <c r="AU611" s="157" t="s">
        <v>90</v>
      </c>
      <c r="AV611" s="13" t="s">
        <v>90</v>
      </c>
      <c r="AW611" s="13" t="s">
        <v>36</v>
      </c>
      <c r="AX611" s="13" t="s">
        <v>81</v>
      </c>
      <c r="AY611" s="157" t="s">
        <v>155</v>
      </c>
    </row>
    <row r="612" spans="2:51" s="14" customFormat="1" ht="12">
      <c r="B612" s="163"/>
      <c r="D612" s="150" t="s">
        <v>174</v>
      </c>
      <c r="E612" s="164" t="s">
        <v>1</v>
      </c>
      <c r="F612" s="165" t="s">
        <v>181</v>
      </c>
      <c r="H612" s="166">
        <v>5.075</v>
      </c>
      <c r="I612" s="167"/>
      <c r="L612" s="163"/>
      <c r="M612" s="168"/>
      <c r="T612" s="169"/>
      <c r="AT612" s="164" t="s">
        <v>174</v>
      </c>
      <c r="AU612" s="164" t="s">
        <v>90</v>
      </c>
      <c r="AV612" s="14" t="s">
        <v>162</v>
      </c>
      <c r="AW612" s="14" t="s">
        <v>36</v>
      </c>
      <c r="AX612" s="14" t="s">
        <v>88</v>
      </c>
      <c r="AY612" s="164" t="s">
        <v>155</v>
      </c>
    </row>
    <row r="613" spans="2:65" s="1" customFormat="1" ht="24.25" customHeight="1">
      <c r="B613" s="32"/>
      <c r="C613" s="136" t="s">
        <v>695</v>
      </c>
      <c r="D613" s="136" t="s">
        <v>157</v>
      </c>
      <c r="E613" s="137" t="s">
        <v>696</v>
      </c>
      <c r="F613" s="138" t="s">
        <v>697</v>
      </c>
      <c r="G613" s="139" t="s">
        <v>160</v>
      </c>
      <c r="H613" s="140">
        <v>33.133</v>
      </c>
      <c r="I613" s="141"/>
      <c r="J613" s="142">
        <f>ROUND(I613*H613,2)</f>
        <v>0</v>
      </c>
      <c r="K613" s="138" t="s">
        <v>161</v>
      </c>
      <c r="L613" s="32"/>
      <c r="M613" s="143" t="s">
        <v>1</v>
      </c>
      <c r="N613" s="144" t="s">
        <v>46</v>
      </c>
      <c r="P613" s="145">
        <f>O613*H613</f>
        <v>0</v>
      </c>
      <c r="Q613" s="145">
        <v>0</v>
      </c>
      <c r="R613" s="145">
        <f>Q613*H613</f>
        <v>0</v>
      </c>
      <c r="S613" s="145">
        <v>0.047</v>
      </c>
      <c r="T613" s="146">
        <f>S613*H613</f>
        <v>1.5572510000000002</v>
      </c>
      <c r="AR613" s="147" t="s">
        <v>162</v>
      </c>
      <c r="AT613" s="147" t="s">
        <v>157</v>
      </c>
      <c r="AU613" s="147" t="s">
        <v>90</v>
      </c>
      <c r="AY613" s="17" t="s">
        <v>155</v>
      </c>
      <c r="BE613" s="148">
        <f>IF(N613="základní",J613,0)</f>
        <v>0</v>
      </c>
      <c r="BF613" s="148">
        <f>IF(N613="snížená",J613,0)</f>
        <v>0</v>
      </c>
      <c r="BG613" s="148">
        <f>IF(N613="zákl. přenesená",J613,0)</f>
        <v>0</v>
      </c>
      <c r="BH613" s="148">
        <f>IF(N613="sníž. přenesená",J613,0)</f>
        <v>0</v>
      </c>
      <c r="BI613" s="148">
        <f>IF(N613="nulová",J613,0)</f>
        <v>0</v>
      </c>
      <c r="BJ613" s="17" t="s">
        <v>88</v>
      </c>
      <c r="BK613" s="148">
        <f>ROUND(I613*H613,2)</f>
        <v>0</v>
      </c>
      <c r="BL613" s="17" t="s">
        <v>162</v>
      </c>
      <c r="BM613" s="147" t="s">
        <v>698</v>
      </c>
    </row>
    <row r="614" spans="2:51" s="12" customFormat="1" ht="12">
      <c r="B614" s="149"/>
      <c r="D614" s="150" t="s">
        <v>174</v>
      </c>
      <c r="E614" s="151" t="s">
        <v>1</v>
      </c>
      <c r="F614" s="152" t="s">
        <v>693</v>
      </c>
      <c r="H614" s="151" t="s">
        <v>1</v>
      </c>
      <c r="I614" s="153"/>
      <c r="L614" s="149"/>
      <c r="M614" s="154"/>
      <c r="T614" s="155"/>
      <c r="AT614" s="151" t="s">
        <v>174</v>
      </c>
      <c r="AU614" s="151" t="s">
        <v>90</v>
      </c>
      <c r="AV614" s="12" t="s">
        <v>88</v>
      </c>
      <c r="AW614" s="12" t="s">
        <v>36</v>
      </c>
      <c r="AX614" s="12" t="s">
        <v>81</v>
      </c>
      <c r="AY614" s="151" t="s">
        <v>155</v>
      </c>
    </row>
    <row r="615" spans="2:51" s="13" customFormat="1" ht="12">
      <c r="B615" s="156"/>
      <c r="D615" s="150" t="s">
        <v>174</v>
      </c>
      <c r="E615" s="157" t="s">
        <v>1</v>
      </c>
      <c r="F615" s="158" t="s">
        <v>699</v>
      </c>
      <c r="H615" s="159">
        <v>16.78</v>
      </c>
      <c r="I615" s="160"/>
      <c r="L615" s="156"/>
      <c r="M615" s="161"/>
      <c r="T615" s="162"/>
      <c r="AT615" s="157" t="s">
        <v>174</v>
      </c>
      <c r="AU615" s="157" t="s">
        <v>90</v>
      </c>
      <c r="AV615" s="13" t="s">
        <v>90</v>
      </c>
      <c r="AW615" s="13" t="s">
        <v>36</v>
      </c>
      <c r="AX615" s="13" t="s">
        <v>81</v>
      </c>
      <c r="AY615" s="157" t="s">
        <v>155</v>
      </c>
    </row>
    <row r="616" spans="2:51" s="13" customFormat="1" ht="12">
      <c r="B616" s="156"/>
      <c r="D616" s="150" t="s">
        <v>174</v>
      </c>
      <c r="E616" s="157" t="s">
        <v>1</v>
      </c>
      <c r="F616" s="158" t="s">
        <v>700</v>
      </c>
      <c r="H616" s="159">
        <v>16.353</v>
      </c>
      <c r="I616" s="160"/>
      <c r="L616" s="156"/>
      <c r="M616" s="161"/>
      <c r="T616" s="162"/>
      <c r="AT616" s="157" t="s">
        <v>174</v>
      </c>
      <c r="AU616" s="157" t="s">
        <v>90</v>
      </c>
      <c r="AV616" s="13" t="s">
        <v>90</v>
      </c>
      <c r="AW616" s="13" t="s">
        <v>36</v>
      </c>
      <c r="AX616" s="13" t="s">
        <v>81</v>
      </c>
      <c r="AY616" s="157" t="s">
        <v>155</v>
      </c>
    </row>
    <row r="617" spans="2:51" s="14" customFormat="1" ht="12">
      <c r="B617" s="163"/>
      <c r="D617" s="150" t="s">
        <v>174</v>
      </c>
      <c r="E617" s="164" t="s">
        <v>1</v>
      </c>
      <c r="F617" s="165" t="s">
        <v>181</v>
      </c>
      <c r="H617" s="166">
        <v>33.133</v>
      </c>
      <c r="I617" s="167"/>
      <c r="L617" s="163"/>
      <c r="M617" s="168"/>
      <c r="T617" s="169"/>
      <c r="AT617" s="164" t="s">
        <v>174</v>
      </c>
      <c r="AU617" s="164" t="s">
        <v>90</v>
      </c>
      <c r="AV617" s="14" t="s">
        <v>162</v>
      </c>
      <c r="AW617" s="14" t="s">
        <v>36</v>
      </c>
      <c r="AX617" s="14" t="s">
        <v>88</v>
      </c>
      <c r="AY617" s="164" t="s">
        <v>155</v>
      </c>
    </row>
    <row r="618" spans="2:65" s="1" customFormat="1" ht="21.75" customHeight="1">
      <c r="B618" s="32"/>
      <c r="C618" s="136" t="s">
        <v>701</v>
      </c>
      <c r="D618" s="136" t="s">
        <v>157</v>
      </c>
      <c r="E618" s="137" t="s">
        <v>702</v>
      </c>
      <c r="F618" s="138" t="s">
        <v>703</v>
      </c>
      <c r="G618" s="139" t="s">
        <v>160</v>
      </c>
      <c r="H618" s="140">
        <v>11.625</v>
      </c>
      <c r="I618" s="141"/>
      <c r="J618" s="142">
        <f>ROUND(I618*H618,2)</f>
        <v>0</v>
      </c>
      <c r="K618" s="138" t="s">
        <v>161</v>
      </c>
      <c r="L618" s="32"/>
      <c r="M618" s="143" t="s">
        <v>1</v>
      </c>
      <c r="N618" s="144" t="s">
        <v>46</v>
      </c>
      <c r="P618" s="145">
        <f>O618*H618</f>
        <v>0</v>
      </c>
      <c r="Q618" s="145">
        <v>0</v>
      </c>
      <c r="R618" s="145">
        <f>Q618*H618</f>
        <v>0</v>
      </c>
      <c r="S618" s="145">
        <v>0.063</v>
      </c>
      <c r="T618" s="146">
        <f>S618*H618</f>
        <v>0.732375</v>
      </c>
      <c r="AR618" s="147" t="s">
        <v>162</v>
      </c>
      <c r="AT618" s="147" t="s">
        <v>157</v>
      </c>
      <c r="AU618" s="147" t="s">
        <v>90</v>
      </c>
      <c r="AY618" s="17" t="s">
        <v>155</v>
      </c>
      <c r="BE618" s="148">
        <f>IF(N618="základní",J618,0)</f>
        <v>0</v>
      </c>
      <c r="BF618" s="148">
        <f>IF(N618="snížená",J618,0)</f>
        <v>0</v>
      </c>
      <c r="BG618" s="148">
        <f>IF(N618="zákl. přenesená",J618,0)</f>
        <v>0</v>
      </c>
      <c r="BH618" s="148">
        <f>IF(N618="sníž. přenesená",J618,0)</f>
        <v>0</v>
      </c>
      <c r="BI618" s="148">
        <f>IF(N618="nulová",J618,0)</f>
        <v>0</v>
      </c>
      <c r="BJ618" s="17" t="s">
        <v>88</v>
      </c>
      <c r="BK618" s="148">
        <f>ROUND(I618*H618,2)</f>
        <v>0</v>
      </c>
      <c r="BL618" s="17" t="s">
        <v>162</v>
      </c>
      <c r="BM618" s="147" t="s">
        <v>704</v>
      </c>
    </row>
    <row r="619" spans="2:51" s="12" customFormat="1" ht="12">
      <c r="B619" s="149"/>
      <c r="D619" s="150" t="s">
        <v>174</v>
      </c>
      <c r="E619" s="151" t="s">
        <v>1</v>
      </c>
      <c r="F619" s="152" t="s">
        <v>705</v>
      </c>
      <c r="H619" s="151" t="s">
        <v>1</v>
      </c>
      <c r="I619" s="153"/>
      <c r="L619" s="149"/>
      <c r="M619" s="154"/>
      <c r="T619" s="155"/>
      <c r="AT619" s="151" t="s">
        <v>174</v>
      </c>
      <c r="AU619" s="151" t="s">
        <v>90</v>
      </c>
      <c r="AV619" s="12" t="s">
        <v>88</v>
      </c>
      <c r="AW619" s="12" t="s">
        <v>36</v>
      </c>
      <c r="AX619" s="12" t="s">
        <v>81</v>
      </c>
      <c r="AY619" s="151" t="s">
        <v>155</v>
      </c>
    </row>
    <row r="620" spans="2:51" s="13" customFormat="1" ht="12">
      <c r="B620" s="156"/>
      <c r="D620" s="150" t="s">
        <v>174</v>
      </c>
      <c r="E620" s="157" t="s">
        <v>1</v>
      </c>
      <c r="F620" s="158" t="s">
        <v>706</v>
      </c>
      <c r="H620" s="159">
        <v>11.625</v>
      </c>
      <c r="I620" s="160"/>
      <c r="L620" s="156"/>
      <c r="M620" s="161"/>
      <c r="T620" s="162"/>
      <c r="AT620" s="157" t="s">
        <v>174</v>
      </c>
      <c r="AU620" s="157" t="s">
        <v>90</v>
      </c>
      <c r="AV620" s="13" t="s">
        <v>90</v>
      </c>
      <c r="AW620" s="13" t="s">
        <v>36</v>
      </c>
      <c r="AX620" s="13" t="s">
        <v>81</v>
      </c>
      <c r="AY620" s="157" t="s">
        <v>155</v>
      </c>
    </row>
    <row r="621" spans="2:51" s="14" customFormat="1" ht="12">
      <c r="B621" s="163"/>
      <c r="D621" s="150" t="s">
        <v>174</v>
      </c>
      <c r="E621" s="164" t="s">
        <v>1</v>
      </c>
      <c r="F621" s="165" t="s">
        <v>181</v>
      </c>
      <c r="H621" s="166">
        <v>11.625</v>
      </c>
      <c r="I621" s="167"/>
      <c r="L621" s="163"/>
      <c r="M621" s="168"/>
      <c r="T621" s="169"/>
      <c r="AT621" s="164" t="s">
        <v>174</v>
      </c>
      <c r="AU621" s="164" t="s">
        <v>90</v>
      </c>
      <c r="AV621" s="14" t="s">
        <v>162</v>
      </c>
      <c r="AW621" s="14" t="s">
        <v>36</v>
      </c>
      <c r="AX621" s="14" t="s">
        <v>88</v>
      </c>
      <c r="AY621" s="164" t="s">
        <v>155</v>
      </c>
    </row>
    <row r="622" spans="2:65" s="1" customFormat="1" ht="16.5" customHeight="1">
      <c r="B622" s="32"/>
      <c r="C622" s="136" t="s">
        <v>707</v>
      </c>
      <c r="D622" s="136" t="s">
        <v>157</v>
      </c>
      <c r="E622" s="137" t="s">
        <v>708</v>
      </c>
      <c r="F622" s="138" t="s">
        <v>709</v>
      </c>
      <c r="G622" s="139" t="s">
        <v>160</v>
      </c>
      <c r="H622" s="140">
        <v>170.622</v>
      </c>
      <c r="I622" s="141"/>
      <c r="J622" s="142">
        <f>ROUND(I622*H622,2)</f>
        <v>0</v>
      </c>
      <c r="K622" s="138" t="s">
        <v>161</v>
      </c>
      <c r="L622" s="32"/>
      <c r="M622" s="143" t="s">
        <v>1</v>
      </c>
      <c r="N622" s="144" t="s">
        <v>46</v>
      </c>
      <c r="P622" s="145">
        <f>O622*H622</f>
        <v>0</v>
      </c>
      <c r="Q622" s="145">
        <v>0</v>
      </c>
      <c r="R622" s="145">
        <f>Q622*H622</f>
        <v>0</v>
      </c>
      <c r="S622" s="145">
        <v>0.066</v>
      </c>
      <c r="T622" s="146">
        <f>S622*H622</f>
        <v>11.261052000000001</v>
      </c>
      <c r="AR622" s="147" t="s">
        <v>162</v>
      </c>
      <c r="AT622" s="147" t="s">
        <v>157</v>
      </c>
      <c r="AU622" s="147" t="s">
        <v>90</v>
      </c>
      <c r="AY622" s="17" t="s">
        <v>155</v>
      </c>
      <c r="BE622" s="148">
        <f>IF(N622="základní",J622,0)</f>
        <v>0</v>
      </c>
      <c r="BF622" s="148">
        <f>IF(N622="snížená",J622,0)</f>
        <v>0</v>
      </c>
      <c r="BG622" s="148">
        <f>IF(N622="zákl. přenesená",J622,0)</f>
        <v>0</v>
      </c>
      <c r="BH622" s="148">
        <f>IF(N622="sníž. přenesená",J622,0)</f>
        <v>0</v>
      </c>
      <c r="BI622" s="148">
        <f>IF(N622="nulová",J622,0)</f>
        <v>0</v>
      </c>
      <c r="BJ622" s="17" t="s">
        <v>88</v>
      </c>
      <c r="BK622" s="148">
        <f>ROUND(I622*H622,2)</f>
        <v>0</v>
      </c>
      <c r="BL622" s="17" t="s">
        <v>162</v>
      </c>
      <c r="BM622" s="147" t="s">
        <v>710</v>
      </c>
    </row>
    <row r="623" spans="2:51" s="12" customFormat="1" ht="12">
      <c r="B623" s="149"/>
      <c r="D623" s="150" t="s">
        <v>174</v>
      </c>
      <c r="E623" s="151" t="s">
        <v>1</v>
      </c>
      <c r="F623" s="152" t="s">
        <v>705</v>
      </c>
      <c r="H623" s="151" t="s">
        <v>1</v>
      </c>
      <c r="I623" s="153"/>
      <c r="L623" s="149"/>
      <c r="M623" s="154"/>
      <c r="T623" s="155"/>
      <c r="AT623" s="151" t="s">
        <v>174</v>
      </c>
      <c r="AU623" s="151" t="s">
        <v>90</v>
      </c>
      <c r="AV623" s="12" t="s">
        <v>88</v>
      </c>
      <c r="AW623" s="12" t="s">
        <v>36</v>
      </c>
      <c r="AX623" s="12" t="s">
        <v>81</v>
      </c>
      <c r="AY623" s="151" t="s">
        <v>155</v>
      </c>
    </row>
    <row r="624" spans="2:51" s="13" customFormat="1" ht="12">
      <c r="B624" s="156"/>
      <c r="D624" s="150" t="s">
        <v>174</v>
      </c>
      <c r="E624" s="157" t="s">
        <v>1</v>
      </c>
      <c r="F624" s="158" t="s">
        <v>711</v>
      </c>
      <c r="H624" s="159">
        <v>170.622</v>
      </c>
      <c r="I624" s="160"/>
      <c r="L624" s="156"/>
      <c r="M624" s="161"/>
      <c r="T624" s="162"/>
      <c r="AT624" s="157" t="s">
        <v>174</v>
      </c>
      <c r="AU624" s="157" t="s">
        <v>90</v>
      </c>
      <c r="AV624" s="13" t="s">
        <v>90</v>
      </c>
      <c r="AW624" s="13" t="s">
        <v>36</v>
      </c>
      <c r="AX624" s="13" t="s">
        <v>81</v>
      </c>
      <c r="AY624" s="157" t="s">
        <v>155</v>
      </c>
    </row>
    <row r="625" spans="2:51" s="14" customFormat="1" ht="12">
      <c r="B625" s="163"/>
      <c r="D625" s="150" t="s">
        <v>174</v>
      </c>
      <c r="E625" s="164" t="s">
        <v>1</v>
      </c>
      <c r="F625" s="165" t="s">
        <v>181</v>
      </c>
      <c r="H625" s="166">
        <v>170.622</v>
      </c>
      <c r="I625" s="167"/>
      <c r="L625" s="163"/>
      <c r="M625" s="168"/>
      <c r="T625" s="169"/>
      <c r="AT625" s="164" t="s">
        <v>174</v>
      </c>
      <c r="AU625" s="164" t="s">
        <v>90</v>
      </c>
      <c r="AV625" s="14" t="s">
        <v>162</v>
      </c>
      <c r="AW625" s="14" t="s">
        <v>36</v>
      </c>
      <c r="AX625" s="14" t="s">
        <v>88</v>
      </c>
      <c r="AY625" s="164" t="s">
        <v>155</v>
      </c>
    </row>
    <row r="626" spans="2:65" s="1" customFormat="1" ht="37.9" customHeight="1">
      <c r="B626" s="32"/>
      <c r="C626" s="136" t="s">
        <v>712</v>
      </c>
      <c r="D626" s="136" t="s">
        <v>157</v>
      </c>
      <c r="E626" s="137" t="s">
        <v>713</v>
      </c>
      <c r="F626" s="138" t="s">
        <v>714</v>
      </c>
      <c r="G626" s="139" t="s">
        <v>160</v>
      </c>
      <c r="H626" s="140">
        <v>169.338</v>
      </c>
      <c r="I626" s="141"/>
      <c r="J626" s="142">
        <f>ROUND(I626*H626,2)</f>
        <v>0</v>
      </c>
      <c r="K626" s="138" t="s">
        <v>161</v>
      </c>
      <c r="L626" s="32"/>
      <c r="M626" s="143" t="s">
        <v>1</v>
      </c>
      <c r="N626" s="144" t="s">
        <v>46</v>
      </c>
      <c r="P626" s="145">
        <f>O626*H626</f>
        <v>0</v>
      </c>
      <c r="Q626" s="145">
        <v>0</v>
      </c>
      <c r="R626" s="145">
        <f>Q626*H626</f>
        <v>0</v>
      </c>
      <c r="S626" s="145">
        <v>0.046</v>
      </c>
      <c r="T626" s="146">
        <f>S626*H626</f>
        <v>7.789548</v>
      </c>
      <c r="AR626" s="147" t="s">
        <v>162</v>
      </c>
      <c r="AT626" s="147" t="s">
        <v>157</v>
      </c>
      <c r="AU626" s="147" t="s">
        <v>90</v>
      </c>
      <c r="AY626" s="17" t="s">
        <v>155</v>
      </c>
      <c r="BE626" s="148">
        <f>IF(N626="základní",J626,0)</f>
        <v>0</v>
      </c>
      <c r="BF626" s="148">
        <f>IF(N626="snížená",J626,0)</f>
        <v>0</v>
      </c>
      <c r="BG626" s="148">
        <f>IF(N626="zákl. přenesená",J626,0)</f>
        <v>0</v>
      </c>
      <c r="BH626" s="148">
        <f>IF(N626="sníž. přenesená",J626,0)</f>
        <v>0</v>
      </c>
      <c r="BI626" s="148">
        <f>IF(N626="nulová",J626,0)</f>
        <v>0</v>
      </c>
      <c r="BJ626" s="17" t="s">
        <v>88</v>
      </c>
      <c r="BK626" s="148">
        <f>ROUND(I626*H626,2)</f>
        <v>0</v>
      </c>
      <c r="BL626" s="17" t="s">
        <v>162</v>
      </c>
      <c r="BM626" s="147" t="s">
        <v>715</v>
      </c>
    </row>
    <row r="627" spans="2:51" s="12" customFormat="1" ht="12">
      <c r="B627" s="149"/>
      <c r="D627" s="150" t="s">
        <v>174</v>
      </c>
      <c r="E627" s="151" t="s">
        <v>1</v>
      </c>
      <c r="F627" s="152" t="s">
        <v>716</v>
      </c>
      <c r="H627" s="151" t="s">
        <v>1</v>
      </c>
      <c r="I627" s="153"/>
      <c r="L627" s="149"/>
      <c r="M627" s="154"/>
      <c r="T627" s="155"/>
      <c r="AT627" s="151" t="s">
        <v>174</v>
      </c>
      <c r="AU627" s="151" t="s">
        <v>90</v>
      </c>
      <c r="AV627" s="12" t="s">
        <v>88</v>
      </c>
      <c r="AW627" s="12" t="s">
        <v>36</v>
      </c>
      <c r="AX627" s="12" t="s">
        <v>81</v>
      </c>
      <c r="AY627" s="151" t="s">
        <v>155</v>
      </c>
    </row>
    <row r="628" spans="2:51" s="13" customFormat="1" ht="12">
      <c r="B628" s="156"/>
      <c r="D628" s="150" t="s">
        <v>174</v>
      </c>
      <c r="E628" s="157" t="s">
        <v>1</v>
      </c>
      <c r="F628" s="158" t="s">
        <v>397</v>
      </c>
      <c r="H628" s="159">
        <v>47.847</v>
      </c>
      <c r="I628" s="160"/>
      <c r="L628" s="156"/>
      <c r="M628" s="161"/>
      <c r="T628" s="162"/>
      <c r="AT628" s="157" t="s">
        <v>174</v>
      </c>
      <c r="AU628" s="157" t="s">
        <v>90</v>
      </c>
      <c r="AV628" s="13" t="s">
        <v>90</v>
      </c>
      <c r="AW628" s="13" t="s">
        <v>36</v>
      </c>
      <c r="AX628" s="13" t="s">
        <v>81</v>
      </c>
      <c r="AY628" s="157" t="s">
        <v>155</v>
      </c>
    </row>
    <row r="629" spans="2:51" s="13" customFormat="1" ht="12">
      <c r="B629" s="156"/>
      <c r="D629" s="150" t="s">
        <v>174</v>
      </c>
      <c r="E629" s="157" t="s">
        <v>1</v>
      </c>
      <c r="F629" s="158" t="s">
        <v>398</v>
      </c>
      <c r="H629" s="159">
        <v>64.227</v>
      </c>
      <c r="I629" s="160"/>
      <c r="L629" s="156"/>
      <c r="M629" s="161"/>
      <c r="T629" s="162"/>
      <c r="AT629" s="157" t="s">
        <v>174</v>
      </c>
      <c r="AU629" s="157" t="s">
        <v>90</v>
      </c>
      <c r="AV629" s="13" t="s">
        <v>90</v>
      </c>
      <c r="AW629" s="13" t="s">
        <v>36</v>
      </c>
      <c r="AX629" s="13" t="s">
        <v>81</v>
      </c>
      <c r="AY629" s="157" t="s">
        <v>155</v>
      </c>
    </row>
    <row r="630" spans="2:51" s="13" customFormat="1" ht="12">
      <c r="B630" s="156"/>
      <c r="D630" s="150" t="s">
        <v>174</v>
      </c>
      <c r="E630" s="157" t="s">
        <v>1</v>
      </c>
      <c r="F630" s="158" t="s">
        <v>399</v>
      </c>
      <c r="H630" s="159">
        <v>57.264</v>
      </c>
      <c r="I630" s="160"/>
      <c r="L630" s="156"/>
      <c r="M630" s="161"/>
      <c r="T630" s="162"/>
      <c r="AT630" s="157" t="s">
        <v>174</v>
      </c>
      <c r="AU630" s="157" t="s">
        <v>90</v>
      </c>
      <c r="AV630" s="13" t="s">
        <v>90</v>
      </c>
      <c r="AW630" s="13" t="s">
        <v>36</v>
      </c>
      <c r="AX630" s="13" t="s">
        <v>81</v>
      </c>
      <c r="AY630" s="157" t="s">
        <v>155</v>
      </c>
    </row>
    <row r="631" spans="2:51" s="14" customFormat="1" ht="12">
      <c r="B631" s="163"/>
      <c r="D631" s="150" t="s">
        <v>174</v>
      </c>
      <c r="E631" s="164" t="s">
        <v>1</v>
      </c>
      <c r="F631" s="165" t="s">
        <v>181</v>
      </c>
      <c r="H631" s="166">
        <v>169.33800000000002</v>
      </c>
      <c r="I631" s="167"/>
      <c r="L631" s="163"/>
      <c r="M631" s="168"/>
      <c r="T631" s="169"/>
      <c r="AT631" s="164" t="s">
        <v>174</v>
      </c>
      <c r="AU631" s="164" t="s">
        <v>90</v>
      </c>
      <c r="AV631" s="14" t="s">
        <v>162</v>
      </c>
      <c r="AW631" s="14" t="s">
        <v>36</v>
      </c>
      <c r="AX631" s="14" t="s">
        <v>88</v>
      </c>
      <c r="AY631" s="164" t="s">
        <v>155</v>
      </c>
    </row>
    <row r="632" spans="2:65" s="1" customFormat="1" ht="37.9" customHeight="1">
      <c r="B632" s="32"/>
      <c r="C632" s="136" t="s">
        <v>717</v>
      </c>
      <c r="D632" s="136" t="s">
        <v>157</v>
      </c>
      <c r="E632" s="137" t="s">
        <v>718</v>
      </c>
      <c r="F632" s="138" t="s">
        <v>719</v>
      </c>
      <c r="G632" s="139" t="s">
        <v>160</v>
      </c>
      <c r="H632" s="140">
        <v>690.12</v>
      </c>
      <c r="I632" s="141"/>
      <c r="J632" s="142">
        <f>ROUND(I632*H632,2)</f>
        <v>0</v>
      </c>
      <c r="K632" s="138" t="s">
        <v>161</v>
      </c>
      <c r="L632" s="32"/>
      <c r="M632" s="143" t="s">
        <v>1</v>
      </c>
      <c r="N632" s="144" t="s">
        <v>46</v>
      </c>
      <c r="P632" s="145">
        <f>O632*H632</f>
        <v>0</v>
      </c>
      <c r="Q632" s="145">
        <v>0</v>
      </c>
      <c r="R632" s="145">
        <f>Q632*H632</f>
        <v>0</v>
      </c>
      <c r="S632" s="145">
        <v>0.005</v>
      </c>
      <c r="T632" s="146">
        <f>S632*H632</f>
        <v>3.4506</v>
      </c>
      <c r="AR632" s="147" t="s">
        <v>162</v>
      </c>
      <c r="AT632" s="147" t="s">
        <v>157</v>
      </c>
      <c r="AU632" s="147" t="s">
        <v>90</v>
      </c>
      <c r="AY632" s="17" t="s">
        <v>155</v>
      </c>
      <c r="BE632" s="148">
        <f>IF(N632="základní",J632,0)</f>
        <v>0</v>
      </c>
      <c r="BF632" s="148">
        <f>IF(N632="snížená",J632,0)</f>
        <v>0</v>
      </c>
      <c r="BG632" s="148">
        <f>IF(N632="zákl. přenesená",J632,0)</f>
        <v>0</v>
      </c>
      <c r="BH632" s="148">
        <f>IF(N632="sníž. přenesená",J632,0)</f>
        <v>0</v>
      </c>
      <c r="BI632" s="148">
        <f>IF(N632="nulová",J632,0)</f>
        <v>0</v>
      </c>
      <c r="BJ632" s="17" t="s">
        <v>88</v>
      </c>
      <c r="BK632" s="148">
        <f>ROUND(I632*H632,2)</f>
        <v>0</v>
      </c>
      <c r="BL632" s="17" t="s">
        <v>162</v>
      </c>
      <c r="BM632" s="147" t="s">
        <v>720</v>
      </c>
    </row>
    <row r="633" spans="2:51" s="12" customFormat="1" ht="12">
      <c r="B633" s="149"/>
      <c r="D633" s="150" t="s">
        <v>174</v>
      </c>
      <c r="E633" s="151" t="s">
        <v>1</v>
      </c>
      <c r="F633" s="152" t="s">
        <v>437</v>
      </c>
      <c r="H633" s="151" t="s">
        <v>1</v>
      </c>
      <c r="I633" s="153"/>
      <c r="L633" s="149"/>
      <c r="M633" s="154"/>
      <c r="T633" s="155"/>
      <c r="AT633" s="151" t="s">
        <v>174</v>
      </c>
      <c r="AU633" s="151" t="s">
        <v>90</v>
      </c>
      <c r="AV633" s="12" t="s">
        <v>88</v>
      </c>
      <c r="AW633" s="12" t="s">
        <v>36</v>
      </c>
      <c r="AX633" s="12" t="s">
        <v>81</v>
      </c>
      <c r="AY633" s="151" t="s">
        <v>155</v>
      </c>
    </row>
    <row r="634" spans="2:51" s="13" customFormat="1" ht="12">
      <c r="B634" s="156"/>
      <c r="D634" s="150" t="s">
        <v>174</v>
      </c>
      <c r="E634" s="157" t="s">
        <v>1</v>
      </c>
      <c r="F634" s="158" t="s">
        <v>438</v>
      </c>
      <c r="H634" s="159">
        <v>90.39</v>
      </c>
      <c r="I634" s="160"/>
      <c r="L634" s="156"/>
      <c r="M634" s="161"/>
      <c r="T634" s="162"/>
      <c r="AT634" s="157" t="s">
        <v>174</v>
      </c>
      <c r="AU634" s="157" t="s">
        <v>90</v>
      </c>
      <c r="AV634" s="13" t="s">
        <v>90</v>
      </c>
      <c r="AW634" s="13" t="s">
        <v>36</v>
      </c>
      <c r="AX634" s="13" t="s">
        <v>81</v>
      </c>
      <c r="AY634" s="157" t="s">
        <v>155</v>
      </c>
    </row>
    <row r="635" spans="2:51" s="13" customFormat="1" ht="12">
      <c r="B635" s="156"/>
      <c r="D635" s="150" t="s">
        <v>174</v>
      </c>
      <c r="E635" s="157" t="s">
        <v>1</v>
      </c>
      <c r="F635" s="158" t="s">
        <v>439</v>
      </c>
      <c r="H635" s="159">
        <v>22.434</v>
      </c>
      <c r="I635" s="160"/>
      <c r="L635" s="156"/>
      <c r="M635" s="161"/>
      <c r="T635" s="162"/>
      <c r="AT635" s="157" t="s">
        <v>174</v>
      </c>
      <c r="AU635" s="157" t="s">
        <v>90</v>
      </c>
      <c r="AV635" s="13" t="s">
        <v>90</v>
      </c>
      <c r="AW635" s="13" t="s">
        <v>36</v>
      </c>
      <c r="AX635" s="13" t="s">
        <v>81</v>
      </c>
      <c r="AY635" s="157" t="s">
        <v>155</v>
      </c>
    </row>
    <row r="636" spans="2:51" s="12" customFormat="1" ht="12">
      <c r="B636" s="149"/>
      <c r="D636" s="150" t="s">
        <v>174</v>
      </c>
      <c r="E636" s="151" t="s">
        <v>1</v>
      </c>
      <c r="F636" s="152" t="s">
        <v>440</v>
      </c>
      <c r="H636" s="151" t="s">
        <v>1</v>
      </c>
      <c r="I636" s="153"/>
      <c r="L636" s="149"/>
      <c r="M636" s="154"/>
      <c r="T636" s="155"/>
      <c r="AT636" s="151" t="s">
        <v>174</v>
      </c>
      <c r="AU636" s="151" t="s">
        <v>90</v>
      </c>
      <c r="AV636" s="12" t="s">
        <v>88</v>
      </c>
      <c r="AW636" s="12" t="s">
        <v>36</v>
      </c>
      <c r="AX636" s="12" t="s">
        <v>81</v>
      </c>
      <c r="AY636" s="151" t="s">
        <v>155</v>
      </c>
    </row>
    <row r="637" spans="2:51" s="13" customFormat="1" ht="12">
      <c r="B637" s="156"/>
      <c r="D637" s="150" t="s">
        <v>174</v>
      </c>
      <c r="E637" s="157" t="s">
        <v>1</v>
      </c>
      <c r="F637" s="158" t="s">
        <v>438</v>
      </c>
      <c r="H637" s="159">
        <v>90.39</v>
      </c>
      <c r="I637" s="160"/>
      <c r="L637" s="156"/>
      <c r="M637" s="161"/>
      <c r="T637" s="162"/>
      <c r="AT637" s="157" t="s">
        <v>174</v>
      </c>
      <c r="AU637" s="157" t="s">
        <v>90</v>
      </c>
      <c r="AV637" s="13" t="s">
        <v>90</v>
      </c>
      <c r="AW637" s="13" t="s">
        <v>36</v>
      </c>
      <c r="AX637" s="13" t="s">
        <v>81</v>
      </c>
      <c r="AY637" s="157" t="s">
        <v>155</v>
      </c>
    </row>
    <row r="638" spans="2:51" s="13" customFormat="1" ht="12">
      <c r="B638" s="156"/>
      <c r="D638" s="150" t="s">
        <v>174</v>
      </c>
      <c r="E638" s="157" t="s">
        <v>1</v>
      </c>
      <c r="F638" s="158" t="s">
        <v>441</v>
      </c>
      <c r="H638" s="159">
        <v>-5.075</v>
      </c>
      <c r="I638" s="160"/>
      <c r="L638" s="156"/>
      <c r="M638" s="161"/>
      <c r="T638" s="162"/>
      <c r="AT638" s="157" t="s">
        <v>174</v>
      </c>
      <c r="AU638" s="157" t="s">
        <v>90</v>
      </c>
      <c r="AV638" s="13" t="s">
        <v>90</v>
      </c>
      <c r="AW638" s="13" t="s">
        <v>36</v>
      </c>
      <c r="AX638" s="13" t="s">
        <v>81</v>
      </c>
      <c r="AY638" s="157" t="s">
        <v>155</v>
      </c>
    </row>
    <row r="639" spans="2:51" s="13" customFormat="1" ht="12">
      <c r="B639" s="156"/>
      <c r="D639" s="150" t="s">
        <v>174</v>
      </c>
      <c r="E639" s="157" t="s">
        <v>1</v>
      </c>
      <c r="F639" s="158" t="s">
        <v>439</v>
      </c>
      <c r="H639" s="159">
        <v>22.434</v>
      </c>
      <c r="I639" s="160"/>
      <c r="L639" s="156"/>
      <c r="M639" s="161"/>
      <c r="T639" s="162"/>
      <c r="AT639" s="157" t="s">
        <v>174</v>
      </c>
      <c r="AU639" s="157" t="s">
        <v>90</v>
      </c>
      <c r="AV639" s="13" t="s">
        <v>90</v>
      </c>
      <c r="AW639" s="13" t="s">
        <v>36</v>
      </c>
      <c r="AX639" s="13" t="s">
        <v>81</v>
      </c>
      <c r="AY639" s="157" t="s">
        <v>155</v>
      </c>
    </row>
    <row r="640" spans="2:51" s="12" customFormat="1" ht="12">
      <c r="B640" s="149"/>
      <c r="D640" s="150" t="s">
        <v>174</v>
      </c>
      <c r="E640" s="151" t="s">
        <v>1</v>
      </c>
      <c r="F640" s="152" t="s">
        <v>442</v>
      </c>
      <c r="H640" s="151" t="s">
        <v>1</v>
      </c>
      <c r="I640" s="153"/>
      <c r="L640" s="149"/>
      <c r="M640" s="154"/>
      <c r="T640" s="155"/>
      <c r="AT640" s="151" t="s">
        <v>174</v>
      </c>
      <c r="AU640" s="151" t="s">
        <v>90</v>
      </c>
      <c r="AV640" s="12" t="s">
        <v>88</v>
      </c>
      <c r="AW640" s="12" t="s">
        <v>36</v>
      </c>
      <c r="AX640" s="12" t="s">
        <v>81</v>
      </c>
      <c r="AY640" s="151" t="s">
        <v>155</v>
      </c>
    </row>
    <row r="641" spans="2:51" s="13" customFormat="1" ht="20">
      <c r="B641" s="156"/>
      <c r="D641" s="150" t="s">
        <v>174</v>
      </c>
      <c r="E641" s="157" t="s">
        <v>1</v>
      </c>
      <c r="F641" s="158" t="s">
        <v>721</v>
      </c>
      <c r="H641" s="159">
        <v>342.401</v>
      </c>
      <c r="I641" s="160"/>
      <c r="L641" s="156"/>
      <c r="M641" s="161"/>
      <c r="T641" s="162"/>
      <c r="AT641" s="157" t="s">
        <v>174</v>
      </c>
      <c r="AU641" s="157" t="s">
        <v>90</v>
      </c>
      <c r="AV641" s="13" t="s">
        <v>90</v>
      </c>
      <c r="AW641" s="13" t="s">
        <v>36</v>
      </c>
      <c r="AX641" s="13" t="s">
        <v>81</v>
      </c>
      <c r="AY641" s="157" t="s">
        <v>155</v>
      </c>
    </row>
    <row r="642" spans="2:51" s="13" customFormat="1" ht="12">
      <c r="B642" s="156"/>
      <c r="D642" s="150" t="s">
        <v>174</v>
      </c>
      <c r="E642" s="157" t="s">
        <v>1</v>
      </c>
      <c r="F642" s="158" t="s">
        <v>444</v>
      </c>
      <c r="H642" s="159">
        <v>-33.133</v>
      </c>
      <c r="I642" s="160"/>
      <c r="L642" s="156"/>
      <c r="M642" s="161"/>
      <c r="T642" s="162"/>
      <c r="AT642" s="157" t="s">
        <v>174</v>
      </c>
      <c r="AU642" s="157" t="s">
        <v>90</v>
      </c>
      <c r="AV642" s="13" t="s">
        <v>90</v>
      </c>
      <c r="AW642" s="13" t="s">
        <v>36</v>
      </c>
      <c r="AX642" s="13" t="s">
        <v>81</v>
      </c>
      <c r="AY642" s="157" t="s">
        <v>155</v>
      </c>
    </row>
    <row r="643" spans="2:51" s="12" customFormat="1" ht="12">
      <c r="B643" s="149"/>
      <c r="D643" s="150" t="s">
        <v>174</v>
      </c>
      <c r="E643" s="151" t="s">
        <v>1</v>
      </c>
      <c r="F643" s="152" t="s">
        <v>445</v>
      </c>
      <c r="H643" s="151" t="s">
        <v>1</v>
      </c>
      <c r="I643" s="153"/>
      <c r="L643" s="149"/>
      <c r="M643" s="154"/>
      <c r="T643" s="155"/>
      <c r="AT643" s="151" t="s">
        <v>174</v>
      </c>
      <c r="AU643" s="151" t="s">
        <v>90</v>
      </c>
      <c r="AV643" s="12" t="s">
        <v>88</v>
      </c>
      <c r="AW643" s="12" t="s">
        <v>36</v>
      </c>
      <c r="AX643" s="12" t="s">
        <v>81</v>
      </c>
      <c r="AY643" s="151" t="s">
        <v>155</v>
      </c>
    </row>
    <row r="644" spans="2:51" s="13" customFormat="1" ht="20">
      <c r="B644" s="156"/>
      <c r="D644" s="150" t="s">
        <v>174</v>
      </c>
      <c r="E644" s="157" t="s">
        <v>1</v>
      </c>
      <c r="F644" s="158" t="s">
        <v>721</v>
      </c>
      <c r="H644" s="159">
        <v>342.401</v>
      </c>
      <c r="I644" s="160"/>
      <c r="L644" s="156"/>
      <c r="M644" s="161"/>
      <c r="T644" s="162"/>
      <c r="AT644" s="157" t="s">
        <v>174</v>
      </c>
      <c r="AU644" s="157" t="s">
        <v>90</v>
      </c>
      <c r="AV644" s="13" t="s">
        <v>90</v>
      </c>
      <c r="AW644" s="13" t="s">
        <v>36</v>
      </c>
      <c r="AX644" s="13" t="s">
        <v>81</v>
      </c>
      <c r="AY644" s="157" t="s">
        <v>155</v>
      </c>
    </row>
    <row r="645" spans="2:51" s="13" customFormat="1" ht="12">
      <c r="B645" s="156"/>
      <c r="D645" s="150" t="s">
        <v>174</v>
      </c>
      <c r="E645" s="157" t="s">
        <v>1</v>
      </c>
      <c r="F645" s="158" t="s">
        <v>722</v>
      </c>
      <c r="H645" s="159">
        <v>-182.122</v>
      </c>
      <c r="I645" s="160"/>
      <c r="L645" s="156"/>
      <c r="M645" s="161"/>
      <c r="T645" s="162"/>
      <c r="AT645" s="157" t="s">
        <v>174</v>
      </c>
      <c r="AU645" s="157" t="s">
        <v>90</v>
      </c>
      <c r="AV645" s="13" t="s">
        <v>90</v>
      </c>
      <c r="AW645" s="13" t="s">
        <v>36</v>
      </c>
      <c r="AX645" s="13" t="s">
        <v>81</v>
      </c>
      <c r="AY645" s="157" t="s">
        <v>155</v>
      </c>
    </row>
    <row r="646" spans="2:51" s="14" customFormat="1" ht="12">
      <c r="B646" s="163"/>
      <c r="D646" s="150" t="s">
        <v>174</v>
      </c>
      <c r="E646" s="164" t="s">
        <v>1</v>
      </c>
      <c r="F646" s="165" t="s">
        <v>181</v>
      </c>
      <c r="H646" s="166">
        <v>690.1199999999999</v>
      </c>
      <c r="I646" s="167"/>
      <c r="L646" s="163"/>
      <c r="M646" s="168"/>
      <c r="T646" s="169"/>
      <c r="AT646" s="164" t="s">
        <v>174</v>
      </c>
      <c r="AU646" s="164" t="s">
        <v>90</v>
      </c>
      <c r="AV646" s="14" t="s">
        <v>162</v>
      </c>
      <c r="AW646" s="14" t="s">
        <v>36</v>
      </c>
      <c r="AX646" s="14" t="s">
        <v>88</v>
      </c>
      <c r="AY646" s="164" t="s">
        <v>155</v>
      </c>
    </row>
    <row r="647" spans="2:65" s="1" customFormat="1" ht="24.25" customHeight="1">
      <c r="B647" s="32"/>
      <c r="C647" s="136" t="s">
        <v>723</v>
      </c>
      <c r="D647" s="136" t="s">
        <v>157</v>
      </c>
      <c r="E647" s="137" t="s">
        <v>724</v>
      </c>
      <c r="F647" s="138" t="s">
        <v>725</v>
      </c>
      <c r="G647" s="139" t="s">
        <v>160</v>
      </c>
      <c r="H647" s="140">
        <v>106.372</v>
      </c>
      <c r="I647" s="141"/>
      <c r="J647" s="142">
        <f>ROUND(I647*H647,2)</f>
        <v>0</v>
      </c>
      <c r="K647" s="138" t="s">
        <v>161</v>
      </c>
      <c r="L647" s="32"/>
      <c r="M647" s="143" t="s">
        <v>1</v>
      </c>
      <c r="N647" s="144" t="s">
        <v>46</v>
      </c>
      <c r="P647" s="145">
        <f>O647*H647</f>
        <v>0</v>
      </c>
      <c r="Q647" s="145">
        <v>0</v>
      </c>
      <c r="R647" s="145">
        <f>Q647*H647</f>
        <v>0</v>
      </c>
      <c r="S647" s="145">
        <v>0.089</v>
      </c>
      <c r="T647" s="146">
        <f>S647*H647</f>
        <v>9.467108</v>
      </c>
      <c r="AR647" s="147" t="s">
        <v>162</v>
      </c>
      <c r="AT647" s="147" t="s">
        <v>157</v>
      </c>
      <c r="AU647" s="147" t="s">
        <v>90</v>
      </c>
      <c r="AY647" s="17" t="s">
        <v>155</v>
      </c>
      <c r="BE647" s="148">
        <f>IF(N647="základní",J647,0)</f>
        <v>0</v>
      </c>
      <c r="BF647" s="148">
        <f>IF(N647="snížená",J647,0)</f>
        <v>0</v>
      </c>
      <c r="BG647" s="148">
        <f>IF(N647="zákl. přenesená",J647,0)</f>
        <v>0</v>
      </c>
      <c r="BH647" s="148">
        <f>IF(N647="sníž. přenesená",J647,0)</f>
        <v>0</v>
      </c>
      <c r="BI647" s="148">
        <f>IF(N647="nulová",J647,0)</f>
        <v>0</v>
      </c>
      <c r="BJ647" s="17" t="s">
        <v>88</v>
      </c>
      <c r="BK647" s="148">
        <f>ROUND(I647*H647,2)</f>
        <v>0</v>
      </c>
      <c r="BL647" s="17" t="s">
        <v>162</v>
      </c>
      <c r="BM647" s="147" t="s">
        <v>726</v>
      </c>
    </row>
    <row r="648" spans="2:51" s="12" customFormat="1" ht="12">
      <c r="B648" s="149"/>
      <c r="D648" s="150" t="s">
        <v>174</v>
      </c>
      <c r="E648" s="151" t="s">
        <v>1</v>
      </c>
      <c r="F648" s="152" t="s">
        <v>727</v>
      </c>
      <c r="H648" s="151" t="s">
        <v>1</v>
      </c>
      <c r="I648" s="153"/>
      <c r="L648" s="149"/>
      <c r="M648" s="154"/>
      <c r="T648" s="155"/>
      <c r="AT648" s="151" t="s">
        <v>174</v>
      </c>
      <c r="AU648" s="151" t="s">
        <v>90</v>
      </c>
      <c r="AV648" s="12" t="s">
        <v>88</v>
      </c>
      <c r="AW648" s="12" t="s">
        <v>36</v>
      </c>
      <c r="AX648" s="12" t="s">
        <v>81</v>
      </c>
      <c r="AY648" s="151" t="s">
        <v>155</v>
      </c>
    </row>
    <row r="649" spans="2:51" s="13" customFormat="1" ht="12">
      <c r="B649" s="156"/>
      <c r="D649" s="150" t="s">
        <v>174</v>
      </c>
      <c r="E649" s="157" t="s">
        <v>1</v>
      </c>
      <c r="F649" s="158" t="s">
        <v>728</v>
      </c>
      <c r="H649" s="159">
        <v>58.868</v>
      </c>
      <c r="I649" s="160"/>
      <c r="L649" s="156"/>
      <c r="M649" s="161"/>
      <c r="T649" s="162"/>
      <c r="AT649" s="157" t="s">
        <v>174</v>
      </c>
      <c r="AU649" s="157" t="s">
        <v>90</v>
      </c>
      <c r="AV649" s="13" t="s">
        <v>90</v>
      </c>
      <c r="AW649" s="13" t="s">
        <v>36</v>
      </c>
      <c r="AX649" s="13" t="s">
        <v>81</v>
      </c>
      <c r="AY649" s="157" t="s">
        <v>155</v>
      </c>
    </row>
    <row r="650" spans="2:51" s="13" customFormat="1" ht="12">
      <c r="B650" s="156"/>
      <c r="D650" s="150" t="s">
        <v>174</v>
      </c>
      <c r="E650" s="157" t="s">
        <v>1</v>
      </c>
      <c r="F650" s="158" t="s">
        <v>729</v>
      </c>
      <c r="H650" s="159">
        <v>4.913</v>
      </c>
      <c r="I650" s="160"/>
      <c r="L650" s="156"/>
      <c r="M650" s="161"/>
      <c r="T650" s="162"/>
      <c r="AT650" s="157" t="s">
        <v>174</v>
      </c>
      <c r="AU650" s="157" t="s">
        <v>90</v>
      </c>
      <c r="AV650" s="13" t="s">
        <v>90</v>
      </c>
      <c r="AW650" s="13" t="s">
        <v>36</v>
      </c>
      <c r="AX650" s="13" t="s">
        <v>81</v>
      </c>
      <c r="AY650" s="157" t="s">
        <v>155</v>
      </c>
    </row>
    <row r="651" spans="2:51" s="13" customFormat="1" ht="12">
      <c r="B651" s="156"/>
      <c r="D651" s="150" t="s">
        <v>174</v>
      </c>
      <c r="E651" s="157" t="s">
        <v>1</v>
      </c>
      <c r="F651" s="158" t="s">
        <v>730</v>
      </c>
      <c r="H651" s="159">
        <v>2.628</v>
      </c>
      <c r="I651" s="160"/>
      <c r="L651" s="156"/>
      <c r="M651" s="161"/>
      <c r="T651" s="162"/>
      <c r="AT651" s="157" t="s">
        <v>174</v>
      </c>
      <c r="AU651" s="157" t="s">
        <v>90</v>
      </c>
      <c r="AV651" s="13" t="s">
        <v>90</v>
      </c>
      <c r="AW651" s="13" t="s">
        <v>36</v>
      </c>
      <c r="AX651" s="13" t="s">
        <v>81</v>
      </c>
      <c r="AY651" s="157" t="s">
        <v>155</v>
      </c>
    </row>
    <row r="652" spans="2:51" s="13" customFormat="1" ht="12">
      <c r="B652" s="156"/>
      <c r="D652" s="150" t="s">
        <v>174</v>
      </c>
      <c r="E652" s="157" t="s">
        <v>1</v>
      </c>
      <c r="F652" s="158" t="s">
        <v>731</v>
      </c>
      <c r="H652" s="159">
        <v>7.878</v>
      </c>
      <c r="I652" s="160"/>
      <c r="L652" s="156"/>
      <c r="M652" s="161"/>
      <c r="T652" s="162"/>
      <c r="AT652" s="157" t="s">
        <v>174</v>
      </c>
      <c r="AU652" s="157" t="s">
        <v>90</v>
      </c>
      <c r="AV652" s="13" t="s">
        <v>90</v>
      </c>
      <c r="AW652" s="13" t="s">
        <v>36</v>
      </c>
      <c r="AX652" s="13" t="s">
        <v>81</v>
      </c>
      <c r="AY652" s="157" t="s">
        <v>155</v>
      </c>
    </row>
    <row r="653" spans="2:51" s="13" customFormat="1" ht="12">
      <c r="B653" s="156"/>
      <c r="D653" s="150" t="s">
        <v>174</v>
      </c>
      <c r="E653" s="157" t="s">
        <v>1</v>
      </c>
      <c r="F653" s="158" t="s">
        <v>732</v>
      </c>
      <c r="H653" s="159">
        <v>0.75</v>
      </c>
      <c r="I653" s="160"/>
      <c r="L653" s="156"/>
      <c r="M653" s="161"/>
      <c r="T653" s="162"/>
      <c r="AT653" s="157" t="s">
        <v>174</v>
      </c>
      <c r="AU653" s="157" t="s">
        <v>90</v>
      </c>
      <c r="AV653" s="13" t="s">
        <v>90</v>
      </c>
      <c r="AW653" s="13" t="s">
        <v>36</v>
      </c>
      <c r="AX653" s="13" t="s">
        <v>81</v>
      </c>
      <c r="AY653" s="157" t="s">
        <v>155</v>
      </c>
    </row>
    <row r="654" spans="2:51" s="13" customFormat="1" ht="12">
      <c r="B654" s="156"/>
      <c r="D654" s="150" t="s">
        <v>174</v>
      </c>
      <c r="E654" s="157" t="s">
        <v>1</v>
      </c>
      <c r="F654" s="158" t="s">
        <v>733</v>
      </c>
      <c r="H654" s="159">
        <v>1.5</v>
      </c>
      <c r="I654" s="160"/>
      <c r="L654" s="156"/>
      <c r="M654" s="161"/>
      <c r="T654" s="162"/>
      <c r="AT654" s="157" t="s">
        <v>174</v>
      </c>
      <c r="AU654" s="157" t="s">
        <v>90</v>
      </c>
      <c r="AV654" s="13" t="s">
        <v>90</v>
      </c>
      <c r="AW654" s="13" t="s">
        <v>36</v>
      </c>
      <c r="AX654" s="13" t="s">
        <v>81</v>
      </c>
      <c r="AY654" s="157" t="s">
        <v>155</v>
      </c>
    </row>
    <row r="655" spans="2:51" s="12" customFormat="1" ht="12">
      <c r="B655" s="149"/>
      <c r="D655" s="150" t="s">
        <v>174</v>
      </c>
      <c r="E655" s="151" t="s">
        <v>1</v>
      </c>
      <c r="F655" s="152" t="s">
        <v>734</v>
      </c>
      <c r="H655" s="151" t="s">
        <v>1</v>
      </c>
      <c r="I655" s="153"/>
      <c r="L655" s="149"/>
      <c r="M655" s="154"/>
      <c r="T655" s="155"/>
      <c r="AT655" s="151" t="s">
        <v>174</v>
      </c>
      <c r="AU655" s="151" t="s">
        <v>90</v>
      </c>
      <c r="AV655" s="12" t="s">
        <v>88</v>
      </c>
      <c r="AW655" s="12" t="s">
        <v>36</v>
      </c>
      <c r="AX655" s="12" t="s">
        <v>81</v>
      </c>
      <c r="AY655" s="151" t="s">
        <v>155</v>
      </c>
    </row>
    <row r="656" spans="2:51" s="13" customFormat="1" ht="12">
      <c r="B656" s="156"/>
      <c r="D656" s="150" t="s">
        <v>174</v>
      </c>
      <c r="E656" s="157" t="s">
        <v>1</v>
      </c>
      <c r="F656" s="158" t="s">
        <v>735</v>
      </c>
      <c r="H656" s="159">
        <v>45.3</v>
      </c>
      <c r="I656" s="160"/>
      <c r="L656" s="156"/>
      <c r="M656" s="161"/>
      <c r="T656" s="162"/>
      <c r="AT656" s="157" t="s">
        <v>174</v>
      </c>
      <c r="AU656" s="157" t="s">
        <v>90</v>
      </c>
      <c r="AV656" s="13" t="s">
        <v>90</v>
      </c>
      <c r="AW656" s="13" t="s">
        <v>36</v>
      </c>
      <c r="AX656" s="13" t="s">
        <v>81</v>
      </c>
      <c r="AY656" s="157" t="s">
        <v>155</v>
      </c>
    </row>
    <row r="657" spans="2:51" s="13" customFormat="1" ht="12">
      <c r="B657" s="156"/>
      <c r="D657" s="150" t="s">
        <v>174</v>
      </c>
      <c r="E657" s="157" t="s">
        <v>1</v>
      </c>
      <c r="F657" s="158" t="s">
        <v>736</v>
      </c>
      <c r="H657" s="159">
        <v>-15.465</v>
      </c>
      <c r="I657" s="160"/>
      <c r="L657" s="156"/>
      <c r="M657" s="161"/>
      <c r="T657" s="162"/>
      <c r="AT657" s="157" t="s">
        <v>174</v>
      </c>
      <c r="AU657" s="157" t="s">
        <v>90</v>
      </c>
      <c r="AV657" s="13" t="s">
        <v>90</v>
      </c>
      <c r="AW657" s="13" t="s">
        <v>36</v>
      </c>
      <c r="AX657" s="13" t="s">
        <v>81</v>
      </c>
      <c r="AY657" s="157" t="s">
        <v>155</v>
      </c>
    </row>
    <row r="658" spans="2:51" s="14" customFormat="1" ht="12">
      <c r="B658" s="163"/>
      <c r="D658" s="150" t="s">
        <v>174</v>
      </c>
      <c r="E658" s="164" t="s">
        <v>1</v>
      </c>
      <c r="F658" s="165" t="s">
        <v>181</v>
      </c>
      <c r="H658" s="166">
        <v>106.372</v>
      </c>
      <c r="I658" s="167"/>
      <c r="L658" s="163"/>
      <c r="M658" s="168"/>
      <c r="T658" s="169"/>
      <c r="AT658" s="164" t="s">
        <v>174</v>
      </c>
      <c r="AU658" s="164" t="s">
        <v>90</v>
      </c>
      <c r="AV658" s="14" t="s">
        <v>162</v>
      </c>
      <c r="AW658" s="14" t="s">
        <v>36</v>
      </c>
      <c r="AX658" s="14" t="s">
        <v>88</v>
      </c>
      <c r="AY658" s="164" t="s">
        <v>155</v>
      </c>
    </row>
    <row r="659" spans="2:63" s="11" customFormat="1" ht="22.9" customHeight="1">
      <c r="B659" s="124"/>
      <c r="D659" s="125" t="s">
        <v>80</v>
      </c>
      <c r="E659" s="134" t="s">
        <v>737</v>
      </c>
      <c r="F659" s="134" t="s">
        <v>738</v>
      </c>
      <c r="I659" s="127"/>
      <c r="J659" s="135">
        <f>BK659</f>
        <v>0</v>
      </c>
      <c r="L659" s="124"/>
      <c r="M659" s="129"/>
      <c r="P659" s="130">
        <f>SUM(P660:P665)</f>
        <v>0</v>
      </c>
      <c r="R659" s="130">
        <f>SUM(R660:R665)</f>
        <v>0</v>
      </c>
      <c r="T659" s="131">
        <f>SUM(T660:T665)</f>
        <v>0</v>
      </c>
      <c r="AR659" s="125" t="s">
        <v>88</v>
      </c>
      <c r="AT659" s="132" t="s">
        <v>80</v>
      </c>
      <c r="AU659" s="132" t="s">
        <v>88</v>
      </c>
      <c r="AY659" s="125" t="s">
        <v>155</v>
      </c>
      <c r="BK659" s="133">
        <f>SUM(BK660:BK665)</f>
        <v>0</v>
      </c>
    </row>
    <row r="660" spans="2:65" s="1" customFormat="1" ht="33" customHeight="1">
      <c r="B660" s="32"/>
      <c r="C660" s="136" t="s">
        <v>739</v>
      </c>
      <c r="D660" s="136" t="s">
        <v>157</v>
      </c>
      <c r="E660" s="137" t="s">
        <v>740</v>
      </c>
      <c r="F660" s="138" t="s">
        <v>741</v>
      </c>
      <c r="G660" s="139" t="s">
        <v>197</v>
      </c>
      <c r="H660" s="140">
        <v>886.002</v>
      </c>
      <c r="I660" s="141"/>
      <c r="J660" s="142">
        <f>ROUND(I660*H660,2)</f>
        <v>0</v>
      </c>
      <c r="K660" s="138" t="s">
        <v>161</v>
      </c>
      <c r="L660" s="32"/>
      <c r="M660" s="143" t="s">
        <v>1</v>
      </c>
      <c r="N660" s="144" t="s">
        <v>46</v>
      </c>
      <c r="P660" s="145">
        <f>O660*H660</f>
        <v>0</v>
      </c>
      <c r="Q660" s="145">
        <v>0</v>
      </c>
      <c r="R660" s="145">
        <f>Q660*H660</f>
        <v>0</v>
      </c>
      <c r="S660" s="145">
        <v>0</v>
      </c>
      <c r="T660" s="146">
        <f>S660*H660</f>
        <v>0</v>
      </c>
      <c r="AR660" s="147" t="s">
        <v>162</v>
      </c>
      <c r="AT660" s="147" t="s">
        <v>157</v>
      </c>
      <c r="AU660" s="147" t="s">
        <v>90</v>
      </c>
      <c r="AY660" s="17" t="s">
        <v>155</v>
      </c>
      <c r="BE660" s="148">
        <f>IF(N660="základní",J660,0)</f>
        <v>0</v>
      </c>
      <c r="BF660" s="148">
        <f>IF(N660="snížená",J660,0)</f>
        <v>0</v>
      </c>
      <c r="BG660" s="148">
        <f>IF(N660="zákl. přenesená",J660,0)</f>
        <v>0</v>
      </c>
      <c r="BH660" s="148">
        <f>IF(N660="sníž. přenesená",J660,0)</f>
        <v>0</v>
      </c>
      <c r="BI660" s="148">
        <f>IF(N660="nulová",J660,0)</f>
        <v>0</v>
      </c>
      <c r="BJ660" s="17" t="s">
        <v>88</v>
      </c>
      <c r="BK660" s="148">
        <f>ROUND(I660*H660,2)</f>
        <v>0</v>
      </c>
      <c r="BL660" s="17" t="s">
        <v>162</v>
      </c>
      <c r="BM660" s="147" t="s">
        <v>742</v>
      </c>
    </row>
    <row r="661" spans="2:65" s="1" customFormat="1" ht="24.25" customHeight="1">
      <c r="B661" s="32"/>
      <c r="C661" s="136" t="s">
        <v>743</v>
      </c>
      <c r="D661" s="136" t="s">
        <v>157</v>
      </c>
      <c r="E661" s="137" t="s">
        <v>744</v>
      </c>
      <c r="F661" s="138" t="s">
        <v>745</v>
      </c>
      <c r="G661" s="139" t="s">
        <v>197</v>
      </c>
      <c r="H661" s="140">
        <v>886.002</v>
      </c>
      <c r="I661" s="141"/>
      <c r="J661" s="142">
        <f>ROUND(I661*H661,2)</f>
        <v>0</v>
      </c>
      <c r="K661" s="138" t="s">
        <v>161</v>
      </c>
      <c r="L661" s="32"/>
      <c r="M661" s="143" t="s">
        <v>1</v>
      </c>
      <c r="N661" s="144" t="s">
        <v>46</v>
      </c>
      <c r="P661" s="145">
        <f>O661*H661</f>
        <v>0</v>
      </c>
      <c r="Q661" s="145">
        <v>0</v>
      </c>
      <c r="R661" s="145">
        <f>Q661*H661</f>
        <v>0</v>
      </c>
      <c r="S661" s="145">
        <v>0</v>
      </c>
      <c r="T661" s="146">
        <f>S661*H661</f>
        <v>0</v>
      </c>
      <c r="AR661" s="147" t="s">
        <v>162</v>
      </c>
      <c r="AT661" s="147" t="s">
        <v>157</v>
      </c>
      <c r="AU661" s="147" t="s">
        <v>90</v>
      </c>
      <c r="AY661" s="17" t="s">
        <v>155</v>
      </c>
      <c r="BE661" s="148">
        <f>IF(N661="základní",J661,0)</f>
        <v>0</v>
      </c>
      <c r="BF661" s="148">
        <f>IF(N661="snížená",J661,0)</f>
        <v>0</v>
      </c>
      <c r="BG661" s="148">
        <f>IF(N661="zákl. přenesená",J661,0)</f>
        <v>0</v>
      </c>
      <c r="BH661" s="148">
        <f>IF(N661="sníž. přenesená",J661,0)</f>
        <v>0</v>
      </c>
      <c r="BI661" s="148">
        <f>IF(N661="nulová",J661,0)</f>
        <v>0</v>
      </c>
      <c r="BJ661" s="17" t="s">
        <v>88</v>
      </c>
      <c r="BK661" s="148">
        <f>ROUND(I661*H661,2)</f>
        <v>0</v>
      </c>
      <c r="BL661" s="17" t="s">
        <v>162</v>
      </c>
      <c r="BM661" s="147" t="s">
        <v>746</v>
      </c>
    </row>
    <row r="662" spans="2:65" s="1" customFormat="1" ht="24.25" customHeight="1">
      <c r="B662" s="32"/>
      <c r="C662" s="136" t="s">
        <v>747</v>
      </c>
      <c r="D662" s="136" t="s">
        <v>157</v>
      </c>
      <c r="E662" s="137" t="s">
        <v>748</v>
      </c>
      <c r="F662" s="138" t="s">
        <v>749</v>
      </c>
      <c r="G662" s="139" t="s">
        <v>197</v>
      </c>
      <c r="H662" s="140">
        <v>12404.028</v>
      </c>
      <c r="I662" s="141"/>
      <c r="J662" s="142">
        <f>ROUND(I662*H662,2)</f>
        <v>0</v>
      </c>
      <c r="K662" s="138" t="s">
        <v>161</v>
      </c>
      <c r="L662" s="32"/>
      <c r="M662" s="143" t="s">
        <v>1</v>
      </c>
      <c r="N662" s="144" t="s">
        <v>46</v>
      </c>
      <c r="P662" s="145">
        <f>O662*H662</f>
        <v>0</v>
      </c>
      <c r="Q662" s="145">
        <v>0</v>
      </c>
      <c r="R662" s="145">
        <f>Q662*H662</f>
        <v>0</v>
      </c>
      <c r="S662" s="145">
        <v>0</v>
      </c>
      <c r="T662" s="146">
        <f>S662*H662</f>
        <v>0</v>
      </c>
      <c r="AR662" s="147" t="s">
        <v>162</v>
      </c>
      <c r="AT662" s="147" t="s">
        <v>157</v>
      </c>
      <c r="AU662" s="147" t="s">
        <v>90</v>
      </c>
      <c r="AY662" s="17" t="s">
        <v>155</v>
      </c>
      <c r="BE662" s="148">
        <f>IF(N662="základní",J662,0)</f>
        <v>0</v>
      </c>
      <c r="BF662" s="148">
        <f>IF(N662="snížená",J662,0)</f>
        <v>0</v>
      </c>
      <c r="BG662" s="148">
        <f>IF(N662="zákl. přenesená",J662,0)</f>
        <v>0</v>
      </c>
      <c r="BH662" s="148">
        <f>IF(N662="sníž. přenesená",J662,0)</f>
        <v>0</v>
      </c>
      <c r="BI662" s="148">
        <f>IF(N662="nulová",J662,0)</f>
        <v>0</v>
      </c>
      <c r="BJ662" s="17" t="s">
        <v>88</v>
      </c>
      <c r="BK662" s="148">
        <f>ROUND(I662*H662,2)</f>
        <v>0</v>
      </c>
      <c r="BL662" s="17" t="s">
        <v>162</v>
      </c>
      <c r="BM662" s="147" t="s">
        <v>750</v>
      </c>
    </row>
    <row r="663" spans="2:51" s="13" customFormat="1" ht="12">
      <c r="B663" s="156"/>
      <c r="D663" s="150" t="s">
        <v>174</v>
      </c>
      <c r="E663" s="157" t="s">
        <v>1</v>
      </c>
      <c r="F663" s="158" t="s">
        <v>751</v>
      </c>
      <c r="H663" s="159">
        <v>12404.028</v>
      </c>
      <c r="I663" s="160"/>
      <c r="L663" s="156"/>
      <c r="M663" s="161"/>
      <c r="T663" s="162"/>
      <c r="AT663" s="157" t="s">
        <v>174</v>
      </c>
      <c r="AU663" s="157" t="s">
        <v>90</v>
      </c>
      <c r="AV663" s="13" t="s">
        <v>90</v>
      </c>
      <c r="AW663" s="13" t="s">
        <v>36</v>
      </c>
      <c r="AX663" s="13" t="s">
        <v>81</v>
      </c>
      <c r="AY663" s="157" t="s">
        <v>155</v>
      </c>
    </row>
    <row r="664" spans="2:51" s="14" customFormat="1" ht="12">
      <c r="B664" s="163"/>
      <c r="D664" s="150" t="s">
        <v>174</v>
      </c>
      <c r="E664" s="164" t="s">
        <v>1</v>
      </c>
      <c r="F664" s="165" t="s">
        <v>181</v>
      </c>
      <c r="H664" s="166">
        <v>12404.028</v>
      </c>
      <c r="I664" s="167"/>
      <c r="L664" s="163"/>
      <c r="M664" s="168"/>
      <c r="T664" s="169"/>
      <c r="AT664" s="164" t="s">
        <v>174</v>
      </c>
      <c r="AU664" s="164" t="s">
        <v>90</v>
      </c>
      <c r="AV664" s="14" t="s">
        <v>162</v>
      </c>
      <c r="AW664" s="14" t="s">
        <v>36</v>
      </c>
      <c r="AX664" s="14" t="s">
        <v>88</v>
      </c>
      <c r="AY664" s="164" t="s">
        <v>155</v>
      </c>
    </row>
    <row r="665" spans="2:65" s="1" customFormat="1" ht="33" customHeight="1">
      <c r="B665" s="32"/>
      <c r="C665" s="136" t="s">
        <v>752</v>
      </c>
      <c r="D665" s="136" t="s">
        <v>157</v>
      </c>
      <c r="E665" s="137" t="s">
        <v>753</v>
      </c>
      <c r="F665" s="138" t="s">
        <v>754</v>
      </c>
      <c r="G665" s="139" t="s">
        <v>197</v>
      </c>
      <c r="H665" s="140">
        <v>886.002</v>
      </c>
      <c r="I665" s="141"/>
      <c r="J665" s="142">
        <f>ROUND(I665*H665,2)</f>
        <v>0</v>
      </c>
      <c r="K665" s="138" t="s">
        <v>161</v>
      </c>
      <c r="L665" s="32"/>
      <c r="M665" s="143" t="s">
        <v>1</v>
      </c>
      <c r="N665" s="144" t="s">
        <v>46</v>
      </c>
      <c r="P665" s="145">
        <f>O665*H665</f>
        <v>0</v>
      </c>
      <c r="Q665" s="145">
        <v>0</v>
      </c>
      <c r="R665" s="145">
        <f>Q665*H665</f>
        <v>0</v>
      </c>
      <c r="S665" s="145">
        <v>0</v>
      </c>
      <c r="T665" s="146">
        <f>S665*H665</f>
        <v>0</v>
      </c>
      <c r="AR665" s="147" t="s">
        <v>162</v>
      </c>
      <c r="AT665" s="147" t="s">
        <v>157</v>
      </c>
      <c r="AU665" s="147" t="s">
        <v>90</v>
      </c>
      <c r="AY665" s="17" t="s">
        <v>155</v>
      </c>
      <c r="BE665" s="148">
        <f>IF(N665="základní",J665,0)</f>
        <v>0</v>
      </c>
      <c r="BF665" s="148">
        <f>IF(N665="snížená",J665,0)</f>
        <v>0</v>
      </c>
      <c r="BG665" s="148">
        <f>IF(N665="zákl. přenesená",J665,0)</f>
        <v>0</v>
      </c>
      <c r="BH665" s="148">
        <f>IF(N665="sníž. přenesená",J665,0)</f>
        <v>0</v>
      </c>
      <c r="BI665" s="148">
        <f>IF(N665="nulová",J665,0)</f>
        <v>0</v>
      </c>
      <c r="BJ665" s="17" t="s">
        <v>88</v>
      </c>
      <c r="BK665" s="148">
        <f>ROUND(I665*H665,2)</f>
        <v>0</v>
      </c>
      <c r="BL665" s="17" t="s">
        <v>162</v>
      </c>
      <c r="BM665" s="147" t="s">
        <v>755</v>
      </c>
    </row>
    <row r="666" spans="2:63" s="11" customFormat="1" ht="22.9" customHeight="1">
      <c r="B666" s="124"/>
      <c r="D666" s="125" t="s">
        <v>80</v>
      </c>
      <c r="E666" s="134" t="s">
        <v>756</v>
      </c>
      <c r="F666" s="134" t="s">
        <v>757</v>
      </c>
      <c r="I666" s="127"/>
      <c r="J666" s="135">
        <f>BK666</f>
        <v>0</v>
      </c>
      <c r="L666" s="124"/>
      <c r="M666" s="129"/>
      <c r="P666" s="130">
        <f>P667</f>
        <v>0</v>
      </c>
      <c r="R666" s="130">
        <f>R667</f>
        <v>0</v>
      </c>
      <c r="T666" s="131">
        <f>T667</f>
        <v>0</v>
      </c>
      <c r="AR666" s="125" t="s">
        <v>88</v>
      </c>
      <c r="AT666" s="132" t="s">
        <v>80</v>
      </c>
      <c r="AU666" s="132" t="s">
        <v>88</v>
      </c>
      <c r="AY666" s="125" t="s">
        <v>155</v>
      </c>
      <c r="BK666" s="133">
        <f>BK667</f>
        <v>0</v>
      </c>
    </row>
    <row r="667" spans="2:65" s="1" customFormat="1" ht="21.75" customHeight="1">
      <c r="B667" s="32"/>
      <c r="C667" s="136" t="s">
        <v>758</v>
      </c>
      <c r="D667" s="136" t="s">
        <v>157</v>
      </c>
      <c r="E667" s="137" t="s">
        <v>759</v>
      </c>
      <c r="F667" s="138" t="s">
        <v>760</v>
      </c>
      <c r="G667" s="139" t="s">
        <v>197</v>
      </c>
      <c r="H667" s="140">
        <v>740.274</v>
      </c>
      <c r="I667" s="141"/>
      <c r="J667" s="142">
        <f>ROUND(I667*H667,2)</f>
        <v>0</v>
      </c>
      <c r="K667" s="138" t="s">
        <v>161</v>
      </c>
      <c r="L667" s="32"/>
      <c r="M667" s="143" t="s">
        <v>1</v>
      </c>
      <c r="N667" s="144" t="s">
        <v>46</v>
      </c>
      <c r="P667" s="145">
        <f>O667*H667</f>
        <v>0</v>
      </c>
      <c r="Q667" s="145">
        <v>0</v>
      </c>
      <c r="R667" s="145">
        <f>Q667*H667</f>
        <v>0</v>
      </c>
      <c r="S667" s="145">
        <v>0</v>
      </c>
      <c r="T667" s="146">
        <f>S667*H667</f>
        <v>0</v>
      </c>
      <c r="AR667" s="147" t="s">
        <v>162</v>
      </c>
      <c r="AT667" s="147" t="s">
        <v>157</v>
      </c>
      <c r="AU667" s="147" t="s">
        <v>90</v>
      </c>
      <c r="AY667" s="17" t="s">
        <v>155</v>
      </c>
      <c r="BE667" s="148">
        <f>IF(N667="základní",J667,0)</f>
        <v>0</v>
      </c>
      <c r="BF667" s="148">
        <f>IF(N667="snížená",J667,0)</f>
        <v>0</v>
      </c>
      <c r="BG667" s="148">
        <f>IF(N667="zákl. přenesená",J667,0)</f>
        <v>0</v>
      </c>
      <c r="BH667" s="148">
        <f>IF(N667="sníž. přenesená",J667,0)</f>
        <v>0</v>
      </c>
      <c r="BI667" s="148">
        <f>IF(N667="nulová",J667,0)</f>
        <v>0</v>
      </c>
      <c r="BJ667" s="17" t="s">
        <v>88</v>
      </c>
      <c r="BK667" s="148">
        <f>ROUND(I667*H667,2)</f>
        <v>0</v>
      </c>
      <c r="BL667" s="17" t="s">
        <v>162</v>
      </c>
      <c r="BM667" s="147" t="s">
        <v>761</v>
      </c>
    </row>
    <row r="668" spans="2:63" s="11" customFormat="1" ht="25.9" customHeight="1">
      <c r="B668" s="124"/>
      <c r="D668" s="125" t="s">
        <v>80</v>
      </c>
      <c r="E668" s="126" t="s">
        <v>762</v>
      </c>
      <c r="F668" s="126" t="s">
        <v>763</v>
      </c>
      <c r="I668" s="127"/>
      <c r="J668" s="128">
        <f>BK668</f>
        <v>0</v>
      </c>
      <c r="L668" s="124"/>
      <c r="M668" s="129"/>
      <c r="P668" s="130">
        <f>P669+P713+P753+P809+P815+P853+P862+P869+P920+P926+P988+P1060+P1079+P1087+P1123</f>
        <v>0</v>
      </c>
      <c r="R668" s="130">
        <f>R669+R713+R753+R809+R815+R853+R862+R869+R920+R926+R988+R1060+R1079+R1087+R1123</f>
        <v>30.414385089990496</v>
      </c>
      <c r="T668" s="131">
        <f>T669+T713+T753+T809+T815+T853+T862+T869+T920+T926+T988+T1060+T1079+T1087+T1123</f>
        <v>32.62323699</v>
      </c>
      <c r="AR668" s="125" t="s">
        <v>90</v>
      </c>
      <c r="AT668" s="132" t="s">
        <v>80</v>
      </c>
      <c r="AU668" s="132" t="s">
        <v>81</v>
      </c>
      <c r="AY668" s="125" t="s">
        <v>155</v>
      </c>
      <c r="BK668" s="133">
        <f>BK669+BK713+BK753+BK809+BK815+BK853+BK862+BK869+BK920+BK926+BK988+BK1060+BK1079+BK1087+BK1123</f>
        <v>0</v>
      </c>
    </row>
    <row r="669" spans="2:63" s="11" customFormat="1" ht="22.9" customHeight="1">
      <c r="B669" s="124"/>
      <c r="D669" s="125" t="s">
        <v>80</v>
      </c>
      <c r="E669" s="134" t="s">
        <v>764</v>
      </c>
      <c r="F669" s="134" t="s">
        <v>765</v>
      </c>
      <c r="I669" s="127"/>
      <c r="J669" s="135">
        <f>BK669</f>
        <v>0</v>
      </c>
      <c r="L669" s="124"/>
      <c r="M669" s="129"/>
      <c r="P669" s="130">
        <f>SUM(P670:P712)</f>
        <v>0</v>
      </c>
      <c r="R669" s="130">
        <f>SUM(R670:R712)</f>
        <v>2.1206454000000003</v>
      </c>
      <c r="T669" s="131">
        <f>SUM(T670:T712)</f>
        <v>2.7394000000000003</v>
      </c>
      <c r="AR669" s="125" t="s">
        <v>90</v>
      </c>
      <c r="AT669" s="132" t="s">
        <v>80</v>
      </c>
      <c r="AU669" s="132" t="s">
        <v>88</v>
      </c>
      <c r="AY669" s="125" t="s">
        <v>155</v>
      </c>
      <c r="BK669" s="133">
        <f>SUM(BK670:BK712)</f>
        <v>0</v>
      </c>
    </row>
    <row r="670" spans="2:65" s="1" customFormat="1" ht="24.25" customHeight="1">
      <c r="B670" s="32"/>
      <c r="C670" s="136" t="s">
        <v>766</v>
      </c>
      <c r="D670" s="136" t="s">
        <v>157</v>
      </c>
      <c r="E670" s="137" t="s">
        <v>767</v>
      </c>
      <c r="F670" s="138" t="s">
        <v>768</v>
      </c>
      <c r="G670" s="139" t="s">
        <v>160</v>
      </c>
      <c r="H670" s="140">
        <v>230.238</v>
      </c>
      <c r="I670" s="141"/>
      <c r="J670" s="142">
        <f>ROUND(I670*H670,2)</f>
        <v>0</v>
      </c>
      <c r="K670" s="138" t="s">
        <v>161</v>
      </c>
      <c r="L670" s="32"/>
      <c r="M670" s="143" t="s">
        <v>1</v>
      </c>
      <c r="N670" s="144" t="s">
        <v>46</v>
      </c>
      <c r="P670" s="145">
        <f>O670*H670</f>
        <v>0</v>
      </c>
      <c r="Q670" s="145">
        <v>0.0035</v>
      </c>
      <c r="R670" s="145">
        <f>Q670*H670</f>
        <v>0.805833</v>
      </c>
      <c r="S670" s="145">
        <v>0</v>
      </c>
      <c r="T670" s="146">
        <f>S670*H670</f>
        <v>0</v>
      </c>
      <c r="AR670" s="147" t="s">
        <v>253</v>
      </c>
      <c r="AT670" s="147" t="s">
        <v>157</v>
      </c>
      <c r="AU670" s="147" t="s">
        <v>90</v>
      </c>
      <c r="AY670" s="17" t="s">
        <v>155</v>
      </c>
      <c r="BE670" s="148">
        <f>IF(N670="základní",J670,0)</f>
        <v>0</v>
      </c>
      <c r="BF670" s="148">
        <f>IF(N670="snížená",J670,0)</f>
        <v>0</v>
      </c>
      <c r="BG670" s="148">
        <f>IF(N670="zákl. přenesená",J670,0)</f>
        <v>0</v>
      </c>
      <c r="BH670" s="148">
        <f>IF(N670="sníž. přenesená",J670,0)</f>
        <v>0</v>
      </c>
      <c r="BI670" s="148">
        <f>IF(N670="nulová",J670,0)</f>
        <v>0</v>
      </c>
      <c r="BJ670" s="17" t="s">
        <v>88</v>
      </c>
      <c r="BK670" s="148">
        <f>ROUND(I670*H670,2)</f>
        <v>0</v>
      </c>
      <c r="BL670" s="17" t="s">
        <v>253</v>
      </c>
      <c r="BM670" s="147" t="s">
        <v>769</v>
      </c>
    </row>
    <row r="671" spans="2:51" s="12" customFormat="1" ht="12">
      <c r="B671" s="149"/>
      <c r="D671" s="150" t="s">
        <v>174</v>
      </c>
      <c r="E671" s="151" t="s">
        <v>1</v>
      </c>
      <c r="F671" s="152" t="s">
        <v>417</v>
      </c>
      <c r="H671" s="151" t="s">
        <v>1</v>
      </c>
      <c r="I671" s="153"/>
      <c r="L671" s="149"/>
      <c r="M671" s="154"/>
      <c r="T671" s="155"/>
      <c r="AT671" s="151" t="s">
        <v>174</v>
      </c>
      <c r="AU671" s="151" t="s">
        <v>90</v>
      </c>
      <c r="AV671" s="12" t="s">
        <v>88</v>
      </c>
      <c r="AW671" s="12" t="s">
        <v>36</v>
      </c>
      <c r="AX671" s="12" t="s">
        <v>81</v>
      </c>
      <c r="AY671" s="151" t="s">
        <v>155</v>
      </c>
    </row>
    <row r="672" spans="2:51" s="13" customFormat="1" ht="12">
      <c r="B672" s="156"/>
      <c r="D672" s="150" t="s">
        <v>174</v>
      </c>
      <c r="E672" s="157" t="s">
        <v>1</v>
      </c>
      <c r="F672" s="158" t="s">
        <v>770</v>
      </c>
      <c r="H672" s="159">
        <v>60.9</v>
      </c>
      <c r="I672" s="160"/>
      <c r="L672" s="156"/>
      <c r="M672" s="161"/>
      <c r="T672" s="162"/>
      <c r="AT672" s="157" t="s">
        <v>174</v>
      </c>
      <c r="AU672" s="157" t="s">
        <v>90</v>
      </c>
      <c r="AV672" s="13" t="s">
        <v>90</v>
      </c>
      <c r="AW672" s="13" t="s">
        <v>36</v>
      </c>
      <c r="AX672" s="13" t="s">
        <v>81</v>
      </c>
      <c r="AY672" s="157" t="s">
        <v>155</v>
      </c>
    </row>
    <row r="673" spans="2:51" s="12" customFormat="1" ht="12">
      <c r="B673" s="149"/>
      <c r="D673" s="150" t="s">
        <v>174</v>
      </c>
      <c r="E673" s="151" t="s">
        <v>1</v>
      </c>
      <c r="F673" s="152" t="s">
        <v>396</v>
      </c>
      <c r="H673" s="151" t="s">
        <v>1</v>
      </c>
      <c r="I673" s="153"/>
      <c r="L673" s="149"/>
      <c r="M673" s="154"/>
      <c r="T673" s="155"/>
      <c r="AT673" s="151" t="s">
        <v>174</v>
      </c>
      <c r="AU673" s="151" t="s">
        <v>90</v>
      </c>
      <c r="AV673" s="12" t="s">
        <v>88</v>
      </c>
      <c r="AW673" s="12" t="s">
        <v>36</v>
      </c>
      <c r="AX673" s="12" t="s">
        <v>81</v>
      </c>
      <c r="AY673" s="151" t="s">
        <v>155</v>
      </c>
    </row>
    <row r="674" spans="2:51" s="13" customFormat="1" ht="12">
      <c r="B674" s="156"/>
      <c r="D674" s="150" t="s">
        <v>174</v>
      </c>
      <c r="E674" s="157" t="s">
        <v>1</v>
      </c>
      <c r="F674" s="158" t="s">
        <v>397</v>
      </c>
      <c r="H674" s="159">
        <v>47.847</v>
      </c>
      <c r="I674" s="160"/>
      <c r="L674" s="156"/>
      <c r="M674" s="161"/>
      <c r="T674" s="162"/>
      <c r="AT674" s="157" t="s">
        <v>174</v>
      </c>
      <c r="AU674" s="157" t="s">
        <v>90</v>
      </c>
      <c r="AV674" s="13" t="s">
        <v>90</v>
      </c>
      <c r="AW674" s="13" t="s">
        <v>36</v>
      </c>
      <c r="AX674" s="13" t="s">
        <v>81</v>
      </c>
      <c r="AY674" s="157" t="s">
        <v>155</v>
      </c>
    </row>
    <row r="675" spans="2:51" s="13" customFormat="1" ht="12">
      <c r="B675" s="156"/>
      <c r="D675" s="150" t="s">
        <v>174</v>
      </c>
      <c r="E675" s="157" t="s">
        <v>1</v>
      </c>
      <c r="F675" s="158" t="s">
        <v>398</v>
      </c>
      <c r="H675" s="159">
        <v>64.227</v>
      </c>
      <c r="I675" s="160"/>
      <c r="L675" s="156"/>
      <c r="M675" s="161"/>
      <c r="T675" s="162"/>
      <c r="AT675" s="157" t="s">
        <v>174</v>
      </c>
      <c r="AU675" s="157" t="s">
        <v>90</v>
      </c>
      <c r="AV675" s="13" t="s">
        <v>90</v>
      </c>
      <c r="AW675" s="13" t="s">
        <v>36</v>
      </c>
      <c r="AX675" s="13" t="s">
        <v>81</v>
      </c>
      <c r="AY675" s="157" t="s">
        <v>155</v>
      </c>
    </row>
    <row r="676" spans="2:51" s="13" customFormat="1" ht="12">
      <c r="B676" s="156"/>
      <c r="D676" s="150" t="s">
        <v>174</v>
      </c>
      <c r="E676" s="157" t="s">
        <v>1</v>
      </c>
      <c r="F676" s="158" t="s">
        <v>399</v>
      </c>
      <c r="H676" s="159">
        <v>57.264</v>
      </c>
      <c r="I676" s="160"/>
      <c r="L676" s="156"/>
      <c r="M676" s="161"/>
      <c r="T676" s="162"/>
      <c r="AT676" s="157" t="s">
        <v>174</v>
      </c>
      <c r="AU676" s="157" t="s">
        <v>90</v>
      </c>
      <c r="AV676" s="13" t="s">
        <v>90</v>
      </c>
      <c r="AW676" s="13" t="s">
        <v>36</v>
      </c>
      <c r="AX676" s="13" t="s">
        <v>81</v>
      </c>
      <c r="AY676" s="157" t="s">
        <v>155</v>
      </c>
    </row>
    <row r="677" spans="2:51" s="14" customFormat="1" ht="12">
      <c r="B677" s="163"/>
      <c r="D677" s="150" t="s">
        <v>174</v>
      </c>
      <c r="E677" s="164" t="s">
        <v>1</v>
      </c>
      <c r="F677" s="165" t="s">
        <v>181</v>
      </c>
      <c r="H677" s="166">
        <v>230.238</v>
      </c>
      <c r="I677" s="167"/>
      <c r="L677" s="163"/>
      <c r="M677" s="168"/>
      <c r="T677" s="169"/>
      <c r="AT677" s="164" t="s">
        <v>174</v>
      </c>
      <c r="AU677" s="164" t="s">
        <v>90</v>
      </c>
      <c r="AV677" s="14" t="s">
        <v>162</v>
      </c>
      <c r="AW677" s="14" t="s">
        <v>36</v>
      </c>
      <c r="AX677" s="14" t="s">
        <v>88</v>
      </c>
      <c r="AY677" s="164" t="s">
        <v>155</v>
      </c>
    </row>
    <row r="678" spans="2:65" s="1" customFormat="1" ht="16.5" customHeight="1">
      <c r="B678" s="32"/>
      <c r="C678" s="136" t="s">
        <v>771</v>
      </c>
      <c r="D678" s="136" t="s">
        <v>157</v>
      </c>
      <c r="E678" s="137" t="s">
        <v>772</v>
      </c>
      <c r="F678" s="138" t="s">
        <v>773</v>
      </c>
      <c r="G678" s="139" t="s">
        <v>160</v>
      </c>
      <c r="H678" s="140">
        <v>684.85</v>
      </c>
      <c r="I678" s="141"/>
      <c r="J678" s="142">
        <f>ROUND(I678*H678,2)</f>
        <v>0</v>
      </c>
      <c r="K678" s="138" t="s">
        <v>161</v>
      </c>
      <c r="L678" s="32"/>
      <c r="M678" s="143" t="s">
        <v>1</v>
      </c>
      <c r="N678" s="144" t="s">
        <v>46</v>
      </c>
      <c r="P678" s="145">
        <f>O678*H678</f>
        <v>0</v>
      </c>
      <c r="Q678" s="145">
        <v>0</v>
      </c>
      <c r="R678" s="145">
        <f>Q678*H678</f>
        <v>0</v>
      </c>
      <c r="S678" s="145">
        <v>0.004</v>
      </c>
      <c r="T678" s="146">
        <f>S678*H678</f>
        <v>2.7394000000000003</v>
      </c>
      <c r="AR678" s="147" t="s">
        <v>253</v>
      </c>
      <c r="AT678" s="147" t="s">
        <v>157</v>
      </c>
      <c r="AU678" s="147" t="s">
        <v>90</v>
      </c>
      <c r="AY678" s="17" t="s">
        <v>155</v>
      </c>
      <c r="BE678" s="148">
        <f>IF(N678="základní",J678,0)</f>
        <v>0</v>
      </c>
      <c r="BF678" s="148">
        <f>IF(N678="snížená",J678,0)</f>
        <v>0</v>
      </c>
      <c r="BG678" s="148">
        <f>IF(N678="zákl. přenesená",J678,0)</f>
        <v>0</v>
      </c>
      <c r="BH678" s="148">
        <f>IF(N678="sníž. přenesená",J678,0)</f>
        <v>0</v>
      </c>
      <c r="BI678" s="148">
        <f>IF(N678="nulová",J678,0)</f>
        <v>0</v>
      </c>
      <c r="BJ678" s="17" t="s">
        <v>88</v>
      </c>
      <c r="BK678" s="148">
        <f>ROUND(I678*H678,2)</f>
        <v>0</v>
      </c>
      <c r="BL678" s="17" t="s">
        <v>253</v>
      </c>
      <c r="BM678" s="147" t="s">
        <v>774</v>
      </c>
    </row>
    <row r="679" spans="2:51" s="12" customFormat="1" ht="12">
      <c r="B679" s="149"/>
      <c r="D679" s="150" t="s">
        <v>174</v>
      </c>
      <c r="E679" s="151" t="s">
        <v>1</v>
      </c>
      <c r="F679" s="152" t="s">
        <v>775</v>
      </c>
      <c r="H679" s="151" t="s">
        <v>1</v>
      </c>
      <c r="I679" s="153"/>
      <c r="L679" s="149"/>
      <c r="M679" s="154"/>
      <c r="T679" s="155"/>
      <c r="AT679" s="151" t="s">
        <v>174</v>
      </c>
      <c r="AU679" s="151" t="s">
        <v>90</v>
      </c>
      <c r="AV679" s="12" t="s">
        <v>88</v>
      </c>
      <c r="AW679" s="12" t="s">
        <v>36</v>
      </c>
      <c r="AX679" s="12" t="s">
        <v>81</v>
      </c>
      <c r="AY679" s="151" t="s">
        <v>155</v>
      </c>
    </row>
    <row r="680" spans="2:51" s="13" customFormat="1" ht="12">
      <c r="B680" s="156"/>
      <c r="D680" s="150" t="s">
        <v>174</v>
      </c>
      <c r="E680" s="157" t="s">
        <v>1</v>
      </c>
      <c r="F680" s="158" t="s">
        <v>776</v>
      </c>
      <c r="H680" s="159">
        <v>684.85</v>
      </c>
      <c r="I680" s="160"/>
      <c r="L680" s="156"/>
      <c r="M680" s="161"/>
      <c r="T680" s="162"/>
      <c r="AT680" s="157" t="s">
        <v>174</v>
      </c>
      <c r="AU680" s="157" t="s">
        <v>90</v>
      </c>
      <c r="AV680" s="13" t="s">
        <v>90</v>
      </c>
      <c r="AW680" s="13" t="s">
        <v>36</v>
      </c>
      <c r="AX680" s="13" t="s">
        <v>81</v>
      </c>
      <c r="AY680" s="157" t="s">
        <v>155</v>
      </c>
    </row>
    <row r="681" spans="2:51" s="14" customFormat="1" ht="12">
      <c r="B681" s="163"/>
      <c r="D681" s="150" t="s">
        <v>174</v>
      </c>
      <c r="E681" s="164" t="s">
        <v>1</v>
      </c>
      <c r="F681" s="165" t="s">
        <v>181</v>
      </c>
      <c r="H681" s="166">
        <v>684.85</v>
      </c>
      <c r="I681" s="167"/>
      <c r="L681" s="163"/>
      <c r="M681" s="168"/>
      <c r="T681" s="169"/>
      <c r="AT681" s="164" t="s">
        <v>174</v>
      </c>
      <c r="AU681" s="164" t="s">
        <v>90</v>
      </c>
      <c r="AV681" s="14" t="s">
        <v>162</v>
      </c>
      <c r="AW681" s="14" t="s">
        <v>36</v>
      </c>
      <c r="AX681" s="14" t="s">
        <v>88</v>
      </c>
      <c r="AY681" s="164" t="s">
        <v>155</v>
      </c>
    </row>
    <row r="682" spans="2:65" s="1" customFormat="1" ht="24.25" customHeight="1">
      <c r="B682" s="32"/>
      <c r="C682" s="136" t="s">
        <v>777</v>
      </c>
      <c r="D682" s="136" t="s">
        <v>157</v>
      </c>
      <c r="E682" s="137" t="s">
        <v>778</v>
      </c>
      <c r="F682" s="138" t="s">
        <v>779</v>
      </c>
      <c r="G682" s="139" t="s">
        <v>160</v>
      </c>
      <c r="H682" s="140">
        <v>40.6</v>
      </c>
      <c r="I682" s="141"/>
      <c r="J682" s="142">
        <f>ROUND(I682*H682,2)</f>
        <v>0</v>
      </c>
      <c r="K682" s="138" t="s">
        <v>161</v>
      </c>
      <c r="L682" s="32"/>
      <c r="M682" s="143" t="s">
        <v>1</v>
      </c>
      <c r="N682" s="144" t="s">
        <v>46</v>
      </c>
      <c r="P682" s="145">
        <f>O682*H682</f>
        <v>0</v>
      </c>
      <c r="Q682" s="145">
        <v>0.000395</v>
      </c>
      <c r="R682" s="145">
        <f>Q682*H682</f>
        <v>0.016037</v>
      </c>
      <c r="S682" s="145">
        <v>0</v>
      </c>
      <c r="T682" s="146">
        <f>S682*H682</f>
        <v>0</v>
      </c>
      <c r="AR682" s="147" t="s">
        <v>253</v>
      </c>
      <c r="AT682" s="147" t="s">
        <v>157</v>
      </c>
      <c r="AU682" s="147" t="s">
        <v>90</v>
      </c>
      <c r="AY682" s="17" t="s">
        <v>155</v>
      </c>
      <c r="BE682" s="148">
        <f>IF(N682="základní",J682,0)</f>
        <v>0</v>
      </c>
      <c r="BF682" s="148">
        <f>IF(N682="snížená",J682,0)</f>
        <v>0</v>
      </c>
      <c r="BG682" s="148">
        <f>IF(N682="zákl. přenesená",J682,0)</f>
        <v>0</v>
      </c>
      <c r="BH682" s="148">
        <f>IF(N682="sníž. přenesená",J682,0)</f>
        <v>0</v>
      </c>
      <c r="BI682" s="148">
        <f>IF(N682="nulová",J682,0)</f>
        <v>0</v>
      </c>
      <c r="BJ682" s="17" t="s">
        <v>88</v>
      </c>
      <c r="BK682" s="148">
        <f>ROUND(I682*H682,2)</f>
        <v>0</v>
      </c>
      <c r="BL682" s="17" t="s">
        <v>253</v>
      </c>
      <c r="BM682" s="147" t="s">
        <v>780</v>
      </c>
    </row>
    <row r="683" spans="2:51" s="12" customFormat="1" ht="12">
      <c r="B683" s="149"/>
      <c r="D683" s="150" t="s">
        <v>174</v>
      </c>
      <c r="E683" s="151" t="s">
        <v>1</v>
      </c>
      <c r="F683" s="152" t="s">
        <v>417</v>
      </c>
      <c r="H683" s="151" t="s">
        <v>1</v>
      </c>
      <c r="I683" s="153"/>
      <c r="L683" s="149"/>
      <c r="M683" s="154"/>
      <c r="T683" s="155"/>
      <c r="AT683" s="151" t="s">
        <v>174</v>
      </c>
      <c r="AU683" s="151" t="s">
        <v>90</v>
      </c>
      <c r="AV683" s="12" t="s">
        <v>88</v>
      </c>
      <c r="AW683" s="12" t="s">
        <v>36</v>
      </c>
      <c r="AX683" s="12" t="s">
        <v>81</v>
      </c>
      <c r="AY683" s="151" t="s">
        <v>155</v>
      </c>
    </row>
    <row r="684" spans="2:51" s="13" customFormat="1" ht="12">
      <c r="B684" s="156"/>
      <c r="D684" s="150" t="s">
        <v>174</v>
      </c>
      <c r="E684" s="157" t="s">
        <v>1</v>
      </c>
      <c r="F684" s="158" t="s">
        <v>781</v>
      </c>
      <c r="H684" s="159">
        <v>40.6</v>
      </c>
      <c r="I684" s="160"/>
      <c r="L684" s="156"/>
      <c r="M684" s="161"/>
      <c r="T684" s="162"/>
      <c r="AT684" s="157" t="s">
        <v>174</v>
      </c>
      <c r="AU684" s="157" t="s">
        <v>90</v>
      </c>
      <c r="AV684" s="13" t="s">
        <v>90</v>
      </c>
      <c r="AW684" s="13" t="s">
        <v>36</v>
      </c>
      <c r="AX684" s="13" t="s">
        <v>81</v>
      </c>
      <c r="AY684" s="157" t="s">
        <v>155</v>
      </c>
    </row>
    <row r="685" spans="2:51" s="14" customFormat="1" ht="12">
      <c r="B685" s="163"/>
      <c r="D685" s="150" t="s">
        <v>174</v>
      </c>
      <c r="E685" s="164" t="s">
        <v>1</v>
      </c>
      <c r="F685" s="165" t="s">
        <v>181</v>
      </c>
      <c r="H685" s="166">
        <v>40.6</v>
      </c>
      <c r="I685" s="167"/>
      <c r="L685" s="163"/>
      <c r="M685" s="168"/>
      <c r="T685" s="169"/>
      <c r="AT685" s="164" t="s">
        <v>174</v>
      </c>
      <c r="AU685" s="164" t="s">
        <v>90</v>
      </c>
      <c r="AV685" s="14" t="s">
        <v>162</v>
      </c>
      <c r="AW685" s="14" t="s">
        <v>36</v>
      </c>
      <c r="AX685" s="14" t="s">
        <v>88</v>
      </c>
      <c r="AY685" s="164" t="s">
        <v>155</v>
      </c>
    </row>
    <row r="686" spans="2:65" s="1" customFormat="1" ht="33" customHeight="1">
      <c r="B686" s="32"/>
      <c r="C686" s="136" t="s">
        <v>782</v>
      </c>
      <c r="D686" s="136" t="s">
        <v>157</v>
      </c>
      <c r="E686" s="137" t="s">
        <v>783</v>
      </c>
      <c r="F686" s="138" t="s">
        <v>784</v>
      </c>
      <c r="G686" s="139" t="s">
        <v>160</v>
      </c>
      <c r="H686" s="140">
        <v>725.562</v>
      </c>
      <c r="I686" s="141"/>
      <c r="J686" s="142">
        <f>ROUND(I686*H686,2)</f>
        <v>0</v>
      </c>
      <c r="K686" s="138" t="s">
        <v>161</v>
      </c>
      <c r="L686" s="32"/>
      <c r="M686" s="143" t="s">
        <v>1</v>
      </c>
      <c r="N686" s="144" t="s">
        <v>46</v>
      </c>
      <c r="P686" s="145">
        <f>O686*H686</f>
        <v>0</v>
      </c>
      <c r="Q686" s="145">
        <v>0</v>
      </c>
      <c r="R686" s="145">
        <f>Q686*H686</f>
        <v>0</v>
      </c>
      <c r="S686" s="145">
        <v>0</v>
      </c>
      <c r="T686" s="146">
        <f>S686*H686</f>
        <v>0</v>
      </c>
      <c r="AR686" s="147" t="s">
        <v>253</v>
      </c>
      <c r="AT686" s="147" t="s">
        <v>157</v>
      </c>
      <c r="AU686" s="147" t="s">
        <v>90</v>
      </c>
      <c r="AY686" s="17" t="s">
        <v>155</v>
      </c>
      <c r="BE686" s="148">
        <f>IF(N686="základní",J686,0)</f>
        <v>0</v>
      </c>
      <c r="BF686" s="148">
        <f>IF(N686="snížená",J686,0)</f>
        <v>0</v>
      </c>
      <c r="BG686" s="148">
        <f>IF(N686="zákl. přenesená",J686,0)</f>
        <v>0</v>
      </c>
      <c r="BH686" s="148">
        <f>IF(N686="sníž. přenesená",J686,0)</f>
        <v>0</v>
      </c>
      <c r="BI686" s="148">
        <f>IF(N686="nulová",J686,0)</f>
        <v>0</v>
      </c>
      <c r="BJ686" s="17" t="s">
        <v>88</v>
      </c>
      <c r="BK686" s="148">
        <f>ROUND(I686*H686,2)</f>
        <v>0</v>
      </c>
      <c r="BL686" s="17" t="s">
        <v>253</v>
      </c>
      <c r="BM686" s="147" t="s">
        <v>785</v>
      </c>
    </row>
    <row r="687" spans="2:51" s="12" customFormat="1" ht="12">
      <c r="B687" s="149"/>
      <c r="D687" s="150" t="s">
        <v>174</v>
      </c>
      <c r="E687" s="151" t="s">
        <v>1</v>
      </c>
      <c r="F687" s="152" t="s">
        <v>214</v>
      </c>
      <c r="H687" s="151" t="s">
        <v>1</v>
      </c>
      <c r="I687" s="153"/>
      <c r="L687" s="149"/>
      <c r="M687" s="154"/>
      <c r="T687" s="155"/>
      <c r="AT687" s="151" t="s">
        <v>174</v>
      </c>
      <c r="AU687" s="151" t="s">
        <v>90</v>
      </c>
      <c r="AV687" s="12" t="s">
        <v>88</v>
      </c>
      <c r="AW687" s="12" t="s">
        <v>36</v>
      </c>
      <c r="AX687" s="12" t="s">
        <v>81</v>
      </c>
      <c r="AY687" s="151" t="s">
        <v>155</v>
      </c>
    </row>
    <row r="688" spans="2:51" s="13" customFormat="1" ht="12">
      <c r="B688" s="156"/>
      <c r="D688" s="150" t="s">
        <v>174</v>
      </c>
      <c r="E688" s="157" t="s">
        <v>1</v>
      </c>
      <c r="F688" s="158" t="s">
        <v>215</v>
      </c>
      <c r="H688" s="159">
        <v>125.9</v>
      </c>
      <c r="I688" s="160"/>
      <c r="L688" s="156"/>
      <c r="M688" s="161"/>
      <c r="T688" s="162"/>
      <c r="AT688" s="157" t="s">
        <v>174</v>
      </c>
      <c r="AU688" s="157" t="s">
        <v>90</v>
      </c>
      <c r="AV688" s="13" t="s">
        <v>90</v>
      </c>
      <c r="AW688" s="13" t="s">
        <v>36</v>
      </c>
      <c r="AX688" s="13" t="s">
        <v>81</v>
      </c>
      <c r="AY688" s="157" t="s">
        <v>155</v>
      </c>
    </row>
    <row r="689" spans="2:51" s="13" customFormat="1" ht="12">
      <c r="B689" s="156"/>
      <c r="D689" s="150" t="s">
        <v>174</v>
      </c>
      <c r="E689" s="157" t="s">
        <v>1</v>
      </c>
      <c r="F689" s="158" t="s">
        <v>216</v>
      </c>
      <c r="H689" s="159">
        <v>289.48</v>
      </c>
      <c r="I689" s="160"/>
      <c r="L689" s="156"/>
      <c r="M689" s="161"/>
      <c r="T689" s="162"/>
      <c r="AT689" s="157" t="s">
        <v>174</v>
      </c>
      <c r="AU689" s="157" t="s">
        <v>90</v>
      </c>
      <c r="AV689" s="13" t="s">
        <v>90</v>
      </c>
      <c r="AW689" s="13" t="s">
        <v>36</v>
      </c>
      <c r="AX689" s="13" t="s">
        <v>81</v>
      </c>
      <c r="AY689" s="157" t="s">
        <v>155</v>
      </c>
    </row>
    <row r="690" spans="2:51" s="13" customFormat="1" ht="12">
      <c r="B690" s="156"/>
      <c r="D690" s="150" t="s">
        <v>174</v>
      </c>
      <c r="E690" s="157" t="s">
        <v>1</v>
      </c>
      <c r="F690" s="158" t="s">
        <v>217</v>
      </c>
      <c r="H690" s="159">
        <v>269.47</v>
      </c>
      <c r="I690" s="160"/>
      <c r="L690" s="156"/>
      <c r="M690" s="161"/>
      <c r="T690" s="162"/>
      <c r="AT690" s="157" t="s">
        <v>174</v>
      </c>
      <c r="AU690" s="157" t="s">
        <v>90</v>
      </c>
      <c r="AV690" s="13" t="s">
        <v>90</v>
      </c>
      <c r="AW690" s="13" t="s">
        <v>36</v>
      </c>
      <c r="AX690" s="13" t="s">
        <v>81</v>
      </c>
      <c r="AY690" s="157" t="s">
        <v>155</v>
      </c>
    </row>
    <row r="691" spans="2:51" s="12" customFormat="1" ht="12">
      <c r="B691" s="149"/>
      <c r="D691" s="150" t="s">
        <v>174</v>
      </c>
      <c r="E691" s="151" t="s">
        <v>1</v>
      </c>
      <c r="F691" s="152" t="s">
        <v>223</v>
      </c>
      <c r="H691" s="151" t="s">
        <v>1</v>
      </c>
      <c r="I691" s="153"/>
      <c r="L691" s="149"/>
      <c r="M691" s="154"/>
      <c r="T691" s="155"/>
      <c r="AT691" s="151" t="s">
        <v>174</v>
      </c>
      <c r="AU691" s="151" t="s">
        <v>90</v>
      </c>
      <c r="AV691" s="12" t="s">
        <v>88</v>
      </c>
      <c r="AW691" s="12" t="s">
        <v>36</v>
      </c>
      <c r="AX691" s="12" t="s">
        <v>81</v>
      </c>
      <c r="AY691" s="151" t="s">
        <v>155</v>
      </c>
    </row>
    <row r="692" spans="2:51" s="13" customFormat="1" ht="12">
      <c r="B692" s="156"/>
      <c r="D692" s="150" t="s">
        <v>174</v>
      </c>
      <c r="E692" s="157" t="s">
        <v>1</v>
      </c>
      <c r="F692" s="158" t="s">
        <v>224</v>
      </c>
      <c r="H692" s="159">
        <v>13.645</v>
      </c>
      <c r="I692" s="160"/>
      <c r="L692" s="156"/>
      <c r="M692" s="161"/>
      <c r="T692" s="162"/>
      <c r="AT692" s="157" t="s">
        <v>174</v>
      </c>
      <c r="AU692" s="157" t="s">
        <v>90</v>
      </c>
      <c r="AV692" s="13" t="s">
        <v>90</v>
      </c>
      <c r="AW692" s="13" t="s">
        <v>36</v>
      </c>
      <c r="AX692" s="13" t="s">
        <v>81</v>
      </c>
      <c r="AY692" s="157" t="s">
        <v>155</v>
      </c>
    </row>
    <row r="693" spans="2:51" s="13" customFormat="1" ht="12">
      <c r="B693" s="156"/>
      <c r="D693" s="150" t="s">
        <v>174</v>
      </c>
      <c r="E693" s="157" t="s">
        <v>1</v>
      </c>
      <c r="F693" s="158" t="s">
        <v>225</v>
      </c>
      <c r="H693" s="159">
        <v>9.636</v>
      </c>
      <c r="I693" s="160"/>
      <c r="L693" s="156"/>
      <c r="M693" s="161"/>
      <c r="T693" s="162"/>
      <c r="AT693" s="157" t="s">
        <v>174</v>
      </c>
      <c r="AU693" s="157" t="s">
        <v>90</v>
      </c>
      <c r="AV693" s="13" t="s">
        <v>90</v>
      </c>
      <c r="AW693" s="13" t="s">
        <v>36</v>
      </c>
      <c r="AX693" s="13" t="s">
        <v>81</v>
      </c>
      <c r="AY693" s="157" t="s">
        <v>155</v>
      </c>
    </row>
    <row r="694" spans="2:51" s="13" customFormat="1" ht="12">
      <c r="B694" s="156"/>
      <c r="D694" s="150" t="s">
        <v>174</v>
      </c>
      <c r="E694" s="157" t="s">
        <v>1</v>
      </c>
      <c r="F694" s="158" t="s">
        <v>226</v>
      </c>
      <c r="H694" s="159">
        <v>8.843</v>
      </c>
      <c r="I694" s="160"/>
      <c r="L694" s="156"/>
      <c r="M694" s="161"/>
      <c r="T694" s="162"/>
      <c r="AT694" s="157" t="s">
        <v>174</v>
      </c>
      <c r="AU694" s="157" t="s">
        <v>90</v>
      </c>
      <c r="AV694" s="13" t="s">
        <v>90</v>
      </c>
      <c r="AW694" s="13" t="s">
        <v>36</v>
      </c>
      <c r="AX694" s="13" t="s">
        <v>81</v>
      </c>
      <c r="AY694" s="157" t="s">
        <v>155</v>
      </c>
    </row>
    <row r="695" spans="2:51" s="12" customFormat="1" ht="12">
      <c r="B695" s="149"/>
      <c r="D695" s="150" t="s">
        <v>174</v>
      </c>
      <c r="E695" s="151" t="s">
        <v>1</v>
      </c>
      <c r="F695" s="152" t="s">
        <v>400</v>
      </c>
      <c r="H695" s="151" t="s">
        <v>1</v>
      </c>
      <c r="I695" s="153"/>
      <c r="L695" s="149"/>
      <c r="M695" s="154"/>
      <c r="T695" s="155"/>
      <c r="AT695" s="151" t="s">
        <v>174</v>
      </c>
      <c r="AU695" s="151" t="s">
        <v>90</v>
      </c>
      <c r="AV695" s="12" t="s">
        <v>88</v>
      </c>
      <c r="AW695" s="12" t="s">
        <v>36</v>
      </c>
      <c r="AX695" s="12" t="s">
        <v>81</v>
      </c>
      <c r="AY695" s="151" t="s">
        <v>155</v>
      </c>
    </row>
    <row r="696" spans="2:51" s="13" customFormat="1" ht="12">
      <c r="B696" s="156"/>
      <c r="D696" s="150" t="s">
        <v>174</v>
      </c>
      <c r="E696" s="157" t="s">
        <v>1</v>
      </c>
      <c r="F696" s="158" t="s">
        <v>401</v>
      </c>
      <c r="H696" s="159">
        <v>8.588</v>
      </c>
      <c r="I696" s="160"/>
      <c r="L696" s="156"/>
      <c r="M696" s="161"/>
      <c r="T696" s="162"/>
      <c r="AT696" s="157" t="s">
        <v>174</v>
      </c>
      <c r="AU696" s="157" t="s">
        <v>90</v>
      </c>
      <c r="AV696" s="13" t="s">
        <v>90</v>
      </c>
      <c r="AW696" s="13" t="s">
        <v>36</v>
      </c>
      <c r="AX696" s="13" t="s">
        <v>81</v>
      </c>
      <c r="AY696" s="157" t="s">
        <v>155</v>
      </c>
    </row>
    <row r="697" spans="2:51" s="14" customFormat="1" ht="12">
      <c r="B697" s="163"/>
      <c r="D697" s="150" t="s">
        <v>174</v>
      </c>
      <c r="E697" s="164" t="s">
        <v>1</v>
      </c>
      <c r="F697" s="165" t="s">
        <v>181</v>
      </c>
      <c r="H697" s="166">
        <v>725.5619999999999</v>
      </c>
      <c r="I697" s="167"/>
      <c r="L697" s="163"/>
      <c r="M697" s="168"/>
      <c r="T697" s="169"/>
      <c r="AT697" s="164" t="s">
        <v>174</v>
      </c>
      <c r="AU697" s="164" t="s">
        <v>90</v>
      </c>
      <c r="AV697" s="14" t="s">
        <v>162</v>
      </c>
      <c r="AW697" s="14" t="s">
        <v>36</v>
      </c>
      <c r="AX697" s="14" t="s">
        <v>88</v>
      </c>
      <c r="AY697" s="164" t="s">
        <v>155</v>
      </c>
    </row>
    <row r="698" spans="2:65" s="1" customFormat="1" ht="24.25" customHeight="1">
      <c r="B698" s="32"/>
      <c r="C698" s="170" t="s">
        <v>786</v>
      </c>
      <c r="D698" s="170" t="s">
        <v>228</v>
      </c>
      <c r="E698" s="171" t="s">
        <v>787</v>
      </c>
      <c r="F698" s="172" t="s">
        <v>788</v>
      </c>
      <c r="G698" s="173" t="s">
        <v>160</v>
      </c>
      <c r="H698" s="174">
        <v>845.643</v>
      </c>
      <c r="I698" s="175"/>
      <c r="J698" s="176">
        <f>ROUND(I698*H698,2)</f>
        <v>0</v>
      </c>
      <c r="K698" s="172" t="s">
        <v>161</v>
      </c>
      <c r="L698" s="177"/>
      <c r="M698" s="178" t="s">
        <v>1</v>
      </c>
      <c r="N698" s="179" t="s">
        <v>46</v>
      </c>
      <c r="P698" s="145">
        <f>O698*H698</f>
        <v>0</v>
      </c>
      <c r="Q698" s="145">
        <v>0.0008</v>
      </c>
      <c r="R698" s="145">
        <f>Q698*H698</f>
        <v>0.6765144000000001</v>
      </c>
      <c r="S698" s="145">
        <v>0</v>
      </c>
      <c r="T698" s="146">
        <f>S698*H698</f>
        <v>0</v>
      </c>
      <c r="AR698" s="147" t="s">
        <v>358</v>
      </c>
      <c r="AT698" s="147" t="s">
        <v>228</v>
      </c>
      <c r="AU698" s="147" t="s">
        <v>90</v>
      </c>
      <c r="AY698" s="17" t="s">
        <v>155</v>
      </c>
      <c r="BE698" s="148">
        <f>IF(N698="základní",J698,0)</f>
        <v>0</v>
      </c>
      <c r="BF698" s="148">
        <f>IF(N698="snížená",J698,0)</f>
        <v>0</v>
      </c>
      <c r="BG698" s="148">
        <f>IF(N698="zákl. přenesená",J698,0)</f>
        <v>0</v>
      </c>
      <c r="BH698" s="148">
        <f>IF(N698="sníž. přenesená",J698,0)</f>
        <v>0</v>
      </c>
      <c r="BI698" s="148">
        <f>IF(N698="nulová",J698,0)</f>
        <v>0</v>
      </c>
      <c r="BJ698" s="17" t="s">
        <v>88</v>
      </c>
      <c r="BK698" s="148">
        <f>ROUND(I698*H698,2)</f>
        <v>0</v>
      </c>
      <c r="BL698" s="17" t="s">
        <v>253</v>
      </c>
      <c r="BM698" s="147" t="s">
        <v>789</v>
      </c>
    </row>
    <row r="699" spans="2:51" s="13" customFormat="1" ht="12">
      <c r="B699" s="156"/>
      <c r="D699" s="150" t="s">
        <v>174</v>
      </c>
      <c r="F699" s="158" t="s">
        <v>790</v>
      </c>
      <c r="H699" s="159">
        <v>845.643</v>
      </c>
      <c r="I699" s="160"/>
      <c r="L699" s="156"/>
      <c r="M699" s="161"/>
      <c r="T699" s="162"/>
      <c r="AT699" s="157" t="s">
        <v>174</v>
      </c>
      <c r="AU699" s="157" t="s">
        <v>90</v>
      </c>
      <c r="AV699" s="13" t="s">
        <v>90</v>
      </c>
      <c r="AW699" s="13" t="s">
        <v>4</v>
      </c>
      <c r="AX699" s="13" t="s">
        <v>88</v>
      </c>
      <c r="AY699" s="157" t="s">
        <v>155</v>
      </c>
    </row>
    <row r="700" spans="2:65" s="1" customFormat="1" ht="24.25" customHeight="1">
      <c r="B700" s="32"/>
      <c r="C700" s="136" t="s">
        <v>791</v>
      </c>
      <c r="D700" s="136" t="s">
        <v>157</v>
      </c>
      <c r="E700" s="137" t="s">
        <v>792</v>
      </c>
      <c r="F700" s="138" t="s">
        <v>793</v>
      </c>
      <c r="G700" s="139" t="s">
        <v>160</v>
      </c>
      <c r="H700" s="140">
        <v>725.562</v>
      </c>
      <c r="I700" s="141"/>
      <c r="J700" s="142">
        <f>ROUND(I700*H700,2)</f>
        <v>0</v>
      </c>
      <c r="K700" s="138" t="s">
        <v>161</v>
      </c>
      <c r="L700" s="32"/>
      <c r="M700" s="143" t="s">
        <v>1</v>
      </c>
      <c r="N700" s="144" t="s">
        <v>46</v>
      </c>
      <c r="P700" s="145">
        <f>O700*H700</f>
        <v>0</v>
      </c>
      <c r="Q700" s="145">
        <v>0</v>
      </c>
      <c r="R700" s="145">
        <f>Q700*H700</f>
        <v>0</v>
      </c>
      <c r="S700" s="145">
        <v>0</v>
      </c>
      <c r="T700" s="146">
        <f>S700*H700</f>
        <v>0</v>
      </c>
      <c r="AR700" s="147" t="s">
        <v>253</v>
      </c>
      <c r="AT700" s="147" t="s">
        <v>157</v>
      </c>
      <c r="AU700" s="147" t="s">
        <v>90</v>
      </c>
      <c r="AY700" s="17" t="s">
        <v>155</v>
      </c>
      <c r="BE700" s="148">
        <f>IF(N700="základní",J700,0)</f>
        <v>0</v>
      </c>
      <c r="BF700" s="148">
        <f>IF(N700="snížená",J700,0)</f>
        <v>0</v>
      </c>
      <c r="BG700" s="148">
        <f>IF(N700="zákl. přenesená",J700,0)</f>
        <v>0</v>
      </c>
      <c r="BH700" s="148">
        <f>IF(N700="sníž. přenesená",J700,0)</f>
        <v>0</v>
      </c>
      <c r="BI700" s="148">
        <f>IF(N700="nulová",J700,0)</f>
        <v>0</v>
      </c>
      <c r="BJ700" s="17" t="s">
        <v>88</v>
      </c>
      <c r="BK700" s="148">
        <f>ROUND(I700*H700,2)</f>
        <v>0</v>
      </c>
      <c r="BL700" s="17" t="s">
        <v>253</v>
      </c>
      <c r="BM700" s="147" t="s">
        <v>794</v>
      </c>
    </row>
    <row r="701" spans="2:65" s="1" customFormat="1" ht="16.5" customHeight="1">
      <c r="B701" s="32"/>
      <c r="C701" s="170" t="s">
        <v>795</v>
      </c>
      <c r="D701" s="170" t="s">
        <v>228</v>
      </c>
      <c r="E701" s="171" t="s">
        <v>796</v>
      </c>
      <c r="F701" s="172" t="s">
        <v>797</v>
      </c>
      <c r="G701" s="173" t="s">
        <v>160</v>
      </c>
      <c r="H701" s="174">
        <v>761.84</v>
      </c>
      <c r="I701" s="175"/>
      <c r="J701" s="176">
        <f>ROUND(I701*H701,2)</f>
        <v>0</v>
      </c>
      <c r="K701" s="172" t="s">
        <v>161</v>
      </c>
      <c r="L701" s="177"/>
      <c r="M701" s="178" t="s">
        <v>1</v>
      </c>
      <c r="N701" s="179" t="s">
        <v>46</v>
      </c>
      <c r="P701" s="145">
        <f>O701*H701</f>
        <v>0</v>
      </c>
      <c r="Q701" s="145">
        <v>0.0005</v>
      </c>
      <c r="R701" s="145">
        <f>Q701*H701</f>
        <v>0.38092000000000004</v>
      </c>
      <c r="S701" s="145">
        <v>0</v>
      </c>
      <c r="T701" s="146">
        <f>S701*H701</f>
        <v>0</v>
      </c>
      <c r="AR701" s="147" t="s">
        <v>358</v>
      </c>
      <c r="AT701" s="147" t="s">
        <v>228</v>
      </c>
      <c r="AU701" s="147" t="s">
        <v>90</v>
      </c>
      <c r="AY701" s="17" t="s">
        <v>155</v>
      </c>
      <c r="BE701" s="148">
        <f>IF(N701="základní",J701,0)</f>
        <v>0</v>
      </c>
      <c r="BF701" s="148">
        <f>IF(N701="snížená",J701,0)</f>
        <v>0</v>
      </c>
      <c r="BG701" s="148">
        <f>IF(N701="zákl. přenesená",J701,0)</f>
        <v>0</v>
      </c>
      <c r="BH701" s="148">
        <f>IF(N701="sníž. přenesená",J701,0)</f>
        <v>0</v>
      </c>
      <c r="BI701" s="148">
        <f>IF(N701="nulová",J701,0)</f>
        <v>0</v>
      </c>
      <c r="BJ701" s="17" t="s">
        <v>88</v>
      </c>
      <c r="BK701" s="148">
        <f>ROUND(I701*H701,2)</f>
        <v>0</v>
      </c>
      <c r="BL701" s="17" t="s">
        <v>253</v>
      </c>
      <c r="BM701" s="147" t="s">
        <v>798</v>
      </c>
    </row>
    <row r="702" spans="2:51" s="13" customFormat="1" ht="12">
      <c r="B702" s="156"/>
      <c r="D702" s="150" t="s">
        <v>174</v>
      </c>
      <c r="F702" s="158" t="s">
        <v>799</v>
      </c>
      <c r="H702" s="159">
        <v>761.84</v>
      </c>
      <c r="I702" s="160"/>
      <c r="L702" s="156"/>
      <c r="M702" s="161"/>
      <c r="T702" s="162"/>
      <c r="AT702" s="157" t="s">
        <v>174</v>
      </c>
      <c r="AU702" s="157" t="s">
        <v>90</v>
      </c>
      <c r="AV702" s="13" t="s">
        <v>90</v>
      </c>
      <c r="AW702" s="13" t="s">
        <v>4</v>
      </c>
      <c r="AX702" s="13" t="s">
        <v>88</v>
      </c>
      <c r="AY702" s="157" t="s">
        <v>155</v>
      </c>
    </row>
    <row r="703" spans="2:65" s="1" customFormat="1" ht="24.25" customHeight="1">
      <c r="B703" s="32"/>
      <c r="C703" s="136" t="s">
        <v>800</v>
      </c>
      <c r="D703" s="136" t="s">
        <v>157</v>
      </c>
      <c r="E703" s="137" t="s">
        <v>801</v>
      </c>
      <c r="F703" s="138" t="s">
        <v>802</v>
      </c>
      <c r="G703" s="139" t="s">
        <v>160</v>
      </c>
      <c r="H703" s="140">
        <v>725.562</v>
      </c>
      <c r="I703" s="141"/>
      <c r="J703" s="142">
        <f>ROUND(I703*H703,2)</f>
        <v>0</v>
      </c>
      <c r="K703" s="138" t="s">
        <v>161</v>
      </c>
      <c r="L703" s="32"/>
      <c r="M703" s="143" t="s">
        <v>1</v>
      </c>
      <c r="N703" s="144" t="s">
        <v>46</v>
      </c>
      <c r="P703" s="145">
        <f>O703*H703</f>
        <v>0</v>
      </c>
      <c r="Q703" s="145">
        <v>0</v>
      </c>
      <c r="R703" s="145">
        <f>Q703*H703</f>
        <v>0</v>
      </c>
      <c r="S703" s="145">
        <v>0</v>
      </c>
      <c r="T703" s="146">
        <f>S703*H703</f>
        <v>0</v>
      </c>
      <c r="AR703" s="147" t="s">
        <v>253</v>
      </c>
      <c r="AT703" s="147" t="s">
        <v>157</v>
      </c>
      <c r="AU703" s="147" t="s">
        <v>90</v>
      </c>
      <c r="AY703" s="17" t="s">
        <v>155</v>
      </c>
      <c r="BE703" s="148">
        <f>IF(N703="základní",J703,0)</f>
        <v>0</v>
      </c>
      <c r="BF703" s="148">
        <f>IF(N703="snížená",J703,0)</f>
        <v>0</v>
      </c>
      <c r="BG703" s="148">
        <f>IF(N703="zákl. přenesená",J703,0)</f>
        <v>0</v>
      </c>
      <c r="BH703" s="148">
        <f>IF(N703="sníž. přenesená",J703,0)</f>
        <v>0</v>
      </c>
      <c r="BI703" s="148">
        <f>IF(N703="nulová",J703,0)</f>
        <v>0</v>
      </c>
      <c r="BJ703" s="17" t="s">
        <v>88</v>
      </c>
      <c r="BK703" s="148">
        <f>ROUND(I703*H703,2)</f>
        <v>0</v>
      </c>
      <c r="BL703" s="17" t="s">
        <v>253</v>
      </c>
      <c r="BM703" s="147" t="s">
        <v>803</v>
      </c>
    </row>
    <row r="704" spans="2:65" s="1" customFormat="1" ht="16.5" customHeight="1">
      <c r="B704" s="32"/>
      <c r="C704" s="170" t="s">
        <v>804</v>
      </c>
      <c r="D704" s="170" t="s">
        <v>228</v>
      </c>
      <c r="E704" s="171" t="s">
        <v>805</v>
      </c>
      <c r="F704" s="172" t="s">
        <v>806</v>
      </c>
      <c r="G704" s="173" t="s">
        <v>160</v>
      </c>
      <c r="H704" s="174">
        <v>761.84</v>
      </c>
      <c r="I704" s="175"/>
      <c r="J704" s="176">
        <f>ROUND(I704*H704,2)</f>
        <v>0</v>
      </c>
      <c r="K704" s="172" t="s">
        <v>161</v>
      </c>
      <c r="L704" s="177"/>
      <c r="M704" s="178" t="s">
        <v>1</v>
      </c>
      <c r="N704" s="179" t="s">
        <v>46</v>
      </c>
      <c r="P704" s="145">
        <f>O704*H704</f>
        <v>0</v>
      </c>
      <c r="Q704" s="145">
        <v>0.0003</v>
      </c>
      <c r="R704" s="145">
        <f>Q704*H704</f>
        <v>0.22855199999999998</v>
      </c>
      <c r="S704" s="145">
        <v>0</v>
      </c>
      <c r="T704" s="146">
        <f>S704*H704</f>
        <v>0</v>
      </c>
      <c r="AR704" s="147" t="s">
        <v>358</v>
      </c>
      <c r="AT704" s="147" t="s">
        <v>228</v>
      </c>
      <c r="AU704" s="147" t="s">
        <v>90</v>
      </c>
      <c r="AY704" s="17" t="s">
        <v>155</v>
      </c>
      <c r="BE704" s="148">
        <f>IF(N704="základní",J704,0)</f>
        <v>0</v>
      </c>
      <c r="BF704" s="148">
        <f>IF(N704="snížená",J704,0)</f>
        <v>0</v>
      </c>
      <c r="BG704" s="148">
        <f>IF(N704="zákl. přenesená",J704,0)</f>
        <v>0</v>
      </c>
      <c r="BH704" s="148">
        <f>IF(N704="sníž. přenesená",J704,0)</f>
        <v>0</v>
      </c>
      <c r="BI704" s="148">
        <f>IF(N704="nulová",J704,0)</f>
        <v>0</v>
      </c>
      <c r="BJ704" s="17" t="s">
        <v>88</v>
      </c>
      <c r="BK704" s="148">
        <f>ROUND(I704*H704,2)</f>
        <v>0</v>
      </c>
      <c r="BL704" s="17" t="s">
        <v>253</v>
      </c>
      <c r="BM704" s="147" t="s">
        <v>807</v>
      </c>
    </row>
    <row r="705" spans="2:51" s="13" customFormat="1" ht="12">
      <c r="B705" s="156"/>
      <c r="D705" s="150" t="s">
        <v>174</v>
      </c>
      <c r="F705" s="158" t="s">
        <v>799</v>
      </c>
      <c r="H705" s="159">
        <v>761.84</v>
      </c>
      <c r="I705" s="160"/>
      <c r="L705" s="156"/>
      <c r="M705" s="161"/>
      <c r="T705" s="162"/>
      <c r="AT705" s="157" t="s">
        <v>174</v>
      </c>
      <c r="AU705" s="157" t="s">
        <v>90</v>
      </c>
      <c r="AV705" s="13" t="s">
        <v>90</v>
      </c>
      <c r="AW705" s="13" t="s">
        <v>4</v>
      </c>
      <c r="AX705" s="13" t="s">
        <v>88</v>
      </c>
      <c r="AY705" s="157" t="s">
        <v>155</v>
      </c>
    </row>
    <row r="706" spans="2:65" s="1" customFormat="1" ht="24.25" customHeight="1">
      <c r="B706" s="32"/>
      <c r="C706" s="136" t="s">
        <v>808</v>
      </c>
      <c r="D706" s="136" t="s">
        <v>157</v>
      </c>
      <c r="E706" s="137" t="s">
        <v>809</v>
      </c>
      <c r="F706" s="138" t="s">
        <v>810</v>
      </c>
      <c r="G706" s="139" t="s">
        <v>160</v>
      </c>
      <c r="H706" s="140">
        <v>40.6</v>
      </c>
      <c r="I706" s="141"/>
      <c r="J706" s="142">
        <f>ROUND(I706*H706,2)</f>
        <v>0</v>
      </c>
      <c r="K706" s="138" t="s">
        <v>161</v>
      </c>
      <c r="L706" s="32"/>
      <c r="M706" s="143" t="s">
        <v>1</v>
      </c>
      <c r="N706" s="144" t="s">
        <v>46</v>
      </c>
      <c r="P706" s="145">
        <f>O706*H706</f>
        <v>0</v>
      </c>
      <c r="Q706" s="145">
        <v>0</v>
      </c>
      <c r="R706" s="145">
        <f>Q706*H706</f>
        <v>0</v>
      </c>
      <c r="S706" s="145">
        <v>0</v>
      </c>
      <c r="T706" s="146">
        <f>S706*H706</f>
        <v>0</v>
      </c>
      <c r="AR706" s="147" t="s">
        <v>253</v>
      </c>
      <c r="AT706" s="147" t="s">
        <v>157</v>
      </c>
      <c r="AU706" s="147" t="s">
        <v>90</v>
      </c>
      <c r="AY706" s="17" t="s">
        <v>155</v>
      </c>
      <c r="BE706" s="148">
        <f>IF(N706="základní",J706,0)</f>
        <v>0</v>
      </c>
      <c r="BF706" s="148">
        <f>IF(N706="snížená",J706,0)</f>
        <v>0</v>
      </c>
      <c r="BG706" s="148">
        <f>IF(N706="zákl. přenesená",J706,0)</f>
        <v>0</v>
      </c>
      <c r="BH706" s="148">
        <f>IF(N706="sníž. přenesená",J706,0)</f>
        <v>0</v>
      </c>
      <c r="BI706" s="148">
        <f>IF(N706="nulová",J706,0)</f>
        <v>0</v>
      </c>
      <c r="BJ706" s="17" t="s">
        <v>88</v>
      </c>
      <c r="BK706" s="148">
        <f>ROUND(I706*H706,2)</f>
        <v>0</v>
      </c>
      <c r="BL706" s="17" t="s">
        <v>253</v>
      </c>
      <c r="BM706" s="147" t="s">
        <v>811</v>
      </c>
    </row>
    <row r="707" spans="2:51" s="12" customFormat="1" ht="12">
      <c r="B707" s="149"/>
      <c r="D707" s="150" t="s">
        <v>174</v>
      </c>
      <c r="E707" s="151" t="s">
        <v>1</v>
      </c>
      <c r="F707" s="152" t="s">
        <v>417</v>
      </c>
      <c r="H707" s="151" t="s">
        <v>1</v>
      </c>
      <c r="I707" s="153"/>
      <c r="L707" s="149"/>
      <c r="M707" s="154"/>
      <c r="T707" s="155"/>
      <c r="AT707" s="151" t="s">
        <v>174</v>
      </c>
      <c r="AU707" s="151" t="s">
        <v>90</v>
      </c>
      <c r="AV707" s="12" t="s">
        <v>88</v>
      </c>
      <c r="AW707" s="12" t="s">
        <v>36</v>
      </c>
      <c r="AX707" s="12" t="s">
        <v>81</v>
      </c>
      <c r="AY707" s="151" t="s">
        <v>155</v>
      </c>
    </row>
    <row r="708" spans="2:51" s="13" customFormat="1" ht="12">
      <c r="B708" s="156"/>
      <c r="D708" s="150" t="s">
        <v>174</v>
      </c>
      <c r="E708" s="157" t="s">
        <v>1</v>
      </c>
      <c r="F708" s="158" t="s">
        <v>781</v>
      </c>
      <c r="H708" s="159">
        <v>40.6</v>
      </c>
      <c r="I708" s="160"/>
      <c r="L708" s="156"/>
      <c r="M708" s="161"/>
      <c r="T708" s="162"/>
      <c r="AT708" s="157" t="s">
        <v>174</v>
      </c>
      <c r="AU708" s="157" t="s">
        <v>90</v>
      </c>
      <c r="AV708" s="13" t="s">
        <v>90</v>
      </c>
      <c r="AW708" s="13" t="s">
        <v>36</v>
      </c>
      <c r="AX708" s="13" t="s">
        <v>81</v>
      </c>
      <c r="AY708" s="157" t="s">
        <v>155</v>
      </c>
    </row>
    <row r="709" spans="2:51" s="14" customFormat="1" ht="12">
      <c r="B709" s="163"/>
      <c r="D709" s="150" t="s">
        <v>174</v>
      </c>
      <c r="E709" s="164" t="s">
        <v>1</v>
      </c>
      <c r="F709" s="165" t="s">
        <v>181</v>
      </c>
      <c r="H709" s="166">
        <v>40.6</v>
      </c>
      <c r="I709" s="167"/>
      <c r="L709" s="163"/>
      <c r="M709" s="168"/>
      <c r="T709" s="169"/>
      <c r="AT709" s="164" t="s">
        <v>174</v>
      </c>
      <c r="AU709" s="164" t="s">
        <v>90</v>
      </c>
      <c r="AV709" s="14" t="s">
        <v>162</v>
      </c>
      <c r="AW709" s="14" t="s">
        <v>36</v>
      </c>
      <c r="AX709" s="14" t="s">
        <v>88</v>
      </c>
      <c r="AY709" s="164" t="s">
        <v>155</v>
      </c>
    </row>
    <row r="710" spans="2:65" s="1" customFormat="1" ht="16.5" customHeight="1">
      <c r="B710" s="32"/>
      <c r="C710" s="170" t="s">
        <v>812</v>
      </c>
      <c r="D710" s="170" t="s">
        <v>228</v>
      </c>
      <c r="E710" s="171" t="s">
        <v>805</v>
      </c>
      <c r="F710" s="172" t="s">
        <v>806</v>
      </c>
      <c r="G710" s="173" t="s">
        <v>160</v>
      </c>
      <c r="H710" s="174">
        <v>42.63</v>
      </c>
      <c r="I710" s="175"/>
      <c r="J710" s="176">
        <f>ROUND(I710*H710,2)</f>
        <v>0</v>
      </c>
      <c r="K710" s="172" t="s">
        <v>161</v>
      </c>
      <c r="L710" s="177"/>
      <c r="M710" s="178" t="s">
        <v>1</v>
      </c>
      <c r="N710" s="179" t="s">
        <v>46</v>
      </c>
      <c r="P710" s="145">
        <f>O710*H710</f>
        <v>0</v>
      </c>
      <c r="Q710" s="145">
        <v>0.0003</v>
      </c>
      <c r="R710" s="145">
        <f>Q710*H710</f>
        <v>0.012789</v>
      </c>
      <c r="S710" s="145">
        <v>0</v>
      </c>
      <c r="T710" s="146">
        <f>S710*H710</f>
        <v>0</v>
      </c>
      <c r="AR710" s="147" t="s">
        <v>358</v>
      </c>
      <c r="AT710" s="147" t="s">
        <v>228</v>
      </c>
      <c r="AU710" s="147" t="s">
        <v>90</v>
      </c>
      <c r="AY710" s="17" t="s">
        <v>155</v>
      </c>
      <c r="BE710" s="148">
        <f>IF(N710="základní",J710,0)</f>
        <v>0</v>
      </c>
      <c r="BF710" s="148">
        <f>IF(N710="snížená",J710,0)</f>
        <v>0</v>
      </c>
      <c r="BG710" s="148">
        <f>IF(N710="zákl. přenesená",J710,0)</f>
        <v>0</v>
      </c>
      <c r="BH710" s="148">
        <f>IF(N710="sníž. přenesená",J710,0)</f>
        <v>0</v>
      </c>
      <c r="BI710" s="148">
        <f>IF(N710="nulová",J710,0)</f>
        <v>0</v>
      </c>
      <c r="BJ710" s="17" t="s">
        <v>88</v>
      </c>
      <c r="BK710" s="148">
        <f>ROUND(I710*H710,2)</f>
        <v>0</v>
      </c>
      <c r="BL710" s="17" t="s">
        <v>253</v>
      </c>
      <c r="BM710" s="147" t="s">
        <v>813</v>
      </c>
    </row>
    <row r="711" spans="2:51" s="13" customFormat="1" ht="12">
      <c r="B711" s="156"/>
      <c r="D711" s="150" t="s">
        <v>174</v>
      </c>
      <c r="F711" s="158" t="s">
        <v>814</v>
      </c>
      <c r="H711" s="159">
        <v>42.63</v>
      </c>
      <c r="I711" s="160"/>
      <c r="L711" s="156"/>
      <c r="M711" s="161"/>
      <c r="T711" s="162"/>
      <c r="AT711" s="157" t="s">
        <v>174</v>
      </c>
      <c r="AU711" s="157" t="s">
        <v>90</v>
      </c>
      <c r="AV711" s="13" t="s">
        <v>90</v>
      </c>
      <c r="AW711" s="13" t="s">
        <v>4</v>
      </c>
      <c r="AX711" s="13" t="s">
        <v>88</v>
      </c>
      <c r="AY711" s="157" t="s">
        <v>155</v>
      </c>
    </row>
    <row r="712" spans="2:65" s="1" customFormat="1" ht="33" customHeight="1">
      <c r="B712" s="32"/>
      <c r="C712" s="136" t="s">
        <v>815</v>
      </c>
      <c r="D712" s="136" t="s">
        <v>157</v>
      </c>
      <c r="E712" s="137" t="s">
        <v>816</v>
      </c>
      <c r="F712" s="138" t="s">
        <v>817</v>
      </c>
      <c r="G712" s="139" t="s">
        <v>818</v>
      </c>
      <c r="H712" s="190"/>
      <c r="I712" s="141"/>
      <c r="J712" s="142">
        <f>ROUND(I712*H712,2)</f>
        <v>0</v>
      </c>
      <c r="K712" s="138" t="s">
        <v>161</v>
      </c>
      <c r="L712" s="32"/>
      <c r="M712" s="143" t="s">
        <v>1</v>
      </c>
      <c r="N712" s="144" t="s">
        <v>46</v>
      </c>
      <c r="P712" s="145">
        <f>O712*H712</f>
        <v>0</v>
      </c>
      <c r="Q712" s="145">
        <v>0</v>
      </c>
      <c r="R712" s="145">
        <f>Q712*H712</f>
        <v>0</v>
      </c>
      <c r="S712" s="145">
        <v>0</v>
      </c>
      <c r="T712" s="146">
        <f>S712*H712</f>
        <v>0</v>
      </c>
      <c r="AR712" s="147" t="s">
        <v>253</v>
      </c>
      <c r="AT712" s="147" t="s">
        <v>157</v>
      </c>
      <c r="AU712" s="147" t="s">
        <v>90</v>
      </c>
      <c r="AY712" s="17" t="s">
        <v>155</v>
      </c>
      <c r="BE712" s="148">
        <f>IF(N712="základní",J712,0)</f>
        <v>0</v>
      </c>
      <c r="BF712" s="148">
        <f>IF(N712="snížená",J712,0)</f>
        <v>0</v>
      </c>
      <c r="BG712" s="148">
        <f>IF(N712="zákl. přenesená",J712,0)</f>
        <v>0</v>
      </c>
      <c r="BH712" s="148">
        <f>IF(N712="sníž. přenesená",J712,0)</f>
        <v>0</v>
      </c>
      <c r="BI712" s="148">
        <f>IF(N712="nulová",J712,0)</f>
        <v>0</v>
      </c>
      <c r="BJ712" s="17" t="s">
        <v>88</v>
      </c>
      <c r="BK712" s="148">
        <f>ROUND(I712*H712,2)</f>
        <v>0</v>
      </c>
      <c r="BL712" s="17" t="s">
        <v>253</v>
      </c>
      <c r="BM712" s="147" t="s">
        <v>819</v>
      </c>
    </row>
    <row r="713" spans="2:63" s="11" customFormat="1" ht="22.9" customHeight="1">
      <c r="B713" s="124"/>
      <c r="D713" s="125" t="s">
        <v>80</v>
      </c>
      <c r="E713" s="134" t="s">
        <v>820</v>
      </c>
      <c r="F713" s="134" t="s">
        <v>821</v>
      </c>
      <c r="I713" s="127"/>
      <c r="J713" s="135">
        <f>BK713</f>
        <v>0</v>
      </c>
      <c r="L713" s="124"/>
      <c r="M713" s="129"/>
      <c r="P713" s="130">
        <f>SUM(P714:P752)</f>
        <v>0</v>
      </c>
      <c r="R713" s="130">
        <f>SUM(R714:R752)</f>
        <v>3.650242940288</v>
      </c>
      <c r="T713" s="131">
        <f>SUM(T714:T752)</f>
        <v>3.6351755</v>
      </c>
      <c r="AR713" s="125" t="s">
        <v>90</v>
      </c>
      <c r="AT713" s="132" t="s">
        <v>80</v>
      </c>
      <c r="AU713" s="132" t="s">
        <v>88</v>
      </c>
      <c r="AY713" s="125" t="s">
        <v>155</v>
      </c>
      <c r="BK713" s="133">
        <f>SUM(BK714:BK752)</f>
        <v>0</v>
      </c>
    </row>
    <row r="714" spans="2:65" s="1" customFormat="1" ht="24.25" customHeight="1">
      <c r="B714" s="32"/>
      <c r="C714" s="136" t="s">
        <v>822</v>
      </c>
      <c r="D714" s="136" t="s">
        <v>157</v>
      </c>
      <c r="E714" s="137" t="s">
        <v>823</v>
      </c>
      <c r="F714" s="138" t="s">
        <v>824</v>
      </c>
      <c r="G714" s="139" t="s">
        <v>160</v>
      </c>
      <c r="H714" s="140">
        <v>388.151</v>
      </c>
      <c r="I714" s="141"/>
      <c r="J714" s="142">
        <f>ROUND(I714*H714,2)</f>
        <v>0</v>
      </c>
      <c r="K714" s="138" t="s">
        <v>161</v>
      </c>
      <c r="L714" s="32"/>
      <c r="M714" s="143" t="s">
        <v>1</v>
      </c>
      <c r="N714" s="144" t="s">
        <v>46</v>
      </c>
      <c r="P714" s="145">
        <f>O714*H714</f>
        <v>0</v>
      </c>
      <c r="Q714" s="145">
        <v>0</v>
      </c>
      <c r="R714" s="145">
        <f>Q714*H714</f>
        <v>0</v>
      </c>
      <c r="S714" s="145">
        <v>0</v>
      </c>
      <c r="T714" s="146">
        <f>S714*H714</f>
        <v>0</v>
      </c>
      <c r="AR714" s="147" t="s">
        <v>253</v>
      </c>
      <c r="AT714" s="147" t="s">
        <v>157</v>
      </c>
      <c r="AU714" s="147" t="s">
        <v>90</v>
      </c>
      <c r="AY714" s="17" t="s">
        <v>155</v>
      </c>
      <c r="BE714" s="148">
        <f>IF(N714="základní",J714,0)</f>
        <v>0</v>
      </c>
      <c r="BF714" s="148">
        <f>IF(N714="snížená",J714,0)</f>
        <v>0</v>
      </c>
      <c r="BG714" s="148">
        <f>IF(N714="zákl. přenesená",J714,0)</f>
        <v>0</v>
      </c>
      <c r="BH714" s="148">
        <f>IF(N714="sníž. přenesená",J714,0)</f>
        <v>0</v>
      </c>
      <c r="BI714" s="148">
        <f>IF(N714="nulová",J714,0)</f>
        <v>0</v>
      </c>
      <c r="BJ714" s="17" t="s">
        <v>88</v>
      </c>
      <c r="BK714" s="148">
        <f>ROUND(I714*H714,2)</f>
        <v>0</v>
      </c>
      <c r="BL714" s="17" t="s">
        <v>253</v>
      </c>
      <c r="BM714" s="147" t="s">
        <v>825</v>
      </c>
    </row>
    <row r="715" spans="2:51" s="13" customFormat="1" ht="12">
      <c r="B715" s="156"/>
      <c r="D715" s="150" t="s">
        <v>174</v>
      </c>
      <c r="E715" s="157" t="s">
        <v>1</v>
      </c>
      <c r="F715" s="158" t="s">
        <v>826</v>
      </c>
      <c r="H715" s="159">
        <v>168.732</v>
      </c>
      <c r="I715" s="160"/>
      <c r="L715" s="156"/>
      <c r="M715" s="161"/>
      <c r="T715" s="162"/>
      <c r="AT715" s="157" t="s">
        <v>174</v>
      </c>
      <c r="AU715" s="157" t="s">
        <v>90</v>
      </c>
      <c r="AV715" s="13" t="s">
        <v>90</v>
      </c>
      <c r="AW715" s="13" t="s">
        <v>36</v>
      </c>
      <c r="AX715" s="13" t="s">
        <v>81</v>
      </c>
      <c r="AY715" s="157" t="s">
        <v>155</v>
      </c>
    </row>
    <row r="716" spans="2:51" s="13" customFormat="1" ht="12">
      <c r="B716" s="156"/>
      <c r="D716" s="150" t="s">
        <v>174</v>
      </c>
      <c r="E716" s="157" t="s">
        <v>1</v>
      </c>
      <c r="F716" s="158" t="s">
        <v>827</v>
      </c>
      <c r="H716" s="159">
        <v>219.419</v>
      </c>
      <c r="I716" s="160"/>
      <c r="L716" s="156"/>
      <c r="M716" s="161"/>
      <c r="T716" s="162"/>
      <c r="AT716" s="157" t="s">
        <v>174</v>
      </c>
      <c r="AU716" s="157" t="s">
        <v>90</v>
      </c>
      <c r="AV716" s="13" t="s">
        <v>90</v>
      </c>
      <c r="AW716" s="13" t="s">
        <v>36</v>
      </c>
      <c r="AX716" s="13" t="s">
        <v>81</v>
      </c>
      <c r="AY716" s="157" t="s">
        <v>155</v>
      </c>
    </row>
    <row r="717" spans="2:51" s="14" customFormat="1" ht="12">
      <c r="B717" s="163"/>
      <c r="D717" s="150" t="s">
        <v>174</v>
      </c>
      <c r="E717" s="164" t="s">
        <v>1</v>
      </c>
      <c r="F717" s="165" t="s">
        <v>181</v>
      </c>
      <c r="H717" s="166">
        <v>388.151</v>
      </c>
      <c r="I717" s="167"/>
      <c r="L717" s="163"/>
      <c r="M717" s="168"/>
      <c r="T717" s="169"/>
      <c r="AT717" s="164" t="s">
        <v>174</v>
      </c>
      <c r="AU717" s="164" t="s">
        <v>90</v>
      </c>
      <c r="AV717" s="14" t="s">
        <v>162</v>
      </c>
      <c r="AW717" s="14" t="s">
        <v>36</v>
      </c>
      <c r="AX717" s="14" t="s">
        <v>88</v>
      </c>
      <c r="AY717" s="164" t="s">
        <v>155</v>
      </c>
    </row>
    <row r="718" spans="2:65" s="1" customFormat="1" ht="44.25" customHeight="1">
      <c r="B718" s="32"/>
      <c r="C718" s="170" t="s">
        <v>828</v>
      </c>
      <c r="D718" s="170" t="s">
        <v>228</v>
      </c>
      <c r="E718" s="171" t="s">
        <v>829</v>
      </c>
      <c r="F718" s="172" t="s">
        <v>830</v>
      </c>
      <c r="G718" s="173" t="s">
        <v>160</v>
      </c>
      <c r="H718" s="174">
        <v>452.39</v>
      </c>
      <c r="I718" s="175"/>
      <c r="J718" s="176">
        <f>ROUND(I718*H718,2)</f>
        <v>0</v>
      </c>
      <c r="K718" s="172" t="s">
        <v>161</v>
      </c>
      <c r="L718" s="177"/>
      <c r="M718" s="178" t="s">
        <v>1</v>
      </c>
      <c r="N718" s="179" t="s">
        <v>46</v>
      </c>
      <c r="P718" s="145">
        <f>O718*H718</f>
        <v>0</v>
      </c>
      <c r="Q718" s="145">
        <v>0.0054</v>
      </c>
      <c r="R718" s="145">
        <f>Q718*H718</f>
        <v>2.4429060000000002</v>
      </c>
      <c r="S718" s="145">
        <v>0</v>
      </c>
      <c r="T718" s="146">
        <f>S718*H718</f>
        <v>0</v>
      </c>
      <c r="AR718" s="147" t="s">
        <v>358</v>
      </c>
      <c r="AT718" s="147" t="s">
        <v>228</v>
      </c>
      <c r="AU718" s="147" t="s">
        <v>90</v>
      </c>
      <c r="AY718" s="17" t="s">
        <v>155</v>
      </c>
      <c r="BE718" s="148">
        <f>IF(N718="základní",J718,0)</f>
        <v>0</v>
      </c>
      <c r="BF718" s="148">
        <f>IF(N718="snížená",J718,0)</f>
        <v>0</v>
      </c>
      <c r="BG718" s="148">
        <f>IF(N718="zákl. přenesená",J718,0)</f>
        <v>0</v>
      </c>
      <c r="BH718" s="148">
        <f>IF(N718="sníž. přenesená",J718,0)</f>
        <v>0</v>
      </c>
      <c r="BI718" s="148">
        <f>IF(N718="nulová",J718,0)</f>
        <v>0</v>
      </c>
      <c r="BJ718" s="17" t="s">
        <v>88</v>
      </c>
      <c r="BK718" s="148">
        <f>ROUND(I718*H718,2)</f>
        <v>0</v>
      </c>
      <c r="BL718" s="17" t="s">
        <v>253</v>
      </c>
      <c r="BM718" s="147" t="s">
        <v>831</v>
      </c>
    </row>
    <row r="719" spans="2:51" s="13" customFormat="1" ht="12">
      <c r="B719" s="156"/>
      <c r="D719" s="150" t="s">
        <v>174</v>
      </c>
      <c r="F719" s="158" t="s">
        <v>832</v>
      </c>
      <c r="H719" s="159">
        <v>452.39</v>
      </c>
      <c r="I719" s="160"/>
      <c r="L719" s="156"/>
      <c r="M719" s="161"/>
      <c r="T719" s="162"/>
      <c r="AT719" s="157" t="s">
        <v>174</v>
      </c>
      <c r="AU719" s="157" t="s">
        <v>90</v>
      </c>
      <c r="AV719" s="13" t="s">
        <v>90</v>
      </c>
      <c r="AW719" s="13" t="s">
        <v>4</v>
      </c>
      <c r="AX719" s="13" t="s">
        <v>88</v>
      </c>
      <c r="AY719" s="157" t="s">
        <v>155</v>
      </c>
    </row>
    <row r="720" spans="2:65" s="1" customFormat="1" ht="24.25" customHeight="1">
      <c r="B720" s="32"/>
      <c r="C720" s="136" t="s">
        <v>833</v>
      </c>
      <c r="D720" s="136" t="s">
        <v>157</v>
      </c>
      <c r="E720" s="137" t="s">
        <v>834</v>
      </c>
      <c r="F720" s="138" t="s">
        <v>835</v>
      </c>
      <c r="G720" s="139" t="s">
        <v>160</v>
      </c>
      <c r="H720" s="140">
        <v>660.941</v>
      </c>
      <c r="I720" s="141"/>
      <c r="J720" s="142">
        <f>ROUND(I720*H720,2)</f>
        <v>0</v>
      </c>
      <c r="K720" s="138" t="s">
        <v>161</v>
      </c>
      <c r="L720" s="32"/>
      <c r="M720" s="143" t="s">
        <v>1</v>
      </c>
      <c r="N720" s="144" t="s">
        <v>46</v>
      </c>
      <c r="P720" s="145">
        <f>O720*H720</f>
        <v>0</v>
      </c>
      <c r="Q720" s="145">
        <v>0</v>
      </c>
      <c r="R720" s="145">
        <f>Q720*H720</f>
        <v>0</v>
      </c>
      <c r="S720" s="145">
        <v>0.0055</v>
      </c>
      <c r="T720" s="146">
        <f>S720*H720</f>
        <v>3.6351755</v>
      </c>
      <c r="AR720" s="147" t="s">
        <v>253</v>
      </c>
      <c r="AT720" s="147" t="s">
        <v>157</v>
      </c>
      <c r="AU720" s="147" t="s">
        <v>90</v>
      </c>
      <c r="AY720" s="17" t="s">
        <v>155</v>
      </c>
      <c r="BE720" s="148">
        <f>IF(N720="základní",J720,0)</f>
        <v>0</v>
      </c>
      <c r="BF720" s="148">
        <f>IF(N720="snížená",J720,0)</f>
        <v>0</v>
      </c>
      <c r="BG720" s="148">
        <f>IF(N720="zákl. přenesená",J720,0)</f>
        <v>0</v>
      </c>
      <c r="BH720" s="148">
        <f>IF(N720="sníž. přenesená",J720,0)</f>
        <v>0</v>
      </c>
      <c r="BI720" s="148">
        <f>IF(N720="nulová",J720,0)</f>
        <v>0</v>
      </c>
      <c r="BJ720" s="17" t="s">
        <v>88</v>
      </c>
      <c r="BK720" s="148">
        <f>ROUND(I720*H720,2)</f>
        <v>0</v>
      </c>
      <c r="BL720" s="17" t="s">
        <v>253</v>
      </c>
      <c r="BM720" s="147" t="s">
        <v>836</v>
      </c>
    </row>
    <row r="721" spans="2:51" s="12" customFormat="1" ht="12">
      <c r="B721" s="149"/>
      <c r="D721" s="150" t="s">
        <v>174</v>
      </c>
      <c r="E721" s="151" t="s">
        <v>1</v>
      </c>
      <c r="F721" s="152" t="s">
        <v>837</v>
      </c>
      <c r="H721" s="151" t="s">
        <v>1</v>
      </c>
      <c r="I721" s="153"/>
      <c r="L721" s="149"/>
      <c r="M721" s="154"/>
      <c r="T721" s="155"/>
      <c r="AT721" s="151" t="s">
        <v>174</v>
      </c>
      <c r="AU721" s="151" t="s">
        <v>90</v>
      </c>
      <c r="AV721" s="12" t="s">
        <v>88</v>
      </c>
      <c r="AW721" s="12" t="s">
        <v>36</v>
      </c>
      <c r="AX721" s="12" t="s">
        <v>81</v>
      </c>
      <c r="AY721" s="151" t="s">
        <v>155</v>
      </c>
    </row>
    <row r="722" spans="2:51" s="13" customFormat="1" ht="12">
      <c r="B722" s="156"/>
      <c r="D722" s="150" t="s">
        <v>174</v>
      </c>
      <c r="E722" s="157" t="s">
        <v>1</v>
      </c>
      <c r="F722" s="158" t="s">
        <v>652</v>
      </c>
      <c r="H722" s="159">
        <v>179.137</v>
      </c>
      <c r="I722" s="160"/>
      <c r="L722" s="156"/>
      <c r="M722" s="161"/>
      <c r="T722" s="162"/>
      <c r="AT722" s="157" t="s">
        <v>174</v>
      </c>
      <c r="AU722" s="157" t="s">
        <v>90</v>
      </c>
      <c r="AV722" s="13" t="s">
        <v>90</v>
      </c>
      <c r="AW722" s="13" t="s">
        <v>36</v>
      </c>
      <c r="AX722" s="13" t="s">
        <v>81</v>
      </c>
      <c r="AY722" s="157" t="s">
        <v>155</v>
      </c>
    </row>
    <row r="723" spans="2:51" s="12" customFormat="1" ht="12">
      <c r="B723" s="149"/>
      <c r="D723" s="150" t="s">
        <v>174</v>
      </c>
      <c r="E723" s="151" t="s">
        <v>1</v>
      </c>
      <c r="F723" s="152" t="s">
        <v>838</v>
      </c>
      <c r="H723" s="151" t="s">
        <v>1</v>
      </c>
      <c r="I723" s="153"/>
      <c r="L723" s="149"/>
      <c r="M723" s="154"/>
      <c r="T723" s="155"/>
      <c r="AT723" s="151" t="s">
        <v>174</v>
      </c>
      <c r="AU723" s="151" t="s">
        <v>90</v>
      </c>
      <c r="AV723" s="12" t="s">
        <v>88</v>
      </c>
      <c r="AW723" s="12" t="s">
        <v>36</v>
      </c>
      <c r="AX723" s="12" t="s">
        <v>81</v>
      </c>
      <c r="AY723" s="151" t="s">
        <v>155</v>
      </c>
    </row>
    <row r="724" spans="2:51" s="13" customFormat="1" ht="12">
      <c r="B724" s="156"/>
      <c r="D724" s="150" t="s">
        <v>174</v>
      </c>
      <c r="E724" s="157" t="s">
        <v>1</v>
      </c>
      <c r="F724" s="158" t="s">
        <v>652</v>
      </c>
      <c r="H724" s="159">
        <v>179.137</v>
      </c>
      <c r="I724" s="160"/>
      <c r="L724" s="156"/>
      <c r="M724" s="161"/>
      <c r="T724" s="162"/>
      <c r="AT724" s="157" t="s">
        <v>174</v>
      </c>
      <c r="AU724" s="157" t="s">
        <v>90</v>
      </c>
      <c r="AV724" s="13" t="s">
        <v>90</v>
      </c>
      <c r="AW724" s="13" t="s">
        <v>36</v>
      </c>
      <c r="AX724" s="13" t="s">
        <v>81</v>
      </c>
      <c r="AY724" s="157" t="s">
        <v>155</v>
      </c>
    </row>
    <row r="725" spans="2:51" s="12" customFormat="1" ht="12">
      <c r="B725" s="149"/>
      <c r="D725" s="150" t="s">
        <v>174</v>
      </c>
      <c r="E725" s="151" t="s">
        <v>1</v>
      </c>
      <c r="F725" s="152" t="s">
        <v>839</v>
      </c>
      <c r="H725" s="151" t="s">
        <v>1</v>
      </c>
      <c r="I725" s="153"/>
      <c r="L725" s="149"/>
      <c r="M725" s="154"/>
      <c r="T725" s="155"/>
      <c r="AT725" s="151" t="s">
        <v>174</v>
      </c>
      <c r="AU725" s="151" t="s">
        <v>90</v>
      </c>
      <c r="AV725" s="12" t="s">
        <v>88</v>
      </c>
      <c r="AW725" s="12" t="s">
        <v>36</v>
      </c>
      <c r="AX725" s="12" t="s">
        <v>81</v>
      </c>
      <c r="AY725" s="151" t="s">
        <v>155</v>
      </c>
    </row>
    <row r="726" spans="2:51" s="13" customFormat="1" ht="12">
      <c r="B726" s="156"/>
      <c r="D726" s="150" t="s">
        <v>174</v>
      </c>
      <c r="E726" s="157" t="s">
        <v>1</v>
      </c>
      <c r="F726" s="158" t="s">
        <v>840</v>
      </c>
      <c r="H726" s="159">
        <v>133.935</v>
      </c>
      <c r="I726" s="160"/>
      <c r="L726" s="156"/>
      <c r="M726" s="161"/>
      <c r="T726" s="162"/>
      <c r="AT726" s="157" t="s">
        <v>174</v>
      </c>
      <c r="AU726" s="157" t="s">
        <v>90</v>
      </c>
      <c r="AV726" s="13" t="s">
        <v>90</v>
      </c>
      <c r="AW726" s="13" t="s">
        <v>36</v>
      </c>
      <c r="AX726" s="13" t="s">
        <v>81</v>
      </c>
      <c r="AY726" s="157" t="s">
        <v>155</v>
      </c>
    </row>
    <row r="727" spans="2:51" s="12" customFormat="1" ht="12">
      <c r="B727" s="149"/>
      <c r="D727" s="150" t="s">
        <v>174</v>
      </c>
      <c r="E727" s="151" t="s">
        <v>1</v>
      </c>
      <c r="F727" s="152" t="s">
        <v>841</v>
      </c>
      <c r="H727" s="151" t="s">
        <v>1</v>
      </c>
      <c r="I727" s="153"/>
      <c r="L727" s="149"/>
      <c r="M727" s="154"/>
      <c r="T727" s="155"/>
      <c r="AT727" s="151" t="s">
        <v>174</v>
      </c>
      <c r="AU727" s="151" t="s">
        <v>90</v>
      </c>
      <c r="AV727" s="12" t="s">
        <v>88</v>
      </c>
      <c r="AW727" s="12" t="s">
        <v>36</v>
      </c>
      <c r="AX727" s="12" t="s">
        <v>81</v>
      </c>
      <c r="AY727" s="151" t="s">
        <v>155</v>
      </c>
    </row>
    <row r="728" spans="2:51" s="13" customFormat="1" ht="12">
      <c r="B728" s="156"/>
      <c r="D728" s="150" t="s">
        <v>174</v>
      </c>
      <c r="E728" s="157" t="s">
        <v>1</v>
      </c>
      <c r="F728" s="158" t="s">
        <v>842</v>
      </c>
      <c r="H728" s="159">
        <v>168.732</v>
      </c>
      <c r="I728" s="160"/>
      <c r="L728" s="156"/>
      <c r="M728" s="161"/>
      <c r="T728" s="162"/>
      <c r="AT728" s="157" t="s">
        <v>174</v>
      </c>
      <c r="AU728" s="157" t="s">
        <v>90</v>
      </c>
      <c r="AV728" s="13" t="s">
        <v>90</v>
      </c>
      <c r="AW728" s="13" t="s">
        <v>36</v>
      </c>
      <c r="AX728" s="13" t="s">
        <v>81</v>
      </c>
      <c r="AY728" s="157" t="s">
        <v>155</v>
      </c>
    </row>
    <row r="729" spans="2:51" s="14" customFormat="1" ht="12">
      <c r="B729" s="163"/>
      <c r="D729" s="150" t="s">
        <v>174</v>
      </c>
      <c r="E729" s="164" t="s">
        <v>1</v>
      </c>
      <c r="F729" s="165" t="s">
        <v>181</v>
      </c>
      <c r="H729" s="166">
        <v>660.941</v>
      </c>
      <c r="I729" s="167"/>
      <c r="L729" s="163"/>
      <c r="M729" s="168"/>
      <c r="T729" s="169"/>
      <c r="AT729" s="164" t="s">
        <v>174</v>
      </c>
      <c r="AU729" s="164" t="s">
        <v>90</v>
      </c>
      <c r="AV729" s="14" t="s">
        <v>162</v>
      </c>
      <c r="AW729" s="14" t="s">
        <v>36</v>
      </c>
      <c r="AX729" s="14" t="s">
        <v>88</v>
      </c>
      <c r="AY729" s="164" t="s">
        <v>155</v>
      </c>
    </row>
    <row r="730" spans="2:65" s="1" customFormat="1" ht="24.25" customHeight="1">
      <c r="B730" s="32"/>
      <c r="C730" s="136" t="s">
        <v>843</v>
      </c>
      <c r="D730" s="136" t="s">
        <v>157</v>
      </c>
      <c r="E730" s="137" t="s">
        <v>844</v>
      </c>
      <c r="F730" s="138" t="s">
        <v>845</v>
      </c>
      <c r="G730" s="139" t="s">
        <v>160</v>
      </c>
      <c r="H730" s="140">
        <v>388.151</v>
      </c>
      <c r="I730" s="141"/>
      <c r="J730" s="142">
        <f>ROUND(I730*H730,2)</f>
        <v>0</v>
      </c>
      <c r="K730" s="138" t="s">
        <v>161</v>
      </c>
      <c r="L730" s="32"/>
      <c r="M730" s="143" t="s">
        <v>1</v>
      </c>
      <c r="N730" s="144" t="s">
        <v>46</v>
      </c>
      <c r="P730" s="145">
        <f>O730*H730</f>
        <v>0</v>
      </c>
      <c r="Q730" s="145">
        <v>3.3088E-05</v>
      </c>
      <c r="R730" s="145">
        <f>Q730*H730</f>
        <v>0.012843140288</v>
      </c>
      <c r="S730" s="145">
        <v>0</v>
      </c>
      <c r="T730" s="146">
        <f>S730*H730</f>
        <v>0</v>
      </c>
      <c r="AR730" s="147" t="s">
        <v>253</v>
      </c>
      <c r="AT730" s="147" t="s">
        <v>157</v>
      </c>
      <c r="AU730" s="147" t="s">
        <v>90</v>
      </c>
      <c r="AY730" s="17" t="s">
        <v>155</v>
      </c>
      <c r="BE730" s="148">
        <f>IF(N730="základní",J730,0)</f>
        <v>0</v>
      </c>
      <c r="BF730" s="148">
        <f>IF(N730="snížená",J730,0)</f>
        <v>0</v>
      </c>
      <c r="BG730" s="148">
        <f>IF(N730="zákl. přenesená",J730,0)</f>
        <v>0</v>
      </c>
      <c r="BH730" s="148">
        <f>IF(N730="sníž. přenesená",J730,0)</f>
        <v>0</v>
      </c>
      <c r="BI730" s="148">
        <f>IF(N730="nulová",J730,0)</f>
        <v>0</v>
      </c>
      <c r="BJ730" s="17" t="s">
        <v>88</v>
      </c>
      <c r="BK730" s="148">
        <f>ROUND(I730*H730,2)</f>
        <v>0</v>
      </c>
      <c r="BL730" s="17" t="s">
        <v>253</v>
      </c>
      <c r="BM730" s="147" t="s">
        <v>846</v>
      </c>
    </row>
    <row r="731" spans="2:51" s="13" customFormat="1" ht="12">
      <c r="B731" s="156"/>
      <c r="D731" s="150" t="s">
        <v>174</v>
      </c>
      <c r="E731" s="157" t="s">
        <v>1</v>
      </c>
      <c r="F731" s="158" t="s">
        <v>826</v>
      </c>
      <c r="H731" s="159">
        <v>168.732</v>
      </c>
      <c r="I731" s="160"/>
      <c r="L731" s="156"/>
      <c r="M731" s="161"/>
      <c r="T731" s="162"/>
      <c r="AT731" s="157" t="s">
        <v>174</v>
      </c>
      <c r="AU731" s="157" t="s">
        <v>90</v>
      </c>
      <c r="AV731" s="13" t="s">
        <v>90</v>
      </c>
      <c r="AW731" s="13" t="s">
        <v>36</v>
      </c>
      <c r="AX731" s="13" t="s">
        <v>81</v>
      </c>
      <c r="AY731" s="157" t="s">
        <v>155</v>
      </c>
    </row>
    <row r="732" spans="2:51" s="13" customFormat="1" ht="12">
      <c r="B732" s="156"/>
      <c r="D732" s="150" t="s">
        <v>174</v>
      </c>
      <c r="E732" s="157" t="s">
        <v>1</v>
      </c>
      <c r="F732" s="158" t="s">
        <v>827</v>
      </c>
      <c r="H732" s="159">
        <v>219.419</v>
      </c>
      <c r="I732" s="160"/>
      <c r="L732" s="156"/>
      <c r="M732" s="161"/>
      <c r="T732" s="162"/>
      <c r="AT732" s="157" t="s">
        <v>174</v>
      </c>
      <c r="AU732" s="157" t="s">
        <v>90</v>
      </c>
      <c r="AV732" s="13" t="s">
        <v>90</v>
      </c>
      <c r="AW732" s="13" t="s">
        <v>36</v>
      </c>
      <c r="AX732" s="13" t="s">
        <v>81</v>
      </c>
      <c r="AY732" s="157" t="s">
        <v>155</v>
      </c>
    </row>
    <row r="733" spans="2:51" s="14" customFormat="1" ht="12">
      <c r="B733" s="163"/>
      <c r="D733" s="150" t="s">
        <v>174</v>
      </c>
      <c r="E733" s="164" t="s">
        <v>1</v>
      </c>
      <c r="F733" s="165" t="s">
        <v>181</v>
      </c>
      <c r="H733" s="166">
        <v>388.151</v>
      </c>
      <c r="I733" s="167"/>
      <c r="L733" s="163"/>
      <c r="M733" s="168"/>
      <c r="T733" s="169"/>
      <c r="AT733" s="164" t="s">
        <v>174</v>
      </c>
      <c r="AU733" s="164" t="s">
        <v>90</v>
      </c>
      <c r="AV733" s="14" t="s">
        <v>162</v>
      </c>
      <c r="AW733" s="14" t="s">
        <v>36</v>
      </c>
      <c r="AX733" s="14" t="s">
        <v>88</v>
      </c>
      <c r="AY733" s="164" t="s">
        <v>155</v>
      </c>
    </row>
    <row r="734" spans="2:65" s="1" customFormat="1" ht="33" customHeight="1">
      <c r="B734" s="32"/>
      <c r="C734" s="170" t="s">
        <v>847</v>
      </c>
      <c r="D734" s="170" t="s">
        <v>228</v>
      </c>
      <c r="E734" s="171" t="s">
        <v>848</v>
      </c>
      <c r="F734" s="172" t="s">
        <v>849</v>
      </c>
      <c r="G734" s="173" t="s">
        <v>160</v>
      </c>
      <c r="H734" s="174">
        <v>452.39</v>
      </c>
      <c r="I734" s="175"/>
      <c r="J734" s="176">
        <f>ROUND(I734*H734,2)</f>
        <v>0</v>
      </c>
      <c r="K734" s="172" t="s">
        <v>161</v>
      </c>
      <c r="L734" s="177"/>
      <c r="M734" s="178" t="s">
        <v>1</v>
      </c>
      <c r="N734" s="179" t="s">
        <v>46</v>
      </c>
      <c r="P734" s="145">
        <f>O734*H734</f>
        <v>0</v>
      </c>
      <c r="Q734" s="145">
        <v>0.0021</v>
      </c>
      <c r="R734" s="145">
        <f>Q734*H734</f>
        <v>0.950019</v>
      </c>
      <c r="S734" s="145">
        <v>0</v>
      </c>
      <c r="T734" s="146">
        <f>S734*H734</f>
        <v>0</v>
      </c>
      <c r="AR734" s="147" t="s">
        <v>358</v>
      </c>
      <c r="AT734" s="147" t="s">
        <v>228</v>
      </c>
      <c r="AU734" s="147" t="s">
        <v>90</v>
      </c>
      <c r="AY734" s="17" t="s">
        <v>155</v>
      </c>
      <c r="BE734" s="148">
        <f>IF(N734="základní",J734,0)</f>
        <v>0</v>
      </c>
      <c r="BF734" s="148">
        <f>IF(N734="snížená",J734,0)</f>
        <v>0</v>
      </c>
      <c r="BG734" s="148">
        <f>IF(N734="zákl. přenesená",J734,0)</f>
        <v>0</v>
      </c>
      <c r="BH734" s="148">
        <f>IF(N734="sníž. přenesená",J734,0)</f>
        <v>0</v>
      </c>
      <c r="BI734" s="148">
        <f>IF(N734="nulová",J734,0)</f>
        <v>0</v>
      </c>
      <c r="BJ734" s="17" t="s">
        <v>88</v>
      </c>
      <c r="BK734" s="148">
        <f>ROUND(I734*H734,2)</f>
        <v>0</v>
      </c>
      <c r="BL734" s="17" t="s">
        <v>253</v>
      </c>
      <c r="BM734" s="147" t="s">
        <v>850</v>
      </c>
    </row>
    <row r="735" spans="2:51" s="13" customFormat="1" ht="12">
      <c r="B735" s="156"/>
      <c r="D735" s="150" t="s">
        <v>174</v>
      </c>
      <c r="F735" s="158" t="s">
        <v>832</v>
      </c>
      <c r="H735" s="159">
        <v>452.39</v>
      </c>
      <c r="I735" s="160"/>
      <c r="L735" s="156"/>
      <c r="M735" s="161"/>
      <c r="T735" s="162"/>
      <c r="AT735" s="157" t="s">
        <v>174</v>
      </c>
      <c r="AU735" s="157" t="s">
        <v>90</v>
      </c>
      <c r="AV735" s="13" t="s">
        <v>90</v>
      </c>
      <c r="AW735" s="13" t="s">
        <v>4</v>
      </c>
      <c r="AX735" s="13" t="s">
        <v>88</v>
      </c>
      <c r="AY735" s="157" t="s">
        <v>155</v>
      </c>
    </row>
    <row r="736" spans="2:65" s="1" customFormat="1" ht="37.9" customHeight="1">
      <c r="B736" s="32"/>
      <c r="C736" s="136" t="s">
        <v>851</v>
      </c>
      <c r="D736" s="136" t="s">
        <v>157</v>
      </c>
      <c r="E736" s="137" t="s">
        <v>852</v>
      </c>
      <c r="F736" s="138" t="s">
        <v>853</v>
      </c>
      <c r="G736" s="139" t="s">
        <v>422</v>
      </c>
      <c r="H736" s="140">
        <v>1</v>
      </c>
      <c r="I736" s="141"/>
      <c r="J736" s="142">
        <f>ROUND(I736*H736,2)</f>
        <v>0</v>
      </c>
      <c r="K736" s="138" t="s">
        <v>161</v>
      </c>
      <c r="L736" s="32"/>
      <c r="M736" s="143" t="s">
        <v>1</v>
      </c>
      <c r="N736" s="144" t="s">
        <v>46</v>
      </c>
      <c r="P736" s="145">
        <f>O736*H736</f>
        <v>0</v>
      </c>
      <c r="Q736" s="145">
        <v>0.0015012</v>
      </c>
      <c r="R736" s="145">
        <f>Q736*H736</f>
        <v>0.0015012</v>
      </c>
      <c r="S736" s="145">
        <v>0</v>
      </c>
      <c r="T736" s="146">
        <f>S736*H736</f>
        <v>0</v>
      </c>
      <c r="AR736" s="147" t="s">
        <v>253</v>
      </c>
      <c r="AT736" s="147" t="s">
        <v>157</v>
      </c>
      <c r="AU736" s="147" t="s">
        <v>90</v>
      </c>
      <c r="AY736" s="17" t="s">
        <v>155</v>
      </c>
      <c r="BE736" s="148">
        <f>IF(N736="základní",J736,0)</f>
        <v>0</v>
      </c>
      <c r="BF736" s="148">
        <f>IF(N736="snížená",J736,0)</f>
        <v>0</v>
      </c>
      <c r="BG736" s="148">
        <f>IF(N736="zákl. přenesená",J736,0)</f>
        <v>0</v>
      </c>
      <c r="BH736" s="148">
        <f>IF(N736="sníž. přenesená",J736,0)</f>
        <v>0</v>
      </c>
      <c r="BI736" s="148">
        <f>IF(N736="nulová",J736,0)</f>
        <v>0</v>
      </c>
      <c r="BJ736" s="17" t="s">
        <v>88</v>
      </c>
      <c r="BK736" s="148">
        <f>ROUND(I736*H736,2)</f>
        <v>0</v>
      </c>
      <c r="BL736" s="17" t="s">
        <v>253</v>
      </c>
      <c r="BM736" s="147" t="s">
        <v>854</v>
      </c>
    </row>
    <row r="737" spans="2:51" s="12" customFormat="1" ht="12">
      <c r="B737" s="149"/>
      <c r="D737" s="150" t="s">
        <v>174</v>
      </c>
      <c r="E737" s="151" t="s">
        <v>1</v>
      </c>
      <c r="F737" s="152" t="s">
        <v>855</v>
      </c>
      <c r="H737" s="151" t="s">
        <v>1</v>
      </c>
      <c r="I737" s="153"/>
      <c r="L737" s="149"/>
      <c r="M737" s="154"/>
      <c r="T737" s="155"/>
      <c r="AT737" s="151" t="s">
        <v>174</v>
      </c>
      <c r="AU737" s="151" t="s">
        <v>90</v>
      </c>
      <c r="AV737" s="12" t="s">
        <v>88</v>
      </c>
      <c r="AW737" s="12" t="s">
        <v>36</v>
      </c>
      <c r="AX737" s="12" t="s">
        <v>81</v>
      </c>
      <c r="AY737" s="151" t="s">
        <v>155</v>
      </c>
    </row>
    <row r="738" spans="2:51" s="13" customFormat="1" ht="12">
      <c r="B738" s="156"/>
      <c r="D738" s="150" t="s">
        <v>174</v>
      </c>
      <c r="E738" s="157" t="s">
        <v>1</v>
      </c>
      <c r="F738" s="158" t="s">
        <v>856</v>
      </c>
      <c r="H738" s="159">
        <v>1</v>
      </c>
      <c r="I738" s="160"/>
      <c r="L738" s="156"/>
      <c r="M738" s="161"/>
      <c r="T738" s="162"/>
      <c r="AT738" s="157" t="s">
        <v>174</v>
      </c>
      <c r="AU738" s="157" t="s">
        <v>90</v>
      </c>
      <c r="AV738" s="13" t="s">
        <v>90</v>
      </c>
      <c r="AW738" s="13" t="s">
        <v>36</v>
      </c>
      <c r="AX738" s="13" t="s">
        <v>81</v>
      </c>
      <c r="AY738" s="157" t="s">
        <v>155</v>
      </c>
    </row>
    <row r="739" spans="2:51" s="14" customFormat="1" ht="12">
      <c r="B739" s="163"/>
      <c r="D739" s="150" t="s">
        <v>174</v>
      </c>
      <c r="E739" s="164" t="s">
        <v>1</v>
      </c>
      <c r="F739" s="165" t="s">
        <v>181</v>
      </c>
      <c r="H739" s="166">
        <v>1</v>
      </c>
      <c r="I739" s="167"/>
      <c r="L739" s="163"/>
      <c r="M739" s="168"/>
      <c r="T739" s="169"/>
      <c r="AT739" s="164" t="s">
        <v>174</v>
      </c>
      <c r="AU739" s="164" t="s">
        <v>90</v>
      </c>
      <c r="AV739" s="14" t="s">
        <v>162</v>
      </c>
      <c r="AW739" s="14" t="s">
        <v>36</v>
      </c>
      <c r="AX739" s="14" t="s">
        <v>88</v>
      </c>
      <c r="AY739" s="164" t="s">
        <v>155</v>
      </c>
    </row>
    <row r="740" spans="2:65" s="1" customFormat="1" ht="24.25" customHeight="1">
      <c r="B740" s="32"/>
      <c r="C740" s="136" t="s">
        <v>857</v>
      </c>
      <c r="D740" s="136" t="s">
        <v>157</v>
      </c>
      <c r="E740" s="137" t="s">
        <v>858</v>
      </c>
      <c r="F740" s="138" t="s">
        <v>859</v>
      </c>
      <c r="G740" s="139" t="s">
        <v>160</v>
      </c>
      <c r="H740" s="140">
        <v>313.072</v>
      </c>
      <c r="I740" s="141"/>
      <c r="J740" s="142">
        <f>ROUND(I740*H740,2)</f>
        <v>0</v>
      </c>
      <c r="K740" s="138" t="s">
        <v>161</v>
      </c>
      <c r="L740" s="32"/>
      <c r="M740" s="143" t="s">
        <v>1</v>
      </c>
      <c r="N740" s="144" t="s">
        <v>46</v>
      </c>
      <c r="P740" s="145">
        <f>O740*H740</f>
        <v>0</v>
      </c>
      <c r="Q740" s="145">
        <v>0</v>
      </c>
      <c r="R740" s="145">
        <f>Q740*H740</f>
        <v>0</v>
      </c>
      <c r="S740" s="145">
        <v>0</v>
      </c>
      <c r="T740" s="146">
        <f>S740*H740</f>
        <v>0</v>
      </c>
      <c r="AR740" s="147" t="s">
        <v>253</v>
      </c>
      <c r="AT740" s="147" t="s">
        <v>157</v>
      </c>
      <c r="AU740" s="147" t="s">
        <v>90</v>
      </c>
      <c r="AY740" s="17" t="s">
        <v>155</v>
      </c>
      <c r="BE740" s="148">
        <f>IF(N740="základní",J740,0)</f>
        <v>0</v>
      </c>
      <c r="BF740" s="148">
        <f>IF(N740="snížená",J740,0)</f>
        <v>0</v>
      </c>
      <c r="BG740" s="148">
        <f>IF(N740="zákl. přenesená",J740,0)</f>
        <v>0</v>
      </c>
      <c r="BH740" s="148">
        <f>IF(N740="sníž. přenesená",J740,0)</f>
        <v>0</v>
      </c>
      <c r="BI740" s="148">
        <f>IF(N740="nulová",J740,0)</f>
        <v>0</v>
      </c>
      <c r="BJ740" s="17" t="s">
        <v>88</v>
      </c>
      <c r="BK740" s="148">
        <f>ROUND(I740*H740,2)</f>
        <v>0</v>
      </c>
      <c r="BL740" s="17" t="s">
        <v>253</v>
      </c>
      <c r="BM740" s="147" t="s">
        <v>860</v>
      </c>
    </row>
    <row r="741" spans="2:51" s="13" customFormat="1" ht="12">
      <c r="B741" s="156"/>
      <c r="D741" s="150" t="s">
        <v>174</v>
      </c>
      <c r="E741" s="157" t="s">
        <v>1</v>
      </c>
      <c r="F741" s="158" t="s">
        <v>861</v>
      </c>
      <c r="H741" s="159">
        <v>133.935</v>
      </c>
      <c r="I741" s="160"/>
      <c r="L741" s="156"/>
      <c r="M741" s="161"/>
      <c r="T741" s="162"/>
      <c r="AT741" s="157" t="s">
        <v>174</v>
      </c>
      <c r="AU741" s="157" t="s">
        <v>90</v>
      </c>
      <c r="AV741" s="13" t="s">
        <v>90</v>
      </c>
      <c r="AW741" s="13" t="s">
        <v>36</v>
      </c>
      <c r="AX741" s="13" t="s">
        <v>81</v>
      </c>
      <c r="AY741" s="157" t="s">
        <v>155</v>
      </c>
    </row>
    <row r="742" spans="2:51" s="13" customFormat="1" ht="12">
      <c r="B742" s="156"/>
      <c r="D742" s="150" t="s">
        <v>174</v>
      </c>
      <c r="E742" s="157" t="s">
        <v>1</v>
      </c>
      <c r="F742" s="158" t="s">
        <v>862</v>
      </c>
      <c r="H742" s="159">
        <v>179.137</v>
      </c>
      <c r="I742" s="160"/>
      <c r="L742" s="156"/>
      <c r="M742" s="161"/>
      <c r="T742" s="162"/>
      <c r="AT742" s="157" t="s">
        <v>174</v>
      </c>
      <c r="AU742" s="157" t="s">
        <v>90</v>
      </c>
      <c r="AV742" s="13" t="s">
        <v>90</v>
      </c>
      <c r="AW742" s="13" t="s">
        <v>36</v>
      </c>
      <c r="AX742" s="13" t="s">
        <v>81</v>
      </c>
      <c r="AY742" s="157" t="s">
        <v>155</v>
      </c>
    </row>
    <row r="743" spans="2:51" s="14" customFormat="1" ht="12">
      <c r="B743" s="163"/>
      <c r="D743" s="150" t="s">
        <v>174</v>
      </c>
      <c r="E743" s="164" t="s">
        <v>1</v>
      </c>
      <c r="F743" s="165" t="s">
        <v>181</v>
      </c>
      <c r="H743" s="166">
        <v>313.072</v>
      </c>
      <c r="I743" s="167"/>
      <c r="L743" s="163"/>
      <c r="M743" s="168"/>
      <c r="T743" s="169"/>
      <c r="AT743" s="164" t="s">
        <v>174</v>
      </c>
      <c r="AU743" s="164" t="s">
        <v>90</v>
      </c>
      <c r="AV743" s="14" t="s">
        <v>162</v>
      </c>
      <c r="AW743" s="14" t="s">
        <v>36</v>
      </c>
      <c r="AX743" s="14" t="s">
        <v>88</v>
      </c>
      <c r="AY743" s="164" t="s">
        <v>155</v>
      </c>
    </row>
    <row r="744" spans="2:65" s="1" customFormat="1" ht="16.5" customHeight="1">
      <c r="B744" s="32"/>
      <c r="C744" s="170" t="s">
        <v>863</v>
      </c>
      <c r="D744" s="170" t="s">
        <v>228</v>
      </c>
      <c r="E744" s="171" t="s">
        <v>805</v>
      </c>
      <c r="F744" s="172" t="s">
        <v>806</v>
      </c>
      <c r="G744" s="173" t="s">
        <v>160</v>
      </c>
      <c r="H744" s="174">
        <v>361.598</v>
      </c>
      <c r="I744" s="175"/>
      <c r="J744" s="176">
        <f>ROUND(I744*H744,2)</f>
        <v>0</v>
      </c>
      <c r="K744" s="172" t="s">
        <v>161</v>
      </c>
      <c r="L744" s="177"/>
      <c r="M744" s="178" t="s">
        <v>1</v>
      </c>
      <c r="N744" s="179" t="s">
        <v>46</v>
      </c>
      <c r="P744" s="145">
        <f>O744*H744</f>
        <v>0</v>
      </c>
      <c r="Q744" s="145">
        <v>0.0003</v>
      </c>
      <c r="R744" s="145">
        <f>Q744*H744</f>
        <v>0.10847939999999999</v>
      </c>
      <c r="S744" s="145">
        <v>0</v>
      </c>
      <c r="T744" s="146">
        <f>S744*H744</f>
        <v>0</v>
      </c>
      <c r="AR744" s="147" t="s">
        <v>358</v>
      </c>
      <c r="AT744" s="147" t="s">
        <v>228</v>
      </c>
      <c r="AU744" s="147" t="s">
        <v>90</v>
      </c>
      <c r="AY744" s="17" t="s">
        <v>155</v>
      </c>
      <c r="BE744" s="148">
        <f>IF(N744="základní",J744,0)</f>
        <v>0</v>
      </c>
      <c r="BF744" s="148">
        <f>IF(N744="snížená",J744,0)</f>
        <v>0</v>
      </c>
      <c r="BG744" s="148">
        <f>IF(N744="zákl. přenesená",J744,0)</f>
        <v>0</v>
      </c>
      <c r="BH744" s="148">
        <f>IF(N744="sníž. přenesená",J744,0)</f>
        <v>0</v>
      </c>
      <c r="BI744" s="148">
        <f>IF(N744="nulová",J744,0)</f>
        <v>0</v>
      </c>
      <c r="BJ744" s="17" t="s">
        <v>88</v>
      </c>
      <c r="BK744" s="148">
        <f>ROUND(I744*H744,2)</f>
        <v>0</v>
      </c>
      <c r="BL744" s="17" t="s">
        <v>253</v>
      </c>
      <c r="BM744" s="147" t="s">
        <v>864</v>
      </c>
    </row>
    <row r="745" spans="2:51" s="13" customFormat="1" ht="12">
      <c r="B745" s="156"/>
      <c r="D745" s="150" t="s">
        <v>174</v>
      </c>
      <c r="F745" s="158" t="s">
        <v>865</v>
      </c>
      <c r="H745" s="159">
        <v>361.598</v>
      </c>
      <c r="I745" s="160"/>
      <c r="L745" s="156"/>
      <c r="M745" s="161"/>
      <c r="T745" s="162"/>
      <c r="AT745" s="157" t="s">
        <v>174</v>
      </c>
      <c r="AU745" s="157" t="s">
        <v>90</v>
      </c>
      <c r="AV745" s="13" t="s">
        <v>90</v>
      </c>
      <c r="AW745" s="13" t="s">
        <v>4</v>
      </c>
      <c r="AX745" s="13" t="s">
        <v>88</v>
      </c>
      <c r="AY745" s="157" t="s">
        <v>155</v>
      </c>
    </row>
    <row r="746" spans="2:65" s="1" customFormat="1" ht="24.25" customHeight="1">
      <c r="B746" s="32"/>
      <c r="C746" s="136" t="s">
        <v>866</v>
      </c>
      <c r="D746" s="136" t="s">
        <v>157</v>
      </c>
      <c r="E746" s="137" t="s">
        <v>867</v>
      </c>
      <c r="F746" s="138" t="s">
        <v>868</v>
      </c>
      <c r="G746" s="139" t="s">
        <v>160</v>
      </c>
      <c r="H746" s="140">
        <v>388.151</v>
      </c>
      <c r="I746" s="141"/>
      <c r="J746" s="142">
        <f>ROUND(I746*H746,2)</f>
        <v>0</v>
      </c>
      <c r="K746" s="138" t="s">
        <v>161</v>
      </c>
      <c r="L746" s="32"/>
      <c r="M746" s="143" t="s">
        <v>1</v>
      </c>
      <c r="N746" s="144" t="s">
        <v>46</v>
      </c>
      <c r="P746" s="145">
        <f>O746*H746</f>
        <v>0</v>
      </c>
      <c r="Q746" s="145">
        <v>0</v>
      </c>
      <c r="R746" s="145">
        <f>Q746*H746</f>
        <v>0</v>
      </c>
      <c r="S746" s="145">
        <v>0</v>
      </c>
      <c r="T746" s="146">
        <f>S746*H746</f>
        <v>0</v>
      </c>
      <c r="AR746" s="147" t="s">
        <v>253</v>
      </c>
      <c r="AT746" s="147" t="s">
        <v>157</v>
      </c>
      <c r="AU746" s="147" t="s">
        <v>90</v>
      </c>
      <c r="AY746" s="17" t="s">
        <v>155</v>
      </c>
      <c r="BE746" s="148">
        <f>IF(N746="základní",J746,0)</f>
        <v>0</v>
      </c>
      <c r="BF746" s="148">
        <f>IF(N746="snížená",J746,0)</f>
        <v>0</v>
      </c>
      <c r="BG746" s="148">
        <f>IF(N746="zákl. přenesená",J746,0)</f>
        <v>0</v>
      </c>
      <c r="BH746" s="148">
        <f>IF(N746="sníž. přenesená",J746,0)</f>
        <v>0</v>
      </c>
      <c r="BI746" s="148">
        <f>IF(N746="nulová",J746,0)</f>
        <v>0</v>
      </c>
      <c r="BJ746" s="17" t="s">
        <v>88</v>
      </c>
      <c r="BK746" s="148">
        <f>ROUND(I746*H746,2)</f>
        <v>0</v>
      </c>
      <c r="BL746" s="17" t="s">
        <v>253</v>
      </c>
      <c r="BM746" s="147" t="s">
        <v>869</v>
      </c>
    </row>
    <row r="747" spans="2:51" s="13" customFormat="1" ht="12">
      <c r="B747" s="156"/>
      <c r="D747" s="150" t="s">
        <v>174</v>
      </c>
      <c r="E747" s="157" t="s">
        <v>1</v>
      </c>
      <c r="F747" s="158" t="s">
        <v>826</v>
      </c>
      <c r="H747" s="159">
        <v>168.732</v>
      </c>
      <c r="I747" s="160"/>
      <c r="L747" s="156"/>
      <c r="M747" s="161"/>
      <c r="T747" s="162"/>
      <c r="AT747" s="157" t="s">
        <v>174</v>
      </c>
      <c r="AU747" s="157" t="s">
        <v>90</v>
      </c>
      <c r="AV747" s="13" t="s">
        <v>90</v>
      </c>
      <c r="AW747" s="13" t="s">
        <v>36</v>
      </c>
      <c r="AX747" s="13" t="s">
        <v>81</v>
      </c>
      <c r="AY747" s="157" t="s">
        <v>155</v>
      </c>
    </row>
    <row r="748" spans="2:51" s="13" customFormat="1" ht="12">
      <c r="B748" s="156"/>
      <c r="D748" s="150" t="s">
        <v>174</v>
      </c>
      <c r="E748" s="157" t="s">
        <v>1</v>
      </c>
      <c r="F748" s="158" t="s">
        <v>827</v>
      </c>
      <c r="H748" s="159">
        <v>219.419</v>
      </c>
      <c r="I748" s="160"/>
      <c r="L748" s="156"/>
      <c r="M748" s="161"/>
      <c r="T748" s="162"/>
      <c r="AT748" s="157" t="s">
        <v>174</v>
      </c>
      <c r="AU748" s="157" t="s">
        <v>90</v>
      </c>
      <c r="AV748" s="13" t="s">
        <v>90</v>
      </c>
      <c r="AW748" s="13" t="s">
        <v>36</v>
      </c>
      <c r="AX748" s="13" t="s">
        <v>81</v>
      </c>
      <c r="AY748" s="157" t="s">
        <v>155</v>
      </c>
    </row>
    <row r="749" spans="2:51" s="14" customFormat="1" ht="12">
      <c r="B749" s="163"/>
      <c r="D749" s="150" t="s">
        <v>174</v>
      </c>
      <c r="E749" s="164" t="s">
        <v>1</v>
      </c>
      <c r="F749" s="165" t="s">
        <v>181</v>
      </c>
      <c r="H749" s="166">
        <v>388.151</v>
      </c>
      <c r="I749" s="167"/>
      <c r="L749" s="163"/>
      <c r="M749" s="168"/>
      <c r="T749" s="169"/>
      <c r="AT749" s="164" t="s">
        <v>174</v>
      </c>
      <c r="AU749" s="164" t="s">
        <v>90</v>
      </c>
      <c r="AV749" s="14" t="s">
        <v>162</v>
      </c>
      <c r="AW749" s="14" t="s">
        <v>36</v>
      </c>
      <c r="AX749" s="14" t="s">
        <v>88</v>
      </c>
      <c r="AY749" s="164" t="s">
        <v>155</v>
      </c>
    </row>
    <row r="750" spans="2:65" s="1" customFormat="1" ht="16.5" customHeight="1">
      <c r="B750" s="32"/>
      <c r="C750" s="170" t="s">
        <v>870</v>
      </c>
      <c r="D750" s="170" t="s">
        <v>228</v>
      </c>
      <c r="E750" s="171" t="s">
        <v>805</v>
      </c>
      <c r="F750" s="172" t="s">
        <v>806</v>
      </c>
      <c r="G750" s="173" t="s">
        <v>160</v>
      </c>
      <c r="H750" s="174">
        <v>448.314</v>
      </c>
      <c r="I750" s="175"/>
      <c r="J750" s="176">
        <f>ROUND(I750*H750,2)</f>
        <v>0</v>
      </c>
      <c r="K750" s="172" t="s">
        <v>161</v>
      </c>
      <c r="L750" s="177"/>
      <c r="M750" s="178" t="s">
        <v>1</v>
      </c>
      <c r="N750" s="179" t="s">
        <v>46</v>
      </c>
      <c r="P750" s="145">
        <f>O750*H750</f>
        <v>0</v>
      </c>
      <c r="Q750" s="145">
        <v>0.0003</v>
      </c>
      <c r="R750" s="145">
        <f>Q750*H750</f>
        <v>0.1344942</v>
      </c>
      <c r="S750" s="145">
        <v>0</v>
      </c>
      <c r="T750" s="146">
        <f>S750*H750</f>
        <v>0</v>
      </c>
      <c r="AR750" s="147" t="s">
        <v>358</v>
      </c>
      <c r="AT750" s="147" t="s">
        <v>228</v>
      </c>
      <c r="AU750" s="147" t="s">
        <v>90</v>
      </c>
      <c r="AY750" s="17" t="s">
        <v>155</v>
      </c>
      <c r="BE750" s="148">
        <f>IF(N750="základní",J750,0)</f>
        <v>0</v>
      </c>
      <c r="BF750" s="148">
        <f>IF(N750="snížená",J750,0)</f>
        <v>0</v>
      </c>
      <c r="BG750" s="148">
        <f>IF(N750="zákl. přenesená",J750,0)</f>
        <v>0</v>
      </c>
      <c r="BH750" s="148">
        <f>IF(N750="sníž. přenesená",J750,0)</f>
        <v>0</v>
      </c>
      <c r="BI750" s="148">
        <f>IF(N750="nulová",J750,0)</f>
        <v>0</v>
      </c>
      <c r="BJ750" s="17" t="s">
        <v>88</v>
      </c>
      <c r="BK750" s="148">
        <f>ROUND(I750*H750,2)</f>
        <v>0</v>
      </c>
      <c r="BL750" s="17" t="s">
        <v>253</v>
      </c>
      <c r="BM750" s="147" t="s">
        <v>871</v>
      </c>
    </row>
    <row r="751" spans="2:51" s="13" customFormat="1" ht="12">
      <c r="B751" s="156"/>
      <c r="D751" s="150" t="s">
        <v>174</v>
      </c>
      <c r="F751" s="158" t="s">
        <v>872</v>
      </c>
      <c r="H751" s="159">
        <v>448.314</v>
      </c>
      <c r="I751" s="160"/>
      <c r="L751" s="156"/>
      <c r="M751" s="161"/>
      <c r="T751" s="162"/>
      <c r="AT751" s="157" t="s">
        <v>174</v>
      </c>
      <c r="AU751" s="157" t="s">
        <v>90</v>
      </c>
      <c r="AV751" s="13" t="s">
        <v>90</v>
      </c>
      <c r="AW751" s="13" t="s">
        <v>4</v>
      </c>
      <c r="AX751" s="13" t="s">
        <v>88</v>
      </c>
      <c r="AY751" s="157" t="s">
        <v>155</v>
      </c>
    </row>
    <row r="752" spans="2:65" s="1" customFormat="1" ht="24.25" customHeight="1">
      <c r="B752" s="32"/>
      <c r="C752" s="136" t="s">
        <v>873</v>
      </c>
      <c r="D752" s="136" t="s">
        <v>157</v>
      </c>
      <c r="E752" s="137" t="s">
        <v>874</v>
      </c>
      <c r="F752" s="138" t="s">
        <v>875</v>
      </c>
      <c r="G752" s="139" t="s">
        <v>818</v>
      </c>
      <c r="H752" s="190"/>
      <c r="I752" s="141"/>
      <c r="J752" s="142">
        <f>ROUND(I752*H752,2)</f>
        <v>0</v>
      </c>
      <c r="K752" s="138" t="s">
        <v>161</v>
      </c>
      <c r="L752" s="32"/>
      <c r="M752" s="143" t="s">
        <v>1</v>
      </c>
      <c r="N752" s="144" t="s">
        <v>46</v>
      </c>
      <c r="P752" s="145">
        <f>O752*H752</f>
        <v>0</v>
      </c>
      <c r="Q752" s="145">
        <v>0</v>
      </c>
      <c r="R752" s="145">
        <f>Q752*H752</f>
        <v>0</v>
      </c>
      <c r="S752" s="145">
        <v>0</v>
      </c>
      <c r="T752" s="146">
        <f>S752*H752</f>
        <v>0</v>
      </c>
      <c r="AR752" s="147" t="s">
        <v>253</v>
      </c>
      <c r="AT752" s="147" t="s">
        <v>157</v>
      </c>
      <c r="AU752" s="147" t="s">
        <v>90</v>
      </c>
      <c r="AY752" s="17" t="s">
        <v>155</v>
      </c>
      <c r="BE752" s="148">
        <f>IF(N752="základní",J752,0)</f>
        <v>0</v>
      </c>
      <c r="BF752" s="148">
        <f>IF(N752="snížená",J752,0)</f>
        <v>0</v>
      </c>
      <c r="BG752" s="148">
        <f>IF(N752="zákl. přenesená",J752,0)</f>
        <v>0</v>
      </c>
      <c r="BH752" s="148">
        <f>IF(N752="sníž. přenesená",J752,0)</f>
        <v>0</v>
      </c>
      <c r="BI752" s="148">
        <f>IF(N752="nulová",J752,0)</f>
        <v>0</v>
      </c>
      <c r="BJ752" s="17" t="s">
        <v>88</v>
      </c>
      <c r="BK752" s="148">
        <f>ROUND(I752*H752,2)</f>
        <v>0</v>
      </c>
      <c r="BL752" s="17" t="s">
        <v>253</v>
      </c>
      <c r="BM752" s="147" t="s">
        <v>876</v>
      </c>
    </row>
    <row r="753" spans="2:63" s="11" customFormat="1" ht="22.9" customHeight="1">
      <c r="B753" s="124"/>
      <c r="D753" s="125" t="s">
        <v>80</v>
      </c>
      <c r="E753" s="134" t="s">
        <v>877</v>
      </c>
      <c r="F753" s="134" t="s">
        <v>878</v>
      </c>
      <c r="I753" s="127"/>
      <c r="J753" s="135">
        <f>BK753</f>
        <v>0</v>
      </c>
      <c r="L753" s="124"/>
      <c r="M753" s="129"/>
      <c r="P753" s="130">
        <f>SUM(P754:P808)</f>
        <v>0</v>
      </c>
      <c r="R753" s="130">
        <f>SUM(R754:R808)</f>
        <v>3.2035368400000004</v>
      </c>
      <c r="T753" s="131">
        <f>SUM(T754:T808)</f>
        <v>0.9494261</v>
      </c>
      <c r="AR753" s="125" t="s">
        <v>90</v>
      </c>
      <c r="AT753" s="132" t="s">
        <v>80</v>
      </c>
      <c r="AU753" s="132" t="s">
        <v>88</v>
      </c>
      <c r="AY753" s="125" t="s">
        <v>155</v>
      </c>
      <c r="BK753" s="133">
        <f>SUM(BK754:BK808)</f>
        <v>0</v>
      </c>
    </row>
    <row r="754" spans="2:65" s="1" customFormat="1" ht="24.25" customHeight="1">
      <c r="B754" s="32"/>
      <c r="C754" s="136" t="s">
        <v>879</v>
      </c>
      <c r="D754" s="136" t="s">
        <v>157</v>
      </c>
      <c r="E754" s="137" t="s">
        <v>880</v>
      </c>
      <c r="F754" s="138" t="s">
        <v>881</v>
      </c>
      <c r="G754" s="139" t="s">
        <v>310</v>
      </c>
      <c r="H754" s="140">
        <v>27</v>
      </c>
      <c r="I754" s="141"/>
      <c r="J754" s="142">
        <f>ROUND(I754*H754,2)</f>
        <v>0</v>
      </c>
      <c r="K754" s="138" t="s">
        <v>1</v>
      </c>
      <c r="L754" s="32"/>
      <c r="M754" s="143" t="s">
        <v>1</v>
      </c>
      <c r="N754" s="144" t="s">
        <v>46</v>
      </c>
      <c r="P754" s="145">
        <f>O754*H754</f>
        <v>0</v>
      </c>
      <c r="Q754" s="145">
        <v>0.025</v>
      </c>
      <c r="R754" s="145">
        <f>Q754*H754</f>
        <v>0.675</v>
      </c>
      <c r="S754" s="145">
        <v>0</v>
      </c>
      <c r="T754" s="146">
        <f>S754*H754</f>
        <v>0</v>
      </c>
      <c r="AR754" s="147" t="s">
        <v>253</v>
      </c>
      <c r="AT754" s="147" t="s">
        <v>157</v>
      </c>
      <c r="AU754" s="147" t="s">
        <v>90</v>
      </c>
      <c r="AY754" s="17" t="s">
        <v>155</v>
      </c>
      <c r="BE754" s="148">
        <f>IF(N754="základní",J754,0)</f>
        <v>0</v>
      </c>
      <c r="BF754" s="148">
        <f>IF(N754="snížená",J754,0)</f>
        <v>0</v>
      </c>
      <c r="BG754" s="148">
        <f>IF(N754="zákl. přenesená",J754,0)</f>
        <v>0</v>
      </c>
      <c r="BH754" s="148">
        <f>IF(N754="sníž. přenesená",J754,0)</f>
        <v>0</v>
      </c>
      <c r="BI754" s="148">
        <f>IF(N754="nulová",J754,0)</f>
        <v>0</v>
      </c>
      <c r="BJ754" s="17" t="s">
        <v>88</v>
      </c>
      <c r="BK754" s="148">
        <f>ROUND(I754*H754,2)</f>
        <v>0</v>
      </c>
      <c r="BL754" s="17" t="s">
        <v>253</v>
      </c>
      <c r="BM754" s="147" t="s">
        <v>882</v>
      </c>
    </row>
    <row r="755" spans="2:51" s="13" customFormat="1" ht="12">
      <c r="B755" s="156"/>
      <c r="D755" s="150" t="s">
        <v>174</v>
      </c>
      <c r="E755" s="157" t="s">
        <v>1</v>
      </c>
      <c r="F755" s="158" t="s">
        <v>883</v>
      </c>
      <c r="H755" s="159">
        <v>22</v>
      </c>
      <c r="I755" s="160"/>
      <c r="L755" s="156"/>
      <c r="M755" s="161"/>
      <c r="T755" s="162"/>
      <c r="AT755" s="157" t="s">
        <v>174</v>
      </c>
      <c r="AU755" s="157" t="s">
        <v>90</v>
      </c>
      <c r="AV755" s="13" t="s">
        <v>90</v>
      </c>
      <c r="AW755" s="13" t="s">
        <v>36</v>
      </c>
      <c r="AX755" s="13" t="s">
        <v>81</v>
      </c>
      <c r="AY755" s="157" t="s">
        <v>155</v>
      </c>
    </row>
    <row r="756" spans="2:51" s="13" customFormat="1" ht="12">
      <c r="B756" s="156"/>
      <c r="D756" s="150" t="s">
        <v>174</v>
      </c>
      <c r="E756" s="157" t="s">
        <v>1</v>
      </c>
      <c r="F756" s="158" t="s">
        <v>884</v>
      </c>
      <c r="H756" s="159">
        <v>5</v>
      </c>
      <c r="I756" s="160"/>
      <c r="L756" s="156"/>
      <c r="M756" s="161"/>
      <c r="T756" s="162"/>
      <c r="AT756" s="157" t="s">
        <v>174</v>
      </c>
      <c r="AU756" s="157" t="s">
        <v>90</v>
      </c>
      <c r="AV756" s="13" t="s">
        <v>90</v>
      </c>
      <c r="AW756" s="13" t="s">
        <v>36</v>
      </c>
      <c r="AX756" s="13" t="s">
        <v>81</v>
      </c>
      <c r="AY756" s="157" t="s">
        <v>155</v>
      </c>
    </row>
    <row r="757" spans="2:51" s="14" customFormat="1" ht="12">
      <c r="B757" s="163"/>
      <c r="D757" s="150" t="s">
        <v>174</v>
      </c>
      <c r="E757" s="164" t="s">
        <v>1</v>
      </c>
      <c r="F757" s="165" t="s">
        <v>181</v>
      </c>
      <c r="H757" s="166">
        <v>27</v>
      </c>
      <c r="I757" s="167"/>
      <c r="L757" s="163"/>
      <c r="M757" s="168"/>
      <c r="T757" s="169"/>
      <c r="AT757" s="164" t="s">
        <v>174</v>
      </c>
      <c r="AU757" s="164" t="s">
        <v>90</v>
      </c>
      <c r="AV757" s="14" t="s">
        <v>162</v>
      </c>
      <c r="AW757" s="14" t="s">
        <v>36</v>
      </c>
      <c r="AX757" s="14" t="s">
        <v>88</v>
      </c>
      <c r="AY757" s="164" t="s">
        <v>155</v>
      </c>
    </row>
    <row r="758" spans="2:65" s="1" customFormat="1" ht="24.25" customHeight="1">
      <c r="B758" s="32"/>
      <c r="C758" s="136" t="s">
        <v>885</v>
      </c>
      <c r="D758" s="136" t="s">
        <v>157</v>
      </c>
      <c r="E758" s="137" t="s">
        <v>886</v>
      </c>
      <c r="F758" s="138" t="s">
        <v>887</v>
      </c>
      <c r="G758" s="139" t="s">
        <v>422</v>
      </c>
      <c r="H758" s="140">
        <v>247.102</v>
      </c>
      <c r="I758" s="141"/>
      <c r="J758" s="142">
        <f>ROUND(I758*H758,2)</f>
        <v>0</v>
      </c>
      <c r="K758" s="138" t="s">
        <v>161</v>
      </c>
      <c r="L758" s="32"/>
      <c r="M758" s="143" t="s">
        <v>1</v>
      </c>
      <c r="N758" s="144" t="s">
        <v>46</v>
      </c>
      <c r="P758" s="145">
        <f>O758*H758</f>
        <v>0</v>
      </c>
      <c r="Q758" s="145">
        <v>0</v>
      </c>
      <c r="R758" s="145">
        <f>Q758*H758</f>
        <v>0</v>
      </c>
      <c r="S758" s="145">
        <v>0</v>
      </c>
      <c r="T758" s="146">
        <f>S758*H758</f>
        <v>0</v>
      </c>
      <c r="AR758" s="147" t="s">
        <v>253</v>
      </c>
      <c r="AT758" s="147" t="s">
        <v>157</v>
      </c>
      <c r="AU758" s="147" t="s">
        <v>90</v>
      </c>
      <c r="AY758" s="17" t="s">
        <v>155</v>
      </c>
      <c r="BE758" s="148">
        <f>IF(N758="základní",J758,0)</f>
        <v>0</v>
      </c>
      <c r="BF758" s="148">
        <f>IF(N758="snížená",J758,0)</f>
        <v>0</v>
      </c>
      <c r="BG758" s="148">
        <f>IF(N758="zákl. přenesená",J758,0)</f>
        <v>0</v>
      </c>
      <c r="BH758" s="148">
        <f>IF(N758="sníž. přenesená",J758,0)</f>
        <v>0</v>
      </c>
      <c r="BI758" s="148">
        <f>IF(N758="nulová",J758,0)</f>
        <v>0</v>
      </c>
      <c r="BJ758" s="17" t="s">
        <v>88</v>
      </c>
      <c r="BK758" s="148">
        <f>ROUND(I758*H758,2)</f>
        <v>0</v>
      </c>
      <c r="BL758" s="17" t="s">
        <v>253</v>
      </c>
      <c r="BM758" s="147" t="s">
        <v>888</v>
      </c>
    </row>
    <row r="759" spans="2:51" s="12" customFormat="1" ht="12">
      <c r="B759" s="149"/>
      <c r="D759" s="150" t="s">
        <v>174</v>
      </c>
      <c r="E759" s="151" t="s">
        <v>1</v>
      </c>
      <c r="F759" s="152" t="s">
        <v>223</v>
      </c>
      <c r="H759" s="151" t="s">
        <v>1</v>
      </c>
      <c r="I759" s="153"/>
      <c r="L759" s="149"/>
      <c r="M759" s="154"/>
      <c r="T759" s="155"/>
      <c r="AT759" s="151" t="s">
        <v>174</v>
      </c>
      <c r="AU759" s="151" t="s">
        <v>90</v>
      </c>
      <c r="AV759" s="12" t="s">
        <v>88</v>
      </c>
      <c r="AW759" s="12" t="s">
        <v>36</v>
      </c>
      <c r="AX759" s="12" t="s">
        <v>81</v>
      </c>
      <c r="AY759" s="151" t="s">
        <v>155</v>
      </c>
    </row>
    <row r="760" spans="2:51" s="13" customFormat="1" ht="12">
      <c r="B760" s="156"/>
      <c r="D760" s="150" t="s">
        <v>174</v>
      </c>
      <c r="E760" s="157" t="s">
        <v>1</v>
      </c>
      <c r="F760" s="158" t="s">
        <v>889</v>
      </c>
      <c r="H760" s="159">
        <v>104.96</v>
      </c>
      <c r="I760" s="160"/>
      <c r="L760" s="156"/>
      <c r="M760" s="161"/>
      <c r="T760" s="162"/>
      <c r="AT760" s="157" t="s">
        <v>174</v>
      </c>
      <c r="AU760" s="157" t="s">
        <v>90</v>
      </c>
      <c r="AV760" s="13" t="s">
        <v>90</v>
      </c>
      <c r="AW760" s="13" t="s">
        <v>36</v>
      </c>
      <c r="AX760" s="13" t="s">
        <v>81</v>
      </c>
      <c r="AY760" s="157" t="s">
        <v>155</v>
      </c>
    </row>
    <row r="761" spans="2:51" s="13" customFormat="1" ht="12">
      <c r="B761" s="156"/>
      <c r="D761" s="150" t="s">
        <v>174</v>
      </c>
      <c r="E761" s="157" t="s">
        <v>1</v>
      </c>
      <c r="F761" s="158" t="s">
        <v>890</v>
      </c>
      <c r="H761" s="159">
        <v>74.12</v>
      </c>
      <c r="I761" s="160"/>
      <c r="L761" s="156"/>
      <c r="M761" s="161"/>
      <c r="T761" s="162"/>
      <c r="AT761" s="157" t="s">
        <v>174</v>
      </c>
      <c r="AU761" s="157" t="s">
        <v>90</v>
      </c>
      <c r="AV761" s="13" t="s">
        <v>90</v>
      </c>
      <c r="AW761" s="13" t="s">
        <v>36</v>
      </c>
      <c r="AX761" s="13" t="s">
        <v>81</v>
      </c>
      <c r="AY761" s="157" t="s">
        <v>155</v>
      </c>
    </row>
    <row r="762" spans="2:51" s="13" customFormat="1" ht="12">
      <c r="B762" s="156"/>
      <c r="D762" s="150" t="s">
        <v>174</v>
      </c>
      <c r="E762" s="157" t="s">
        <v>1</v>
      </c>
      <c r="F762" s="158" t="s">
        <v>891</v>
      </c>
      <c r="H762" s="159">
        <v>68.022</v>
      </c>
      <c r="I762" s="160"/>
      <c r="L762" s="156"/>
      <c r="M762" s="161"/>
      <c r="T762" s="162"/>
      <c r="AT762" s="157" t="s">
        <v>174</v>
      </c>
      <c r="AU762" s="157" t="s">
        <v>90</v>
      </c>
      <c r="AV762" s="13" t="s">
        <v>90</v>
      </c>
      <c r="AW762" s="13" t="s">
        <v>36</v>
      </c>
      <c r="AX762" s="13" t="s">
        <v>81</v>
      </c>
      <c r="AY762" s="157" t="s">
        <v>155</v>
      </c>
    </row>
    <row r="763" spans="2:51" s="14" customFormat="1" ht="12">
      <c r="B763" s="163"/>
      <c r="D763" s="150" t="s">
        <v>174</v>
      </c>
      <c r="E763" s="164" t="s">
        <v>1</v>
      </c>
      <c r="F763" s="165" t="s">
        <v>181</v>
      </c>
      <c r="H763" s="166">
        <v>247.10199999999998</v>
      </c>
      <c r="I763" s="167"/>
      <c r="L763" s="163"/>
      <c r="M763" s="168"/>
      <c r="T763" s="169"/>
      <c r="AT763" s="164" t="s">
        <v>174</v>
      </c>
      <c r="AU763" s="164" t="s">
        <v>90</v>
      </c>
      <c r="AV763" s="14" t="s">
        <v>162</v>
      </c>
      <c r="AW763" s="14" t="s">
        <v>36</v>
      </c>
      <c r="AX763" s="14" t="s">
        <v>88</v>
      </c>
      <c r="AY763" s="164" t="s">
        <v>155</v>
      </c>
    </row>
    <row r="764" spans="2:65" s="1" customFormat="1" ht="24.25" customHeight="1">
      <c r="B764" s="32"/>
      <c r="C764" s="170" t="s">
        <v>892</v>
      </c>
      <c r="D764" s="170" t="s">
        <v>228</v>
      </c>
      <c r="E764" s="171" t="s">
        <v>893</v>
      </c>
      <c r="F764" s="172" t="s">
        <v>894</v>
      </c>
      <c r="G764" s="173" t="s">
        <v>160</v>
      </c>
      <c r="H764" s="174">
        <v>31.135</v>
      </c>
      <c r="I764" s="175"/>
      <c r="J764" s="176">
        <f>ROUND(I764*H764,2)</f>
        <v>0</v>
      </c>
      <c r="K764" s="172" t="s">
        <v>161</v>
      </c>
      <c r="L764" s="177"/>
      <c r="M764" s="178" t="s">
        <v>1</v>
      </c>
      <c r="N764" s="179" t="s">
        <v>46</v>
      </c>
      <c r="P764" s="145">
        <f>O764*H764</f>
        <v>0</v>
      </c>
      <c r="Q764" s="145">
        <v>0.0045</v>
      </c>
      <c r="R764" s="145">
        <f>Q764*H764</f>
        <v>0.1401075</v>
      </c>
      <c r="S764" s="145">
        <v>0</v>
      </c>
      <c r="T764" s="146">
        <f>S764*H764</f>
        <v>0</v>
      </c>
      <c r="AR764" s="147" t="s">
        <v>358</v>
      </c>
      <c r="AT764" s="147" t="s">
        <v>228</v>
      </c>
      <c r="AU764" s="147" t="s">
        <v>90</v>
      </c>
      <c r="AY764" s="17" t="s">
        <v>155</v>
      </c>
      <c r="BE764" s="148">
        <f>IF(N764="základní",J764,0)</f>
        <v>0</v>
      </c>
      <c r="BF764" s="148">
        <f>IF(N764="snížená",J764,0)</f>
        <v>0</v>
      </c>
      <c r="BG764" s="148">
        <f>IF(N764="zákl. přenesená",J764,0)</f>
        <v>0</v>
      </c>
      <c r="BH764" s="148">
        <f>IF(N764="sníž. přenesená",J764,0)</f>
        <v>0</v>
      </c>
      <c r="BI764" s="148">
        <f>IF(N764="nulová",J764,0)</f>
        <v>0</v>
      </c>
      <c r="BJ764" s="17" t="s">
        <v>88</v>
      </c>
      <c r="BK764" s="148">
        <f>ROUND(I764*H764,2)</f>
        <v>0</v>
      </c>
      <c r="BL764" s="17" t="s">
        <v>253</v>
      </c>
      <c r="BM764" s="147" t="s">
        <v>895</v>
      </c>
    </row>
    <row r="765" spans="2:51" s="13" customFormat="1" ht="12">
      <c r="B765" s="156"/>
      <c r="D765" s="150" t="s">
        <v>174</v>
      </c>
      <c r="E765" s="157" t="s">
        <v>1</v>
      </c>
      <c r="F765" s="158" t="s">
        <v>896</v>
      </c>
      <c r="H765" s="159">
        <v>31.135</v>
      </c>
      <c r="I765" s="160"/>
      <c r="L765" s="156"/>
      <c r="M765" s="161"/>
      <c r="T765" s="162"/>
      <c r="AT765" s="157" t="s">
        <v>174</v>
      </c>
      <c r="AU765" s="157" t="s">
        <v>90</v>
      </c>
      <c r="AV765" s="13" t="s">
        <v>90</v>
      </c>
      <c r="AW765" s="13" t="s">
        <v>36</v>
      </c>
      <c r="AX765" s="13" t="s">
        <v>81</v>
      </c>
      <c r="AY765" s="157" t="s">
        <v>155</v>
      </c>
    </row>
    <row r="766" spans="2:51" s="14" customFormat="1" ht="12">
      <c r="B766" s="163"/>
      <c r="D766" s="150" t="s">
        <v>174</v>
      </c>
      <c r="E766" s="164" t="s">
        <v>1</v>
      </c>
      <c r="F766" s="165" t="s">
        <v>181</v>
      </c>
      <c r="H766" s="166">
        <v>31.135</v>
      </c>
      <c r="I766" s="167"/>
      <c r="L766" s="163"/>
      <c r="M766" s="168"/>
      <c r="T766" s="169"/>
      <c r="AT766" s="164" t="s">
        <v>174</v>
      </c>
      <c r="AU766" s="164" t="s">
        <v>90</v>
      </c>
      <c r="AV766" s="14" t="s">
        <v>162</v>
      </c>
      <c r="AW766" s="14" t="s">
        <v>36</v>
      </c>
      <c r="AX766" s="14" t="s">
        <v>88</v>
      </c>
      <c r="AY766" s="164" t="s">
        <v>155</v>
      </c>
    </row>
    <row r="767" spans="2:65" s="1" customFormat="1" ht="24.25" customHeight="1">
      <c r="B767" s="32"/>
      <c r="C767" s="136" t="s">
        <v>897</v>
      </c>
      <c r="D767" s="136" t="s">
        <v>157</v>
      </c>
      <c r="E767" s="137" t="s">
        <v>898</v>
      </c>
      <c r="F767" s="138" t="s">
        <v>899</v>
      </c>
      <c r="G767" s="139" t="s">
        <v>160</v>
      </c>
      <c r="H767" s="140">
        <v>90.932</v>
      </c>
      <c r="I767" s="141"/>
      <c r="J767" s="142">
        <f>ROUND(I767*H767,2)</f>
        <v>0</v>
      </c>
      <c r="K767" s="138" t="s">
        <v>161</v>
      </c>
      <c r="L767" s="32"/>
      <c r="M767" s="143" t="s">
        <v>1</v>
      </c>
      <c r="N767" s="144" t="s">
        <v>46</v>
      </c>
      <c r="P767" s="145">
        <f>O767*H767</f>
        <v>0</v>
      </c>
      <c r="Q767" s="145">
        <v>0.006</v>
      </c>
      <c r="R767" s="145">
        <f>Q767*H767</f>
        <v>0.5455920000000001</v>
      </c>
      <c r="S767" s="145">
        <v>0</v>
      </c>
      <c r="T767" s="146">
        <f>S767*H767</f>
        <v>0</v>
      </c>
      <c r="AR767" s="147" t="s">
        <v>253</v>
      </c>
      <c r="AT767" s="147" t="s">
        <v>157</v>
      </c>
      <c r="AU767" s="147" t="s">
        <v>90</v>
      </c>
      <c r="AY767" s="17" t="s">
        <v>155</v>
      </c>
      <c r="BE767" s="148">
        <f>IF(N767="základní",J767,0)</f>
        <v>0</v>
      </c>
      <c r="BF767" s="148">
        <f>IF(N767="snížená",J767,0)</f>
        <v>0</v>
      </c>
      <c r="BG767" s="148">
        <f>IF(N767="zákl. přenesená",J767,0)</f>
        <v>0</v>
      </c>
      <c r="BH767" s="148">
        <f>IF(N767="sníž. přenesená",J767,0)</f>
        <v>0</v>
      </c>
      <c r="BI767" s="148">
        <f>IF(N767="nulová",J767,0)</f>
        <v>0</v>
      </c>
      <c r="BJ767" s="17" t="s">
        <v>88</v>
      </c>
      <c r="BK767" s="148">
        <f>ROUND(I767*H767,2)</f>
        <v>0</v>
      </c>
      <c r="BL767" s="17" t="s">
        <v>253</v>
      </c>
      <c r="BM767" s="147" t="s">
        <v>900</v>
      </c>
    </row>
    <row r="768" spans="2:51" s="12" customFormat="1" ht="12">
      <c r="B768" s="149"/>
      <c r="D768" s="150" t="s">
        <v>174</v>
      </c>
      <c r="E768" s="151" t="s">
        <v>1</v>
      </c>
      <c r="F768" s="152" t="s">
        <v>417</v>
      </c>
      <c r="H768" s="151" t="s">
        <v>1</v>
      </c>
      <c r="I768" s="153"/>
      <c r="L768" s="149"/>
      <c r="M768" s="154"/>
      <c r="T768" s="155"/>
      <c r="AT768" s="151" t="s">
        <v>174</v>
      </c>
      <c r="AU768" s="151" t="s">
        <v>90</v>
      </c>
      <c r="AV768" s="12" t="s">
        <v>88</v>
      </c>
      <c r="AW768" s="12" t="s">
        <v>36</v>
      </c>
      <c r="AX768" s="12" t="s">
        <v>81</v>
      </c>
      <c r="AY768" s="151" t="s">
        <v>155</v>
      </c>
    </row>
    <row r="769" spans="2:51" s="13" customFormat="1" ht="12">
      <c r="B769" s="156"/>
      <c r="D769" s="150" t="s">
        <v>174</v>
      </c>
      <c r="E769" s="157" t="s">
        <v>1</v>
      </c>
      <c r="F769" s="158" t="s">
        <v>770</v>
      </c>
      <c r="H769" s="159">
        <v>60.9</v>
      </c>
      <c r="I769" s="160"/>
      <c r="L769" s="156"/>
      <c r="M769" s="161"/>
      <c r="T769" s="162"/>
      <c r="AT769" s="157" t="s">
        <v>174</v>
      </c>
      <c r="AU769" s="157" t="s">
        <v>90</v>
      </c>
      <c r="AV769" s="13" t="s">
        <v>90</v>
      </c>
      <c r="AW769" s="13" t="s">
        <v>36</v>
      </c>
      <c r="AX769" s="13" t="s">
        <v>81</v>
      </c>
      <c r="AY769" s="157" t="s">
        <v>155</v>
      </c>
    </row>
    <row r="770" spans="2:51" s="12" customFormat="1" ht="12">
      <c r="B770" s="149"/>
      <c r="D770" s="150" t="s">
        <v>174</v>
      </c>
      <c r="E770" s="151" t="s">
        <v>1</v>
      </c>
      <c r="F770" s="152" t="s">
        <v>901</v>
      </c>
      <c r="H770" s="151" t="s">
        <v>1</v>
      </c>
      <c r="I770" s="153"/>
      <c r="L770" s="149"/>
      <c r="M770" s="154"/>
      <c r="T770" s="155"/>
      <c r="AT770" s="151" t="s">
        <v>174</v>
      </c>
      <c r="AU770" s="151" t="s">
        <v>90</v>
      </c>
      <c r="AV770" s="12" t="s">
        <v>88</v>
      </c>
      <c r="AW770" s="12" t="s">
        <v>36</v>
      </c>
      <c r="AX770" s="12" t="s">
        <v>81</v>
      </c>
      <c r="AY770" s="151" t="s">
        <v>155</v>
      </c>
    </row>
    <row r="771" spans="2:51" s="13" customFormat="1" ht="12">
      <c r="B771" s="156"/>
      <c r="D771" s="150" t="s">
        <v>174</v>
      </c>
      <c r="E771" s="157" t="s">
        <v>1</v>
      </c>
      <c r="F771" s="158" t="s">
        <v>902</v>
      </c>
      <c r="H771" s="159">
        <v>13.919</v>
      </c>
      <c r="I771" s="160"/>
      <c r="L771" s="156"/>
      <c r="M771" s="161"/>
      <c r="T771" s="162"/>
      <c r="AT771" s="157" t="s">
        <v>174</v>
      </c>
      <c r="AU771" s="157" t="s">
        <v>90</v>
      </c>
      <c r="AV771" s="13" t="s">
        <v>90</v>
      </c>
      <c r="AW771" s="13" t="s">
        <v>36</v>
      </c>
      <c r="AX771" s="13" t="s">
        <v>81</v>
      </c>
      <c r="AY771" s="157" t="s">
        <v>155</v>
      </c>
    </row>
    <row r="772" spans="2:51" s="13" customFormat="1" ht="12">
      <c r="B772" s="156"/>
      <c r="D772" s="150" t="s">
        <v>174</v>
      </c>
      <c r="E772" s="157" t="s">
        <v>1</v>
      </c>
      <c r="F772" s="158" t="s">
        <v>903</v>
      </c>
      <c r="H772" s="159">
        <v>16.113</v>
      </c>
      <c r="I772" s="160"/>
      <c r="L772" s="156"/>
      <c r="M772" s="161"/>
      <c r="T772" s="162"/>
      <c r="AT772" s="157" t="s">
        <v>174</v>
      </c>
      <c r="AU772" s="157" t="s">
        <v>90</v>
      </c>
      <c r="AV772" s="13" t="s">
        <v>90</v>
      </c>
      <c r="AW772" s="13" t="s">
        <v>36</v>
      </c>
      <c r="AX772" s="13" t="s">
        <v>81</v>
      </c>
      <c r="AY772" s="157" t="s">
        <v>155</v>
      </c>
    </row>
    <row r="773" spans="2:51" s="14" customFormat="1" ht="12">
      <c r="B773" s="163"/>
      <c r="D773" s="150" t="s">
        <v>174</v>
      </c>
      <c r="E773" s="164" t="s">
        <v>1</v>
      </c>
      <c r="F773" s="165" t="s">
        <v>181</v>
      </c>
      <c r="H773" s="166">
        <v>90.932</v>
      </c>
      <c r="I773" s="167"/>
      <c r="L773" s="163"/>
      <c r="M773" s="168"/>
      <c r="T773" s="169"/>
      <c r="AT773" s="164" t="s">
        <v>174</v>
      </c>
      <c r="AU773" s="164" t="s">
        <v>90</v>
      </c>
      <c r="AV773" s="14" t="s">
        <v>162</v>
      </c>
      <c r="AW773" s="14" t="s">
        <v>36</v>
      </c>
      <c r="AX773" s="14" t="s">
        <v>88</v>
      </c>
      <c r="AY773" s="164" t="s">
        <v>155</v>
      </c>
    </row>
    <row r="774" spans="2:65" s="1" customFormat="1" ht="24.25" customHeight="1">
      <c r="B774" s="32"/>
      <c r="C774" s="170" t="s">
        <v>904</v>
      </c>
      <c r="D774" s="170" t="s">
        <v>228</v>
      </c>
      <c r="E774" s="171" t="s">
        <v>905</v>
      </c>
      <c r="F774" s="172" t="s">
        <v>906</v>
      </c>
      <c r="G774" s="173" t="s">
        <v>160</v>
      </c>
      <c r="H774" s="174">
        <v>63.945</v>
      </c>
      <c r="I774" s="175"/>
      <c r="J774" s="176">
        <f>ROUND(I774*H774,2)</f>
        <v>0</v>
      </c>
      <c r="K774" s="172" t="s">
        <v>161</v>
      </c>
      <c r="L774" s="177"/>
      <c r="M774" s="178" t="s">
        <v>1</v>
      </c>
      <c r="N774" s="179" t="s">
        <v>46</v>
      </c>
      <c r="P774" s="145">
        <f>O774*H774</f>
        <v>0</v>
      </c>
      <c r="Q774" s="145">
        <v>0.003</v>
      </c>
      <c r="R774" s="145">
        <f>Q774*H774</f>
        <v>0.191835</v>
      </c>
      <c r="S774" s="145">
        <v>0</v>
      </c>
      <c r="T774" s="146">
        <f>S774*H774</f>
        <v>0</v>
      </c>
      <c r="AR774" s="147" t="s">
        <v>358</v>
      </c>
      <c r="AT774" s="147" t="s">
        <v>228</v>
      </c>
      <c r="AU774" s="147" t="s">
        <v>90</v>
      </c>
      <c r="AY774" s="17" t="s">
        <v>155</v>
      </c>
      <c r="BE774" s="148">
        <f>IF(N774="základní",J774,0)</f>
        <v>0</v>
      </c>
      <c r="BF774" s="148">
        <f>IF(N774="snížená",J774,0)</f>
        <v>0</v>
      </c>
      <c r="BG774" s="148">
        <f>IF(N774="zákl. přenesená",J774,0)</f>
        <v>0</v>
      </c>
      <c r="BH774" s="148">
        <f>IF(N774="sníž. přenesená",J774,0)</f>
        <v>0</v>
      </c>
      <c r="BI774" s="148">
        <f>IF(N774="nulová",J774,0)</f>
        <v>0</v>
      </c>
      <c r="BJ774" s="17" t="s">
        <v>88</v>
      </c>
      <c r="BK774" s="148">
        <f>ROUND(I774*H774,2)</f>
        <v>0</v>
      </c>
      <c r="BL774" s="17" t="s">
        <v>253</v>
      </c>
      <c r="BM774" s="147" t="s">
        <v>907</v>
      </c>
    </row>
    <row r="775" spans="2:51" s="13" customFormat="1" ht="12">
      <c r="B775" s="156"/>
      <c r="D775" s="150" t="s">
        <v>174</v>
      </c>
      <c r="F775" s="158" t="s">
        <v>908</v>
      </c>
      <c r="H775" s="159">
        <v>63.945</v>
      </c>
      <c r="I775" s="160"/>
      <c r="L775" s="156"/>
      <c r="M775" s="161"/>
      <c r="T775" s="162"/>
      <c r="AT775" s="157" t="s">
        <v>174</v>
      </c>
      <c r="AU775" s="157" t="s">
        <v>90</v>
      </c>
      <c r="AV775" s="13" t="s">
        <v>90</v>
      </c>
      <c r="AW775" s="13" t="s">
        <v>4</v>
      </c>
      <c r="AX775" s="13" t="s">
        <v>88</v>
      </c>
      <c r="AY775" s="157" t="s">
        <v>155</v>
      </c>
    </row>
    <row r="776" spans="2:65" s="1" customFormat="1" ht="21.75" customHeight="1">
      <c r="B776" s="32"/>
      <c r="C776" s="170" t="s">
        <v>909</v>
      </c>
      <c r="D776" s="170" t="s">
        <v>228</v>
      </c>
      <c r="E776" s="171" t="s">
        <v>910</v>
      </c>
      <c r="F776" s="172" t="s">
        <v>911</v>
      </c>
      <c r="G776" s="173" t="s">
        <v>160</v>
      </c>
      <c r="H776" s="174">
        <v>31.534</v>
      </c>
      <c r="I776" s="175"/>
      <c r="J776" s="176">
        <f>ROUND(I776*H776,2)</f>
        <v>0</v>
      </c>
      <c r="K776" s="172" t="s">
        <v>161</v>
      </c>
      <c r="L776" s="177"/>
      <c r="M776" s="178" t="s">
        <v>1</v>
      </c>
      <c r="N776" s="179" t="s">
        <v>46</v>
      </c>
      <c r="P776" s="145">
        <f>O776*H776</f>
        <v>0</v>
      </c>
      <c r="Q776" s="145">
        <v>0.00075</v>
      </c>
      <c r="R776" s="145">
        <f>Q776*H776</f>
        <v>0.0236505</v>
      </c>
      <c r="S776" s="145">
        <v>0</v>
      </c>
      <c r="T776" s="146">
        <f>S776*H776</f>
        <v>0</v>
      </c>
      <c r="AR776" s="147" t="s">
        <v>200</v>
      </c>
      <c r="AT776" s="147" t="s">
        <v>228</v>
      </c>
      <c r="AU776" s="147" t="s">
        <v>90</v>
      </c>
      <c r="AY776" s="17" t="s">
        <v>155</v>
      </c>
      <c r="BE776" s="148">
        <f>IF(N776="základní",J776,0)</f>
        <v>0</v>
      </c>
      <c r="BF776" s="148">
        <f>IF(N776="snížená",J776,0)</f>
        <v>0</v>
      </c>
      <c r="BG776" s="148">
        <f>IF(N776="zákl. přenesená",J776,0)</f>
        <v>0</v>
      </c>
      <c r="BH776" s="148">
        <f>IF(N776="sníž. přenesená",J776,0)</f>
        <v>0</v>
      </c>
      <c r="BI776" s="148">
        <f>IF(N776="nulová",J776,0)</f>
        <v>0</v>
      </c>
      <c r="BJ776" s="17" t="s">
        <v>88</v>
      </c>
      <c r="BK776" s="148">
        <f>ROUND(I776*H776,2)</f>
        <v>0</v>
      </c>
      <c r="BL776" s="17" t="s">
        <v>162</v>
      </c>
      <c r="BM776" s="147" t="s">
        <v>912</v>
      </c>
    </row>
    <row r="777" spans="2:51" s="12" customFormat="1" ht="12">
      <c r="B777" s="149"/>
      <c r="D777" s="150" t="s">
        <v>174</v>
      </c>
      <c r="E777" s="151" t="s">
        <v>1</v>
      </c>
      <c r="F777" s="152" t="s">
        <v>901</v>
      </c>
      <c r="H777" s="151" t="s">
        <v>1</v>
      </c>
      <c r="I777" s="153"/>
      <c r="L777" s="149"/>
      <c r="M777" s="154"/>
      <c r="T777" s="155"/>
      <c r="AT777" s="151" t="s">
        <v>174</v>
      </c>
      <c r="AU777" s="151" t="s">
        <v>90</v>
      </c>
      <c r="AV777" s="12" t="s">
        <v>88</v>
      </c>
      <c r="AW777" s="12" t="s">
        <v>36</v>
      </c>
      <c r="AX777" s="12" t="s">
        <v>81</v>
      </c>
      <c r="AY777" s="151" t="s">
        <v>155</v>
      </c>
    </row>
    <row r="778" spans="2:51" s="13" customFormat="1" ht="12">
      <c r="B778" s="156"/>
      <c r="D778" s="150" t="s">
        <v>174</v>
      </c>
      <c r="E778" s="157" t="s">
        <v>1</v>
      </c>
      <c r="F778" s="158" t="s">
        <v>902</v>
      </c>
      <c r="H778" s="159">
        <v>13.919</v>
      </c>
      <c r="I778" s="160"/>
      <c r="L778" s="156"/>
      <c r="M778" s="161"/>
      <c r="T778" s="162"/>
      <c r="AT778" s="157" t="s">
        <v>174</v>
      </c>
      <c r="AU778" s="157" t="s">
        <v>90</v>
      </c>
      <c r="AV778" s="13" t="s">
        <v>90</v>
      </c>
      <c r="AW778" s="13" t="s">
        <v>36</v>
      </c>
      <c r="AX778" s="13" t="s">
        <v>81</v>
      </c>
      <c r="AY778" s="157" t="s">
        <v>155</v>
      </c>
    </row>
    <row r="779" spans="2:51" s="13" customFormat="1" ht="12">
      <c r="B779" s="156"/>
      <c r="D779" s="150" t="s">
        <v>174</v>
      </c>
      <c r="E779" s="157" t="s">
        <v>1</v>
      </c>
      <c r="F779" s="158" t="s">
        <v>903</v>
      </c>
      <c r="H779" s="159">
        <v>16.113</v>
      </c>
      <c r="I779" s="160"/>
      <c r="L779" s="156"/>
      <c r="M779" s="161"/>
      <c r="T779" s="162"/>
      <c r="AT779" s="157" t="s">
        <v>174</v>
      </c>
      <c r="AU779" s="157" t="s">
        <v>90</v>
      </c>
      <c r="AV779" s="13" t="s">
        <v>90</v>
      </c>
      <c r="AW779" s="13" t="s">
        <v>36</v>
      </c>
      <c r="AX779" s="13" t="s">
        <v>81</v>
      </c>
      <c r="AY779" s="157" t="s">
        <v>155</v>
      </c>
    </row>
    <row r="780" spans="2:51" s="14" customFormat="1" ht="12">
      <c r="B780" s="163"/>
      <c r="D780" s="150" t="s">
        <v>174</v>
      </c>
      <c r="E780" s="164" t="s">
        <v>1</v>
      </c>
      <c r="F780" s="165" t="s">
        <v>181</v>
      </c>
      <c r="H780" s="166">
        <v>30.032</v>
      </c>
      <c r="I780" s="167"/>
      <c r="L780" s="163"/>
      <c r="M780" s="168"/>
      <c r="T780" s="169"/>
      <c r="AT780" s="164" t="s">
        <v>174</v>
      </c>
      <c r="AU780" s="164" t="s">
        <v>90</v>
      </c>
      <c r="AV780" s="14" t="s">
        <v>162</v>
      </c>
      <c r="AW780" s="14" t="s">
        <v>36</v>
      </c>
      <c r="AX780" s="14" t="s">
        <v>88</v>
      </c>
      <c r="AY780" s="164" t="s">
        <v>155</v>
      </c>
    </row>
    <row r="781" spans="2:51" s="13" customFormat="1" ht="12">
      <c r="B781" s="156"/>
      <c r="D781" s="150" t="s">
        <v>174</v>
      </c>
      <c r="F781" s="158" t="s">
        <v>913</v>
      </c>
      <c r="H781" s="159">
        <v>31.534</v>
      </c>
      <c r="I781" s="160"/>
      <c r="L781" s="156"/>
      <c r="M781" s="161"/>
      <c r="T781" s="162"/>
      <c r="AT781" s="157" t="s">
        <v>174</v>
      </c>
      <c r="AU781" s="157" t="s">
        <v>90</v>
      </c>
      <c r="AV781" s="13" t="s">
        <v>90</v>
      </c>
      <c r="AW781" s="13" t="s">
        <v>4</v>
      </c>
      <c r="AX781" s="13" t="s">
        <v>88</v>
      </c>
      <c r="AY781" s="157" t="s">
        <v>155</v>
      </c>
    </row>
    <row r="782" spans="2:65" s="1" customFormat="1" ht="33" customHeight="1">
      <c r="B782" s="32"/>
      <c r="C782" s="136" t="s">
        <v>914</v>
      </c>
      <c r="D782" s="136" t="s">
        <v>157</v>
      </c>
      <c r="E782" s="137" t="s">
        <v>915</v>
      </c>
      <c r="F782" s="138" t="s">
        <v>916</v>
      </c>
      <c r="G782" s="139" t="s">
        <v>160</v>
      </c>
      <c r="H782" s="140">
        <v>179.137</v>
      </c>
      <c r="I782" s="141"/>
      <c r="J782" s="142">
        <f>ROUND(I782*H782,2)</f>
        <v>0</v>
      </c>
      <c r="K782" s="138" t="s">
        <v>161</v>
      </c>
      <c r="L782" s="32"/>
      <c r="M782" s="143" t="s">
        <v>1</v>
      </c>
      <c r="N782" s="144" t="s">
        <v>46</v>
      </c>
      <c r="P782" s="145">
        <f>O782*H782</f>
        <v>0</v>
      </c>
      <c r="Q782" s="145">
        <v>0</v>
      </c>
      <c r="R782" s="145">
        <f>Q782*H782</f>
        <v>0</v>
      </c>
      <c r="S782" s="145">
        <v>0.0053</v>
      </c>
      <c r="T782" s="146">
        <f>S782*H782</f>
        <v>0.9494261</v>
      </c>
      <c r="AR782" s="147" t="s">
        <v>253</v>
      </c>
      <c r="AT782" s="147" t="s">
        <v>157</v>
      </c>
      <c r="AU782" s="147" t="s">
        <v>90</v>
      </c>
      <c r="AY782" s="17" t="s">
        <v>155</v>
      </c>
      <c r="BE782" s="148">
        <f>IF(N782="základní",J782,0)</f>
        <v>0</v>
      </c>
      <c r="BF782" s="148">
        <f>IF(N782="snížená",J782,0)</f>
        <v>0</v>
      </c>
      <c r="BG782" s="148">
        <f>IF(N782="zákl. přenesená",J782,0)</f>
        <v>0</v>
      </c>
      <c r="BH782" s="148">
        <f>IF(N782="sníž. přenesená",J782,0)</f>
        <v>0</v>
      </c>
      <c r="BI782" s="148">
        <f>IF(N782="nulová",J782,0)</f>
        <v>0</v>
      </c>
      <c r="BJ782" s="17" t="s">
        <v>88</v>
      </c>
      <c r="BK782" s="148">
        <f>ROUND(I782*H782,2)</f>
        <v>0</v>
      </c>
      <c r="BL782" s="17" t="s">
        <v>253</v>
      </c>
      <c r="BM782" s="147" t="s">
        <v>917</v>
      </c>
    </row>
    <row r="783" spans="2:51" s="12" customFormat="1" ht="12">
      <c r="B783" s="149"/>
      <c r="D783" s="150" t="s">
        <v>174</v>
      </c>
      <c r="E783" s="151" t="s">
        <v>1</v>
      </c>
      <c r="F783" s="152" t="s">
        <v>918</v>
      </c>
      <c r="H783" s="151" t="s">
        <v>1</v>
      </c>
      <c r="I783" s="153"/>
      <c r="L783" s="149"/>
      <c r="M783" s="154"/>
      <c r="T783" s="155"/>
      <c r="AT783" s="151" t="s">
        <v>174</v>
      </c>
      <c r="AU783" s="151" t="s">
        <v>90</v>
      </c>
      <c r="AV783" s="12" t="s">
        <v>88</v>
      </c>
      <c r="AW783" s="12" t="s">
        <v>36</v>
      </c>
      <c r="AX783" s="12" t="s">
        <v>81</v>
      </c>
      <c r="AY783" s="151" t="s">
        <v>155</v>
      </c>
    </row>
    <row r="784" spans="2:51" s="13" customFormat="1" ht="12">
      <c r="B784" s="156"/>
      <c r="D784" s="150" t="s">
        <v>174</v>
      </c>
      <c r="E784" s="157" t="s">
        <v>1</v>
      </c>
      <c r="F784" s="158" t="s">
        <v>652</v>
      </c>
      <c r="H784" s="159">
        <v>179.137</v>
      </c>
      <c r="I784" s="160"/>
      <c r="L784" s="156"/>
      <c r="M784" s="161"/>
      <c r="T784" s="162"/>
      <c r="AT784" s="157" t="s">
        <v>174</v>
      </c>
      <c r="AU784" s="157" t="s">
        <v>90</v>
      </c>
      <c r="AV784" s="13" t="s">
        <v>90</v>
      </c>
      <c r="AW784" s="13" t="s">
        <v>36</v>
      </c>
      <c r="AX784" s="13" t="s">
        <v>81</v>
      </c>
      <c r="AY784" s="157" t="s">
        <v>155</v>
      </c>
    </row>
    <row r="785" spans="2:51" s="14" customFormat="1" ht="12">
      <c r="B785" s="163"/>
      <c r="D785" s="150" t="s">
        <v>174</v>
      </c>
      <c r="E785" s="164" t="s">
        <v>1</v>
      </c>
      <c r="F785" s="165" t="s">
        <v>181</v>
      </c>
      <c r="H785" s="166">
        <v>179.137</v>
      </c>
      <c r="I785" s="167"/>
      <c r="L785" s="163"/>
      <c r="M785" s="168"/>
      <c r="T785" s="169"/>
      <c r="AT785" s="164" t="s">
        <v>174</v>
      </c>
      <c r="AU785" s="164" t="s">
        <v>90</v>
      </c>
      <c r="AV785" s="14" t="s">
        <v>162</v>
      </c>
      <c r="AW785" s="14" t="s">
        <v>36</v>
      </c>
      <c r="AX785" s="14" t="s">
        <v>88</v>
      </c>
      <c r="AY785" s="164" t="s">
        <v>155</v>
      </c>
    </row>
    <row r="786" spans="2:65" s="1" customFormat="1" ht="24.25" customHeight="1">
      <c r="B786" s="32"/>
      <c r="C786" s="136" t="s">
        <v>919</v>
      </c>
      <c r="D786" s="136" t="s">
        <v>157</v>
      </c>
      <c r="E786" s="137" t="s">
        <v>920</v>
      </c>
      <c r="F786" s="138" t="s">
        <v>921</v>
      </c>
      <c r="G786" s="139" t="s">
        <v>160</v>
      </c>
      <c r="H786" s="140">
        <v>313.072</v>
      </c>
      <c r="I786" s="141"/>
      <c r="J786" s="142">
        <f>ROUND(I786*H786,2)</f>
        <v>0</v>
      </c>
      <c r="K786" s="138" t="s">
        <v>161</v>
      </c>
      <c r="L786" s="32"/>
      <c r="M786" s="143" t="s">
        <v>1</v>
      </c>
      <c r="N786" s="144" t="s">
        <v>46</v>
      </c>
      <c r="P786" s="145">
        <f>O786*H786</f>
        <v>0</v>
      </c>
      <c r="Q786" s="145">
        <v>0</v>
      </c>
      <c r="R786" s="145">
        <f>Q786*H786</f>
        <v>0</v>
      </c>
      <c r="S786" s="145">
        <v>0</v>
      </c>
      <c r="T786" s="146">
        <f>S786*H786</f>
        <v>0</v>
      </c>
      <c r="AR786" s="147" t="s">
        <v>253</v>
      </c>
      <c r="AT786" s="147" t="s">
        <v>157</v>
      </c>
      <c r="AU786" s="147" t="s">
        <v>90</v>
      </c>
      <c r="AY786" s="17" t="s">
        <v>155</v>
      </c>
      <c r="BE786" s="148">
        <f>IF(N786="základní",J786,0)</f>
        <v>0</v>
      </c>
      <c r="BF786" s="148">
        <f>IF(N786="snížená",J786,0)</f>
        <v>0</v>
      </c>
      <c r="BG786" s="148">
        <f>IF(N786="zákl. přenesená",J786,0)</f>
        <v>0</v>
      </c>
      <c r="BH786" s="148">
        <f>IF(N786="sníž. přenesená",J786,0)</f>
        <v>0</v>
      </c>
      <c r="BI786" s="148">
        <f>IF(N786="nulová",J786,0)</f>
        <v>0</v>
      </c>
      <c r="BJ786" s="17" t="s">
        <v>88</v>
      </c>
      <c r="BK786" s="148">
        <f>ROUND(I786*H786,2)</f>
        <v>0</v>
      </c>
      <c r="BL786" s="17" t="s">
        <v>253</v>
      </c>
      <c r="BM786" s="147" t="s">
        <v>922</v>
      </c>
    </row>
    <row r="787" spans="2:51" s="13" customFormat="1" ht="12">
      <c r="B787" s="156"/>
      <c r="D787" s="150" t="s">
        <v>174</v>
      </c>
      <c r="E787" s="157" t="s">
        <v>1</v>
      </c>
      <c r="F787" s="158" t="s">
        <v>861</v>
      </c>
      <c r="H787" s="159">
        <v>133.935</v>
      </c>
      <c r="I787" s="160"/>
      <c r="L787" s="156"/>
      <c r="M787" s="161"/>
      <c r="T787" s="162"/>
      <c r="AT787" s="157" t="s">
        <v>174</v>
      </c>
      <c r="AU787" s="157" t="s">
        <v>90</v>
      </c>
      <c r="AV787" s="13" t="s">
        <v>90</v>
      </c>
      <c r="AW787" s="13" t="s">
        <v>36</v>
      </c>
      <c r="AX787" s="13" t="s">
        <v>81</v>
      </c>
      <c r="AY787" s="157" t="s">
        <v>155</v>
      </c>
    </row>
    <row r="788" spans="2:51" s="13" customFormat="1" ht="12">
      <c r="B788" s="156"/>
      <c r="D788" s="150" t="s">
        <v>174</v>
      </c>
      <c r="E788" s="157" t="s">
        <v>1</v>
      </c>
      <c r="F788" s="158" t="s">
        <v>862</v>
      </c>
      <c r="H788" s="159">
        <v>179.137</v>
      </c>
      <c r="I788" s="160"/>
      <c r="L788" s="156"/>
      <c r="M788" s="161"/>
      <c r="T788" s="162"/>
      <c r="AT788" s="157" t="s">
        <v>174</v>
      </c>
      <c r="AU788" s="157" t="s">
        <v>90</v>
      </c>
      <c r="AV788" s="13" t="s">
        <v>90</v>
      </c>
      <c r="AW788" s="13" t="s">
        <v>36</v>
      </c>
      <c r="AX788" s="13" t="s">
        <v>81</v>
      </c>
      <c r="AY788" s="157" t="s">
        <v>155</v>
      </c>
    </row>
    <row r="789" spans="2:51" s="14" customFormat="1" ht="12">
      <c r="B789" s="163"/>
      <c r="D789" s="150" t="s">
        <v>174</v>
      </c>
      <c r="E789" s="164" t="s">
        <v>1</v>
      </c>
      <c r="F789" s="165" t="s">
        <v>181</v>
      </c>
      <c r="H789" s="166">
        <v>313.072</v>
      </c>
      <c r="I789" s="167"/>
      <c r="L789" s="163"/>
      <c r="M789" s="168"/>
      <c r="T789" s="169"/>
      <c r="AT789" s="164" t="s">
        <v>174</v>
      </c>
      <c r="AU789" s="164" t="s">
        <v>90</v>
      </c>
      <c r="AV789" s="14" t="s">
        <v>162</v>
      </c>
      <c r="AW789" s="14" t="s">
        <v>36</v>
      </c>
      <c r="AX789" s="14" t="s">
        <v>88</v>
      </c>
      <c r="AY789" s="164" t="s">
        <v>155</v>
      </c>
    </row>
    <row r="790" spans="2:65" s="1" customFormat="1" ht="24.25" customHeight="1">
      <c r="B790" s="32"/>
      <c r="C790" s="170" t="s">
        <v>923</v>
      </c>
      <c r="D790" s="170" t="s">
        <v>228</v>
      </c>
      <c r="E790" s="171" t="s">
        <v>924</v>
      </c>
      <c r="F790" s="172" t="s">
        <v>925</v>
      </c>
      <c r="G790" s="173" t="s">
        <v>160</v>
      </c>
      <c r="H790" s="174">
        <v>638.667</v>
      </c>
      <c r="I790" s="175"/>
      <c r="J790" s="176">
        <f>ROUND(I790*H790,2)</f>
        <v>0</v>
      </c>
      <c r="K790" s="172" t="s">
        <v>161</v>
      </c>
      <c r="L790" s="177"/>
      <c r="M790" s="178" t="s">
        <v>1</v>
      </c>
      <c r="N790" s="179" t="s">
        <v>46</v>
      </c>
      <c r="P790" s="145">
        <f>O790*H790</f>
        <v>0</v>
      </c>
      <c r="Q790" s="145">
        <v>0.0024</v>
      </c>
      <c r="R790" s="145">
        <f>Q790*H790</f>
        <v>1.5328008</v>
      </c>
      <c r="S790" s="145">
        <v>0</v>
      </c>
      <c r="T790" s="146">
        <f>S790*H790</f>
        <v>0</v>
      </c>
      <c r="AR790" s="147" t="s">
        <v>358</v>
      </c>
      <c r="AT790" s="147" t="s">
        <v>228</v>
      </c>
      <c r="AU790" s="147" t="s">
        <v>90</v>
      </c>
      <c r="AY790" s="17" t="s">
        <v>155</v>
      </c>
      <c r="BE790" s="148">
        <f>IF(N790="základní",J790,0)</f>
        <v>0</v>
      </c>
      <c r="BF790" s="148">
        <f>IF(N790="snížená",J790,0)</f>
        <v>0</v>
      </c>
      <c r="BG790" s="148">
        <f>IF(N790="zákl. přenesená",J790,0)</f>
        <v>0</v>
      </c>
      <c r="BH790" s="148">
        <f>IF(N790="sníž. přenesená",J790,0)</f>
        <v>0</v>
      </c>
      <c r="BI790" s="148">
        <f>IF(N790="nulová",J790,0)</f>
        <v>0</v>
      </c>
      <c r="BJ790" s="17" t="s">
        <v>88</v>
      </c>
      <c r="BK790" s="148">
        <f>ROUND(I790*H790,2)</f>
        <v>0</v>
      </c>
      <c r="BL790" s="17" t="s">
        <v>253</v>
      </c>
      <c r="BM790" s="147" t="s">
        <v>926</v>
      </c>
    </row>
    <row r="791" spans="2:51" s="13" customFormat="1" ht="12">
      <c r="B791" s="156"/>
      <c r="D791" s="150" t="s">
        <v>174</v>
      </c>
      <c r="F791" s="158" t="s">
        <v>927</v>
      </c>
      <c r="H791" s="159">
        <v>638.667</v>
      </c>
      <c r="I791" s="160"/>
      <c r="L791" s="156"/>
      <c r="M791" s="161"/>
      <c r="T791" s="162"/>
      <c r="AT791" s="157" t="s">
        <v>174</v>
      </c>
      <c r="AU791" s="157" t="s">
        <v>90</v>
      </c>
      <c r="AV791" s="13" t="s">
        <v>90</v>
      </c>
      <c r="AW791" s="13" t="s">
        <v>4</v>
      </c>
      <c r="AX791" s="13" t="s">
        <v>88</v>
      </c>
      <c r="AY791" s="157" t="s">
        <v>155</v>
      </c>
    </row>
    <row r="792" spans="2:65" s="1" customFormat="1" ht="24.25" customHeight="1">
      <c r="B792" s="32"/>
      <c r="C792" s="136" t="s">
        <v>928</v>
      </c>
      <c r="D792" s="136" t="s">
        <v>157</v>
      </c>
      <c r="E792" s="137" t="s">
        <v>929</v>
      </c>
      <c r="F792" s="138" t="s">
        <v>930</v>
      </c>
      <c r="G792" s="139" t="s">
        <v>422</v>
      </c>
      <c r="H792" s="140">
        <v>100.106</v>
      </c>
      <c r="I792" s="141"/>
      <c r="J792" s="142">
        <f>ROUND(I792*H792,2)</f>
        <v>0</v>
      </c>
      <c r="K792" s="138" t="s">
        <v>161</v>
      </c>
      <c r="L792" s="32"/>
      <c r="M792" s="143" t="s">
        <v>1</v>
      </c>
      <c r="N792" s="144" t="s">
        <v>46</v>
      </c>
      <c r="P792" s="145">
        <f>O792*H792</f>
        <v>0</v>
      </c>
      <c r="Q792" s="145">
        <v>0</v>
      </c>
      <c r="R792" s="145">
        <f>Q792*H792</f>
        <v>0</v>
      </c>
      <c r="S792" s="145">
        <v>0</v>
      </c>
      <c r="T792" s="146">
        <f>S792*H792</f>
        <v>0</v>
      </c>
      <c r="AR792" s="147" t="s">
        <v>253</v>
      </c>
      <c r="AT792" s="147" t="s">
        <v>157</v>
      </c>
      <c r="AU792" s="147" t="s">
        <v>90</v>
      </c>
      <c r="AY792" s="17" t="s">
        <v>155</v>
      </c>
      <c r="BE792" s="148">
        <f>IF(N792="základní",J792,0)</f>
        <v>0</v>
      </c>
      <c r="BF792" s="148">
        <f>IF(N792="snížená",J792,0)</f>
        <v>0</v>
      </c>
      <c r="BG792" s="148">
        <f>IF(N792="zákl. přenesená",J792,0)</f>
        <v>0</v>
      </c>
      <c r="BH792" s="148">
        <f>IF(N792="sníž. přenesená",J792,0)</f>
        <v>0</v>
      </c>
      <c r="BI792" s="148">
        <f>IF(N792="nulová",J792,0)</f>
        <v>0</v>
      </c>
      <c r="BJ792" s="17" t="s">
        <v>88</v>
      </c>
      <c r="BK792" s="148">
        <f>ROUND(I792*H792,2)</f>
        <v>0</v>
      </c>
      <c r="BL792" s="17" t="s">
        <v>253</v>
      </c>
      <c r="BM792" s="147" t="s">
        <v>931</v>
      </c>
    </row>
    <row r="793" spans="2:51" s="13" customFormat="1" ht="12">
      <c r="B793" s="156"/>
      <c r="D793" s="150" t="s">
        <v>174</v>
      </c>
      <c r="E793" s="157" t="s">
        <v>1</v>
      </c>
      <c r="F793" s="158" t="s">
        <v>932</v>
      </c>
      <c r="H793" s="159">
        <v>46.396</v>
      </c>
      <c r="I793" s="160"/>
      <c r="L793" s="156"/>
      <c r="M793" s="161"/>
      <c r="T793" s="162"/>
      <c r="AT793" s="157" t="s">
        <v>174</v>
      </c>
      <c r="AU793" s="157" t="s">
        <v>90</v>
      </c>
      <c r="AV793" s="13" t="s">
        <v>90</v>
      </c>
      <c r="AW793" s="13" t="s">
        <v>36</v>
      </c>
      <c r="AX793" s="13" t="s">
        <v>81</v>
      </c>
      <c r="AY793" s="157" t="s">
        <v>155</v>
      </c>
    </row>
    <row r="794" spans="2:51" s="13" customFormat="1" ht="12">
      <c r="B794" s="156"/>
      <c r="D794" s="150" t="s">
        <v>174</v>
      </c>
      <c r="E794" s="157" t="s">
        <v>1</v>
      </c>
      <c r="F794" s="158" t="s">
        <v>933</v>
      </c>
      <c r="H794" s="159">
        <v>53.71</v>
      </c>
      <c r="I794" s="160"/>
      <c r="L794" s="156"/>
      <c r="M794" s="161"/>
      <c r="T794" s="162"/>
      <c r="AT794" s="157" t="s">
        <v>174</v>
      </c>
      <c r="AU794" s="157" t="s">
        <v>90</v>
      </c>
      <c r="AV794" s="13" t="s">
        <v>90</v>
      </c>
      <c r="AW794" s="13" t="s">
        <v>36</v>
      </c>
      <c r="AX794" s="13" t="s">
        <v>81</v>
      </c>
      <c r="AY794" s="157" t="s">
        <v>155</v>
      </c>
    </row>
    <row r="795" spans="2:51" s="14" customFormat="1" ht="12">
      <c r="B795" s="163"/>
      <c r="D795" s="150" t="s">
        <v>174</v>
      </c>
      <c r="E795" s="164" t="s">
        <v>1</v>
      </c>
      <c r="F795" s="165" t="s">
        <v>181</v>
      </c>
      <c r="H795" s="166">
        <v>100.106</v>
      </c>
      <c r="I795" s="167"/>
      <c r="L795" s="163"/>
      <c r="M795" s="168"/>
      <c r="T795" s="169"/>
      <c r="AT795" s="164" t="s">
        <v>174</v>
      </c>
      <c r="AU795" s="164" t="s">
        <v>90</v>
      </c>
      <c r="AV795" s="14" t="s">
        <v>162</v>
      </c>
      <c r="AW795" s="14" t="s">
        <v>36</v>
      </c>
      <c r="AX795" s="14" t="s">
        <v>88</v>
      </c>
      <c r="AY795" s="164" t="s">
        <v>155</v>
      </c>
    </row>
    <row r="796" spans="2:65" s="1" customFormat="1" ht="24.25" customHeight="1">
      <c r="B796" s="32"/>
      <c r="C796" s="170" t="s">
        <v>934</v>
      </c>
      <c r="D796" s="170" t="s">
        <v>228</v>
      </c>
      <c r="E796" s="171" t="s">
        <v>935</v>
      </c>
      <c r="F796" s="172" t="s">
        <v>936</v>
      </c>
      <c r="G796" s="173" t="s">
        <v>422</v>
      </c>
      <c r="H796" s="174">
        <v>102.108</v>
      </c>
      <c r="I796" s="175"/>
      <c r="J796" s="176">
        <f>ROUND(I796*H796,2)</f>
        <v>0</v>
      </c>
      <c r="K796" s="172" t="s">
        <v>161</v>
      </c>
      <c r="L796" s="177"/>
      <c r="M796" s="178" t="s">
        <v>1</v>
      </c>
      <c r="N796" s="179" t="s">
        <v>46</v>
      </c>
      <c r="P796" s="145">
        <f>O796*H796</f>
        <v>0</v>
      </c>
      <c r="Q796" s="145">
        <v>0.00038</v>
      </c>
      <c r="R796" s="145">
        <f>Q796*H796</f>
        <v>0.03880104</v>
      </c>
      <c r="S796" s="145">
        <v>0</v>
      </c>
      <c r="T796" s="146">
        <f>S796*H796</f>
        <v>0</v>
      </c>
      <c r="AR796" s="147" t="s">
        <v>358</v>
      </c>
      <c r="AT796" s="147" t="s">
        <v>228</v>
      </c>
      <c r="AU796" s="147" t="s">
        <v>90</v>
      </c>
      <c r="AY796" s="17" t="s">
        <v>155</v>
      </c>
      <c r="BE796" s="148">
        <f>IF(N796="základní",J796,0)</f>
        <v>0</v>
      </c>
      <c r="BF796" s="148">
        <f>IF(N796="snížená",J796,0)</f>
        <v>0</v>
      </c>
      <c r="BG796" s="148">
        <f>IF(N796="zákl. přenesená",J796,0)</f>
        <v>0</v>
      </c>
      <c r="BH796" s="148">
        <f>IF(N796="sníž. přenesená",J796,0)</f>
        <v>0</v>
      </c>
      <c r="BI796" s="148">
        <f>IF(N796="nulová",J796,0)</f>
        <v>0</v>
      </c>
      <c r="BJ796" s="17" t="s">
        <v>88</v>
      </c>
      <c r="BK796" s="148">
        <f>ROUND(I796*H796,2)</f>
        <v>0</v>
      </c>
      <c r="BL796" s="17" t="s">
        <v>253</v>
      </c>
      <c r="BM796" s="147" t="s">
        <v>937</v>
      </c>
    </row>
    <row r="797" spans="2:51" s="13" customFormat="1" ht="12">
      <c r="B797" s="156"/>
      <c r="D797" s="150" t="s">
        <v>174</v>
      </c>
      <c r="F797" s="158" t="s">
        <v>938</v>
      </c>
      <c r="H797" s="159">
        <v>102.108</v>
      </c>
      <c r="I797" s="160"/>
      <c r="L797" s="156"/>
      <c r="M797" s="161"/>
      <c r="T797" s="162"/>
      <c r="AT797" s="157" t="s">
        <v>174</v>
      </c>
      <c r="AU797" s="157" t="s">
        <v>90</v>
      </c>
      <c r="AV797" s="13" t="s">
        <v>90</v>
      </c>
      <c r="AW797" s="13" t="s">
        <v>4</v>
      </c>
      <c r="AX797" s="13" t="s">
        <v>88</v>
      </c>
      <c r="AY797" s="157" t="s">
        <v>155</v>
      </c>
    </row>
    <row r="798" spans="2:65" s="1" customFormat="1" ht="24.25" customHeight="1">
      <c r="B798" s="32"/>
      <c r="C798" s="136" t="s">
        <v>939</v>
      </c>
      <c r="D798" s="136" t="s">
        <v>157</v>
      </c>
      <c r="E798" s="137" t="s">
        <v>940</v>
      </c>
      <c r="F798" s="138" t="s">
        <v>941</v>
      </c>
      <c r="G798" s="139" t="s">
        <v>160</v>
      </c>
      <c r="H798" s="140">
        <v>53.1</v>
      </c>
      <c r="I798" s="141"/>
      <c r="J798" s="142">
        <f>ROUND(I798*H798,2)</f>
        <v>0</v>
      </c>
      <c r="K798" s="138" t="s">
        <v>161</v>
      </c>
      <c r="L798" s="32"/>
      <c r="M798" s="143" t="s">
        <v>1</v>
      </c>
      <c r="N798" s="144" t="s">
        <v>46</v>
      </c>
      <c r="P798" s="145">
        <f>O798*H798</f>
        <v>0</v>
      </c>
      <c r="Q798" s="145">
        <v>0</v>
      </c>
      <c r="R798" s="145">
        <f>Q798*H798</f>
        <v>0</v>
      </c>
      <c r="S798" s="145">
        <v>0</v>
      </c>
      <c r="T798" s="146">
        <f>S798*H798</f>
        <v>0</v>
      </c>
      <c r="AR798" s="147" t="s">
        <v>253</v>
      </c>
      <c r="AT798" s="147" t="s">
        <v>157</v>
      </c>
      <c r="AU798" s="147" t="s">
        <v>90</v>
      </c>
      <c r="AY798" s="17" t="s">
        <v>155</v>
      </c>
      <c r="BE798" s="148">
        <f>IF(N798="základní",J798,0)</f>
        <v>0</v>
      </c>
      <c r="BF798" s="148">
        <f>IF(N798="snížená",J798,0)</f>
        <v>0</v>
      </c>
      <c r="BG798" s="148">
        <f>IF(N798="zákl. přenesená",J798,0)</f>
        <v>0</v>
      </c>
      <c r="BH798" s="148">
        <f>IF(N798="sníž. přenesená",J798,0)</f>
        <v>0</v>
      </c>
      <c r="BI798" s="148">
        <f>IF(N798="nulová",J798,0)</f>
        <v>0</v>
      </c>
      <c r="BJ798" s="17" t="s">
        <v>88</v>
      </c>
      <c r="BK798" s="148">
        <f>ROUND(I798*H798,2)</f>
        <v>0</v>
      </c>
      <c r="BL798" s="17" t="s">
        <v>253</v>
      </c>
      <c r="BM798" s="147" t="s">
        <v>942</v>
      </c>
    </row>
    <row r="799" spans="2:51" s="12" customFormat="1" ht="12">
      <c r="B799" s="149"/>
      <c r="D799" s="150" t="s">
        <v>174</v>
      </c>
      <c r="E799" s="151" t="s">
        <v>1</v>
      </c>
      <c r="F799" s="152" t="s">
        <v>943</v>
      </c>
      <c r="H799" s="151" t="s">
        <v>1</v>
      </c>
      <c r="I799" s="153"/>
      <c r="L799" s="149"/>
      <c r="M799" s="154"/>
      <c r="T799" s="155"/>
      <c r="AT799" s="151" t="s">
        <v>174</v>
      </c>
      <c r="AU799" s="151" t="s">
        <v>90</v>
      </c>
      <c r="AV799" s="12" t="s">
        <v>88</v>
      </c>
      <c r="AW799" s="12" t="s">
        <v>36</v>
      </c>
      <c r="AX799" s="12" t="s">
        <v>81</v>
      </c>
      <c r="AY799" s="151" t="s">
        <v>155</v>
      </c>
    </row>
    <row r="800" spans="2:51" s="12" customFormat="1" ht="12">
      <c r="B800" s="149"/>
      <c r="D800" s="150" t="s">
        <v>174</v>
      </c>
      <c r="E800" s="151" t="s">
        <v>1</v>
      </c>
      <c r="F800" s="152" t="s">
        <v>944</v>
      </c>
      <c r="H800" s="151" t="s">
        <v>1</v>
      </c>
      <c r="I800" s="153"/>
      <c r="L800" s="149"/>
      <c r="M800" s="154"/>
      <c r="T800" s="155"/>
      <c r="AT800" s="151" t="s">
        <v>174</v>
      </c>
      <c r="AU800" s="151" t="s">
        <v>90</v>
      </c>
      <c r="AV800" s="12" t="s">
        <v>88</v>
      </c>
      <c r="AW800" s="12" t="s">
        <v>36</v>
      </c>
      <c r="AX800" s="12" t="s">
        <v>81</v>
      </c>
      <c r="AY800" s="151" t="s">
        <v>155</v>
      </c>
    </row>
    <row r="801" spans="2:51" s="13" customFormat="1" ht="12">
      <c r="B801" s="156"/>
      <c r="D801" s="150" t="s">
        <v>174</v>
      </c>
      <c r="E801" s="157" t="s">
        <v>1</v>
      </c>
      <c r="F801" s="158" t="s">
        <v>945</v>
      </c>
      <c r="H801" s="159">
        <v>47.025</v>
      </c>
      <c r="I801" s="160"/>
      <c r="L801" s="156"/>
      <c r="M801" s="161"/>
      <c r="T801" s="162"/>
      <c r="AT801" s="157" t="s">
        <v>174</v>
      </c>
      <c r="AU801" s="157" t="s">
        <v>90</v>
      </c>
      <c r="AV801" s="13" t="s">
        <v>90</v>
      </c>
      <c r="AW801" s="13" t="s">
        <v>36</v>
      </c>
      <c r="AX801" s="13" t="s">
        <v>81</v>
      </c>
      <c r="AY801" s="157" t="s">
        <v>155</v>
      </c>
    </row>
    <row r="802" spans="2:51" s="12" customFormat="1" ht="12">
      <c r="B802" s="149"/>
      <c r="D802" s="150" t="s">
        <v>174</v>
      </c>
      <c r="E802" s="151" t="s">
        <v>1</v>
      </c>
      <c r="F802" s="152" t="s">
        <v>946</v>
      </c>
      <c r="H802" s="151" t="s">
        <v>1</v>
      </c>
      <c r="I802" s="153"/>
      <c r="L802" s="149"/>
      <c r="M802" s="154"/>
      <c r="T802" s="155"/>
      <c r="AT802" s="151" t="s">
        <v>174</v>
      </c>
      <c r="AU802" s="151" t="s">
        <v>90</v>
      </c>
      <c r="AV802" s="12" t="s">
        <v>88</v>
      </c>
      <c r="AW802" s="12" t="s">
        <v>36</v>
      </c>
      <c r="AX802" s="12" t="s">
        <v>81</v>
      </c>
      <c r="AY802" s="151" t="s">
        <v>155</v>
      </c>
    </row>
    <row r="803" spans="2:51" s="13" customFormat="1" ht="12">
      <c r="B803" s="156"/>
      <c r="D803" s="150" t="s">
        <v>174</v>
      </c>
      <c r="E803" s="157" t="s">
        <v>1</v>
      </c>
      <c r="F803" s="158" t="s">
        <v>947</v>
      </c>
      <c r="H803" s="159">
        <v>6.075</v>
      </c>
      <c r="I803" s="160"/>
      <c r="L803" s="156"/>
      <c r="M803" s="161"/>
      <c r="T803" s="162"/>
      <c r="AT803" s="157" t="s">
        <v>174</v>
      </c>
      <c r="AU803" s="157" t="s">
        <v>90</v>
      </c>
      <c r="AV803" s="13" t="s">
        <v>90</v>
      </c>
      <c r="AW803" s="13" t="s">
        <v>36</v>
      </c>
      <c r="AX803" s="13" t="s">
        <v>81</v>
      </c>
      <c r="AY803" s="157" t="s">
        <v>155</v>
      </c>
    </row>
    <row r="804" spans="2:51" s="14" customFormat="1" ht="12">
      <c r="B804" s="163"/>
      <c r="D804" s="150" t="s">
        <v>174</v>
      </c>
      <c r="E804" s="164" t="s">
        <v>1</v>
      </c>
      <c r="F804" s="165" t="s">
        <v>181</v>
      </c>
      <c r="H804" s="166">
        <v>53.1</v>
      </c>
      <c r="I804" s="167"/>
      <c r="L804" s="163"/>
      <c r="M804" s="168"/>
      <c r="T804" s="169"/>
      <c r="AT804" s="164" t="s">
        <v>174</v>
      </c>
      <c r="AU804" s="164" t="s">
        <v>90</v>
      </c>
      <c r="AV804" s="14" t="s">
        <v>162</v>
      </c>
      <c r="AW804" s="14" t="s">
        <v>36</v>
      </c>
      <c r="AX804" s="14" t="s">
        <v>88</v>
      </c>
      <c r="AY804" s="164" t="s">
        <v>155</v>
      </c>
    </row>
    <row r="805" spans="2:65" s="1" customFormat="1" ht="16.5" customHeight="1">
      <c r="B805" s="32"/>
      <c r="C805" s="170" t="s">
        <v>948</v>
      </c>
      <c r="D805" s="170" t="s">
        <v>228</v>
      </c>
      <c r="E805" s="171" t="s">
        <v>949</v>
      </c>
      <c r="F805" s="172" t="s">
        <v>950</v>
      </c>
      <c r="G805" s="173" t="s">
        <v>172</v>
      </c>
      <c r="H805" s="174">
        <v>2.23</v>
      </c>
      <c r="I805" s="175"/>
      <c r="J805" s="176">
        <f>ROUND(I805*H805,2)</f>
        <v>0</v>
      </c>
      <c r="K805" s="172" t="s">
        <v>161</v>
      </c>
      <c r="L805" s="177"/>
      <c r="M805" s="178" t="s">
        <v>1</v>
      </c>
      <c r="N805" s="179" t="s">
        <v>46</v>
      </c>
      <c r="P805" s="145">
        <f>O805*H805</f>
        <v>0</v>
      </c>
      <c r="Q805" s="145">
        <v>0.025</v>
      </c>
      <c r="R805" s="145">
        <f>Q805*H805</f>
        <v>0.05575</v>
      </c>
      <c r="S805" s="145">
        <v>0</v>
      </c>
      <c r="T805" s="146">
        <f>S805*H805</f>
        <v>0</v>
      </c>
      <c r="AR805" s="147" t="s">
        <v>358</v>
      </c>
      <c r="AT805" s="147" t="s">
        <v>228</v>
      </c>
      <c r="AU805" s="147" t="s">
        <v>90</v>
      </c>
      <c r="AY805" s="17" t="s">
        <v>155</v>
      </c>
      <c r="BE805" s="148">
        <f>IF(N805="základní",J805,0)</f>
        <v>0</v>
      </c>
      <c r="BF805" s="148">
        <f>IF(N805="snížená",J805,0)</f>
        <v>0</v>
      </c>
      <c r="BG805" s="148">
        <f>IF(N805="zákl. přenesená",J805,0)</f>
        <v>0</v>
      </c>
      <c r="BH805" s="148">
        <f>IF(N805="sníž. přenesená",J805,0)</f>
        <v>0</v>
      </c>
      <c r="BI805" s="148">
        <f>IF(N805="nulová",J805,0)</f>
        <v>0</v>
      </c>
      <c r="BJ805" s="17" t="s">
        <v>88</v>
      </c>
      <c r="BK805" s="148">
        <f>ROUND(I805*H805,2)</f>
        <v>0</v>
      </c>
      <c r="BL805" s="17" t="s">
        <v>253</v>
      </c>
      <c r="BM805" s="147" t="s">
        <v>951</v>
      </c>
    </row>
    <row r="806" spans="2:51" s="13" customFormat="1" ht="12">
      <c r="B806" s="156"/>
      <c r="D806" s="150" t="s">
        <v>174</v>
      </c>
      <c r="E806" s="157" t="s">
        <v>1</v>
      </c>
      <c r="F806" s="158" t="s">
        <v>952</v>
      </c>
      <c r="H806" s="159">
        <v>2.23</v>
      </c>
      <c r="I806" s="160"/>
      <c r="L806" s="156"/>
      <c r="M806" s="161"/>
      <c r="T806" s="162"/>
      <c r="AT806" s="157" t="s">
        <v>174</v>
      </c>
      <c r="AU806" s="157" t="s">
        <v>90</v>
      </c>
      <c r="AV806" s="13" t="s">
        <v>90</v>
      </c>
      <c r="AW806" s="13" t="s">
        <v>36</v>
      </c>
      <c r="AX806" s="13" t="s">
        <v>81</v>
      </c>
      <c r="AY806" s="157" t="s">
        <v>155</v>
      </c>
    </row>
    <row r="807" spans="2:51" s="14" customFormat="1" ht="12">
      <c r="B807" s="163"/>
      <c r="D807" s="150" t="s">
        <v>174</v>
      </c>
      <c r="E807" s="164" t="s">
        <v>1</v>
      </c>
      <c r="F807" s="165" t="s">
        <v>181</v>
      </c>
      <c r="H807" s="166">
        <v>2.23</v>
      </c>
      <c r="I807" s="167"/>
      <c r="L807" s="163"/>
      <c r="M807" s="168"/>
      <c r="T807" s="169"/>
      <c r="AT807" s="164" t="s">
        <v>174</v>
      </c>
      <c r="AU807" s="164" t="s">
        <v>90</v>
      </c>
      <c r="AV807" s="14" t="s">
        <v>162</v>
      </c>
      <c r="AW807" s="14" t="s">
        <v>36</v>
      </c>
      <c r="AX807" s="14" t="s">
        <v>88</v>
      </c>
      <c r="AY807" s="164" t="s">
        <v>155</v>
      </c>
    </row>
    <row r="808" spans="2:65" s="1" customFormat="1" ht="24.25" customHeight="1">
      <c r="B808" s="32"/>
      <c r="C808" s="136" t="s">
        <v>953</v>
      </c>
      <c r="D808" s="136" t="s">
        <v>157</v>
      </c>
      <c r="E808" s="137" t="s">
        <v>954</v>
      </c>
      <c r="F808" s="138" t="s">
        <v>955</v>
      </c>
      <c r="G808" s="139" t="s">
        <v>818</v>
      </c>
      <c r="H808" s="190"/>
      <c r="I808" s="141"/>
      <c r="J808" s="142">
        <f>ROUND(I808*H808,2)</f>
        <v>0</v>
      </c>
      <c r="K808" s="138" t="s">
        <v>161</v>
      </c>
      <c r="L808" s="32"/>
      <c r="M808" s="143" t="s">
        <v>1</v>
      </c>
      <c r="N808" s="144" t="s">
        <v>46</v>
      </c>
      <c r="P808" s="145">
        <f>O808*H808</f>
        <v>0</v>
      </c>
      <c r="Q808" s="145">
        <v>0</v>
      </c>
      <c r="R808" s="145">
        <f>Q808*H808</f>
        <v>0</v>
      </c>
      <c r="S808" s="145">
        <v>0</v>
      </c>
      <c r="T808" s="146">
        <f>S808*H808</f>
        <v>0</v>
      </c>
      <c r="AR808" s="147" t="s">
        <v>253</v>
      </c>
      <c r="AT808" s="147" t="s">
        <v>157</v>
      </c>
      <c r="AU808" s="147" t="s">
        <v>90</v>
      </c>
      <c r="AY808" s="17" t="s">
        <v>155</v>
      </c>
      <c r="BE808" s="148">
        <f>IF(N808="základní",J808,0)</f>
        <v>0</v>
      </c>
      <c r="BF808" s="148">
        <f>IF(N808="snížená",J808,0)</f>
        <v>0</v>
      </c>
      <c r="BG808" s="148">
        <f>IF(N808="zákl. přenesená",J808,0)</f>
        <v>0</v>
      </c>
      <c r="BH808" s="148">
        <f>IF(N808="sníž. přenesená",J808,0)</f>
        <v>0</v>
      </c>
      <c r="BI808" s="148">
        <f>IF(N808="nulová",J808,0)</f>
        <v>0</v>
      </c>
      <c r="BJ808" s="17" t="s">
        <v>88</v>
      </c>
      <c r="BK808" s="148">
        <f>ROUND(I808*H808,2)</f>
        <v>0</v>
      </c>
      <c r="BL808" s="17" t="s">
        <v>253</v>
      </c>
      <c r="BM808" s="147" t="s">
        <v>956</v>
      </c>
    </row>
    <row r="809" spans="2:63" s="11" customFormat="1" ht="22.9" customHeight="1">
      <c r="B809" s="124"/>
      <c r="D809" s="125" t="s">
        <v>80</v>
      </c>
      <c r="E809" s="134" t="s">
        <v>957</v>
      </c>
      <c r="F809" s="134" t="s">
        <v>958</v>
      </c>
      <c r="I809" s="127"/>
      <c r="J809" s="135">
        <f>BK809</f>
        <v>0</v>
      </c>
      <c r="L809" s="124"/>
      <c r="M809" s="129"/>
      <c r="P809" s="130">
        <f>SUM(P810:P814)</f>
        <v>0</v>
      </c>
      <c r="R809" s="130">
        <f>SUM(R810:R814)</f>
        <v>0.02819557</v>
      </c>
      <c r="T809" s="131">
        <f>SUM(T810:T814)</f>
        <v>0</v>
      </c>
      <c r="AR809" s="125" t="s">
        <v>90</v>
      </c>
      <c r="AT809" s="132" t="s">
        <v>80</v>
      </c>
      <c r="AU809" s="132" t="s">
        <v>88</v>
      </c>
      <c r="AY809" s="125" t="s">
        <v>155</v>
      </c>
      <c r="BK809" s="133">
        <f>SUM(BK810:BK814)</f>
        <v>0</v>
      </c>
    </row>
    <row r="810" spans="2:65" s="1" customFormat="1" ht="24.25" customHeight="1">
      <c r="B810" s="32"/>
      <c r="C810" s="136" t="s">
        <v>959</v>
      </c>
      <c r="D810" s="136" t="s">
        <v>157</v>
      </c>
      <c r="E810" s="137" t="s">
        <v>960</v>
      </c>
      <c r="F810" s="138" t="s">
        <v>961</v>
      </c>
      <c r="G810" s="139" t="s">
        <v>962</v>
      </c>
      <c r="H810" s="140">
        <v>1</v>
      </c>
      <c r="I810" s="141"/>
      <c r="J810" s="142">
        <f>ROUND(I810*H810,2)</f>
        <v>0</v>
      </c>
      <c r="K810" s="138" t="s">
        <v>161</v>
      </c>
      <c r="L810" s="32"/>
      <c r="M810" s="143" t="s">
        <v>1</v>
      </c>
      <c r="N810" s="144" t="s">
        <v>46</v>
      </c>
      <c r="P810" s="145">
        <f>O810*H810</f>
        <v>0</v>
      </c>
      <c r="Q810" s="145">
        <v>0.02819557</v>
      </c>
      <c r="R810" s="145">
        <f>Q810*H810</f>
        <v>0.02819557</v>
      </c>
      <c r="S810" s="145">
        <v>0</v>
      </c>
      <c r="T810" s="146">
        <f>S810*H810</f>
        <v>0</v>
      </c>
      <c r="AR810" s="147" t="s">
        <v>253</v>
      </c>
      <c r="AT810" s="147" t="s">
        <v>157</v>
      </c>
      <c r="AU810" s="147" t="s">
        <v>90</v>
      </c>
      <c r="AY810" s="17" t="s">
        <v>155</v>
      </c>
      <c r="BE810" s="148">
        <f>IF(N810="základní",J810,0)</f>
        <v>0</v>
      </c>
      <c r="BF810" s="148">
        <f>IF(N810="snížená",J810,0)</f>
        <v>0</v>
      </c>
      <c r="BG810" s="148">
        <f>IF(N810="zákl. přenesená",J810,0)</f>
        <v>0</v>
      </c>
      <c r="BH810" s="148">
        <f>IF(N810="sníž. přenesená",J810,0)</f>
        <v>0</v>
      </c>
      <c r="BI810" s="148">
        <f>IF(N810="nulová",J810,0)</f>
        <v>0</v>
      </c>
      <c r="BJ810" s="17" t="s">
        <v>88</v>
      </c>
      <c r="BK810" s="148">
        <f>ROUND(I810*H810,2)</f>
        <v>0</v>
      </c>
      <c r="BL810" s="17" t="s">
        <v>253</v>
      </c>
      <c r="BM810" s="147" t="s">
        <v>963</v>
      </c>
    </row>
    <row r="811" spans="2:51" s="12" customFormat="1" ht="12">
      <c r="B811" s="149"/>
      <c r="D811" s="150" t="s">
        <v>174</v>
      </c>
      <c r="E811" s="151" t="s">
        <v>1</v>
      </c>
      <c r="F811" s="152" t="s">
        <v>964</v>
      </c>
      <c r="H811" s="151" t="s">
        <v>1</v>
      </c>
      <c r="I811" s="153"/>
      <c r="L811" s="149"/>
      <c r="M811" s="154"/>
      <c r="T811" s="155"/>
      <c r="AT811" s="151" t="s">
        <v>174</v>
      </c>
      <c r="AU811" s="151" t="s">
        <v>90</v>
      </c>
      <c r="AV811" s="12" t="s">
        <v>88</v>
      </c>
      <c r="AW811" s="12" t="s">
        <v>36</v>
      </c>
      <c r="AX811" s="12" t="s">
        <v>81</v>
      </c>
      <c r="AY811" s="151" t="s">
        <v>155</v>
      </c>
    </row>
    <row r="812" spans="2:51" s="13" customFormat="1" ht="12">
      <c r="B812" s="156"/>
      <c r="D812" s="150" t="s">
        <v>174</v>
      </c>
      <c r="E812" s="157" t="s">
        <v>1</v>
      </c>
      <c r="F812" s="158" t="s">
        <v>88</v>
      </c>
      <c r="H812" s="159">
        <v>1</v>
      </c>
      <c r="I812" s="160"/>
      <c r="L812" s="156"/>
      <c r="M812" s="161"/>
      <c r="T812" s="162"/>
      <c r="AT812" s="157" t="s">
        <v>174</v>
      </c>
      <c r="AU812" s="157" t="s">
        <v>90</v>
      </c>
      <c r="AV812" s="13" t="s">
        <v>90</v>
      </c>
      <c r="AW812" s="13" t="s">
        <v>36</v>
      </c>
      <c r="AX812" s="13" t="s">
        <v>81</v>
      </c>
      <c r="AY812" s="157" t="s">
        <v>155</v>
      </c>
    </row>
    <row r="813" spans="2:51" s="14" customFormat="1" ht="12">
      <c r="B813" s="163"/>
      <c r="D813" s="150" t="s">
        <v>174</v>
      </c>
      <c r="E813" s="164" t="s">
        <v>1</v>
      </c>
      <c r="F813" s="165" t="s">
        <v>181</v>
      </c>
      <c r="H813" s="166">
        <v>1</v>
      </c>
      <c r="I813" s="167"/>
      <c r="L813" s="163"/>
      <c r="M813" s="168"/>
      <c r="T813" s="169"/>
      <c r="AT813" s="164" t="s">
        <v>174</v>
      </c>
      <c r="AU813" s="164" t="s">
        <v>90</v>
      </c>
      <c r="AV813" s="14" t="s">
        <v>162</v>
      </c>
      <c r="AW813" s="14" t="s">
        <v>36</v>
      </c>
      <c r="AX813" s="14" t="s">
        <v>88</v>
      </c>
      <c r="AY813" s="164" t="s">
        <v>155</v>
      </c>
    </row>
    <row r="814" spans="2:65" s="1" customFormat="1" ht="24.25" customHeight="1">
      <c r="B814" s="32"/>
      <c r="C814" s="136" t="s">
        <v>965</v>
      </c>
      <c r="D814" s="136" t="s">
        <v>157</v>
      </c>
      <c r="E814" s="137" t="s">
        <v>966</v>
      </c>
      <c r="F814" s="138" t="s">
        <v>967</v>
      </c>
      <c r="G814" s="139" t="s">
        <v>818</v>
      </c>
      <c r="H814" s="190"/>
      <c r="I814" s="141"/>
      <c r="J814" s="142">
        <f>ROUND(I814*H814,2)</f>
        <v>0</v>
      </c>
      <c r="K814" s="138" t="s">
        <v>161</v>
      </c>
      <c r="L814" s="32"/>
      <c r="M814" s="143" t="s">
        <v>1</v>
      </c>
      <c r="N814" s="144" t="s">
        <v>46</v>
      </c>
      <c r="P814" s="145">
        <f>O814*H814</f>
        <v>0</v>
      </c>
      <c r="Q814" s="145">
        <v>0</v>
      </c>
      <c r="R814" s="145">
        <f>Q814*H814</f>
        <v>0</v>
      </c>
      <c r="S814" s="145">
        <v>0</v>
      </c>
      <c r="T814" s="146">
        <f>S814*H814</f>
        <v>0</v>
      </c>
      <c r="AR814" s="147" t="s">
        <v>253</v>
      </c>
      <c r="AT814" s="147" t="s">
        <v>157</v>
      </c>
      <c r="AU814" s="147" t="s">
        <v>90</v>
      </c>
      <c r="AY814" s="17" t="s">
        <v>155</v>
      </c>
      <c r="BE814" s="148">
        <f>IF(N814="základní",J814,0)</f>
        <v>0</v>
      </c>
      <c r="BF814" s="148">
        <f>IF(N814="snížená",J814,0)</f>
        <v>0</v>
      </c>
      <c r="BG814" s="148">
        <f>IF(N814="zákl. přenesená",J814,0)</f>
        <v>0</v>
      </c>
      <c r="BH814" s="148">
        <f>IF(N814="sníž. přenesená",J814,0)</f>
        <v>0</v>
      </c>
      <c r="BI814" s="148">
        <f>IF(N814="nulová",J814,0)</f>
        <v>0</v>
      </c>
      <c r="BJ814" s="17" t="s">
        <v>88</v>
      </c>
      <c r="BK814" s="148">
        <f>ROUND(I814*H814,2)</f>
        <v>0</v>
      </c>
      <c r="BL814" s="17" t="s">
        <v>253</v>
      </c>
      <c r="BM814" s="147" t="s">
        <v>968</v>
      </c>
    </row>
    <row r="815" spans="2:63" s="11" customFormat="1" ht="22.9" customHeight="1">
      <c r="B815" s="124"/>
      <c r="D815" s="125" t="s">
        <v>80</v>
      </c>
      <c r="E815" s="134" t="s">
        <v>969</v>
      </c>
      <c r="F815" s="134" t="s">
        <v>970</v>
      </c>
      <c r="I815" s="127"/>
      <c r="J815" s="135">
        <f>BK815</f>
        <v>0</v>
      </c>
      <c r="L815" s="124"/>
      <c r="M815" s="129"/>
      <c r="P815" s="130">
        <f>SUM(P816:P852)</f>
        <v>0</v>
      </c>
      <c r="R815" s="130">
        <f>SUM(R816:R852)</f>
        <v>0.0042899999999999995</v>
      </c>
      <c r="T815" s="131">
        <f>SUM(T816:T852)</f>
        <v>0.0002</v>
      </c>
      <c r="AR815" s="125" t="s">
        <v>90</v>
      </c>
      <c r="AT815" s="132" t="s">
        <v>80</v>
      </c>
      <c r="AU815" s="132" t="s">
        <v>88</v>
      </c>
      <c r="AY815" s="125" t="s">
        <v>155</v>
      </c>
      <c r="BK815" s="133">
        <f>SUM(BK816:BK852)</f>
        <v>0</v>
      </c>
    </row>
    <row r="816" spans="2:65" s="1" customFormat="1" ht="16.5" customHeight="1">
      <c r="B816" s="32"/>
      <c r="C816" s="136" t="s">
        <v>971</v>
      </c>
      <c r="D816" s="136" t="s">
        <v>157</v>
      </c>
      <c r="E816" s="137" t="s">
        <v>972</v>
      </c>
      <c r="F816" s="138" t="s">
        <v>973</v>
      </c>
      <c r="G816" s="139" t="s">
        <v>310</v>
      </c>
      <c r="H816" s="140">
        <v>9</v>
      </c>
      <c r="I816" s="141"/>
      <c r="J816" s="142">
        <f>ROUND(I816*H816,2)</f>
        <v>0</v>
      </c>
      <c r="K816" s="138" t="s">
        <v>161</v>
      </c>
      <c r="L816" s="32"/>
      <c r="M816" s="143" t="s">
        <v>1</v>
      </c>
      <c r="N816" s="144" t="s">
        <v>46</v>
      </c>
      <c r="P816" s="145">
        <f>O816*H816</f>
        <v>0</v>
      </c>
      <c r="Q816" s="145">
        <v>0</v>
      </c>
      <c r="R816" s="145">
        <f>Q816*H816</f>
        <v>0</v>
      </c>
      <c r="S816" s="145">
        <v>0</v>
      </c>
      <c r="T816" s="146">
        <f>S816*H816</f>
        <v>0</v>
      </c>
      <c r="AR816" s="147" t="s">
        <v>253</v>
      </c>
      <c r="AT816" s="147" t="s">
        <v>157</v>
      </c>
      <c r="AU816" s="147" t="s">
        <v>90</v>
      </c>
      <c r="AY816" s="17" t="s">
        <v>155</v>
      </c>
      <c r="BE816" s="148">
        <f>IF(N816="základní",J816,0)</f>
        <v>0</v>
      </c>
      <c r="BF816" s="148">
        <f>IF(N816="snížená",J816,0)</f>
        <v>0</v>
      </c>
      <c r="BG816" s="148">
        <f>IF(N816="zákl. přenesená",J816,0)</f>
        <v>0</v>
      </c>
      <c r="BH816" s="148">
        <f>IF(N816="sníž. přenesená",J816,0)</f>
        <v>0</v>
      </c>
      <c r="BI816" s="148">
        <f>IF(N816="nulová",J816,0)</f>
        <v>0</v>
      </c>
      <c r="BJ816" s="17" t="s">
        <v>88</v>
      </c>
      <c r="BK816" s="148">
        <f>ROUND(I816*H816,2)</f>
        <v>0</v>
      </c>
      <c r="BL816" s="17" t="s">
        <v>253</v>
      </c>
      <c r="BM816" s="147" t="s">
        <v>974</v>
      </c>
    </row>
    <row r="817" spans="2:51" s="12" customFormat="1" ht="12">
      <c r="B817" s="149"/>
      <c r="D817" s="150" t="s">
        <v>174</v>
      </c>
      <c r="E817" s="151" t="s">
        <v>1</v>
      </c>
      <c r="F817" s="152" t="s">
        <v>975</v>
      </c>
      <c r="H817" s="151" t="s">
        <v>1</v>
      </c>
      <c r="I817" s="153"/>
      <c r="L817" s="149"/>
      <c r="M817" s="154"/>
      <c r="T817" s="155"/>
      <c r="AT817" s="151" t="s">
        <v>174</v>
      </c>
      <c r="AU817" s="151" t="s">
        <v>90</v>
      </c>
      <c r="AV817" s="12" t="s">
        <v>88</v>
      </c>
      <c r="AW817" s="12" t="s">
        <v>36</v>
      </c>
      <c r="AX817" s="12" t="s">
        <v>81</v>
      </c>
      <c r="AY817" s="151" t="s">
        <v>155</v>
      </c>
    </row>
    <row r="818" spans="2:51" s="13" customFormat="1" ht="12">
      <c r="B818" s="156"/>
      <c r="D818" s="150" t="s">
        <v>174</v>
      </c>
      <c r="E818" s="157" t="s">
        <v>1</v>
      </c>
      <c r="F818" s="158" t="s">
        <v>204</v>
      </c>
      <c r="H818" s="159">
        <v>9</v>
      </c>
      <c r="I818" s="160"/>
      <c r="L818" s="156"/>
      <c r="M818" s="161"/>
      <c r="T818" s="162"/>
      <c r="AT818" s="157" t="s">
        <v>174</v>
      </c>
      <c r="AU818" s="157" t="s">
        <v>90</v>
      </c>
      <c r="AV818" s="13" t="s">
        <v>90</v>
      </c>
      <c r="AW818" s="13" t="s">
        <v>36</v>
      </c>
      <c r="AX818" s="13" t="s">
        <v>81</v>
      </c>
      <c r="AY818" s="157" t="s">
        <v>155</v>
      </c>
    </row>
    <row r="819" spans="2:51" s="14" customFormat="1" ht="12">
      <c r="B819" s="163"/>
      <c r="D819" s="150" t="s">
        <v>174</v>
      </c>
      <c r="E819" s="164" t="s">
        <v>1</v>
      </c>
      <c r="F819" s="165" t="s">
        <v>181</v>
      </c>
      <c r="H819" s="166">
        <v>9</v>
      </c>
      <c r="I819" s="167"/>
      <c r="L819" s="163"/>
      <c r="M819" s="168"/>
      <c r="T819" s="169"/>
      <c r="AT819" s="164" t="s">
        <v>174</v>
      </c>
      <c r="AU819" s="164" t="s">
        <v>90</v>
      </c>
      <c r="AV819" s="14" t="s">
        <v>162</v>
      </c>
      <c r="AW819" s="14" t="s">
        <v>36</v>
      </c>
      <c r="AX819" s="14" t="s">
        <v>88</v>
      </c>
      <c r="AY819" s="164" t="s">
        <v>155</v>
      </c>
    </row>
    <row r="820" spans="2:65" s="1" customFormat="1" ht="21.75" customHeight="1">
      <c r="B820" s="32"/>
      <c r="C820" s="170" t="s">
        <v>976</v>
      </c>
      <c r="D820" s="170" t="s">
        <v>228</v>
      </c>
      <c r="E820" s="171" t="s">
        <v>977</v>
      </c>
      <c r="F820" s="172" t="s">
        <v>978</v>
      </c>
      <c r="G820" s="173" t="s">
        <v>310</v>
      </c>
      <c r="H820" s="174">
        <v>9</v>
      </c>
      <c r="I820" s="175"/>
      <c r="J820" s="176">
        <f>ROUND(I820*H820,2)</f>
        <v>0</v>
      </c>
      <c r="K820" s="172" t="s">
        <v>161</v>
      </c>
      <c r="L820" s="177"/>
      <c r="M820" s="178" t="s">
        <v>1</v>
      </c>
      <c r="N820" s="179" t="s">
        <v>46</v>
      </c>
      <c r="P820" s="145">
        <f>O820*H820</f>
        <v>0</v>
      </c>
      <c r="Q820" s="145">
        <v>0.00012</v>
      </c>
      <c r="R820" s="145">
        <f>Q820*H820</f>
        <v>0.00108</v>
      </c>
      <c r="S820" s="145">
        <v>0</v>
      </c>
      <c r="T820" s="146">
        <f>S820*H820</f>
        <v>0</v>
      </c>
      <c r="AR820" s="147" t="s">
        <v>358</v>
      </c>
      <c r="AT820" s="147" t="s">
        <v>228</v>
      </c>
      <c r="AU820" s="147" t="s">
        <v>90</v>
      </c>
      <c r="AY820" s="17" t="s">
        <v>155</v>
      </c>
      <c r="BE820" s="148">
        <f>IF(N820="základní",J820,0)</f>
        <v>0</v>
      </c>
      <c r="BF820" s="148">
        <f>IF(N820="snížená",J820,0)</f>
        <v>0</v>
      </c>
      <c r="BG820" s="148">
        <f>IF(N820="zákl. přenesená",J820,0)</f>
        <v>0</v>
      </c>
      <c r="BH820" s="148">
        <f>IF(N820="sníž. přenesená",J820,0)</f>
        <v>0</v>
      </c>
      <c r="BI820" s="148">
        <f>IF(N820="nulová",J820,0)</f>
        <v>0</v>
      </c>
      <c r="BJ820" s="17" t="s">
        <v>88</v>
      </c>
      <c r="BK820" s="148">
        <f>ROUND(I820*H820,2)</f>
        <v>0</v>
      </c>
      <c r="BL820" s="17" t="s">
        <v>253</v>
      </c>
      <c r="BM820" s="147" t="s">
        <v>979</v>
      </c>
    </row>
    <row r="821" spans="2:65" s="1" customFormat="1" ht="21.75" customHeight="1">
      <c r="B821" s="32"/>
      <c r="C821" s="136" t="s">
        <v>980</v>
      </c>
      <c r="D821" s="136" t="s">
        <v>157</v>
      </c>
      <c r="E821" s="137" t="s">
        <v>981</v>
      </c>
      <c r="F821" s="138" t="s">
        <v>982</v>
      </c>
      <c r="G821" s="139" t="s">
        <v>310</v>
      </c>
      <c r="H821" s="140">
        <v>14</v>
      </c>
      <c r="I821" s="141"/>
      <c r="J821" s="142">
        <f>ROUND(I821*H821,2)</f>
        <v>0</v>
      </c>
      <c r="K821" s="138" t="s">
        <v>161</v>
      </c>
      <c r="L821" s="32"/>
      <c r="M821" s="143" t="s">
        <v>1</v>
      </c>
      <c r="N821" s="144" t="s">
        <v>46</v>
      </c>
      <c r="P821" s="145">
        <f>O821*H821</f>
        <v>0</v>
      </c>
      <c r="Q821" s="145">
        <v>0</v>
      </c>
      <c r="R821" s="145">
        <f>Q821*H821</f>
        <v>0</v>
      </c>
      <c r="S821" s="145">
        <v>0</v>
      </c>
      <c r="T821" s="146">
        <f>S821*H821</f>
        <v>0</v>
      </c>
      <c r="AR821" s="147" t="s">
        <v>253</v>
      </c>
      <c r="AT821" s="147" t="s">
        <v>157</v>
      </c>
      <c r="AU821" s="147" t="s">
        <v>90</v>
      </c>
      <c r="AY821" s="17" t="s">
        <v>155</v>
      </c>
      <c r="BE821" s="148">
        <f>IF(N821="základní",J821,0)</f>
        <v>0</v>
      </c>
      <c r="BF821" s="148">
        <f>IF(N821="snížená",J821,0)</f>
        <v>0</v>
      </c>
      <c r="BG821" s="148">
        <f>IF(N821="zákl. přenesená",J821,0)</f>
        <v>0</v>
      </c>
      <c r="BH821" s="148">
        <f>IF(N821="sníž. přenesená",J821,0)</f>
        <v>0</v>
      </c>
      <c r="BI821" s="148">
        <f>IF(N821="nulová",J821,0)</f>
        <v>0</v>
      </c>
      <c r="BJ821" s="17" t="s">
        <v>88</v>
      </c>
      <c r="BK821" s="148">
        <f>ROUND(I821*H821,2)</f>
        <v>0</v>
      </c>
      <c r="BL821" s="17" t="s">
        <v>253</v>
      </c>
      <c r="BM821" s="147" t="s">
        <v>983</v>
      </c>
    </row>
    <row r="822" spans="2:51" s="12" customFormat="1" ht="12">
      <c r="B822" s="149"/>
      <c r="D822" s="150" t="s">
        <v>174</v>
      </c>
      <c r="E822" s="151" t="s">
        <v>1</v>
      </c>
      <c r="F822" s="152" t="s">
        <v>984</v>
      </c>
      <c r="H822" s="151" t="s">
        <v>1</v>
      </c>
      <c r="I822" s="153"/>
      <c r="L822" s="149"/>
      <c r="M822" s="154"/>
      <c r="T822" s="155"/>
      <c r="AT822" s="151" t="s">
        <v>174</v>
      </c>
      <c r="AU822" s="151" t="s">
        <v>90</v>
      </c>
      <c r="AV822" s="12" t="s">
        <v>88</v>
      </c>
      <c r="AW822" s="12" t="s">
        <v>36</v>
      </c>
      <c r="AX822" s="12" t="s">
        <v>81</v>
      </c>
      <c r="AY822" s="151" t="s">
        <v>155</v>
      </c>
    </row>
    <row r="823" spans="2:51" s="13" customFormat="1" ht="12">
      <c r="B823" s="156"/>
      <c r="D823" s="150" t="s">
        <v>174</v>
      </c>
      <c r="E823" s="157" t="s">
        <v>1</v>
      </c>
      <c r="F823" s="158" t="s">
        <v>219</v>
      </c>
      <c r="H823" s="159">
        <v>11</v>
      </c>
      <c r="I823" s="160"/>
      <c r="L823" s="156"/>
      <c r="M823" s="161"/>
      <c r="T823" s="162"/>
      <c r="AT823" s="157" t="s">
        <v>174</v>
      </c>
      <c r="AU823" s="157" t="s">
        <v>90</v>
      </c>
      <c r="AV823" s="13" t="s">
        <v>90</v>
      </c>
      <c r="AW823" s="13" t="s">
        <v>36</v>
      </c>
      <c r="AX823" s="13" t="s">
        <v>81</v>
      </c>
      <c r="AY823" s="157" t="s">
        <v>155</v>
      </c>
    </row>
    <row r="824" spans="2:51" s="12" customFormat="1" ht="12">
      <c r="B824" s="149"/>
      <c r="D824" s="150" t="s">
        <v>174</v>
      </c>
      <c r="E824" s="151" t="s">
        <v>1</v>
      </c>
      <c r="F824" s="152" t="s">
        <v>985</v>
      </c>
      <c r="H824" s="151" t="s">
        <v>1</v>
      </c>
      <c r="I824" s="153"/>
      <c r="L824" s="149"/>
      <c r="M824" s="154"/>
      <c r="T824" s="155"/>
      <c r="AT824" s="151" t="s">
        <v>174</v>
      </c>
      <c r="AU824" s="151" t="s">
        <v>90</v>
      </c>
      <c r="AV824" s="12" t="s">
        <v>88</v>
      </c>
      <c r="AW824" s="12" t="s">
        <v>36</v>
      </c>
      <c r="AX824" s="12" t="s">
        <v>81</v>
      </c>
      <c r="AY824" s="151" t="s">
        <v>155</v>
      </c>
    </row>
    <row r="825" spans="2:51" s="13" customFormat="1" ht="12">
      <c r="B825" s="156"/>
      <c r="D825" s="150" t="s">
        <v>174</v>
      </c>
      <c r="E825" s="157" t="s">
        <v>1</v>
      </c>
      <c r="F825" s="158" t="s">
        <v>97</v>
      </c>
      <c r="H825" s="159">
        <v>3</v>
      </c>
      <c r="I825" s="160"/>
      <c r="L825" s="156"/>
      <c r="M825" s="161"/>
      <c r="T825" s="162"/>
      <c r="AT825" s="157" t="s">
        <v>174</v>
      </c>
      <c r="AU825" s="157" t="s">
        <v>90</v>
      </c>
      <c r="AV825" s="13" t="s">
        <v>90</v>
      </c>
      <c r="AW825" s="13" t="s">
        <v>36</v>
      </c>
      <c r="AX825" s="13" t="s">
        <v>81</v>
      </c>
      <c r="AY825" s="157" t="s">
        <v>155</v>
      </c>
    </row>
    <row r="826" spans="2:51" s="14" customFormat="1" ht="12">
      <c r="B826" s="163"/>
      <c r="D826" s="150" t="s">
        <v>174</v>
      </c>
      <c r="E826" s="164" t="s">
        <v>1</v>
      </c>
      <c r="F826" s="165" t="s">
        <v>181</v>
      </c>
      <c r="H826" s="166">
        <v>14</v>
      </c>
      <c r="I826" s="167"/>
      <c r="L826" s="163"/>
      <c r="M826" s="168"/>
      <c r="T826" s="169"/>
      <c r="AT826" s="164" t="s">
        <v>174</v>
      </c>
      <c r="AU826" s="164" t="s">
        <v>90</v>
      </c>
      <c r="AV826" s="14" t="s">
        <v>162</v>
      </c>
      <c r="AW826" s="14" t="s">
        <v>36</v>
      </c>
      <c r="AX826" s="14" t="s">
        <v>88</v>
      </c>
      <c r="AY826" s="164" t="s">
        <v>155</v>
      </c>
    </row>
    <row r="827" spans="2:65" s="1" customFormat="1" ht="21.75" customHeight="1">
      <c r="B827" s="32"/>
      <c r="C827" s="170" t="s">
        <v>986</v>
      </c>
      <c r="D827" s="170" t="s">
        <v>228</v>
      </c>
      <c r="E827" s="171" t="s">
        <v>987</v>
      </c>
      <c r="F827" s="172" t="s">
        <v>988</v>
      </c>
      <c r="G827" s="173" t="s">
        <v>310</v>
      </c>
      <c r="H827" s="174">
        <v>11</v>
      </c>
      <c r="I827" s="175"/>
      <c r="J827" s="176">
        <f>ROUND(I827*H827,2)</f>
        <v>0</v>
      </c>
      <c r="K827" s="172" t="s">
        <v>1</v>
      </c>
      <c r="L827" s="177"/>
      <c r="M827" s="178" t="s">
        <v>1</v>
      </c>
      <c r="N827" s="179" t="s">
        <v>46</v>
      </c>
      <c r="P827" s="145">
        <f>O827*H827</f>
        <v>0</v>
      </c>
      <c r="Q827" s="145">
        <v>0.00014</v>
      </c>
      <c r="R827" s="145">
        <f>Q827*H827</f>
        <v>0.00154</v>
      </c>
      <c r="S827" s="145">
        <v>0</v>
      </c>
      <c r="T827" s="146">
        <f>S827*H827</f>
        <v>0</v>
      </c>
      <c r="AR827" s="147" t="s">
        <v>358</v>
      </c>
      <c r="AT827" s="147" t="s">
        <v>228</v>
      </c>
      <c r="AU827" s="147" t="s">
        <v>90</v>
      </c>
      <c r="AY827" s="17" t="s">
        <v>155</v>
      </c>
      <c r="BE827" s="148">
        <f>IF(N827="základní",J827,0)</f>
        <v>0</v>
      </c>
      <c r="BF827" s="148">
        <f>IF(N827="snížená",J827,0)</f>
        <v>0</v>
      </c>
      <c r="BG827" s="148">
        <f>IF(N827="zákl. přenesená",J827,0)</f>
        <v>0</v>
      </c>
      <c r="BH827" s="148">
        <f>IF(N827="sníž. přenesená",J827,0)</f>
        <v>0</v>
      </c>
      <c r="BI827" s="148">
        <f>IF(N827="nulová",J827,0)</f>
        <v>0</v>
      </c>
      <c r="BJ827" s="17" t="s">
        <v>88</v>
      </c>
      <c r="BK827" s="148">
        <f>ROUND(I827*H827,2)</f>
        <v>0</v>
      </c>
      <c r="BL827" s="17" t="s">
        <v>253</v>
      </c>
      <c r="BM827" s="147" t="s">
        <v>989</v>
      </c>
    </row>
    <row r="828" spans="2:51" s="12" customFormat="1" ht="12">
      <c r="B828" s="149"/>
      <c r="D828" s="150" t="s">
        <v>174</v>
      </c>
      <c r="E828" s="151" t="s">
        <v>1</v>
      </c>
      <c r="F828" s="152" t="s">
        <v>984</v>
      </c>
      <c r="H828" s="151" t="s">
        <v>1</v>
      </c>
      <c r="I828" s="153"/>
      <c r="L828" s="149"/>
      <c r="M828" s="154"/>
      <c r="T828" s="155"/>
      <c r="AT828" s="151" t="s">
        <v>174</v>
      </c>
      <c r="AU828" s="151" t="s">
        <v>90</v>
      </c>
      <c r="AV828" s="12" t="s">
        <v>88</v>
      </c>
      <c r="AW828" s="12" t="s">
        <v>36</v>
      </c>
      <c r="AX828" s="12" t="s">
        <v>81</v>
      </c>
      <c r="AY828" s="151" t="s">
        <v>155</v>
      </c>
    </row>
    <row r="829" spans="2:51" s="13" customFormat="1" ht="12">
      <c r="B829" s="156"/>
      <c r="D829" s="150" t="s">
        <v>174</v>
      </c>
      <c r="E829" s="157" t="s">
        <v>1</v>
      </c>
      <c r="F829" s="158" t="s">
        <v>219</v>
      </c>
      <c r="H829" s="159">
        <v>11</v>
      </c>
      <c r="I829" s="160"/>
      <c r="L829" s="156"/>
      <c r="M829" s="161"/>
      <c r="T829" s="162"/>
      <c r="AT829" s="157" t="s">
        <v>174</v>
      </c>
      <c r="AU829" s="157" t="s">
        <v>90</v>
      </c>
      <c r="AV829" s="13" t="s">
        <v>90</v>
      </c>
      <c r="AW829" s="13" t="s">
        <v>36</v>
      </c>
      <c r="AX829" s="13" t="s">
        <v>81</v>
      </c>
      <c r="AY829" s="157" t="s">
        <v>155</v>
      </c>
    </row>
    <row r="830" spans="2:51" s="14" customFormat="1" ht="12">
      <c r="B830" s="163"/>
      <c r="D830" s="150" t="s">
        <v>174</v>
      </c>
      <c r="E830" s="164" t="s">
        <v>1</v>
      </c>
      <c r="F830" s="165" t="s">
        <v>181</v>
      </c>
      <c r="H830" s="166">
        <v>11</v>
      </c>
      <c r="I830" s="167"/>
      <c r="L830" s="163"/>
      <c r="M830" s="168"/>
      <c r="T830" s="169"/>
      <c r="AT830" s="164" t="s">
        <v>174</v>
      </c>
      <c r="AU830" s="164" t="s">
        <v>90</v>
      </c>
      <c r="AV830" s="14" t="s">
        <v>162</v>
      </c>
      <c r="AW830" s="14" t="s">
        <v>36</v>
      </c>
      <c r="AX830" s="14" t="s">
        <v>88</v>
      </c>
      <c r="AY830" s="164" t="s">
        <v>155</v>
      </c>
    </row>
    <row r="831" spans="2:65" s="1" customFormat="1" ht="21.75" customHeight="1">
      <c r="B831" s="32"/>
      <c r="C831" s="170" t="s">
        <v>990</v>
      </c>
      <c r="D831" s="170" t="s">
        <v>228</v>
      </c>
      <c r="E831" s="171" t="s">
        <v>991</v>
      </c>
      <c r="F831" s="172" t="s">
        <v>992</v>
      </c>
      <c r="G831" s="173" t="s">
        <v>310</v>
      </c>
      <c r="H831" s="174">
        <v>3</v>
      </c>
      <c r="I831" s="175"/>
      <c r="J831" s="176">
        <f>ROUND(I831*H831,2)</f>
        <v>0</v>
      </c>
      <c r="K831" s="172" t="s">
        <v>1</v>
      </c>
      <c r="L831" s="177"/>
      <c r="M831" s="178" t="s">
        <v>1</v>
      </c>
      <c r="N831" s="179" t="s">
        <v>46</v>
      </c>
      <c r="P831" s="145">
        <f>O831*H831</f>
        <v>0</v>
      </c>
      <c r="Q831" s="145">
        <v>0.00025</v>
      </c>
      <c r="R831" s="145">
        <f>Q831*H831</f>
        <v>0.00075</v>
      </c>
      <c r="S831" s="145">
        <v>0</v>
      </c>
      <c r="T831" s="146">
        <f>S831*H831</f>
        <v>0</v>
      </c>
      <c r="AR831" s="147" t="s">
        <v>358</v>
      </c>
      <c r="AT831" s="147" t="s">
        <v>228</v>
      </c>
      <c r="AU831" s="147" t="s">
        <v>90</v>
      </c>
      <c r="AY831" s="17" t="s">
        <v>155</v>
      </c>
      <c r="BE831" s="148">
        <f>IF(N831="základní",J831,0)</f>
        <v>0</v>
      </c>
      <c r="BF831" s="148">
        <f>IF(N831="snížená",J831,0)</f>
        <v>0</v>
      </c>
      <c r="BG831" s="148">
        <f>IF(N831="zákl. přenesená",J831,0)</f>
        <v>0</v>
      </c>
      <c r="BH831" s="148">
        <f>IF(N831="sníž. přenesená",J831,0)</f>
        <v>0</v>
      </c>
      <c r="BI831" s="148">
        <f>IF(N831="nulová",J831,0)</f>
        <v>0</v>
      </c>
      <c r="BJ831" s="17" t="s">
        <v>88</v>
      </c>
      <c r="BK831" s="148">
        <f>ROUND(I831*H831,2)</f>
        <v>0</v>
      </c>
      <c r="BL831" s="17" t="s">
        <v>253</v>
      </c>
      <c r="BM831" s="147" t="s">
        <v>993</v>
      </c>
    </row>
    <row r="832" spans="2:51" s="12" customFormat="1" ht="12">
      <c r="B832" s="149"/>
      <c r="D832" s="150" t="s">
        <v>174</v>
      </c>
      <c r="E832" s="151" t="s">
        <v>1</v>
      </c>
      <c r="F832" s="152" t="s">
        <v>985</v>
      </c>
      <c r="H832" s="151" t="s">
        <v>1</v>
      </c>
      <c r="I832" s="153"/>
      <c r="L832" s="149"/>
      <c r="M832" s="154"/>
      <c r="T832" s="155"/>
      <c r="AT832" s="151" t="s">
        <v>174</v>
      </c>
      <c r="AU832" s="151" t="s">
        <v>90</v>
      </c>
      <c r="AV832" s="12" t="s">
        <v>88</v>
      </c>
      <c r="AW832" s="12" t="s">
        <v>36</v>
      </c>
      <c r="AX832" s="12" t="s">
        <v>81</v>
      </c>
      <c r="AY832" s="151" t="s">
        <v>155</v>
      </c>
    </row>
    <row r="833" spans="2:51" s="13" customFormat="1" ht="12">
      <c r="B833" s="156"/>
      <c r="D833" s="150" t="s">
        <v>174</v>
      </c>
      <c r="E833" s="157" t="s">
        <v>1</v>
      </c>
      <c r="F833" s="158" t="s">
        <v>97</v>
      </c>
      <c r="H833" s="159">
        <v>3</v>
      </c>
      <c r="I833" s="160"/>
      <c r="L833" s="156"/>
      <c r="M833" s="161"/>
      <c r="T833" s="162"/>
      <c r="AT833" s="157" t="s">
        <v>174</v>
      </c>
      <c r="AU833" s="157" t="s">
        <v>90</v>
      </c>
      <c r="AV833" s="13" t="s">
        <v>90</v>
      </c>
      <c r="AW833" s="13" t="s">
        <v>36</v>
      </c>
      <c r="AX833" s="13" t="s">
        <v>81</v>
      </c>
      <c r="AY833" s="157" t="s">
        <v>155</v>
      </c>
    </row>
    <row r="834" spans="2:51" s="14" customFormat="1" ht="12">
      <c r="B834" s="163"/>
      <c r="D834" s="150" t="s">
        <v>174</v>
      </c>
      <c r="E834" s="164" t="s">
        <v>1</v>
      </c>
      <c r="F834" s="165" t="s">
        <v>181</v>
      </c>
      <c r="H834" s="166">
        <v>3</v>
      </c>
      <c r="I834" s="167"/>
      <c r="L834" s="163"/>
      <c r="M834" s="168"/>
      <c r="T834" s="169"/>
      <c r="AT834" s="164" t="s">
        <v>174</v>
      </c>
      <c r="AU834" s="164" t="s">
        <v>90</v>
      </c>
      <c r="AV834" s="14" t="s">
        <v>162</v>
      </c>
      <c r="AW834" s="14" t="s">
        <v>36</v>
      </c>
      <c r="AX834" s="14" t="s">
        <v>88</v>
      </c>
      <c r="AY834" s="164" t="s">
        <v>155</v>
      </c>
    </row>
    <row r="835" spans="2:65" s="1" customFormat="1" ht="21.75" customHeight="1">
      <c r="B835" s="32"/>
      <c r="C835" s="136" t="s">
        <v>994</v>
      </c>
      <c r="D835" s="136" t="s">
        <v>157</v>
      </c>
      <c r="E835" s="137" t="s">
        <v>995</v>
      </c>
      <c r="F835" s="138" t="s">
        <v>996</v>
      </c>
      <c r="G835" s="139" t="s">
        <v>310</v>
      </c>
      <c r="H835" s="140">
        <v>1</v>
      </c>
      <c r="I835" s="141"/>
      <c r="J835" s="142">
        <f>ROUND(I835*H835,2)</f>
        <v>0</v>
      </c>
      <c r="K835" s="138" t="s">
        <v>161</v>
      </c>
      <c r="L835" s="32"/>
      <c r="M835" s="143" t="s">
        <v>1</v>
      </c>
      <c r="N835" s="144" t="s">
        <v>46</v>
      </c>
      <c r="P835" s="145">
        <f>O835*H835</f>
        <v>0</v>
      </c>
      <c r="Q835" s="145">
        <v>0</v>
      </c>
      <c r="R835" s="145">
        <f>Q835*H835</f>
        <v>0</v>
      </c>
      <c r="S835" s="145">
        <v>0</v>
      </c>
      <c r="T835" s="146">
        <f>S835*H835</f>
        <v>0</v>
      </c>
      <c r="AR835" s="147" t="s">
        <v>253</v>
      </c>
      <c r="AT835" s="147" t="s">
        <v>157</v>
      </c>
      <c r="AU835" s="147" t="s">
        <v>90</v>
      </c>
      <c r="AY835" s="17" t="s">
        <v>155</v>
      </c>
      <c r="BE835" s="148">
        <f>IF(N835="základní",J835,0)</f>
        <v>0</v>
      </c>
      <c r="BF835" s="148">
        <f>IF(N835="snížená",J835,0)</f>
        <v>0</v>
      </c>
      <c r="BG835" s="148">
        <f>IF(N835="zákl. přenesená",J835,0)</f>
        <v>0</v>
      </c>
      <c r="BH835" s="148">
        <f>IF(N835="sníž. přenesená",J835,0)</f>
        <v>0</v>
      </c>
      <c r="BI835" s="148">
        <f>IF(N835="nulová",J835,0)</f>
        <v>0</v>
      </c>
      <c r="BJ835" s="17" t="s">
        <v>88</v>
      </c>
      <c r="BK835" s="148">
        <f>ROUND(I835*H835,2)</f>
        <v>0</v>
      </c>
      <c r="BL835" s="17" t="s">
        <v>253</v>
      </c>
      <c r="BM835" s="147" t="s">
        <v>997</v>
      </c>
    </row>
    <row r="836" spans="2:51" s="12" customFormat="1" ht="12">
      <c r="B836" s="149"/>
      <c r="D836" s="150" t="s">
        <v>174</v>
      </c>
      <c r="E836" s="151" t="s">
        <v>1</v>
      </c>
      <c r="F836" s="152" t="s">
        <v>998</v>
      </c>
      <c r="H836" s="151" t="s">
        <v>1</v>
      </c>
      <c r="I836" s="153"/>
      <c r="L836" s="149"/>
      <c r="M836" s="154"/>
      <c r="T836" s="155"/>
      <c r="AT836" s="151" t="s">
        <v>174</v>
      </c>
      <c r="AU836" s="151" t="s">
        <v>90</v>
      </c>
      <c r="AV836" s="12" t="s">
        <v>88</v>
      </c>
      <c r="AW836" s="12" t="s">
        <v>36</v>
      </c>
      <c r="AX836" s="12" t="s">
        <v>81</v>
      </c>
      <c r="AY836" s="151" t="s">
        <v>155</v>
      </c>
    </row>
    <row r="837" spans="2:51" s="13" customFormat="1" ht="12">
      <c r="B837" s="156"/>
      <c r="D837" s="150" t="s">
        <v>174</v>
      </c>
      <c r="E837" s="157" t="s">
        <v>1</v>
      </c>
      <c r="F837" s="158" t="s">
        <v>88</v>
      </c>
      <c r="H837" s="159">
        <v>1</v>
      </c>
      <c r="I837" s="160"/>
      <c r="L837" s="156"/>
      <c r="M837" s="161"/>
      <c r="T837" s="162"/>
      <c r="AT837" s="157" t="s">
        <v>174</v>
      </c>
      <c r="AU837" s="157" t="s">
        <v>90</v>
      </c>
      <c r="AV837" s="13" t="s">
        <v>90</v>
      </c>
      <c r="AW837" s="13" t="s">
        <v>36</v>
      </c>
      <c r="AX837" s="13" t="s">
        <v>81</v>
      </c>
      <c r="AY837" s="157" t="s">
        <v>155</v>
      </c>
    </row>
    <row r="838" spans="2:51" s="14" customFormat="1" ht="12">
      <c r="B838" s="163"/>
      <c r="D838" s="150" t="s">
        <v>174</v>
      </c>
      <c r="E838" s="164" t="s">
        <v>1</v>
      </c>
      <c r="F838" s="165" t="s">
        <v>181</v>
      </c>
      <c r="H838" s="166">
        <v>1</v>
      </c>
      <c r="I838" s="167"/>
      <c r="L838" s="163"/>
      <c r="M838" s="168"/>
      <c r="T838" s="169"/>
      <c r="AT838" s="164" t="s">
        <v>174</v>
      </c>
      <c r="AU838" s="164" t="s">
        <v>90</v>
      </c>
      <c r="AV838" s="14" t="s">
        <v>162</v>
      </c>
      <c r="AW838" s="14" t="s">
        <v>36</v>
      </c>
      <c r="AX838" s="14" t="s">
        <v>88</v>
      </c>
      <c r="AY838" s="164" t="s">
        <v>155</v>
      </c>
    </row>
    <row r="839" spans="2:65" s="1" customFormat="1" ht="16.5" customHeight="1">
      <c r="B839" s="32"/>
      <c r="C839" s="170" t="s">
        <v>999</v>
      </c>
      <c r="D839" s="170" t="s">
        <v>228</v>
      </c>
      <c r="E839" s="171" t="s">
        <v>1000</v>
      </c>
      <c r="F839" s="172" t="s">
        <v>1001</v>
      </c>
      <c r="G839" s="173" t="s">
        <v>310</v>
      </c>
      <c r="H839" s="174">
        <v>1</v>
      </c>
      <c r="I839" s="175"/>
      <c r="J839" s="176">
        <f>ROUND(I839*H839,2)</f>
        <v>0</v>
      </c>
      <c r="K839" s="172" t="s">
        <v>1</v>
      </c>
      <c r="L839" s="177"/>
      <c r="M839" s="178" t="s">
        <v>1</v>
      </c>
      <c r="N839" s="179" t="s">
        <v>46</v>
      </c>
      <c r="P839" s="145">
        <f>O839*H839</f>
        <v>0</v>
      </c>
      <c r="Q839" s="145">
        <v>0.00046</v>
      </c>
      <c r="R839" s="145">
        <f>Q839*H839</f>
        <v>0.00046</v>
      </c>
      <c r="S839" s="145">
        <v>0</v>
      </c>
      <c r="T839" s="146">
        <f>S839*H839</f>
        <v>0</v>
      </c>
      <c r="AR839" s="147" t="s">
        <v>358</v>
      </c>
      <c r="AT839" s="147" t="s">
        <v>228</v>
      </c>
      <c r="AU839" s="147" t="s">
        <v>90</v>
      </c>
      <c r="AY839" s="17" t="s">
        <v>155</v>
      </c>
      <c r="BE839" s="148">
        <f>IF(N839="základní",J839,0)</f>
        <v>0</v>
      </c>
      <c r="BF839" s="148">
        <f>IF(N839="snížená",J839,0)</f>
        <v>0</v>
      </c>
      <c r="BG839" s="148">
        <f>IF(N839="zákl. přenesená",J839,0)</f>
        <v>0</v>
      </c>
      <c r="BH839" s="148">
        <f>IF(N839="sníž. přenesená",J839,0)</f>
        <v>0</v>
      </c>
      <c r="BI839" s="148">
        <f>IF(N839="nulová",J839,0)</f>
        <v>0</v>
      </c>
      <c r="BJ839" s="17" t="s">
        <v>88</v>
      </c>
      <c r="BK839" s="148">
        <f>ROUND(I839*H839,2)</f>
        <v>0</v>
      </c>
      <c r="BL839" s="17" t="s">
        <v>253</v>
      </c>
      <c r="BM839" s="147" t="s">
        <v>1002</v>
      </c>
    </row>
    <row r="840" spans="2:51" s="12" customFormat="1" ht="12">
      <c r="B840" s="149"/>
      <c r="D840" s="150" t="s">
        <v>174</v>
      </c>
      <c r="E840" s="151" t="s">
        <v>1</v>
      </c>
      <c r="F840" s="152" t="s">
        <v>998</v>
      </c>
      <c r="H840" s="151" t="s">
        <v>1</v>
      </c>
      <c r="I840" s="153"/>
      <c r="L840" s="149"/>
      <c r="M840" s="154"/>
      <c r="T840" s="155"/>
      <c r="AT840" s="151" t="s">
        <v>174</v>
      </c>
      <c r="AU840" s="151" t="s">
        <v>90</v>
      </c>
      <c r="AV840" s="12" t="s">
        <v>88</v>
      </c>
      <c r="AW840" s="12" t="s">
        <v>36</v>
      </c>
      <c r="AX840" s="12" t="s">
        <v>81</v>
      </c>
      <c r="AY840" s="151" t="s">
        <v>155</v>
      </c>
    </row>
    <row r="841" spans="2:51" s="13" customFormat="1" ht="12">
      <c r="B841" s="156"/>
      <c r="D841" s="150" t="s">
        <v>174</v>
      </c>
      <c r="E841" s="157" t="s">
        <v>1</v>
      </c>
      <c r="F841" s="158" t="s">
        <v>88</v>
      </c>
      <c r="H841" s="159">
        <v>1</v>
      </c>
      <c r="I841" s="160"/>
      <c r="L841" s="156"/>
      <c r="M841" s="161"/>
      <c r="T841" s="162"/>
      <c r="AT841" s="157" t="s">
        <v>174</v>
      </c>
      <c r="AU841" s="157" t="s">
        <v>90</v>
      </c>
      <c r="AV841" s="13" t="s">
        <v>90</v>
      </c>
      <c r="AW841" s="13" t="s">
        <v>36</v>
      </c>
      <c r="AX841" s="13" t="s">
        <v>81</v>
      </c>
      <c r="AY841" s="157" t="s">
        <v>155</v>
      </c>
    </row>
    <row r="842" spans="2:51" s="14" customFormat="1" ht="12">
      <c r="B842" s="163"/>
      <c r="D842" s="150" t="s">
        <v>174</v>
      </c>
      <c r="E842" s="164" t="s">
        <v>1</v>
      </c>
      <c r="F842" s="165" t="s">
        <v>181</v>
      </c>
      <c r="H842" s="166">
        <v>1</v>
      </c>
      <c r="I842" s="167"/>
      <c r="L842" s="163"/>
      <c r="M842" s="168"/>
      <c r="T842" s="169"/>
      <c r="AT842" s="164" t="s">
        <v>174</v>
      </c>
      <c r="AU842" s="164" t="s">
        <v>90</v>
      </c>
      <c r="AV842" s="14" t="s">
        <v>162</v>
      </c>
      <c r="AW842" s="14" t="s">
        <v>36</v>
      </c>
      <c r="AX842" s="14" t="s">
        <v>88</v>
      </c>
      <c r="AY842" s="164" t="s">
        <v>155</v>
      </c>
    </row>
    <row r="843" spans="2:65" s="1" customFormat="1" ht="16.5" customHeight="1">
      <c r="B843" s="32"/>
      <c r="C843" s="136" t="s">
        <v>1003</v>
      </c>
      <c r="D843" s="136" t="s">
        <v>157</v>
      </c>
      <c r="E843" s="137" t="s">
        <v>1004</v>
      </c>
      <c r="F843" s="138" t="s">
        <v>1005</v>
      </c>
      <c r="G843" s="139" t="s">
        <v>310</v>
      </c>
      <c r="H843" s="140">
        <v>1</v>
      </c>
      <c r="I843" s="141"/>
      <c r="J843" s="142">
        <f>ROUND(I843*H843,2)</f>
        <v>0</v>
      </c>
      <c r="K843" s="138" t="s">
        <v>161</v>
      </c>
      <c r="L843" s="32"/>
      <c r="M843" s="143" t="s">
        <v>1</v>
      </c>
      <c r="N843" s="144" t="s">
        <v>46</v>
      </c>
      <c r="P843" s="145">
        <f>O843*H843</f>
        <v>0</v>
      </c>
      <c r="Q843" s="145">
        <v>0</v>
      </c>
      <c r="R843" s="145">
        <f>Q843*H843</f>
        <v>0</v>
      </c>
      <c r="S843" s="145">
        <v>0</v>
      </c>
      <c r="T843" s="146">
        <f>S843*H843</f>
        <v>0</v>
      </c>
      <c r="AR843" s="147" t="s">
        <v>253</v>
      </c>
      <c r="AT843" s="147" t="s">
        <v>157</v>
      </c>
      <c r="AU843" s="147" t="s">
        <v>90</v>
      </c>
      <c r="AY843" s="17" t="s">
        <v>155</v>
      </c>
      <c r="BE843" s="148">
        <f>IF(N843="základní",J843,0)</f>
        <v>0</v>
      </c>
      <c r="BF843" s="148">
        <f>IF(N843="snížená",J843,0)</f>
        <v>0</v>
      </c>
      <c r="BG843" s="148">
        <f>IF(N843="zákl. přenesená",J843,0)</f>
        <v>0</v>
      </c>
      <c r="BH843" s="148">
        <f>IF(N843="sníž. přenesená",J843,0)</f>
        <v>0</v>
      </c>
      <c r="BI843" s="148">
        <f>IF(N843="nulová",J843,0)</f>
        <v>0</v>
      </c>
      <c r="BJ843" s="17" t="s">
        <v>88</v>
      </c>
      <c r="BK843" s="148">
        <f>ROUND(I843*H843,2)</f>
        <v>0</v>
      </c>
      <c r="BL843" s="17" t="s">
        <v>253</v>
      </c>
      <c r="BM843" s="147" t="s">
        <v>1006</v>
      </c>
    </row>
    <row r="844" spans="2:51" s="12" customFormat="1" ht="12">
      <c r="B844" s="149"/>
      <c r="D844" s="150" t="s">
        <v>174</v>
      </c>
      <c r="E844" s="151" t="s">
        <v>1</v>
      </c>
      <c r="F844" s="152" t="s">
        <v>1007</v>
      </c>
      <c r="H844" s="151" t="s">
        <v>1</v>
      </c>
      <c r="I844" s="153"/>
      <c r="L844" s="149"/>
      <c r="M844" s="154"/>
      <c r="T844" s="155"/>
      <c r="AT844" s="151" t="s">
        <v>174</v>
      </c>
      <c r="AU844" s="151" t="s">
        <v>90</v>
      </c>
      <c r="AV844" s="12" t="s">
        <v>88</v>
      </c>
      <c r="AW844" s="12" t="s">
        <v>36</v>
      </c>
      <c r="AX844" s="12" t="s">
        <v>81</v>
      </c>
      <c r="AY844" s="151" t="s">
        <v>155</v>
      </c>
    </row>
    <row r="845" spans="2:51" s="13" customFormat="1" ht="12">
      <c r="B845" s="156"/>
      <c r="D845" s="150" t="s">
        <v>174</v>
      </c>
      <c r="E845" s="157" t="s">
        <v>1</v>
      </c>
      <c r="F845" s="158" t="s">
        <v>88</v>
      </c>
      <c r="H845" s="159">
        <v>1</v>
      </c>
      <c r="I845" s="160"/>
      <c r="L845" s="156"/>
      <c r="M845" s="161"/>
      <c r="T845" s="162"/>
      <c r="AT845" s="157" t="s">
        <v>174</v>
      </c>
      <c r="AU845" s="157" t="s">
        <v>90</v>
      </c>
      <c r="AV845" s="13" t="s">
        <v>90</v>
      </c>
      <c r="AW845" s="13" t="s">
        <v>36</v>
      </c>
      <c r="AX845" s="13" t="s">
        <v>81</v>
      </c>
      <c r="AY845" s="157" t="s">
        <v>155</v>
      </c>
    </row>
    <row r="846" spans="2:51" s="14" customFormat="1" ht="12">
      <c r="B846" s="163"/>
      <c r="D846" s="150" t="s">
        <v>174</v>
      </c>
      <c r="E846" s="164" t="s">
        <v>1</v>
      </c>
      <c r="F846" s="165" t="s">
        <v>181</v>
      </c>
      <c r="H846" s="166">
        <v>1</v>
      </c>
      <c r="I846" s="167"/>
      <c r="L846" s="163"/>
      <c r="M846" s="168"/>
      <c r="T846" s="169"/>
      <c r="AT846" s="164" t="s">
        <v>174</v>
      </c>
      <c r="AU846" s="164" t="s">
        <v>90</v>
      </c>
      <c r="AV846" s="14" t="s">
        <v>162</v>
      </c>
      <c r="AW846" s="14" t="s">
        <v>36</v>
      </c>
      <c r="AX846" s="14" t="s">
        <v>88</v>
      </c>
      <c r="AY846" s="164" t="s">
        <v>155</v>
      </c>
    </row>
    <row r="847" spans="2:65" s="1" customFormat="1" ht="16.5" customHeight="1">
      <c r="B847" s="32"/>
      <c r="C847" s="170" t="s">
        <v>1008</v>
      </c>
      <c r="D847" s="170" t="s">
        <v>228</v>
      </c>
      <c r="E847" s="171" t="s">
        <v>1009</v>
      </c>
      <c r="F847" s="172" t="s">
        <v>1010</v>
      </c>
      <c r="G847" s="173" t="s">
        <v>310</v>
      </c>
      <c r="H847" s="174">
        <v>1</v>
      </c>
      <c r="I847" s="175"/>
      <c r="J847" s="176">
        <f>ROUND(I847*H847,2)</f>
        <v>0</v>
      </c>
      <c r="K847" s="172" t="s">
        <v>1</v>
      </c>
      <c r="L847" s="177"/>
      <c r="M847" s="178" t="s">
        <v>1</v>
      </c>
      <c r="N847" s="179" t="s">
        <v>46</v>
      </c>
      <c r="P847" s="145">
        <f>O847*H847</f>
        <v>0</v>
      </c>
      <c r="Q847" s="145">
        <v>0.00046</v>
      </c>
      <c r="R847" s="145">
        <f>Q847*H847</f>
        <v>0.00046</v>
      </c>
      <c r="S847" s="145">
        <v>0</v>
      </c>
      <c r="T847" s="146">
        <f>S847*H847</f>
        <v>0</v>
      </c>
      <c r="AR847" s="147" t="s">
        <v>358</v>
      </c>
      <c r="AT847" s="147" t="s">
        <v>228</v>
      </c>
      <c r="AU847" s="147" t="s">
        <v>90</v>
      </c>
      <c r="AY847" s="17" t="s">
        <v>155</v>
      </c>
      <c r="BE847" s="148">
        <f>IF(N847="základní",J847,0)</f>
        <v>0</v>
      </c>
      <c r="BF847" s="148">
        <f>IF(N847="snížená",J847,0)</f>
        <v>0</v>
      </c>
      <c r="BG847" s="148">
        <f>IF(N847="zákl. přenesená",J847,0)</f>
        <v>0</v>
      </c>
      <c r="BH847" s="148">
        <f>IF(N847="sníž. přenesená",J847,0)</f>
        <v>0</v>
      </c>
      <c r="BI847" s="148">
        <f>IF(N847="nulová",J847,0)</f>
        <v>0</v>
      </c>
      <c r="BJ847" s="17" t="s">
        <v>88</v>
      </c>
      <c r="BK847" s="148">
        <f>ROUND(I847*H847,2)</f>
        <v>0</v>
      </c>
      <c r="BL847" s="17" t="s">
        <v>253</v>
      </c>
      <c r="BM847" s="147" t="s">
        <v>1011</v>
      </c>
    </row>
    <row r="848" spans="2:51" s="12" customFormat="1" ht="12">
      <c r="B848" s="149"/>
      <c r="D848" s="150" t="s">
        <v>174</v>
      </c>
      <c r="E848" s="151" t="s">
        <v>1</v>
      </c>
      <c r="F848" s="152" t="s">
        <v>998</v>
      </c>
      <c r="H848" s="151" t="s">
        <v>1</v>
      </c>
      <c r="I848" s="153"/>
      <c r="L848" s="149"/>
      <c r="M848" s="154"/>
      <c r="T848" s="155"/>
      <c r="AT848" s="151" t="s">
        <v>174</v>
      </c>
      <c r="AU848" s="151" t="s">
        <v>90</v>
      </c>
      <c r="AV848" s="12" t="s">
        <v>88</v>
      </c>
      <c r="AW848" s="12" t="s">
        <v>36</v>
      </c>
      <c r="AX848" s="12" t="s">
        <v>81</v>
      </c>
      <c r="AY848" s="151" t="s">
        <v>155</v>
      </c>
    </row>
    <row r="849" spans="2:51" s="13" customFormat="1" ht="12">
      <c r="B849" s="156"/>
      <c r="D849" s="150" t="s">
        <v>174</v>
      </c>
      <c r="E849" s="157" t="s">
        <v>1</v>
      </c>
      <c r="F849" s="158" t="s">
        <v>88</v>
      </c>
      <c r="H849" s="159">
        <v>1</v>
      </c>
      <c r="I849" s="160"/>
      <c r="L849" s="156"/>
      <c r="M849" s="161"/>
      <c r="T849" s="162"/>
      <c r="AT849" s="157" t="s">
        <v>174</v>
      </c>
      <c r="AU849" s="157" t="s">
        <v>90</v>
      </c>
      <c r="AV849" s="13" t="s">
        <v>90</v>
      </c>
      <c r="AW849" s="13" t="s">
        <v>36</v>
      </c>
      <c r="AX849" s="13" t="s">
        <v>81</v>
      </c>
      <c r="AY849" s="157" t="s">
        <v>155</v>
      </c>
    </row>
    <row r="850" spans="2:51" s="14" customFormat="1" ht="12">
      <c r="B850" s="163"/>
      <c r="D850" s="150" t="s">
        <v>174</v>
      </c>
      <c r="E850" s="164" t="s">
        <v>1</v>
      </c>
      <c r="F850" s="165" t="s">
        <v>181</v>
      </c>
      <c r="H850" s="166">
        <v>1</v>
      </c>
      <c r="I850" s="167"/>
      <c r="L850" s="163"/>
      <c r="M850" s="168"/>
      <c r="T850" s="169"/>
      <c r="AT850" s="164" t="s">
        <v>174</v>
      </c>
      <c r="AU850" s="164" t="s">
        <v>90</v>
      </c>
      <c r="AV850" s="14" t="s">
        <v>162</v>
      </c>
      <c r="AW850" s="14" t="s">
        <v>36</v>
      </c>
      <c r="AX850" s="14" t="s">
        <v>88</v>
      </c>
      <c r="AY850" s="164" t="s">
        <v>155</v>
      </c>
    </row>
    <row r="851" spans="2:65" s="1" customFormat="1" ht="24.25" customHeight="1">
      <c r="B851" s="32"/>
      <c r="C851" s="136" t="s">
        <v>1012</v>
      </c>
      <c r="D851" s="136" t="s">
        <v>157</v>
      </c>
      <c r="E851" s="137" t="s">
        <v>1013</v>
      </c>
      <c r="F851" s="138" t="s">
        <v>1014</v>
      </c>
      <c r="G851" s="139" t="s">
        <v>310</v>
      </c>
      <c r="H851" s="140">
        <v>1</v>
      </c>
      <c r="I851" s="141"/>
      <c r="J851" s="142">
        <f>ROUND(I851*H851,2)</f>
        <v>0</v>
      </c>
      <c r="K851" s="138" t="s">
        <v>161</v>
      </c>
      <c r="L851" s="32"/>
      <c r="M851" s="143" t="s">
        <v>1</v>
      </c>
      <c r="N851" s="144" t="s">
        <v>46</v>
      </c>
      <c r="P851" s="145">
        <f>O851*H851</f>
        <v>0</v>
      </c>
      <c r="Q851" s="145">
        <v>0</v>
      </c>
      <c r="R851" s="145">
        <f>Q851*H851</f>
        <v>0</v>
      </c>
      <c r="S851" s="145">
        <v>0.0002</v>
      </c>
      <c r="T851" s="146">
        <f>S851*H851</f>
        <v>0.0002</v>
      </c>
      <c r="AR851" s="147" t="s">
        <v>253</v>
      </c>
      <c r="AT851" s="147" t="s">
        <v>157</v>
      </c>
      <c r="AU851" s="147" t="s">
        <v>90</v>
      </c>
      <c r="AY851" s="17" t="s">
        <v>155</v>
      </c>
      <c r="BE851" s="148">
        <f>IF(N851="základní",J851,0)</f>
        <v>0</v>
      </c>
      <c r="BF851" s="148">
        <f>IF(N851="snížená",J851,0)</f>
        <v>0</v>
      </c>
      <c r="BG851" s="148">
        <f>IF(N851="zákl. přenesená",J851,0)</f>
        <v>0</v>
      </c>
      <c r="BH851" s="148">
        <f>IF(N851="sníž. přenesená",J851,0)</f>
        <v>0</v>
      </c>
      <c r="BI851" s="148">
        <f>IF(N851="nulová",J851,0)</f>
        <v>0</v>
      </c>
      <c r="BJ851" s="17" t="s">
        <v>88</v>
      </c>
      <c r="BK851" s="148">
        <f>ROUND(I851*H851,2)</f>
        <v>0</v>
      </c>
      <c r="BL851" s="17" t="s">
        <v>253</v>
      </c>
      <c r="BM851" s="147" t="s">
        <v>1015</v>
      </c>
    </row>
    <row r="852" spans="2:65" s="1" customFormat="1" ht="24.25" customHeight="1">
      <c r="B852" s="32"/>
      <c r="C852" s="136" t="s">
        <v>1016</v>
      </c>
      <c r="D852" s="136" t="s">
        <v>157</v>
      </c>
      <c r="E852" s="137" t="s">
        <v>1017</v>
      </c>
      <c r="F852" s="138" t="s">
        <v>1018</v>
      </c>
      <c r="G852" s="139" t="s">
        <v>818</v>
      </c>
      <c r="H852" s="190"/>
      <c r="I852" s="141"/>
      <c r="J852" s="142">
        <f>ROUND(I852*H852,2)</f>
        <v>0</v>
      </c>
      <c r="K852" s="138" t="s">
        <v>161</v>
      </c>
      <c r="L852" s="32"/>
      <c r="M852" s="143" t="s">
        <v>1</v>
      </c>
      <c r="N852" s="144" t="s">
        <v>46</v>
      </c>
      <c r="P852" s="145">
        <f>O852*H852</f>
        <v>0</v>
      </c>
      <c r="Q852" s="145">
        <v>0</v>
      </c>
      <c r="R852" s="145">
        <f>Q852*H852</f>
        <v>0</v>
      </c>
      <c r="S852" s="145">
        <v>0</v>
      </c>
      <c r="T852" s="146">
        <f>S852*H852</f>
        <v>0</v>
      </c>
      <c r="AR852" s="147" t="s">
        <v>253</v>
      </c>
      <c r="AT852" s="147" t="s">
        <v>157</v>
      </c>
      <c r="AU852" s="147" t="s">
        <v>90</v>
      </c>
      <c r="AY852" s="17" t="s">
        <v>155</v>
      </c>
      <c r="BE852" s="148">
        <f>IF(N852="základní",J852,0)</f>
        <v>0</v>
      </c>
      <c r="BF852" s="148">
        <f>IF(N852="snížená",J852,0)</f>
        <v>0</v>
      </c>
      <c r="BG852" s="148">
        <f>IF(N852="zákl. přenesená",J852,0)</f>
        <v>0</v>
      </c>
      <c r="BH852" s="148">
        <f>IF(N852="sníž. přenesená",J852,0)</f>
        <v>0</v>
      </c>
      <c r="BI852" s="148">
        <f>IF(N852="nulová",J852,0)</f>
        <v>0</v>
      </c>
      <c r="BJ852" s="17" t="s">
        <v>88</v>
      </c>
      <c r="BK852" s="148">
        <f>ROUND(I852*H852,2)</f>
        <v>0</v>
      </c>
      <c r="BL852" s="17" t="s">
        <v>253</v>
      </c>
      <c r="BM852" s="147" t="s">
        <v>1019</v>
      </c>
    </row>
    <row r="853" spans="2:63" s="11" customFormat="1" ht="22.9" customHeight="1">
      <c r="B853" s="124"/>
      <c r="D853" s="125" t="s">
        <v>80</v>
      </c>
      <c r="E853" s="134" t="s">
        <v>1020</v>
      </c>
      <c r="F853" s="134" t="s">
        <v>1021</v>
      </c>
      <c r="I853" s="127"/>
      <c r="J853" s="135">
        <f>BK853</f>
        <v>0</v>
      </c>
      <c r="L853" s="124"/>
      <c r="M853" s="129"/>
      <c r="P853" s="130">
        <f>SUM(P854:P861)</f>
        <v>0</v>
      </c>
      <c r="R853" s="130">
        <f>SUM(R854:R861)</f>
        <v>0.6034284000000001</v>
      </c>
      <c r="T853" s="131">
        <f>SUM(T854:T861)</f>
        <v>0</v>
      </c>
      <c r="AR853" s="125" t="s">
        <v>90</v>
      </c>
      <c r="AT853" s="132" t="s">
        <v>80</v>
      </c>
      <c r="AU853" s="132" t="s">
        <v>88</v>
      </c>
      <c r="AY853" s="125" t="s">
        <v>155</v>
      </c>
      <c r="BK853" s="133">
        <f>SUM(BK854:BK861)</f>
        <v>0</v>
      </c>
    </row>
    <row r="854" spans="2:65" s="1" customFormat="1" ht="24.25" customHeight="1">
      <c r="B854" s="32"/>
      <c r="C854" s="136" t="s">
        <v>1022</v>
      </c>
      <c r="D854" s="136" t="s">
        <v>157</v>
      </c>
      <c r="E854" s="137" t="s">
        <v>1023</v>
      </c>
      <c r="F854" s="138" t="s">
        <v>1024</v>
      </c>
      <c r="G854" s="139" t="s">
        <v>160</v>
      </c>
      <c r="H854" s="140">
        <v>53.1</v>
      </c>
      <c r="I854" s="141"/>
      <c r="J854" s="142">
        <f>ROUND(I854*H854,2)</f>
        <v>0</v>
      </c>
      <c r="K854" s="138" t="s">
        <v>161</v>
      </c>
      <c r="L854" s="32"/>
      <c r="M854" s="143" t="s">
        <v>1</v>
      </c>
      <c r="N854" s="144" t="s">
        <v>46</v>
      </c>
      <c r="P854" s="145">
        <f>O854*H854</f>
        <v>0</v>
      </c>
      <c r="Q854" s="145">
        <v>0.011364</v>
      </c>
      <c r="R854" s="145">
        <f>Q854*H854</f>
        <v>0.6034284000000001</v>
      </c>
      <c r="S854" s="145">
        <v>0</v>
      </c>
      <c r="T854" s="146">
        <f>S854*H854</f>
        <v>0</v>
      </c>
      <c r="AR854" s="147" t="s">
        <v>253</v>
      </c>
      <c r="AT854" s="147" t="s">
        <v>157</v>
      </c>
      <c r="AU854" s="147" t="s">
        <v>90</v>
      </c>
      <c r="AY854" s="17" t="s">
        <v>155</v>
      </c>
      <c r="BE854" s="148">
        <f>IF(N854="základní",J854,0)</f>
        <v>0</v>
      </c>
      <c r="BF854" s="148">
        <f>IF(N854="snížená",J854,0)</f>
        <v>0</v>
      </c>
      <c r="BG854" s="148">
        <f>IF(N854="zákl. přenesená",J854,0)</f>
        <v>0</v>
      </c>
      <c r="BH854" s="148">
        <f>IF(N854="sníž. přenesená",J854,0)</f>
        <v>0</v>
      </c>
      <c r="BI854" s="148">
        <f>IF(N854="nulová",J854,0)</f>
        <v>0</v>
      </c>
      <c r="BJ854" s="17" t="s">
        <v>88</v>
      </c>
      <c r="BK854" s="148">
        <f>ROUND(I854*H854,2)</f>
        <v>0</v>
      </c>
      <c r="BL854" s="17" t="s">
        <v>253</v>
      </c>
      <c r="BM854" s="147" t="s">
        <v>1025</v>
      </c>
    </row>
    <row r="855" spans="2:51" s="12" customFormat="1" ht="12">
      <c r="B855" s="149"/>
      <c r="D855" s="150" t="s">
        <v>174</v>
      </c>
      <c r="E855" s="151" t="s">
        <v>1</v>
      </c>
      <c r="F855" s="152" t="s">
        <v>1026</v>
      </c>
      <c r="H855" s="151" t="s">
        <v>1</v>
      </c>
      <c r="I855" s="153"/>
      <c r="L855" s="149"/>
      <c r="M855" s="154"/>
      <c r="T855" s="155"/>
      <c r="AT855" s="151" t="s">
        <v>174</v>
      </c>
      <c r="AU855" s="151" t="s">
        <v>90</v>
      </c>
      <c r="AV855" s="12" t="s">
        <v>88</v>
      </c>
      <c r="AW855" s="12" t="s">
        <v>36</v>
      </c>
      <c r="AX855" s="12" t="s">
        <v>81</v>
      </c>
      <c r="AY855" s="151" t="s">
        <v>155</v>
      </c>
    </row>
    <row r="856" spans="2:51" s="12" customFormat="1" ht="12">
      <c r="B856" s="149"/>
      <c r="D856" s="150" t="s">
        <v>174</v>
      </c>
      <c r="E856" s="151" t="s">
        <v>1</v>
      </c>
      <c r="F856" s="152" t="s">
        <v>944</v>
      </c>
      <c r="H856" s="151" t="s">
        <v>1</v>
      </c>
      <c r="I856" s="153"/>
      <c r="L856" s="149"/>
      <c r="M856" s="154"/>
      <c r="T856" s="155"/>
      <c r="AT856" s="151" t="s">
        <v>174</v>
      </c>
      <c r="AU856" s="151" t="s">
        <v>90</v>
      </c>
      <c r="AV856" s="12" t="s">
        <v>88</v>
      </c>
      <c r="AW856" s="12" t="s">
        <v>36</v>
      </c>
      <c r="AX856" s="12" t="s">
        <v>81</v>
      </c>
      <c r="AY856" s="151" t="s">
        <v>155</v>
      </c>
    </row>
    <row r="857" spans="2:51" s="13" customFormat="1" ht="12">
      <c r="B857" s="156"/>
      <c r="D857" s="150" t="s">
        <v>174</v>
      </c>
      <c r="E857" s="157" t="s">
        <v>1</v>
      </c>
      <c r="F857" s="158" t="s">
        <v>945</v>
      </c>
      <c r="H857" s="159">
        <v>47.025</v>
      </c>
      <c r="I857" s="160"/>
      <c r="L857" s="156"/>
      <c r="M857" s="161"/>
      <c r="T857" s="162"/>
      <c r="AT857" s="157" t="s">
        <v>174</v>
      </c>
      <c r="AU857" s="157" t="s">
        <v>90</v>
      </c>
      <c r="AV857" s="13" t="s">
        <v>90</v>
      </c>
      <c r="AW857" s="13" t="s">
        <v>36</v>
      </c>
      <c r="AX857" s="13" t="s">
        <v>81</v>
      </c>
      <c r="AY857" s="157" t="s">
        <v>155</v>
      </c>
    </row>
    <row r="858" spans="2:51" s="12" customFormat="1" ht="12">
      <c r="B858" s="149"/>
      <c r="D858" s="150" t="s">
        <v>174</v>
      </c>
      <c r="E858" s="151" t="s">
        <v>1</v>
      </c>
      <c r="F858" s="152" t="s">
        <v>946</v>
      </c>
      <c r="H858" s="151" t="s">
        <v>1</v>
      </c>
      <c r="I858" s="153"/>
      <c r="L858" s="149"/>
      <c r="M858" s="154"/>
      <c r="T858" s="155"/>
      <c r="AT858" s="151" t="s">
        <v>174</v>
      </c>
      <c r="AU858" s="151" t="s">
        <v>90</v>
      </c>
      <c r="AV858" s="12" t="s">
        <v>88</v>
      </c>
      <c r="AW858" s="12" t="s">
        <v>36</v>
      </c>
      <c r="AX858" s="12" t="s">
        <v>81</v>
      </c>
      <c r="AY858" s="151" t="s">
        <v>155</v>
      </c>
    </row>
    <row r="859" spans="2:51" s="13" customFormat="1" ht="12">
      <c r="B859" s="156"/>
      <c r="D859" s="150" t="s">
        <v>174</v>
      </c>
      <c r="E859" s="157" t="s">
        <v>1</v>
      </c>
      <c r="F859" s="158" t="s">
        <v>947</v>
      </c>
      <c r="H859" s="159">
        <v>6.075</v>
      </c>
      <c r="I859" s="160"/>
      <c r="L859" s="156"/>
      <c r="M859" s="161"/>
      <c r="T859" s="162"/>
      <c r="AT859" s="157" t="s">
        <v>174</v>
      </c>
      <c r="AU859" s="157" t="s">
        <v>90</v>
      </c>
      <c r="AV859" s="13" t="s">
        <v>90</v>
      </c>
      <c r="AW859" s="13" t="s">
        <v>36</v>
      </c>
      <c r="AX859" s="13" t="s">
        <v>81</v>
      </c>
      <c r="AY859" s="157" t="s">
        <v>155</v>
      </c>
    </row>
    <row r="860" spans="2:51" s="14" customFormat="1" ht="12">
      <c r="B860" s="163"/>
      <c r="D860" s="150" t="s">
        <v>174</v>
      </c>
      <c r="E860" s="164" t="s">
        <v>1</v>
      </c>
      <c r="F860" s="165" t="s">
        <v>181</v>
      </c>
      <c r="H860" s="166">
        <v>53.1</v>
      </c>
      <c r="I860" s="167"/>
      <c r="L860" s="163"/>
      <c r="M860" s="168"/>
      <c r="T860" s="169"/>
      <c r="AT860" s="164" t="s">
        <v>174</v>
      </c>
      <c r="AU860" s="164" t="s">
        <v>90</v>
      </c>
      <c r="AV860" s="14" t="s">
        <v>162</v>
      </c>
      <c r="AW860" s="14" t="s">
        <v>36</v>
      </c>
      <c r="AX860" s="14" t="s">
        <v>88</v>
      </c>
      <c r="AY860" s="164" t="s">
        <v>155</v>
      </c>
    </row>
    <row r="861" spans="2:65" s="1" customFormat="1" ht="24.25" customHeight="1">
      <c r="B861" s="32"/>
      <c r="C861" s="136" t="s">
        <v>1027</v>
      </c>
      <c r="D861" s="136" t="s">
        <v>157</v>
      </c>
      <c r="E861" s="137" t="s">
        <v>1028</v>
      </c>
      <c r="F861" s="138" t="s">
        <v>1029</v>
      </c>
      <c r="G861" s="139" t="s">
        <v>818</v>
      </c>
      <c r="H861" s="190"/>
      <c r="I861" s="141"/>
      <c r="J861" s="142">
        <f>ROUND(I861*H861,2)</f>
        <v>0</v>
      </c>
      <c r="K861" s="138" t="s">
        <v>161</v>
      </c>
      <c r="L861" s="32"/>
      <c r="M861" s="143" t="s">
        <v>1</v>
      </c>
      <c r="N861" s="144" t="s">
        <v>46</v>
      </c>
      <c r="P861" s="145">
        <f>O861*H861</f>
        <v>0</v>
      </c>
      <c r="Q861" s="145">
        <v>0</v>
      </c>
      <c r="R861" s="145">
        <f>Q861*H861</f>
        <v>0</v>
      </c>
      <c r="S861" s="145">
        <v>0</v>
      </c>
      <c r="T861" s="146">
        <f>S861*H861</f>
        <v>0</v>
      </c>
      <c r="AR861" s="147" t="s">
        <v>253</v>
      </c>
      <c r="AT861" s="147" t="s">
        <v>157</v>
      </c>
      <c r="AU861" s="147" t="s">
        <v>90</v>
      </c>
      <c r="AY861" s="17" t="s">
        <v>155</v>
      </c>
      <c r="BE861" s="148">
        <f>IF(N861="základní",J861,0)</f>
        <v>0</v>
      </c>
      <c r="BF861" s="148">
        <f>IF(N861="snížená",J861,0)</f>
        <v>0</v>
      </c>
      <c r="BG861" s="148">
        <f>IF(N861="zákl. přenesená",J861,0)</f>
        <v>0</v>
      </c>
      <c r="BH861" s="148">
        <f>IF(N861="sníž. přenesená",J861,0)</f>
        <v>0</v>
      </c>
      <c r="BI861" s="148">
        <f>IF(N861="nulová",J861,0)</f>
        <v>0</v>
      </c>
      <c r="BJ861" s="17" t="s">
        <v>88</v>
      </c>
      <c r="BK861" s="148">
        <f>ROUND(I861*H861,2)</f>
        <v>0</v>
      </c>
      <c r="BL861" s="17" t="s">
        <v>253</v>
      </c>
      <c r="BM861" s="147" t="s">
        <v>1030</v>
      </c>
    </row>
    <row r="862" spans="2:63" s="11" customFormat="1" ht="22.9" customHeight="1">
      <c r="B862" s="124"/>
      <c r="D862" s="125" t="s">
        <v>80</v>
      </c>
      <c r="E862" s="134" t="s">
        <v>1031</v>
      </c>
      <c r="F862" s="134" t="s">
        <v>1032</v>
      </c>
      <c r="I862" s="127"/>
      <c r="J862" s="135">
        <f>BK862</f>
        <v>0</v>
      </c>
      <c r="L862" s="124"/>
      <c r="M862" s="129"/>
      <c r="P862" s="130">
        <f>SUM(P863:P868)</f>
        <v>0</v>
      </c>
      <c r="R862" s="130">
        <f>SUM(R863:R868)</f>
        <v>7.76124433</v>
      </c>
      <c r="T862" s="131">
        <f>SUM(T863:T868)</f>
        <v>0</v>
      </c>
      <c r="AR862" s="125" t="s">
        <v>90</v>
      </c>
      <c r="AT862" s="132" t="s">
        <v>80</v>
      </c>
      <c r="AU862" s="132" t="s">
        <v>88</v>
      </c>
      <c r="AY862" s="125" t="s">
        <v>155</v>
      </c>
      <c r="BK862" s="133">
        <f>SUM(BK863:BK868)</f>
        <v>0</v>
      </c>
    </row>
    <row r="863" spans="2:65" s="1" customFormat="1" ht="24.25" customHeight="1">
      <c r="B863" s="32"/>
      <c r="C863" s="136" t="s">
        <v>1033</v>
      </c>
      <c r="D863" s="136" t="s">
        <v>157</v>
      </c>
      <c r="E863" s="137" t="s">
        <v>1034</v>
      </c>
      <c r="F863" s="138" t="s">
        <v>1035</v>
      </c>
      <c r="G863" s="139" t="s">
        <v>160</v>
      </c>
      <c r="H863" s="140">
        <v>558.95</v>
      </c>
      <c r="I863" s="141"/>
      <c r="J863" s="142">
        <f>ROUND(I863*H863,2)</f>
        <v>0</v>
      </c>
      <c r="K863" s="138" t="s">
        <v>161</v>
      </c>
      <c r="L863" s="32"/>
      <c r="M863" s="143" t="s">
        <v>1</v>
      </c>
      <c r="N863" s="144" t="s">
        <v>46</v>
      </c>
      <c r="P863" s="145">
        <f>O863*H863</f>
        <v>0</v>
      </c>
      <c r="Q863" s="145">
        <v>0.0137854</v>
      </c>
      <c r="R863" s="145">
        <f>Q863*H863</f>
        <v>7.705349330000001</v>
      </c>
      <c r="S863" s="145">
        <v>0</v>
      </c>
      <c r="T863" s="146">
        <f>S863*H863</f>
        <v>0</v>
      </c>
      <c r="AR863" s="147" t="s">
        <v>253</v>
      </c>
      <c r="AT863" s="147" t="s">
        <v>157</v>
      </c>
      <c r="AU863" s="147" t="s">
        <v>90</v>
      </c>
      <c r="AY863" s="17" t="s">
        <v>155</v>
      </c>
      <c r="BE863" s="148">
        <f>IF(N863="základní",J863,0)</f>
        <v>0</v>
      </c>
      <c r="BF863" s="148">
        <f>IF(N863="snížená",J863,0)</f>
        <v>0</v>
      </c>
      <c r="BG863" s="148">
        <f>IF(N863="zákl. přenesená",J863,0)</f>
        <v>0</v>
      </c>
      <c r="BH863" s="148">
        <f>IF(N863="sníž. přenesená",J863,0)</f>
        <v>0</v>
      </c>
      <c r="BI863" s="148">
        <f>IF(N863="nulová",J863,0)</f>
        <v>0</v>
      </c>
      <c r="BJ863" s="17" t="s">
        <v>88</v>
      </c>
      <c r="BK863" s="148">
        <f>ROUND(I863*H863,2)</f>
        <v>0</v>
      </c>
      <c r="BL863" s="17" t="s">
        <v>253</v>
      </c>
      <c r="BM863" s="147" t="s">
        <v>1036</v>
      </c>
    </row>
    <row r="864" spans="2:51" s="13" customFormat="1" ht="12">
      <c r="B864" s="156"/>
      <c r="D864" s="150" t="s">
        <v>174</v>
      </c>
      <c r="E864" s="157" t="s">
        <v>1</v>
      </c>
      <c r="F864" s="158" t="s">
        <v>216</v>
      </c>
      <c r="H864" s="159">
        <v>289.48</v>
      </c>
      <c r="I864" s="160"/>
      <c r="L864" s="156"/>
      <c r="M864" s="161"/>
      <c r="T864" s="162"/>
      <c r="AT864" s="157" t="s">
        <v>174</v>
      </c>
      <c r="AU864" s="157" t="s">
        <v>90</v>
      </c>
      <c r="AV864" s="13" t="s">
        <v>90</v>
      </c>
      <c r="AW864" s="13" t="s">
        <v>36</v>
      </c>
      <c r="AX864" s="13" t="s">
        <v>81</v>
      </c>
      <c r="AY864" s="157" t="s">
        <v>155</v>
      </c>
    </row>
    <row r="865" spans="2:51" s="13" customFormat="1" ht="12">
      <c r="B865" s="156"/>
      <c r="D865" s="150" t="s">
        <v>174</v>
      </c>
      <c r="E865" s="157" t="s">
        <v>1</v>
      </c>
      <c r="F865" s="158" t="s">
        <v>1037</v>
      </c>
      <c r="H865" s="159">
        <v>269.47</v>
      </c>
      <c r="I865" s="160"/>
      <c r="L865" s="156"/>
      <c r="M865" s="161"/>
      <c r="T865" s="162"/>
      <c r="AT865" s="157" t="s">
        <v>174</v>
      </c>
      <c r="AU865" s="157" t="s">
        <v>90</v>
      </c>
      <c r="AV865" s="13" t="s">
        <v>90</v>
      </c>
      <c r="AW865" s="13" t="s">
        <v>36</v>
      </c>
      <c r="AX865" s="13" t="s">
        <v>81</v>
      </c>
      <c r="AY865" s="157" t="s">
        <v>155</v>
      </c>
    </row>
    <row r="866" spans="2:51" s="14" customFormat="1" ht="12">
      <c r="B866" s="163"/>
      <c r="D866" s="150" t="s">
        <v>174</v>
      </c>
      <c r="E866" s="164" t="s">
        <v>1</v>
      </c>
      <c r="F866" s="165" t="s">
        <v>181</v>
      </c>
      <c r="H866" s="166">
        <v>558.95</v>
      </c>
      <c r="I866" s="167"/>
      <c r="L866" s="163"/>
      <c r="M866" s="168"/>
      <c r="T866" s="169"/>
      <c r="AT866" s="164" t="s">
        <v>174</v>
      </c>
      <c r="AU866" s="164" t="s">
        <v>90</v>
      </c>
      <c r="AV866" s="14" t="s">
        <v>162</v>
      </c>
      <c r="AW866" s="14" t="s">
        <v>36</v>
      </c>
      <c r="AX866" s="14" t="s">
        <v>88</v>
      </c>
      <c r="AY866" s="164" t="s">
        <v>155</v>
      </c>
    </row>
    <row r="867" spans="2:65" s="1" customFormat="1" ht="16.5" customHeight="1">
      <c r="B867" s="32"/>
      <c r="C867" s="136" t="s">
        <v>1038</v>
      </c>
      <c r="D867" s="136" t="s">
        <v>157</v>
      </c>
      <c r="E867" s="137" t="s">
        <v>1039</v>
      </c>
      <c r="F867" s="138" t="s">
        <v>1040</v>
      </c>
      <c r="G867" s="139" t="s">
        <v>160</v>
      </c>
      <c r="H867" s="140">
        <v>558.95</v>
      </c>
      <c r="I867" s="141"/>
      <c r="J867" s="142">
        <f>ROUND(I867*H867,2)</f>
        <v>0</v>
      </c>
      <c r="K867" s="138" t="s">
        <v>161</v>
      </c>
      <c r="L867" s="32"/>
      <c r="M867" s="143" t="s">
        <v>1</v>
      </c>
      <c r="N867" s="144" t="s">
        <v>46</v>
      </c>
      <c r="P867" s="145">
        <f>O867*H867</f>
        <v>0</v>
      </c>
      <c r="Q867" s="145">
        <v>0.0001</v>
      </c>
      <c r="R867" s="145">
        <f>Q867*H867</f>
        <v>0.05589500000000001</v>
      </c>
      <c r="S867" s="145">
        <v>0</v>
      </c>
      <c r="T867" s="146">
        <f>S867*H867</f>
        <v>0</v>
      </c>
      <c r="AR867" s="147" t="s">
        <v>253</v>
      </c>
      <c r="AT867" s="147" t="s">
        <v>157</v>
      </c>
      <c r="AU867" s="147" t="s">
        <v>90</v>
      </c>
      <c r="AY867" s="17" t="s">
        <v>155</v>
      </c>
      <c r="BE867" s="148">
        <f>IF(N867="základní",J867,0)</f>
        <v>0</v>
      </c>
      <c r="BF867" s="148">
        <f>IF(N867="snížená",J867,0)</f>
        <v>0</v>
      </c>
      <c r="BG867" s="148">
        <f>IF(N867="zákl. přenesená",J867,0)</f>
        <v>0</v>
      </c>
      <c r="BH867" s="148">
        <f>IF(N867="sníž. přenesená",J867,0)</f>
        <v>0</v>
      </c>
      <c r="BI867" s="148">
        <f>IF(N867="nulová",J867,0)</f>
        <v>0</v>
      </c>
      <c r="BJ867" s="17" t="s">
        <v>88</v>
      </c>
      <c r="BK867" s="148">
        <f>ROUND(I867*H867,2)</f>
        <v>0</v>
      </c>
      <c r="BL867" s="17" t="s">
        <v>253</v>
      </c>
      <c r="BM867" s="147" t="s">
        <v>1041</v>
      </c>
    </row>
    <row r="868" spans="2:65" s="1" customFormat="1" ht="24.25" customHeight="1">
      <c r="B868" s="32"/>
      <c r="C868" s="136" t="s">
        <v>1042</v>
      </c>
      <c r="D868" s="136" t="s">
        <v>157</v>
      </c>
      <c r="E868" s="137" t="s">
        <v>1043</v>
      </c>
      <c r="F868" s="138" t="s">
        <v>1044</v>
      </c>
      <c r="G868" s="139" t="s">
        <v>818</v>
      </c>
      <c r="H868" s="190"/>
      <c r="I868" s="141"/>
      <c r="J868" s="142">
        <f>ROUND(I868*H868,2)</f>
        <v>0</v>
      </c>
      <c r="K868" s="138" t="s">
        <v>161</v>
      </c>
      <c r="L868" s="32"/>
      <c r="M868" s="143" t="s">
        <v>1</v>
      </c>
      <c r="N868" s="144" t="s">
        <v>46</v>
      </c>
      <c r="P868" s="145">
        <f>O868*H868</f>
        <v>0</v>
      </c>
      <c r="Q868" s="145">
        <v>0</v>
      </c>
      <c r="R868" s="145">
        <f>Q868*H868</f>
        <v>0</v>
      </c>
      <c r="S868" s="145">
        <v>0</v>
      </c>
      <c r="T868" s="146">
        <f>S868*H868</f>
        <v>0</v>
      </c>
      <c r="AR868" s="147" t="s">
        <v>253</v>
      </c>
      <c r="AT868" s="147" t="s">
        <v>157</v>
      </c>
      <c r="AU868" s="147" t="s">
        <v>90</v>
      </c>
      <c r="AY868" s="17" t="s">
        <v>155</v>
      </c>
      <c r="BE868" s="148">
        <f>IF(N868="základní",J868,0)</f>
        <v>0</v>
      </c>
      <c r="BF868" s="148">
        <f>IF(N868="snížená",J868,0)</f>
        <v>0</v>
      </c>
      <c r="BG868" s="148">
        <f>IF(N868="zákl. přenesená",J868,0)</f>
        <v>0</v>
      </c>
      <c r="BH868" s="148">
        <f>IF(N868="sníž. přenesená",J868,0)</f>
        <v>0</v>
      </c>
      <c r="BI868" s="148">
        <f>IF(N868="nulová",J868,0)</f>
        <v>0</v>
      </c>
      <c r="BJ868" s="17" t="s">
        <v>88</v>
      </c>
      <c r="BK868" s="148">
        <f>ROUND(I868*H868,2)</f>
        <v>0</v>
      </c>
      <c r="BL868" s="17" t="s">
        <v>253</v>
      </c>
      <c r="BM868" s="147" t="s">
        <v>1045</v>
      </c>
    </row>
    <row r="869" spans="2:63" s="11" customFormat="1" ht="22.9" customHeight="1">
      <c r="B869" s="124"/>
      <c r="D869" s="125" t="s">
        <v>80</v>
      </c>
      <c r="E869" s="134" t="s">
        <v>1046</v>
      </c>
      <c r="F869" s="134" t="s">
        <v>1047</v>
      </c>
      <c r="I869" s="127"/>
      <c r="J869" s="135">
        <f>BK869</f>
        <v>0</v>
      </c>
      <c r="L869" s="124"/>
      <c r="M869" s="129"/>
      <c r="P869" s="130">
        <f>SUM(P870:P919)</f>
        <v>0</v>
      </c>
      <c r="R869" s="130">
        <f>SUM(R870:R919)</f>
        <v>1.3178764365</v>
      </c>
      <c r="T869" s="131">
        <f>SUM(T870:T919)</f>
        <v>1.0885114</v>
      </c>
      <c r="AR869" s="125" t="s">
        <v>90</v>
      </c>
      <c r="AT869" s="132" t="s">
        <v>80</v>
      </c>
      <c r="AU869" s="132" t="s">
        <v>88</v>
      </c>
      <c r="AY869" s="125" t="s">
        <v>155</v>
      </c>
      <c r="BK869" s="133">
        <f>SUM(BK870:BK919)</f>
        <v>0</v>
      </c>
    </row>
    <row r="870" spans="2:65" s="1" customFormat="1" ht="16.5" customHeight="1">
      <c r="B870" s="32"/>
      <c r="C870" s="136" t="s">
        <v>1048</v>
      </c>
      <c r="D870" s="136" t="s">
        <v>157</v>
      </c>
      <c r="E870" s="137" t="s">
        <v>1049</v>
      </c>
      <c r="F870" s="138" t="s">
        <v>1050</v>
      </c>
      <c r="G870" s="139" t="s">
        <v>160</v>
      </c>
      <c r="H870" s="140">
        <v>133.935</v>
      </c>
      <c r="I870" s="141"/>
      <c r="J870" s="142">
        <f>ROUND(I870*H870,2)</f>
        <v>0</v>
      </c>
      <c r="K870" s="138" t="s">
        <v>161</v>
      </c>
      <c r="L870" s="32"/>
      <c r="M870" s="143" t="s">
        <v>1</v>
      </c>
      <c r="N870" s="144" t="s">
        <v>46</v>
      </c>
      <c r="P870" s="145">
        <f>O870*H870</f>
        <v>0</v>
      </c>
      <c r="Q870" s="145">
        <v>0</v>
      </c>
      <c r="R870" s="145">
        <f>Q870*H870</f>
        <v>0</v>
      </c>
      <c r="S870" s="145">
        <v>0.00594</v>
      </c>
      <c r="T870" s="146">
        <f>S870*H870</f>
        <v>0.7955739000000001</v>
      </c>
      <c r="AR870" s="147" t="s">
        <v>253</v>
      </c>
      <c r="AT870" s="147" t="s">
        <v>157</v>
      </c>
      <c r="AU870" s="147" t="s">
        <v>90</v>
      </c>
      <c r="AY870" s="17" t="s">
        <v>155</v>
      </c>
      <c r="BE870" s="148">
        <f>IF(N870="základní",J870,0)</f>
        <v>0</v>
      </c>
      <c r="BF870" s="148">
        <f>IF(N870="snížená",J870,0)</f>
        <v>0</v>
      </c>
      <c r="BG870" s="148">
        <f>IF(N870="zákl. přenesená",J870,0)</f>
        <v>0</v>
      </c>
      <c r="BH870" s="148">
        <f>IF(N870="sníž. přenesená",J870,0)</f>
        <v>0</v>
      </c>
      <c r="BI870" s="148">
        <f>IF(N870="nulová",J870,0)</f>
        <v>0</v>
      </c>
      <c r="BJ870" s="17" t="s">
        <v>88</v>
      </c>
      <c r="BK870" s="148">
        <f>ROUND(I870*H870,2)</f>
        <v>0</v>
      </c>
      <c r="BL870" s="17" t="s">
        <v>253</v>
      </c>
      <c r="BM870" s="147" t="s">
        <v>1051</v>
      </c>
    </row>
    <row r="871" spans="2:51" s="12" customFormat="1" ht="12">
      <c r="B871" s="149"/>
      <c r="D871" s="150" t="s">
        <v>174</v>
      </c>
      <c r="E871" s="151" t="s">
        <v>1</v>
      </c>
      <c r="F871" s="152" t="s">
        <v>1052</v>
      </c>
      <c r="H871" s="151" t="s">
        <v>1</v>
      </c>
      <c r="I871" s="153"/>
      <c r="L871" s="149"/>
      <c r="M871" s="154"/>
      <c r="T871" s="155"/>
      <c r="AT871" s="151" t="s">
        <v>174</v>
      </c>
      <c r="AU871" s="151" t="s">
        <v>90</v>
      </c>
      <c r="AV871" s="12" t="s">
        <v>88</v>
      </c>
      <c r="AW871" s="12" t="s">
        <v>36</v>
      </c>
      <c r="AX871" s="12" t="s">
        <v>81</v>
      </c>
      <c r="AY871" s="151" t="s">
        <v>155</v>
      </c>
    </row>
    <row r="872" spans="2:51" s="13" customFormat="1" ht="12">
      <c r="B872" s="156"/>
      <c r="D872" s="150" t="s">
        <v>174</v>
      </c>
      <c r="E872" s="157" t="s">
        <v>1</v>
      </c>
      <c r="F872" s="158" t="s">
        <v>840</v>
      </c>
      <c r="H872" s="159">
        <v>133.935</v>
      </c>
      <c r="I872" s="160"/>
      <c r="L872" s="156"/>
      <c r="M872" s="161"/>
      <c r="T872" s="162"/>
      <c r="AT872" s="157" t="s">
        <v>174</v>
      </c>
      <c r="AU872" s="157" t="s">
        <v>90</v>
      </c>
      <c r="AV872" s="13" t="s">
        <v>90</v>
      </c>
      <c r="AW872" s="13" t="s">
        <v>36</v>
      </c>
      <c r="AX872" s="13" t="s">
        <v>81</v>
      </c>
      <c r="AY872" s="157" t="s">
        <v>155</v>
      </c>
    </row>
    <row r="873" spans="2:51" s="14" customFormat="1" ht="12">
      <c r="B873" s="163"/>
      <c r="D873" s="150" t="s">
        <v>174</v>
      </c>
      <c r="E873" s="164" t="s">
        <v>1</v>
      </c>
      <c r="F873" s="165" t="s">
        <v>181</v>
      </c>
      <c r="H873" s="166">
        <v>133.935</v>
      </c>
      <c r="I873" s="167"/>
      <c r="L873" s="163"/>
      <c r="M873" s="168"/>
      <c r="T873" s="169"/>
      <c r="AT873" s="164" t="s">
        <v>174</v>
      </c>
      <c r="AU873" s="164" t="s">
        <v>90</v>
      </c>
      <c r="AV873" s="14" t="s">
        <v>162</v>
      </c>
      <c r="AW873" s="14" t="s">
        <v>36</v>
      </c>
      <c r="AX873" s="14" t="s">
        <v>88</v>
      </c>
      <c r="AY873" s="164" t="s">
        <v>155</v>
      </c>
    </row>
    <row r="874" spans="2:65" s="1" customFormat="1" ht="16.5" customHeight="1">
      <c r="B874" s="32"/>
      <c r="C874" s="136" t="s">
        <v>1053</v>
      </c>
      <c r="D874" s="136" t="s">
        <v>157</v>
      </c>
      <c r="E874" s="137" t="s">
        <v>1054</v>
      </c>
      <c r="F874" s="138" t="s">
        <v>1055</v>
      </c>
      <c r="G874" s="139" t="s">
        <v>422</v>
      </c>
      <c r="H874" s="140">
        <v>24.25</v>
      </c>
      <c r="I874" s="141"/>
      <c r="J874" s="142">
        <f>ROUND(I874*H874,2)</f>
        <v>0</v>
      </c>
      <c r="K874" s="138" t="s">
        <v>161</v>
      </c>
      <c r="L874" s="32"/>
      <c r="M874" s="143" t="s">
        <v>1</v>
      </c>
      <c r="N874" s="144" t="s">
        <v>46</v>
      </c>
      <c r="P874" s="145">
        <f>O874*H874</f>
        <v>0</v>
      </c>
      <c r="Q874" s="145">
        <v>0</v>
      </c>
      <c r="R874" s="145">
        <f>Q874*H874</f>
        <v>0</v>
      </c>
      <c r="S874" s="145">
        <v>0.00167</v>
      </c>
      <c r="T874" s="146">
        <f>S874*H874</f>
        <v>0.0404975</v>
      </c>
      <c r="AR874" s="147" t="s">
        <v>253</v>
      </c>
      <c r="AT874" s="147" t="s">
        <v>157</v>
      </c>
      <c r="AU874" s="147" t="s">
        <v>90</v>
      </c>
      <c r="AY874" s="17" t="s">
        <v>155</v>
      </c>
      <c r="BE874" s="148">
        <f>IF(N874="základní",J874,0)</f>
        <v>0</v>
      </c>
      <c r="BF874" s="148">
        <f>IF(N874="snížená",J874,0)</f>
        <v>0</v>
      </c>
      <c r="BG874" s="148">
        <f>IF(N874="zákl. přenesená",J874,0)</f>
        <v>0</v>
      </c>
      <c r="BH874" s="148">
        <f>IF(N874="sníž. přenesená",J874,0)</f>
        <v>0</v>
      </c>
      <c r="BI874" s="148">
        <f>IF(N874="nulová",J874,0)</f>
        <v>0</v>
      </c>
      <c r="BJ874" s="17" t="s">
        <v>88</v>
      </c>
      <c r="BK874" s="148">
        <f>ROUND(I874*H874,2)</f>
        <v>0</v>
      </c>
      <c r="BL874" s="17" t="s">
        <v>253</v>
      </c>
      <c r="BM874" s="147" t="s">
        <v>1056</v>
      </c>
    </row>
    <row r="875" spans="2:51" s="12" customFormat="1" ht="12">
      <c r="B875" s="149"/>
      <c r="D875" s="150" t="s">
        <v>174</v>
      </c>
      <c r="E875" s="151" t="s">
        <v>1</v>
      </c>
      <c r="F875" s="152" t="s">
        <v>1057</v>
      </c>
      <c r="H875" s="151" t="s">
        <v>1</v>
      </c>
      <c r="I875" s="153"/>
      <c r="L875" s="149"/>
      <c r="M875" s="154"/>
      <c r="T875" s="155"/>
      <c r="AT875" s="151" t="s">
        <v>174</v>
      </c>
      <c r="AU875" s="151" t="s">
        <v>90</v>
      </c>
      <c r="AV875" s="12" t="s">
        <v>88</v>
      </c>
      <c r="AW875" s="12" t="s">
        <v>36</v>
      </c>
      <c r="AX875" s="12" t="s">
        <v>81</v>
      </c>
      <c r="AY875" s="151" t="s">
        <v>155</v>
      </c>
    </row>
    <row r="876" spans="2:51" s="13" customFormat="1" ht="12">
      <c r="B876" s="156"/>
      <c r="D876" s="150" t="s">
        <v>174</v>
      </c>
      <c r="E876" s="157" t="s">
        <v>1</v>
      </c>
      <c r="F876" s="158" t="s">
        <v>1058</v>
      </c>
      <c r="H876" s="159">
        <v>24.25</v>
      </c>
      <c r="I876" s="160"/>
      <c r="L876" s="156"/>
      <c r="M876" s="161"/>
      <c r="T876" s="162"/>
      <c r="AT876" s="157" t="s">
        <v>174</v>
      </c>
      <c r="AU876" s="157" t="s">
        <v>90</v>
      </c>
      <c r="AV876" s="13" t="s">
        <v>90</v>
      </c>
      <c r="AW876" s="13" t="s">
        <v>36</v>
      </c>
      <c r="AX876" s="13" t="s">
        <v>81</v>
      </c>
      <c r="AY876" s="157" t="s">
        <v>155</v>
      </c>
    </row>
    <row r="877" spans="2:51" s="14" customFormat="1" ht="12">
      <c r="B877" s="163"/>
      <c r="D877" s="150" t="s">
        <v>174</v>
      </c>
      <c r="E877" s="164" t="s">
        <v>1</v>
      </c>
      <c r="F877" s="165" t="s">
        <v>181</v>
      </c>
      <c r="H877" s="166">
        <v>24.25</v>
      </c>
      <c r="I877" s="167"/>
      <c r="L877" s="163"/>
      <c r="M877" s="168"/>
      <c r="T877" s="169"/>
      <c r="AT877" s="164" t="s">
        <v>174</v>
      </c>
      <c r="AU877" s="164" t="s">
        <v>90</v>
      </c>
      <c r="AV877" s="14" t="s">
        <v>162</v>
      </c>
      <c r="AW877" s="14" t="s">
        <v>36</v>
      </c>
      <c r="AX877" s="14" t="s">
        <v>88</v>
      </c>
      <c r="AY877" s="164" t="s">
        <v>155</v>
      </c>
    </row>
    <row r="878" spans="2:65" s="1" customFormat="1" ht="16.5" customHeight="1">
      <c r="B878" s="32"/>
      <c r="C878" s="136" t="s">
        <v>1059</v>
      </c>
      <c r="D878" s="136" t="s">
        <v>157</v>
      </c>
      <c r="E878" s="137" t="s">
        <v>1060</v>
      </c>
      <c r="F878" s="138" t="s">
        <v>1061</v>
      </c>
      <c r="G878" s="139" t="s">
        <v>422</v>
      </c>
      <c r="H878" s="140">
        <v>72.24</v>
      </c>
      <c r="I878" s="141"/>
      <c r="J878" s="142">
        <f>ROUND(I878*H878,2)</f>
        <v>0</v>
      </c>
      <c r="K878" s="138" t="s">
        <v>161</v>
      </c>
      <c r="L878" s="32"/>
      <c r="M878" s="143" t="s">
        <v>1</v>
      </c>
      <c r="N878" s="144" t="s">
        <v>46</v>
      </c>
      <c r="P878" s="145">
        <f>O878*H878</f>
        <v>0</v>
      </c>
      <c r="Q878" s="145">
        <v>0</v>
      </c>
      <c r="R878" s="145">
        <f>Q878*H878</f>
        <v>0</v>
      </c>
      <c r="S878" s="145">
        <v>0.0026</v>
      </c>
      <c r="T878" s="146">
        <f>S878*H878</f>
        <v>0.187824</v>
      </c>
      <c r="AR878" s="147" t="s">
        <v>253</v>
      </c>
      <c r="AT878" s="147" t="s">
        <v>157</v>
      </c>
      <c r="AU878" s="147" t="s">
        <v>90</v>
      </c>
      <c r="AY878" s="17" t="s">
        <v>155</v>
      </c>
      <c r="BE878" s="148">
        <f>IF(N878="základní",J878,0)</f>
        <v>0</v>
      </c>
      <c r="BF878" s="148">
        <f>IF(N878="snížená",J878,0)</f>
        <v>0</v>
      </c>
      <c r="BG878" s="148">
        <f>IF(N878="zákl. přenesená",J878,0)</f>
        <v>0</v>
      </c>
      <c r="BH878" s="148">
        <f>IF(N878="sníž. přenesená",J878,0)</f>
        <v>0</v>
      </c>
      <c r="BI878" s="148">
        <f>IF(N878="nulová",J878,0)</f>
        <v>0</v>
      </c>
      <c r="BJ878" s="17" t="s">
        <v>88</v>
      </c>
      <c r="BK878" s="148">
        <f>ROUND(I878*H878,2)</f>
        <v>0</v>
      </c>
      <c r="BL878" s="17" t="s">
        <v>253</v>
      </c>
      <c r="BM878" s="147" t="s">
        <v>1062</v>
      </c>
    </row>
    <row r="879" spans="2:51" s="12" customFormat="1" ht="12">
      <c r="B879" s="149"/>
      <c r="D879" s="150" t="s">
        <v>174</v>
      </c>
      <c r="E879" s="151" t="s">
        <v>1</v>
      </c>
      <c r="F879" s="152" t="s">
        <v>1063</v>
      </c>
      <c r="H879" s="151" t="s">
        <v>1</v>
      </c>
      <c r="I879" s="153"/>
      <c r="L879" s="149"/>
      <c r="M879" s="154"/>
      <c r="T879" s="155"/>
      <c r="AT879" s="151" t="s">
        <v>174</v>
      </c>
      <c r="AU879" s="151" t="s">
        <v>90</v>
      </c>
      <c r="AV879" s="12" t="s">
        <v>88</v>
      </c>
      <c r="AW879" s="12" t="s">
        <v>36</v>
      </c>
      <c r="AX879" s="12" t="s">
        <v>81</v>
      </c>
      <c r="AY879" s="151" t="s">
        <v>155</v>
      </c>
    </row>
    <row r="880" spans="2:51" s="13" customFormat="1" ht="12">
      <c r="B880" s="156"/>
      <c r="D880" s="150" t="s">
        <v>174</v>
      </c>
      <c r="E880" s="157" t="s">
        <v>1</v>
      </c>
      <c r="F880" s="158" t="s">
        <v>1064</v>
      </c>
      <c r="H880" s="159">
        <v>72.24</v>
      </c>
      <c r="I880" s="160"/>
      <c r="L880" s="156"/>
      <c r="M880" s="161"/>
      <c r="T880" s="162"/>
      <c r="AT880" s="157" t="s">
        <v>174</v>
      </c>
      <c r="AU880" s="157" t="s">
        <v>90</v>
      </c>
      <c r="AV880" s="13" t="s">
        <v>90</v>
      </c>
      <c r="AW880" s="13" t="s">
        <v>36</v>
      </c>
      <c r="AX880" s="13" t="s">
        <v>81</v>
      </c>
      <c r="AY880" s="157" t="s">
        <v>155</v>
      </c>
    </row>
    <row r="881" spans="2:51" s="14" customFormat="1" ht="12">
      <c r="B881" s="163"/>
      <c r="D881" s="150" t="s">
        <v>174</v>
      </c>
      <c r="E881" s="164" t="s">
        <v>1</v>
      </c>
      <c r="F881" s="165" t="s">
        <v>181</v>
      </c>
      <c r="H881" s="166">
        <v>72.24</v>
      </c>
      <c r="I881" s="167"/>
      <c r="L881" s="163"/>
      <c r="M881" s="168"/>
      <c r="T881" s="169"/>
      <c r="AT881" s="164" t="s">
        <v>174</v>
      </c>
      <c r="AU881" s="164" t="s">
        <v>90</v>
      </c>
      <c r="AV881" s="14" t="s">
        <v>162</v>
      </c>
      <c r="AW881" s="14" t="s">
        <v>36</v>
      </c>
      <c r="AX881" s="14" t="s">
        <v>88</v>
      </c>
      <c r="AY881" s="164" t="s">
        <v>155</v>
      </c>
    </row>
    <row r="882" spans="2:65" s="1" customFormat="1" ht="16.5" customHeight="1">
      <c r="B882" s="32"/>
      <c r="C882" s="136" t="s">
        <v>1065</v>
      </c>
      <c r="D882" s="136" t="s">
        <v>157</v>
      </c>
      <c r="E882" s="137" t="s">
        <v>1066</v>
      </c>
      <c r="F882" s="138" t="s">
        <v>1067</v>
      </c>
      <c r="G882" s="139" t="s">
        <v>422</v>
      </c>
      <c r="H882" s="140">
        <v>16.4</v>
      </c>
      <c r="I882" s="141"/>
      <c r="J882" s="142">
        <f>ROUND(I882*H882,2)</f>
        <v>0</v>
      </c>
      <c r="K882" s="138" t="s">
        <v>161</v>
      </c>
      <c r="L882" s="32"/>
      <c r="M882" s="143" t="s">
        <v>1</v>
      </c>
      <c r="N882" s="144" t="s">
        <v>46</v>
      </c>
      <c r="P882" s="145">
        <f>O882*H882</f>
        <v>0</v>
      </c>
      <c r="Q882" s="145">
        <v>0</v>
      </c>
      <c r="R882" s="145">
        <f>Q882*H882</f>
        <v>0</v>
      </c>
      <c r="S882" s="145">
        <v>0.00394</v>
      </c>
      <c r="T882" s="146">
        <f>S882*H882</f>
        <v>0.06461599999999999</v>
      </c>
      <c r="AR882" s="147" t="s">
        <v>253</v>
      </c>
      <c r="AT882" s="147" t="s">
        <v>157</v>
      </c>
      <c r="AU882" s="147" t="s">
        <v>90</v>
      </c>
      <c r="AY882" s="17" t="s">
        <v>155</v>
      </c>
      <c r="BE882" s="148">
        <f>IF(N882="základní",J882,0)</f>
        <v>0</v>
      </c>
      <c r="BF882" s="148">
        <f>IF(N882="snížená",J882,0)</f>
        <v>0</v>
      </c>
      <c r="BG882" s="148">
        <f>IF(N882="zákl. přenesená",J882,0)</f>
        <v>0</v>
      </c>
      <c r="BH882" s="148">
        <f>IF(N882="sníž. přenesená",J882,0)</f>
        <v>0</v>
      </c>
      <c r="BI882" s="148">
        <f>IF(N882="nulová",J882,0)</f>
        <v>0</v>
      </c>
      <c r="BJ882" s="17" t="s">
        <v>88</v>
      </c>
      <c r="BK882" s="148">
        <f>ROUND(I882*H882,2)</f>
        <v>0</v>
      </c>
      <c r="BL882" s="17" t="s">
        <v>253</v>
      </c>
      <c r="BM882" s="147" t="s">
        <v>1068</v>
      </c>
    </row>
    <row r="883" spans="2:51" s="12" customFormat="1" ht="12">
      <c r="B883" s="149"/>
      <c r="D883" s="150" t="s">
        <v>174</v>
      </c>
      <c r="E883" s="151" t="s">
        <v>1</v>
      </c>
      <c r="F883" s="152" t="s">
        <v>1069</v>
      </c>
      <c r="H883" s="151" t="s">
        <v>1</v>
      </c>
      <c r="I883" s="153"/>
      <c r="L883" s="149"/>
      <c r="M883" s="154"/>
      <c r="T883" s="155"/>
      <c r="AT883" s="151" t="s">
        <v>174</v>
      </c>
      <c r="AU883" s="151" t="s">
        <v>90</v>
      </c>
      <c r="AV883" s="12" t="s">
        <v>88</v>
      </c>
      <c r="AW883" s="12" t="s">
        <v>36</v>
      </c>
      <c r="AX883" s="12" t="s">
        <v>81</v>
      </c>
      <c r="AY883" s="151" t="s">
        <v>155</v>
      </c>
    </row>
    <row r="884" spans="2:51" s="13" customFormat="1" ht="12">
      <c r="B884" s="156"/>
      <c r="D884" s="150" t="s">
        <v>174</v>
      </c>
      <c r="E884" s="157" t="s">
        <v>1</v>
      </c>
      <c r="F884" s="158" t="s">
        <v>1070</v>
      </c>
      <c r="H884" s="159">
        <v>16.4</v>
      </c>
      <c r="I884" s="160"/>
      <c r="L884" s="156"/>
      <c r="M884" s="161"/>
      <c r="T884" s="162"/>
      <c r="AT884" s="157" t="s">
        <v>174</v>
      </c>
      <c r="AU884" s="157" t="s">
        <v>90</v>
      </c>
      <c r="AV884" s="13" t="s">
        <v>90</v>
      </c>
      <c r="AW884" s="13" t="s">
        <v>36</v>
      </c>
      <c r="AX884" s="13" t="s">
        <v>81</v>
      </c>
      <c r="AY884" s="157" t="s">
        <v>155</v>
      </c>
    </row>
    <row r="885" spans="2:51" s="14" customFormat="1" ht="12">
      <c r="B885" s="163"/>
      <c r="D885" s="150" t="s">
        <v>174</v>
      </c>
      <c r="E885" s="164" t="s">
        <v>1</v>
      </c>
      <c r="F885" s="165" t="s">
        <v>181</v>
      </c>
      <c r="H885" s="166">
        <v>16.4</v>
      </c>
      <c r="I885" s="167"/>
      <c r="L885" s="163"/>
      <c r="M885" s="168"/>
      <c r="T885" s="169"/>
      <c r="AT885" s="164" t="s">
        <v>174</v>
      </c>
      <c r="AU885" s="164" t="s">
        <v>90</v>
      </c>
      <c r="AV885" s="14" t="s">
        <v>162</v>
      </c>
      <c r="AW885" s="14" t="s">
        <v>36</v>
      </c>
      <c r="AX885" s="14" t="s">
        <v>88</v>
      </c>
      <c r="AY885" s="164" t="s">
        <v>155</v>
      </c>
    </row>
    <row r="886" spans="2:65" s="1" customFormat="1" ht="33" customHeight="1">
      <c r="B886" s="32"/>
      <c r="C886" s="136" t="s">
        <v>1071</v>
      </c>
      <c r="D886" s="136" t="s">
        <v>157</v>
      </c>
      <c r="E886" s="137" t="s">
        <v>1072</v>
      </c>
      <c r="F886" s="138" t="s">
        <v>1073</v>
      </c>
      <c r="G886" s="139" t="s">
        <v>422</v>
      </c>
      <c r="H886" s="140">
        <v>118</v>
      </c>
      <c r="I886" s="141"/>
      <c r="J886" s="142">
        <f>ROUND(I886*H886,2)</f>
        <v>0</v>
      </c>
      <c r="K886" s="138" t="s">
        <v>161</v>
      </c>
      <c r="L886" s="32"/>
      <c r="M886" s="143" t="s">
        <v>1</v>
      </c>
      <c r="N886" s="144" t="s">
        <v>46</v>
      </c>
      <c r="P886" s="145">
        <f>O886*H886</f>
        <v>0</v>
      </c>
      <c r="Q886" s="145">
        <v>0.00584195</v>
      </c>
      <c r="R886" s="145">
        <f>Q886*H886</f>
        <v>0.6893501000000001</v>
      </c>
      <c r="S886" s="145">
        <v>0</v>
      </c>
      <c r="T886" s="146">
        <f>S886*H886</f>
        <v>0</v>
      </c>
      <c r="AR886" s="147" t="s">
        <v>253</v>
      </c>
      <c r="AT886" s="147" t="s">
        <v>157</v>
      </c>
      <c r="AU886" s="147" t="s">
        <v>90</v>
      </c>
      <c r="AY886" s="17" t="s">
        <v>155</v>
      </c>
      <c r="BE886" s="148">
        <f>IF(N886="základní",J886,0)</f>
        <v>0</v>
      </c>
      <c r="BF886" s="148">
        <f>IF(N886="snížená",J886,0)</f>
        <v>0</v>
      </c>
      <c r="BG886" s="148">
        <f>IF(N886="zákl. přenesená",J886,0)</f>
        <v>0</v>
      </c>
      <c r="BH886" s="148">
        <f>IF(N886="sníž. přenesená",J886,0)</f>
        <v>0</v>
      </c>
      <c r="BI886" s="148">
        <f>IF(N886="nulová",J886,0)</f>
        <v>0</v>
      </c>
      <c r="BJ886" s="17" t="s">
        <v>88</v>
      </c>
      <c r="BK886" s="148">
        <f>ROUND(I886*H886,2)</f>
        <v>0</v>
      </c>
      <c r="BL886" s="17" t="s">
        <v>253</v>
      </c>
      <c r="BM886" s="147" t="s">
        <v>1074</v>
      </c>
    </row>
    <row r="887" spans="2:51" s="12" customFormat="1" ht="12">
      <c r="B887" s="149"/>
      <c r="D887" s="150" t="s">
        <v>174</v>
      </c>
      <c r="E887" s="151" t="s">
        <v>1</v>
      </c>
      <c r="F887" s="152" t="s">
        <v>944</v>
      </c>
      <c r="H887" s="151" t="s">
        <v>1</v>
      </c>
      <c r="I887" s="153"/>
      <c r="L887" s="149"/>
      <c r="M887" s="154"/>
      <c r="T887" s="155"/>
      <c r="AT887" s="151" t="s">
        <v>174</v>
      </c>
      <c r="AU887" s="151" t="s">
        <v>90</v>
      </c>
      <c r="AV887" s="12" t="s">
        <v>88</v>
      </c>
      <c r="AW887" s="12" t="s">
        <v>36</v>
      </c>
      <c r="AX887" s="12" t="s">
        <v>81</v>
      </c>
      <c r="AY887" s="151" t="s">
        <v>155</v>
      </c>
    </row>
    <row r="888" spans="2:51" s="13" customFormat="1" ht="12">
      <c r="B888" s="156"/>
      <c r="D888" s="150" t="s">
        <v>174</v>
      </c>
      <c r="E888" s="157" t="s">
        <v>1</v>
      </c>
      <c r="F888" s="158" t="s">
        <v>1075</v>
      </c>
      <c r="H888" s="159">
        <v>104.5</v>
      </c>
      <c r="I888" s="160"/>
      <c r="L888" s="156"/>
      <c r="M888" s="161"/>
      <c r="T888" s="162"/>
      <c r="AT888" s="157" t="s">
        <v>174</v>
      </c>
      <c r="AU888" s="157" t="s">
        <v>90</v>
      </c>
      <c r="AV888" s="13" t="s">
        <v>90</v>
      </c>
      <c r="AW888" s="13" t="s">
        <v>36</v>
      </c>
      <c r="AX888" s="13" t="s">
        <v>81</v>
      </c>
      <c r="AY888" s="157" t="s">
        <v>155</v>
      </c>
    </row>
    <row r="889" spans="2:51" s="12" customFormat="1" ht="12">
      <c r="B889" s="149"/>
      <c r="D889" s="150" t="s">
        <v>174</v>
      </c>
      <c r="E889" s="151" t="s">
        <v>1</v>
      </c>
      <c r="F889" s="152" t="s">
        <v>946</v>
      </c>
      <c r="H889" s="151" t="s">
        <v>1</v>
      </c>
      <c r="I889" s="153"/>
      <c r="L889" s="149"/>
      <c r="M889" s="154"/>
      <c r="T889" s="155"/>
      <c r="AT889" s="151" t="s">
        <v>174</v>
      </c>
      <c r="AU889" s="151" t="s">
        <v>90</v>
      </c>
      <c r="AV889" s="12" t="s">
        <v>88</v>
      </c>
      <c r="AW889" s="12" t="s">
        <v>36</v>
      </c>
      <c r="AX889" s="12" t="s">
        <v>81</v>
      </c>
      <c r="AY889" s="151" t="s">
        <v>155</v>
      </c>
    </row>
    <row r="890" spans="2:51" s="13" customFormat="1" ht="12">
      <c r="B890" s="156"/>
      <c r="D890" s="150" t="s">
        <v>174</v>
      </c>
      <c r="E890" s="157" t="s">
        <v>1</v>
      </c>
      <c r="F890" s="158" t="s">
        <v>1076</v>
      </c>
      <c r="H890" s="159">
        <v>13.5</v>
      </c>
      <c r="I890" s="160"/>
      <c r="L890" s="156"/>
      <c r="M890" s="161"/>
      <c r="T890" s="162"/>
      <c r="AT890" s="157" t="s">
        <v>174</v>
      </c>
      <c r="AU890" s="157" t="s">
        <v>90</v>
      </c>
      <c r="AV890" s="13" t="s">
        <v>90</v>
      </c>
      <c r="AW890" s="13" t="s">
        <v>36</v>
      </c>
      <c r="AX890" s="13" t="s">
        <v>81</v>
      </c>
      <c r="AY890" s="157" t="s">
        <v>155</v>
      </c>
    </row>
    <row r="891" spans="2:51" s="14" customFormat="1" ht="12">
      <c r="B891" s="163"/>
      <c r="D891" s="150" t="s">
        <v>174</v>
      </c>
      <c r="E891" s="164" t="s">
        <v>1</v>
      </c>
      <c r="F891" s="165" t="s">
        <v>181</v>
      </c>
      <c r="H891" s="166">
        <v>118</v>
      </c>
      <c r="I891" s="167"/>
      <c r="L891" s="163"/>
      <c r="M891" s="168"/>
      <c r="T891" s="169"/>
      <c r="AT891" s="164" t="s">
        <v>174</v>
      </c>
      <c r="AU891" s="164" t="s">
        <v>90</v>
      </c>
      <c r="AV891" s="14" t="s">
        <v>162</v>
      </c>
      <c r="AW891" s="14" t="s">
        <v>36</v>
      </c>
      <c r="AX891" s="14" t="s">
        <v>88</v>
      </c>
      <c r="AY891" s="164" t="s">
        <v>155</v>
      </c>
    </row>
    <row r="892" spans="2:65" s="1" customFormat="1" ht="33" customHeight="1">
      <c r="B892" s="32"/>
      <c r="C892" s="136" t="s">
        <v>1077</v>
      </c>
      <c r="D892" s="136" t="s">
        <v>157</v>
      </c>
      <c r="E892" s="137" t="s">
        <v>1078</v>
      </c>
      <c r="F892" s="138" t="s">
        <v>1079</v>
      </c>
      <c r="G892" s="139" t="s">
        <v>160</v>
      </c>
      <c r="H892" s="140">
        <v>2.4</v>
      </c>
      <c r="I892" s="141"/>
      <c r="J892" s="142">
        <f>ROUND(I892*H892,2)</f>
        <v>0</v>
      </c>
      <c r="K892" s="138" t="s">
        <v>161</v>
      </c>
      <c r="L892" s="32"/>
      <c r="M892" s="143" t="s">
        <v>1</v>
      </c>
      <c r="N892" s="144" t="s">
        <v>46</v>
      </c>
      <c r="P892" s="145">
        <f>O892*H892</f>
        <v>0</v>
      </c>
      <c r="Q892" s="145">
        <v>0.0078281</v>
      </c>
      <c r="R892" s="145">
        <f>Q892*H892</f>
        <v>0.01878744</v>
      </c>
      <c r="S892" s="145">
        <v>0</v>
      </c>
      <c r="T892" s="146">
        <f>S892*H892</f>
        <v>0</v>
      </c>
      <c r="AR892" s="147" t="s">
        <v>253</v>
      </c>
      <c r="AT892" s="147" t="s">
        <v>157</v>
      </c>
      <c r="AU892" s="147" t="s">
        <v>90</v>
      </c>
      <c r="AY892" s="17" t="s">
        <v>155</v>
      </c>
      <c r="BE892" s="148">
        <f>IF(N892="základní",J892,0)</f>
        <v>0</v>
      </c>
      <c r="BF892" s="148">
        <f>IF(N892="snížená",J892,0)</f>
        <v>0</v>
      </c>
      <c r="BG892" s="148">
        <f>IF(N892="zákl. přenesená",J892,0)</f>
        <v>0</v>
      </c>
      <c r="BH892" s="148">
        <f>IF(N892="sníž. přenesená",J892,0)</f>
        <v>0</v>
      </c>
      <c r="BI892" s="148">
        <f>IF(N892="nulová",J892,0)</f>
        <v>0</v>
      </c>
      <c r="BJ892" s="17" t="s">
        <v>88</v>
      </c>
      <c r="BK892" s="148">
        <f>ROUND(I892*H892,2)</f>
        <v>0</v>
      </c>
      <c r="BL892" s="17" t="s">
        <v>253</v>
      </c>
      <c r="BM892" s="147" t="s">
        <v>1080</v>
      </c>
    </row>
    <row r="893" spans="2:51" s="12" customFormat="1" ht="12">
      <c r="B893" s="149"/>
      <c r="D893" s="150" t="s">
        <v>174</v>
      </c>
      <c r="E893" s="151" t="s">
        <v>1</v>
      </c>
      <c r="F893" s="152" t="s">
        <v>1081</v>
      </c>
      <c r="H893" s="151" t="s">
        <v>1</v>
      </c>
      <c r="I893" s="153"/>
      <c r="L893" s="149"/>
      <c r="M893" s="154"/>
      <c r="T893" s="155"/>
      <c r="AT893" s="151" t="s">
        <v>174</v>
      </c>
      <c r="AU893" s="151" t="s">
        <v>90</v>
      </c>
      <c r="AV893" s="12" t="s">
        <v>88</v>
      </c>
      <c r="AW893" s="12" t="s">
        <v>36</v>
      </c>
      <c r="AX893" s="12" t="s">
        <v>81</v>
      </c>
      <c r="AY893" s="151" t="s">
        <v>155</v>
      </c>
    </row>
    <row r="894" spans="2:51" s="13" customFormat="1" ht="12">
      <c r="B894" s="156"/>
      <c r="D894" s="150" t="s">
        <v>174</v>
      </c>
      <c r="E894" s="157" t="s">
        <v>1</v>
      </c>
      <c r="F894" s="158" t="s">
        <v>1082</v>
      </c>
      <c r="H894" s="159">
        <v>2.4</v>
      </c>
      <c r="I894" s="160"/>
      <c r="L894" s="156"/>
      <c r="M894" s="161"/>
      <c r="T894" s="162"/>
      <c r="AT894" s="157" t="s">
        <v>174</v>
      </c>
      <c r="AU894" s="157" t="s">
        <v>90</v>
      </c>
      <c r="AV894" s="13" t="s">
        <v>90</v>
      </c>
      <c r="AW894" s="13" t="s">
        <v>36</v>
      </c>
      <c r="AX894" s="13" t="s">
        <v>81</v>
      </c>
      <c r="AY894" s="157" t="s">
        <v>155</v>
      </c>
    </row>
    <row r="895" spans="2:51" s="14" customFormat="1" ht="12">
      <c r="B895" s="163"/>
      <c r="D895" s="150" t="s">
        <v>174</v>
      </c>
      <c r="E895" s="164" t="s">
        <v>1</v>
      </c>
      <c r="F895" s="165" t="s">
        <v>181</v>
      </c>
      <c r="H895" s="166">
        <v>2.4</v>
      </c>
      <c r="I895" s="167"/>
      <c r="L895" s="163"/>
      <c r="M895" s="168"/>
      <c r="T895" s="169"/>
      <c r="AT895" s="164" t="s">
        <v>174</v>
      </c>
      <c r="AU895" s="164" t="s">
        <v>90</v>
      </c>
      <c r="AV895" s="14" t="s">
        <v>162</v>
      </c>
      <c r="AW895" s="14" t="s">
        <v>36</v>
      </c>
      <c r="AX895" s="14" t="s">
        <v>88</v>
      </c>
      <c r="AY895" s="164" t="s">
        <v>155</v>
      </c>
    </row>
    <row r="896" spans="2:65" s="1" customFormat="1" ht="24.25" customHeight="1">
      <c r="B896" s="32"/>
      <c r="C896" s="136" t="s">
        <v>1083</v>
      </c>
      <c r="D896" s="136" t="s">
        <v>157</v>
      </c>
      <c r="E896" s="137" t="s">
        <v>1084</v>
      </c>
      <c r="F896" s="138" t="s">
        <v>1085</v>
      </c>
      <c r="G896" s="139" t="s">
        <v>422</v>
      </c>
      <c r="H896" s="140">
        <v>30.25</v>
      </c>
      <c r="I896" s="141"/>
      <c r="J896" s="142">
        <f>ROUND(I896*H896,2)</f>
        <v>0</v>
      </c>
      <c r="K896" s="138" t="s">
        <v>161</v>
      </c>
      <c r="L896" s="32"/>
      <c r="M896" s="143" t="s">
        <v>1</v>
      </c>
      <c r="N896" s="144" t="s">
        <v>46</v>
      </c>
      <c r="P896" s="145">
        <f>O896*H896</f>
        <v>0</v>
      </c>
      <c r="Q896" s="145">
        <v>0.002911466</v>
      </c>
      <c r="R896" s="145">
        <f>Q896*H896</f>
        <v>0.08807184650000001</v>
      </c>
      <c r="S896" s="145">
        <v>0</v>
      </c>
      <c r="T896" s="146">
        <f>S896*H896</f>
        <v>0</v>
      </c>
      <c r="AR896" s="147" t="s">
        <v>253</v>
      </c>
      <c r="AT896" s="147" t="s">
        <v>157</v>
      </c>
      <c r="AU896" s="147" t="s">
        <v>90</v>
      </c>
      <c r="AY896" s="17" t="s">
        <v>155</v>
      </c>
      <c r="BE896" s="148">
        <f>IF(N896="základní",J896,0)</f>
        <v>0</v>
      </c>
      <c r="BF896" s="148">
        <f>IF(N896="snížená",J896,0)</f>
        <v>0</v>
      </c>
      <c r="BG896" s="148">
        <f>IF(N896="zákl. přenesená",J896,0)</f>
        <v>0</v>
      </c>
      <c r="BH896" s="148">
        <f>IF(N896="sníž. přenesená",J896,0)</f>
        <v>0</v>
      </c>
      <c r="BI896" s="148">
        <f>IF(N896="nulová",J896,0)</f>
        <v>0</v>
      </c>
      <c r="BJ896" s="17" t="s">
        <v>88</v>
      </c>
      <c r="BK896" s="148">
        <f>ROUND(I896*H896,2)</f>
        <v>0</v>
      </c>
      <c r="BL896" s="17" t="s">
        <v>253</v>
      </c>
      <c r="BM896" s="147" t="s">
        <v>1086</v>
      </c>
    </row>
    <row r="897" spans="2:51" s="12" customFormat="1" ht="12">
      <c r="B897" s="149"/>
      <c r="D897" s="150" t="s">
        <v>174</v>
      </c>
      <c r="E897" s="151" t="s">
        <v>1</v>
      </c>
      <c r="F897" s="152" t="s">
        <v>1087</v>
      </c>
      <c r="H897" s="151" t="s">
        <v>1</v>
      </c>
      <c r="I897" s="153"/>
      <c r="L897" s="149"/>
      <c r="M897" s="154"/>
      <c r="T897" s="155"/>
      <c r="AT897" s="151" t="s">
        <v>174</v>
      </c>
      <c r="AU897" s="151" t="s">
        <v>90</v>
      </c>
      <c r="AV897" s="12" t="s">
        <v>88</v>
      </c>
      <c r="AW897" s="12" t="s">
        <v>36</v>
      </c>
      <c r="AX897" s="12" t="s">
        <v>81</v>
      </c>
      <c r="AY897" s="151" t="s">
        <v>155</v>
      </c>
    </row>
    <row r="898" spans="2:51" s="13" customFormat="1" ht="12">
      <c r="B898" s="156"/>
      <c r="D898" s="150" t="s">
        <v>174</v>
      </c>
      <c r="E898" s="157" t="s">
        <v>1</v>
      </c>
      <c r="F898" s="158" t="s">
        <v>1088</v>
      </c>
      <c r="H898" s="159">
        <v>2.92</v>
      </c>
      <c r="I898" s="160"/>
      <c r="L898" s="156"/>
      <c r="M898" s="161"/>
      <c r="T898" s="162"/>
      <c r="AT898" s="157" t="s">
        <v>174</v>
      </c>
      <c r="AU898" s="157" t="s">
        <v>90</v>
      </c>
      <c r="AV898" s="13" t="s">
        <v>90</v>
      </c>
      <c r="AW898" s="13" t="s">
        <v>36</v>
      </c>
      <c r="AX898" s="13" t="s">
        <v>81</v>
      </c>
      <c r="AY898" s="157" t="s">
        <v>155</v>
      </c>
    </row>
    <row r="899" spans="2:51" s="12" customFormat="1" ht="12">
      <c r="B899" s="149"/>
      <c r="D899" s="150" t="s">
        <v>174</v>
      </c>
      <c r="E899" s="151" t="s">
        <v>1</v>
      </c>
      <c r="F899" s="152" t="s">
        <v>1089</v>
      </c>
      <c r="H899" s="151" t="s">
        <v>1</v>
      </c>
      <c r="I899" s="153"/>
      <c r="L899" s="149"/>
      <c r="M899" s="154"/>
      <c r="T899" s="155"/>
      <c r="AT899" s="151" t="s">
        <v>174</v>
      </c>
      <c r="AU899" s="151" t="s">
        <v>90</v>
      </c>
      <c r="AV899" s="12" t="s">
        <v>88</v>
      </c>
      <c r="AW899" s="12" t="s">
        <v>36</v>
      </c>
      <c r="AX899" s="12" t="s">
        <v>81</v>
      </c>
      <c r="AY899" s="151" t="s">
        <v>155</v>
      </c>
    </row>
    <row r="900" spans="2:51" s="13" customFormat="1" ht="12">
      <c r="B900" s="156"/>
      <c r="D900" s="150" t="s">
        <v>174</v>
      </c>
      <c r="E900" s="157" t="s">
        <v>1</v>
      </c>
      <c r="F900" s="158" t="s">
        <v>1090</v>
      </c>
      <c r="H900" s="159">
        <v>7.11</v>
      </c>
      <c r="I900" s="160"/>
      <c r="L900" s="156"/>
      <c r="M900" s="161"/>
      <c r="T900" s="162"/>
      <c r="AT900" s="157" t="s">
        <v>174</v>
      </c>
      <c r="AU900" s="157" t="s">
        <v>90</v>
      </c>
      <c r="AV900" s="13" t="s">
        <v>90</v>
      </c>
      <c r="AW900" s="13" t="s">
        <v>36</v>
      </c>
      <c r="AX900" s="13" t="s">
        <v>81</v>
      </c>
      <c r="AY900" s="157" t="s">
        <v>155</v>
      </c>
    </row>
    <row r="901" spans="2:51" s="12" customFormat="1" ht="12">
      <c r="B901" s="149"/>
      <c r="D901" s="150" t="s">
        <v>174</v>
      </c>
      <c r="E901" s="151" t="s">
        <v>1</v>
      </c>
      <c r="F901" s="152" t="s">
        <v>1091</v>
      </c>
      <c r="H901" s="151" t="s">
        <v>1</v>
      </c>
      <c r="I901" s="153"/>
      <c r="L901" s="149"/>
      <c r="M901" s="154"/>
      <c r="T901" s="155"/>
      <c r="AT901" s="151" t="s">
        <v>174</v>
      </c>
      <c r="AU901" s="151" t="s">
        <v>90</v>
      </c>
      <c r="AV901" s="12" t="s">
        <v>88</v>
      </c>
      <c r="AW901" s="12" t="s">
        <v>36</v>
      </c>
      <c r="AX901" s="12" t="s">
        <v>81</v>
      </c>
      <c r="AY901" s="151" t="s">
        <v>155</v>
      </c>
    </row>
    <row r="902" spans="2:51" s="13" customFormat="1" ht="12">
      <c r="B902" s="156"/>
      <c r="D902" s="150" t="s">
        <v>174</v>
      </c>
      <c r="E902" s="157" t="s">
        <v>1</v>
      </c>
      <c r="F902" s="158" t="s">
        <v>1092</v>
      </c>
      <c r="H902" s="159">
        <v>14.22</v>
      </c>
      <c r="I902" s="160"/>
      <c r="L902" s="156"/>
      <c r="M902" s="161"/>
      <c r="T902" s="162"/>
      <c r="AT902" s="157" t="s">
        <v>174</v>
      </c>
      <c r="AU902" s="157" t="s">
        <v>90</v>
      </c>
      <c r="AV902" s="13" t="s">
        <v>90</v>
      </c>
      <c r="AW902" s="13" t="s">
        <v>36</v>
      </c>
      <c r="AX902" s="13" t="s">
        <v>81</v>
      </c>
      <c r="AY902" s="157" t="s">
        <v>155</v>
      </c>
    </row>
    <row r="903" spans="2:51" s="12" customFormat="1" ht="12">
      <c r="B903" s="149"/>
      <c r="D903" s="150" t="s">
        <v>174</v>
      </c>
      <c r="E903" s="151" t="s">
        <v>1</v>
      </c>
      <c r="F903" s="152" t="s">
        <v>1093</v>
      </c>
      <c r="H903" s="151" t="s">
        <v>1</v>
      </c>
      <c r="I903" s="153"/>
      <c r="L903" s="149"/>
      <c r="M903" s="154"/>
      <c r="T903" s="155"/>
      <c r="AT903" s="151" t="s">
        <v>174</v>
      </c>
      <c r="AU903" s="151" t="s">
        <v>90</v>
      </c>
      <c r="AV903" s="12" t="s">
        <v>88</v>
      </c>
      <c r="AW903" s="12" t="s">
        <v>36</v>
      </c>
      <c r="AX903" s="12" t="s">
        <v>81</v>
      </c>
      <c r="AY903" s="151" t="s">
        <v>155</v>
      </c>
    </row>
    <row r="904" spans="2:51" s="13" customFormat="1" ht="12">
      <c r="B904" s="156"/>
      <c r="D904" s="150" t="s">
        <v>174</v>
      </c>
      <c r="E904" s="157" t="s">
        <v>1</v>
      </c>
      <c r="F904" s="158" t="s">
        <v>1094</v>
      </c>
      <c r="H904" s="159">
        <v>6</v>
      </c>
      <c r="I904" s="160"/>
      <c r="L904" s="156"/>
      <c r="M904" s="161"/>
      <c r="T904" s="162"/>
      <c r="AT904" s="157" t="s">
        <v>174</v>
      </c>
      <c r="AU904" s="157" t="s">
        <v>90</v>
      </c>
      <c r="AV904" s="13" t="s">
        <v>90</v>
      </c>
      <c r="AW904" s="13" t="s">
        <v>36</v>
      </c>
      <c r="AX904" s="13" t="s">
        <v>81</v>
      </c>
      <c r="AY904" s="157" t="s">
        <v>155</v>
      </c>
    </row>
    <row r="905" spans="2:51" s="14" customFormat="1" ht="12">
      <c r="B905" s="163"/>
      <c r="D905" s="150" t="s">
        <v>174</v>
      </c>
      <c r="E905" s="164" t="s">
        <v>1</v>
      </c>
      <c r="F905" s="165" t="s">
        <v>181</v>
      </c>
      <c r="H905" s="166">
        <v>30.25</v>
      </c>
      <c r="I905" s="167"/>
      <c r="L905" s="163"/>
      <c r="M905" s="168"/>
      <c r="T905" s="169"/>
      <c r="AT905" s="164" t="s">
        <v>174</v>
      </c>
      <c r="AU905" s="164" t="s">
        <v>90</v>
      </c>
      <c r="AV905" s="14" t="s">
        <v>162</v>
      </c>
      <c r="AW905" s="14" t="s">
        <v>36</v>
      </c>
      <c r="AX905" s="14" t="s">
        <v>88</v>
      </c>
      <c r="AY905" s="164" t="s">
        <v>155</v>
      </c>
    </row>
    <row r="906" spans="2:65" s="1" customFormat="1" ht="33" customHeight="1">
      <c r="B906" s="32"/>
      <c r="C906" s="136" t="s">
        <v>1095</v>
      </c>
      <c r="D906" s="136" t="s">
        <v>157</v>
      </c>
      <c r="E906" s="137" t="s">
        <v>1096</v>
      </c>
      <c r="F906" s="138" t="s">
        <v>1097</v>
      </c>
      <c r="G906" s="139" t="s">
        <v>422</v>
      </c>
      <c r="H906" s="140">
        <v>54</v>
      </c>
      <c r="I906" s="141"/>
      <c r="J906" s="142">
        <f>ROUND(I906*H906,2)</f>
        <v>0</v>
      </c>
      <c r="K906" s="138" t="s">
        <v>161</v>
      </c>
      <c r="L906" s="32"/>
      <c r="M906" s="143" t="s">
        <v>1</v>
      </c>
      <c r="N906" s="144" t="s">
        <v>46</v>
      </c>
      <c r="P906" s="145">
        <f>O906*H906</f>
        <v>0</v>
      </c>
      <c r="Q906" s="145">
        <v>0.00651375</v>
      </c>
      <c r="R906" s="145">
        <f>Q906*H906</f>
        <v>0.35174249999999996</v>
      </c>
      <c r="S906" s="145">
        <v>0</v>
      </c>
      <c r="T906" s="146">
        <f>S906*H906</f>
        <v>0</v>
      </c>
      <c r="AR906" s="147" t="s">
        <v>253</v>
      </c>
      <c r="AT906" s="147" t="s">
        <v>157</v>
      </c>
      <c r="AU906" s="147" t="s">
        <v>90</v>
      </c>
      <c r="AY906" s="17" t="s">
        <v>155</v>
      </c>
      <c r="BE906" s="148">
        <f>IF(N906="základní",J906,0)</f>
        <v>0</v>
      </c>
      <c r="BF906" s="148">
        <f>IF(N906="snížená",J906,0)</f>
        <v>0</v>
      </c>
      <c r="BG906" s="148">
        <f>IF(N906="zákl. přenesená",J906,0)</f>
        <v>0</v>
      </c>
      <c r="BH906" s="148">
        <f>IF(N906="sníž. přenesená",J906,0)</f>
        <v>0</v>
      </c>
      <c r="BI906" s="148">
        <f>IF(N906="nulová",J906,0)</f>
        <v>0</v>
      </c>
      <c r="BJ906" s="17" t="s">
        <v>88</v>
      </c>
      <c r="BK906" s="148">
        <f>ROUND(I906*H906,2)</f>
        <v>0</v>
      </c>
      <c r="BL906" s="17" t="s">
        <v>253</v>
      </c>
      <c r="BM906" s="147" t="s">
        <v>1098</v>
      </c>
    </row>
    <row r="907" spans="2:51" s="12" customFormat="1" ht="12">
      <c r="B907" s="149"/>
      <c r="D907" s="150" t="s">
        <v>174</v>
      </c>
      <c r="E907" s="151" t="s">
        <v>1</v>
      </c>
      <c r="F907" s="152" t="s">
        <v>1099</v>
      </c>
      <c r="H907" s="151" t="s">
        <v>1</v>
      </c>
      <c r="I907" s="153"/>
      <c r="L907" s="149"/>
      <c r="M907" s="154"/>
      <c r="T907" s="155"/>
      <c r="AT907" s="151" t="s">
        <v>174</v>
      </c>
      <c r="AU907" s="151" t="s">
        <v>90</v>
      </c>
      <c r="AV907" s="12" t="s">
        <v>88</v>
      </c>
      <c r="AW907" s="12" t="s">
        <v>36</v>
      </c>
      <c r="AX907" s="12" t="s">
        <v>81</v>
      </c>
      <c r="AY907" s="151" t="s">
        <v>155</v>
      </c>
    </row>
    <row r="908" spans="2:51" s="13" customFormat="1" ht="12">
      <c r="B908" s="156"/>
      <c r="D908" s="150" t="s">
        <v>174</v>
      </c>
      <c r="E908" s="157" t="s">
        <v>1</v>
      </c>
      <c r="F908" s="158" t="s">
        <v>1100</v>
      </c>
      <c r="H908" s="159">
        <v>54</v>
      </c>
      <c r="I908" s="160"/>
      <c r="L908" s="156"/>
      <c r="M908" s="161"/>
      <c r="T908" s="162"/>
      <c r="AT908" s="157" t="s">
        <v>174</v>
      </c>
      <c r="AU908" s="157" t="s">
        <v>90</v>
      </c>
      <c r="AV908" s="13" t="s">
        <v>90</v>
      </c>
      <c r="AW908" s="13" t="s">
        <v>36</v>
      </c>
      <c r="AX908" s="13" t="s">
        <v>81</v>
      </c>
      <c r="AY908" s="157" t="s">
        <v>155</v>
      </c>
    </row>
    <row r="909" spans="2:51" s="14" customFormat="1" ht="12">
      <c r="B909" s="163"/>
      <c r="D909" s="150" t="s">
        <v>174</v>
      </c>
      <c r="E909" s="164" t="s">
        <v>1</v>
      </c>
      <c r="F909" s="165" t="s">
        <v>181</v>
      </c>
      <c r="H909" s="166">
        <v>54</v>
      </c>
      <c r="I909" s="167"/>
      <c r="L909" s="163"/>
      <c r="M909" s="168"/>
      <c r="T909" s="169"/>
      <c r="AT909" s="164" t="s">
        <v>174</v>
      </c>
      <c r="AU909" s="164" t="s">
        <v>90</v>
      </c>
      <c r="AV909" s="14" t="s">
        <v>162</v>
      </c>
      <c r="AW909" s="14" t="s">
        <v>36</v>
      </c>
      <c r="AX909" s="14" t="s">
        <v>88</v>
      </c>
      <c r="AY909" s="164" t="s">
        <v>155</v>
      </c>
    </row>
    <row r="910" spans="2:65" s="1" customFormat="1" ht="24.25" customHeight="1">
      <c r="B910" s="32"/>
      <c r="C910" s="136" t="s">
        <v>1101</v>
      </c>
      <c r="D910" s="136" t="s">
        <v>157</v>
      </c>
      <c r="E910" s="137" t="s">
        <v>1102</v>
      </c>
      <c r="F910" s="138" t="s">
        <v>1103</v>
      </c>
      <c r="G910" s="139" t="s">
        <v>310</v>
      </c>
      <c r="H910" s="140">
        <v>4</v>
      </c>
      <c r="I910" s="141"/>
      <c r="J910" s="142">
        <f>ROUND(I910*H910,2)</f>
        <v>0</v>
      </c>
      <c r="K910" s="138" t="s">
        <v>161</v>
      </c>
      <c r="L910" s="32"/>
      <c r="M910" s="143" t="s">
        <v>1</v>
      </c>
      <c r="N910" s="144" t="s">
        <v>46</v>
      </c>
      <c r="P910" s="145">
        <f>O910*H910</f>
        <v>0</v>
      </c>
      <c r="Q910" s="145">
        <v>0.00357</v>
      </c>
      <c r="R910" s="145">
        <f>Q910*H910</f>
        <v>0.01428</v>
      </c>
      <c r="S910" s="145">
        <v>0</v>
      </c>
      <c r="T910" s="146">
        <f>S910*H910</f>
        <v>0</v>
      </c>
      <c r="AR910" s="147" t="s">
        <v>253</v>
      </c>
      <c r="AT910" s="147" t="s">
        <v>157</v>
      </c>
      <c r="AU910" s="147" t="s">
        <v>90</v>
      </c>
      <c r="AY910" s="17" t="s">
        <v>155</v>
      </c>
      <c r="BE910" s="148">
        <f>IF(N910="základní",J910,0)</f>
        <v>0</v>
      </c>
      <c r="BF910" s="148">
        <f>IF(N910="snížená",J910,0)</f>
        <v>0</v>
      </c>
      <c r="BG910" s="148">
        <f>IF(N910="zákl. přenesená",J910,0)</f>
        <v>0</v>
      </c>
      <c r="BH910" s="148">
        <f>IF(N910="sníž. přenesená",J910,0)</f>
        <v>0</v>
      </c>
      <c r="BI910" s="148">
        <f>IF(N910="nulová",J910,0)</f>
        <v>0</v>
      </c>
      <c r="BJ910" s="17" t="s">
        <v>88</v>
      </c>
      <c r="BK910" s="148">
        <f>ROUND(I910*H910,2)</f>
        <v>0</v>
      </c>
      <c r="BL910" s="17" t="s">
        <v>253</v>
      </c>
      <c r="BM910" s="147" t="s">
        <v>1104</v>
      </c>
    </row>
    <row r="911" spans="2:65" s="1" customFormat="1" ht="24.25" customHeight="1">
      <c r="B911" s="32"/>
      <c r="C911" s="136" t="s">
        <v>1105</v>
      </c>
      <c r="D911" s="136" t="s">
        <v>157</v>
      </c>
      <c r="E911" s="137" t="s">
        <v>1106</v>
      </c>
      <c r="F911" s="138" t="s">
        <v>1107</v>
      </c>
      <c r="G911" s="139" t="s">
        <v>422</v>
      </c>
      <c r="H911" s="140">
        <v>72.5</v>
      </c>
      <c r="I911" s="141"/>
      <c r="J911" s="142">
        <f>ROUND(I911*H911,2)</f>
        <v>0</v>
      </c>
      <c r="K911" s="138" t="s">
        <v>161</v>
      </c>
      <c r="L911" s="32"/>
      <c r="M911" s="143" t="s">
        <v>1</v>
      </c>
      <c r="N911" s="144" t="s">
        <v>46</v>
      </c>
      <c r="P911" s="145">
        <f>O911*H911</f>
        <v>0</v>
      </c>
      <c r="Q911" s="145">
        <v>0.0016243</v>
      </c>
      <c r="R911" s="145">
        <f>Q911*H911</f>
        <v>0.11776175</v>
      </c>
      <c r="S911" s="145">
        <v>0</v>
      </c>
      <c r="T911" s="146">
        <f>S911*H911</f>
        <v>0</v>
      </c>
      <c r="AR911" s="147" t="s">
        <v>253</v>
      </c>
      <c r="AT911" s="147" t="s">
        <v>157</v>
      </c>
      <c r="AU911" s="147" t="s">
        <v>90</v>
      </c>
      <c r="AY911" s="17" t="s">
        <v>155</v>
      </c>
      <c r="BE911" s="148">
        <f>IF(N911="základní",J911,0)</f>
        <v>0</v>
      </c>
      <c r="BF911" s="148">
        <f>IF(N911="snížená",J911,0)</f>
        <v>0</v>
      </c>
      <c r="BG911" s="148">
        <f>IF(N911="zákl. přenesená",J911,0)</f>
        <v>0</v>
      </c>
      <c r="BH911" s="148">
        <f>IF(N911="sníž. přenesená",J911,0)</f>
        <v>0</v>
      </c>
      <c r="BI911" s="148">
        <f>IF(N911="nulová",J911,0)</f>
        <v>0</v>
      </c>
      <c r="BJ911" s="17" t="s">
        <v>88</v>
      </c>
      <c r="BK911" s="148">
        <f>ROUND(I911*H911,2)</f>
        <v>0</v>
      </c>
      <c r="BL911" s="17" t="s">
        <v>253</v>
      </c>
      <c r="BM911" s="147" t="s">
        <v>1108</v>
      </c>
    </row>
    <row r="912" spans="2:51" s="12" customFormat="1" ht="12">
      <c r="B912" s="149"/>
      <c r="D912" s="150" t="s">
        <v>174</v>
      </c>
      <c r="E912" s="151" t="s">
        <v>1</v>
      </c>
      <c r="F912" s="152" t="s">
        <v>1109</v>
      </c>
      <c r="H912" s="151" t="s">
        <v>1</v>
      </c>
      <c r="I912" s="153"/>
      <c r="L912" s="149"/>
      <c r="M912" s="154"/>
      <c r="T912" s="155"/>
      <c r="AT912" s="151" t="s">
        <v>174</v>
      </c>
      <c r="AU912" s="151" t="s">
        <v>90</v>
      </c>
      <c r="AV912" s="12" t="s">
        <v>88</v>
      </c>
      <c r="AW912" s="12" t="s">
        <v>36</v>
      </c>
      <c r="AX912" s="12" t="s">
        <v>81</v>
      </c>
      <c r="AY912" s="151" t="s">
        <v>155</v>
      </c>
    </row>
    <row r="913" spans="2:51" s="13" customFormat="1" ht="12">
      <c r="B913" s="156"/>
      <c r="D913" s="150" t="s">
        <v>174</v>
      </c>
      <c r="E913" s="157" t="s">
        <v>1</v>
      </c>
      <c r="F913" s="158" t="s">
        <v>1110</v>
      </c>
      <c r="H913" s="159">
        <v>72.5</v>
      </c>
      <c r="I913" s="160"/>
      <c r="L913" s="156"/>
      <c r="M913" s="161"/>
      <c r="T913" s="162"/>
      <c r="AT913" s="157" t="s">
        <v>174</v>
      </c>
      <c r="AU913" s="157" t="s">
        <v>90</v>
      </c>
      <c r="AV913" s="13" t="s">
        <v>90</v>
      </c>
      <c r="AW913" s="13" t="s">
        <v>36</v>
      </c>
      <c r="AX913" s="13" t="s">
        <v>81</v>
      </c>
      <c r="AY913" s="157" t="s">
        <v>155</v>
      </c>
    </row>
    <row r="914" spans="2:51" s="14" customFormat="1" ht="12">
      <c r="B914" s="163"/>
      <c r="D914" s="150" t="s">
        <v>174</v>
      </c>
      <c r="E914" s="164" t="s">
        <v>1</v>
      </c>
      <c r="F914" s="165" t="s">
        <v>181</v>
      </c>
      <c r="H914" s="166">
        <v>72.5</v>
      </c>
      <c r="I914" s="167"/>
      <c r="L914" s="163"/>
      <c r="M914" s="168"/>
      <c r="T914" s="169"/>
      <c r="AT914" s="164" t="s">
        <v>174</v>
      </c>
      <c r="AU914" s="164" t="s">
        <v>90</v>
      </c>
      <c r="AV914" s="14" t="s">
        <v>162</v>
      </c>
      <c r="AW914" s="14" t="s">
        <v>36</v>
      </c>
      <c r="AX914" s="14" t="s">
        <v>88</v>
      </c>
      <c r="AY914" s="164" t="s">
        <v>155</v>
      </c>
    </row>
    <row r="915" spans="2:65" s="1" customFormat="1" ht="24.25" customHeight="1">
      <c r="B915" s="32"/>
      <c r="C915" s="136" t="s">
        <v>1111</v>
      </c>
      <c r="D915" s="136" t="s">
        <v>157</v>
      </c>
      <c r="E915" s="137" t="s">
        <v>1112</v>
      </c>
      <c r="F915" s="138" t="s">
        <v>1113</v>
      </c>
      <c r="G915" s="139" t="s">
        <v>422</v>
      </c>
      <c r="H915" s="140">
        <v>18</v>
      </c>
      <c r="I915" s="141"/>
      <c r="J915" s="142">
        <f>ROUND(I915*H915,2)</f>
        <v>0</v>
      </c>
      <c r="K915" s="138" t="s">
        <v>161</v>
      </c>
      <c r="L915" s="32"/>
      <c r="M915" s="143" t="s">
        <v>1</v>
      </c>
      <c r="N915" s="144" t="s">
        <v>46</v>
      </c>
      <c r="P915" s="145">
        <f>O915*H915</f>
        <v>0</v>
      </c>
      <c r="Q915" s="145">
        <v>0.0021046</v>
      </c>
      <c r="R915" s="145">
        <f>Q915*H915</f>
        <v>0.037882799999999994</v>
      </c>
      <c r="S915" s="145">
        <v>0</v>
      </c>
      <c r="T915" s="146">
        <f>S915*H915</f>
        <v>0</v>
      </c>
      <c r="AR915" s="147" t="s">
        <v>253</v>
      </c>
      <c r="AT915" s="147" t="s">
        <v>157</v>
      </c>
      <c r="AU915" s="147" t="s">
        <v>90</v>
      </c>
      <c r="AY915" s="17" t="s">
        <v>155</v>
      </c>
      <c r="BE915" s="148">
        <f>IF(N915="základní",J915,0)</f>
        <v>0</v>
      </c>
      <c r="BF915" s="148">
        <f>IF(N915="snížená",J915,0)</f>
        <v>0</v>
      </c>
      <c r="BG915" s="148">
        <f>IF(N915="zákl. přenesená",J915,0)</f>
        <v>0</v>
      </c>
      <c r="BH915" s="148">
        <f>IF(N915="sníž. přenesená",J915,0)</f>
        <v>0</v>
      </c>
      <c r="BI915" s="148">
        <f>IF(N915="nulová",J915,0)</f>
        <v>0</v>
      </c>
      <c r="BJ915" s="17" t="s">
        <v>88</v>
      </c>
      <c r="BK915" s="148">
        <f>ROUND(I915*H915,2)</f>
        <v>0</v>
      </c>
      <c r="BL915" s="17" t="s">
        <v>253</v>
      </c>
      <c r="BM915" s="147" t="s">
        <v>1114</v>
      </c>
    </row>
    <row r="916" spans="2:51" s="12" customFormat="1" ht="12">
      <c r="B916" s="149"/>
      <c r="D916" s="150" t="s">
        <v>174</v>
      </c>
      <c r="E916" s="151" t="s">
        <v>1</v>
      </c>
      <c r="F916" s="152" t="s">
        <v>1115</v>
      </c>
      <c r="H916" s="151" t="s">
        <v>1</v>
      </c>
      <c r="I916" s="153"/>
      <c r="L916" s="149"/>
      <c r="M916" s="154"/>
      <c r="T916" s="155"/>
      <c r="AT916" s="151" t="s">
        <v>174</v>
      </c>
      <c r="AU916" s="151" t="s">
        <v>90</v>
      </c>
      <c r="AV916" s="12" t="s">
        <v>88</v>
      </c>
      <c r="AW916" s="12" t="s">
        <v>36</v>
      </c>
      <c r="AX916" s="12" t="s">
        <v>81</v>
      </c>
      <c r="AY916" s="151" t="s">
        <v>155</v>
      </c>
    </row>
    <row r="917" spans="2:51" s="13" customFormat="1" ht="12">
      <c r="B917" s="156"/>
      <c r="D917" s="150" t="s">
        <v>174</v>
      </c>
      <c r="E917" s="157" t="s">
        <v>1</v>
      </c>
      <c r="F917" s="158" t="s">
        <v>1116</v>
      </c>
      <c r="H917" s="159">
        <v>18</v>
      </c>
      <c r="I917" s="160"/>
      <c r="L917" s="156"/>
      <c r="M917" s="161"/>
      <c r="T917" s="162"/>
      <c r="AT917" s="157" t="s">
        <v>174</v>
      </c>
      <c r="AU917" s="157" t="s">
        <v>90</v>
      </c>
      <c r="AV917" s="13" t="s">
        <v>90</v>
      </c>
      <c r="AW917" s="13" t="s">
        <v>36</v>
      </c>
      <c r="AX917" s="13" t="s">
        <v>81</v>
      </c>
      <c r="AY917" s="157" t="s">
        <v>155</v>
      </c>
    </row>
    <row r="918" spans="2:51" s="14" customFormat="1" ht="12">
      <c r="B918" s="163"/>
      <c r="D918" s="150" t="s">
        <v>174</v>
      </c>
      <c r="E918" s="164" t="s">
        <v>1</v>
      </c>
      <c r="F918" s="165" t="s">
        <v>181</v>
      </c>
      <c r="H918" s="166">
        <v>18</v>
      </c>
      <c r="I918" s="167"/>
      <c r="L918" s="163"/>
      <c r="M918" s="168"/>
      <c r="T918" s="169"/>
      <c r="AT918" s="164" t="s">
        <v>174</v>
      </c>
      <c r="AU918" s="164" t="s">
        <v>90</v>
      </c>
      <c r="AV918" s="14" t="s">
        <v>162</v>
      </c>
      <c r="AW918" s="14" t="s">
        <v>36</v>
      </c>
      <c r="AX918" s="14" t="s">
        <v>88</v>
      </c>
      <c r="AY918" s="164" t="s">
        <v>155</v>
      </c>
    </row>
    <row r="919" spans="2:65" s="1" customFormat="1" ht="24.25" customHeight="1">
      <c r="B919" s="32"/>
      <c r="C919" s="136" t="s">
        <v>1117</v>
      </c>
      <c r="D919" s="136" t="s">
        <v>157</v>
      </c>
      <c r="E919" s="137" t="s">
        <v>1118</v>
      </c>
      <c r="F919" s="138" t="s">
        <v>1119</v>
      </c>
      <c r="G919" s="139" t="s">
        <v>818</v>
      </c>
      <c r="H919" s="190"/>
      <c r="I919" s="141"/>
      <c r="J919" s="142">
        <f>ROUND(I919*H919,2)</f>
        <v>0</v>
      </c>
      <c r="K919" s="138" t="s">
        <v>161</v>
      </c>
      <c r="L919" s="32"/>
      <c r="M919" s="143" t="s">
        <v>1</v>
      </c>
      <c r="N919" s="144" t="s">
        <v>46</v>
      </c>
      <c r="P919" s="145">
        <f>O919*H919</f>
        <v>0</v>
      </c>
      <c r="Q919" s="145">
        <v>0</v>
      </c>
      <c r="R919" s="145">
        <f>Q919*H919</f>
        <v>0</v>
      </c>
      <c r="S919" s="145">
        <v>0</v>
      </c>
      <c r="T919" s="146">
        <f>S919*H919</f>
        <v>0</v>
      </c>
      <c r="AR919" s="147" t="s">
        <v>253</v>
      </c>
      <c r="AT919" s="147" t="s">
        <v>157</v>
      </c>
      <c r="AU919" s="147" t="s">
        <v>90</v>
      </c>
      <c r="AY919" s="17" t="s">
        <v>155</v>
      </c>
      <c r="BE919" s="148">
        <f>IF(N919="základní",J919,0)</f>
        <v>0</v>
      </c>
      <c r="BF919" s="148">
        <f>IF(N919="snížená",J919,0)</f>
        <v>0</v>
      </c>
      <c r="BG919" s="148">
        <f>IF(N919="zákl. přenesená",J919,0)</f>
        <v>0</v>
      </c>
      <c r="BH919" s="148">
        <f>IF(N919="sníž. přenesená",J919,0)</f>
        <v>0</v>
      </c>
      <c r="BI919" s="148">
        <f>IF(N919="nulová",J919,0)</f>
        <v>0</v>
      </c>
      <c r="BJ919" s="17" t="s">
        <v>88</v>
      </c>
      <c r="BK919" s="148">
        <f>ROUND(I919*H919,2)</f>
        <v>0</v>
      </c>
      <c r="BL919" s="17" t="s">
        <v>253</v>
      </c>
      <c r="BM919" s="147" t="s">
        <v>1120</v>
      </c>
    </row>
    <row r="920" spans="2:63" s="11" customFormat="1" ht="22.9" customHeight="1">
      <c r="B920" s="124"/>
      <c r="D920" s="125" t="s">
        <v>80</v>
      </c>
      <c r="E920" s="134" t="s">
        <v>1121</v>
      </c>
      <c r="F920" s="134" t="s">
        <v>1122</v>
      </c>
      <c r="I920" s="127"/>
      <c r="J920" s="135">
        <f>BK920</f>
        <v>0</v>
      </c>
      <c r="L920" s="124"/>
      <c r="M920" s="129"/>
      <c r="P920" s="130">
        <f>SUM(P921:P925)</f>
        <v>0</v>
      </c>
      <c r="R920" s="130">
        <f>SUM(R921:R925)</f>
        <v>0</v>
      </c>
      <c r="T920" s="131">
        <f>SUM(T921:T925)</f>
        <v>7.00159425</v>
      </c>
      <c r="AR920" s="125" t="s">
        <v>90</v>
      </c>
      <c r="AT920" s="132" t="s">
        <v>80</v>
      </c>
      <c r="AU920" s="132" t="s">
        <v>88</v>
      </c>
      <c r="AY920" s="125" t="s">
        <v>155</v>
      </c>
      <c r="BK920" s="133">
        <f>SUM(BK921:BK925)</f>
        <v>0</v>
      </c>
    </row>
    <row r="921" spans="2:65" s="1" customFormat="1" ht="24.25" customHeight="1">
      <c r="B921" s="32"/>
      <c r="C921" s="136" t="s">
        <v>1123</v>
      </c>
      <c r="D921" s="136" t="s">
        <v>157</v>
      </c>
      <c r="E921" s="137" t="s">
        <v>1124</v>
      </c>
      <c r="F921" s="138" t="s">
        <v>1125</v>
      </c>
      <c r="G921" s="139" t="s">
        <v>160</v>
      </c>
      <c r="H921" s="140">
        <v>456.725</v>
      </c>
      <c r="I921" s="141"/>
      <c r="J921" s="142">
        <f>ROUND(I921*H921,2)</f>
        <v>0</v>
      </c>
      <c r="K921" s="138" t="s">
        <v>161</v>
      </c>
      <c r="L921" s="32"/>
      <c r="M921" s="143" t="s">
        <v>1</v>
      </c>
      <c r="N921" s="144" t="s">
        <v>46</v>
      </c>
      <c r="P921" s="145">
        <f>O921*H921</f>
        <v>0</v>
      </c>
      <c r="Q921" s="145">
        <v>0</v>
      </c>
      <c r="R921" s="145">
        <f>Q921*H921</f>
        <v>0</v>
      </c>
      <c r="S921" s="145">
        <v>0.01533</v>
      </c>
      <c r="T921" s="146">
        <f>S921*H921</f>
        <v>7.00159425</v>
      </c>
      <c r="AR921" s="147" t="s">
        <v>253</v>
      </c>
      <c r="AT921" s="147" t="s">
        <v>157</v>
      </c>
      <c r="AU921" s="147" t="s">
        <v>90</v>
      </c>
      <c r="AY921" s="17" t="s">
        <v>155</v>
      </c>
      <c r="BE921" s="148">
        <f>IF(N921="základní",J921,0)</f>
        <v>0</v>
      </c>
      <c r="BF921" s="148">
        <f>IF(N921="snížená",J921,0)</f>
        <v>0</v>
      </c>
      <c r="BG921" s="148">
        <f>IF(N921="zákl. přenesená",J921,0)</f>
        <v>0</v>
      </c>
      <c r="BH921" s="148">
        <f>IF(N921="sníž. přenesená",J921,0)</f>
        <v>0</v>
      </c>
      <c r="BI921" s="148">
        <f>IF(N921="nulová",J921,0)</f>
        <v>0</v>
      </c>
      <c r="BJ921" s="17" t="s">
        <v>88</v>
      </c>
      <c r="BK921" s="148">
        <f>ROUND(I921*H921,2)</f>
        <v>0</v>
      </c>
      <c r="BL921" s="17" t="s">
        <v>253</v>
      </c>
      <c r="BM921" s="147" t="s">
        <v>1126</v>
      </c>
    </row>
    <row r="922" spans="2:51" s="12" customFormat="1" ht="12">
      <c r="B922" s="149"/>
      <c r="D922" s="150" t="s">
        <v>174</v>
      </c>
      <c r="E922" s="151" t="s">
        <v>1</v>
      </c>
      <c r="F922" s="152" t="s">
        <v>1127</v>
      </c>
      <c r="H922" s="151" t="s">
        <v>1</v>
      </c>
      <c r="I922" s="153"/>
      <c r="L922" s="149"/>
      <c r="M922" s="154"/>
      <c r="T922" s="155"/>
      <c r="AT922" s="151" t="s">
        <v>174</v>
      </c>
      <c r="AU922" s="151" t="s">
        <v>90</v>
      </c>
      <c r="AV922" s="12" t="s">
        <v>88</v>
      </c>
      <c r="AW922" s="12" t="s">
        <v>36</v>
      </c>
      <c r="AX922" s="12" t="s">
        <v>81</v>
      </c>
      <c r="AY922" s="151" t="s">
        <v>155</v>
      </c>
    </row>
    <row r="923" spans="2:51" s="13" customFormat="1" ht="12">
      <c r="B923" s="156"/>
      <c r="D923" s="150" t="s">
        <v>174</v>
      </c>
      <c r="E923" s="157" t="s">
        <v>1</v>
      </c>
      <c r="F923" s="158" t="s">
        <v>1128</v>
      </c>
      <c r="H923" s="159">
        <v>456.725</v>
      </c>
      <c r="I923" s="160"/>
      <c r="L923" s="156"/>
      <c r="M923" s="161"/>
      <c r="T923" s="162"/>
      <c r="AT923" s="157" t="s">
        <v>174</v>
      </c>
      <c r="AU923" s="157" t="s">
        <v>90</v>
      </c>
      <c r="AV923" s="13" t="s">
        <v>90</v>
      </c>
      <c r="AW923" s="13" t="s">
        <v>36</v>
      </c>
      <c r="AX923" s="13" t="s">
        <v>81</v>
      </c>
      <c r="AY923" s="157" t="s">
        <v>155</v>
      </c>
    </row>
    <row r="924" spans="2:51" s="14" customFormat="1" ht="12">
      <c r="B924" s="163"/>
      <c r="D924" s="150" t="s">
        <v>174</v>
      </c>
      <c r="E924" s="164" t="s">
        <v>1</v>
      </c>
      <c r="F924" s="165" t="s">
        <v>181</v>
      </c>
      <c r="H924" s="166">
        <v>456.725</v>
      </c>
      <c r="I924" s="167"/>
      <c r="L924" s="163"/>
      <c r="M924" s="168"/>
      <c r="T924" s="169"/>
      <c r="AT924" s="164" t="s">
        <v>174</v>
      </c>
      <c r="AU924" s="164" t="s">
        <v>90</v>
      </c>
      <c r="AV924" s="14" t="s">
        <v>162</v>
      </c>
      <c r="AW924" s="14" t="s">
        <v>36</v>
      </c>
      <c r="AX924" s="14" t="s">
        <v>88</v>
      </c>
      <c r="AY924" s="164" t="s">
        <v>155</v>
      </c>
    </row>
    <row r="925" spans="2:65" s="1" customFormat="1" ht="24.25" customHeight="1">
      <c r="B925" s="32"/>
      <c r="C925" s="136" t="s">
        <v>1129</v>
      </c>
      <c r="D925" s="136" t="s">
        <v>157</v>
      </c>
      <c r="E925" s="137" t="s">
        <v>1130</v>
      </c>
      <c r="F925" s="138" t="s">
        <v>1131</v>
      </c>
      <c r="G925" s="139" t="s">
        <v>818</v>
      </c>
      <c r="H925" s="190"/>
      <c r="I925" s="141"/>
      <c r="J925" s="142">
        <f>ROUND(I925*H925,2)</f>
        <v>0</v>
      </c>
      <c r="K925" s="138" t="s">
        <v>161</v>
      </c>
      <c r="L925" s="32"/>
      <c r="M925" s="143" t="s">
        <v>1</v>
      </c>
      <c r="N925" s="144" t="s">
        <v>46</v>
      </c>
      <c r="P925" s="145">
        <f>O925*H925</f>
        <v>0</v>
      </c>
      <c r="Q925" s="145">
        <v>0</v>
      </c>
      <c r="R925" s="145">
        <f>Q925*H925</f>
        <v>0</v>
      </c>
      <c r="S925" s="145">
        <v>0</v>
      </c>
      <c r="T925" s="146">
        <f>S925*H925</f>
        <v>0</v>
      </c>
      <c r="AR925" s="147" t="s">
        <v>253</v>
      </c>
      <c r="AT925" s="147" t="s">
        <v>157</v>
      </c>
      <c r="AU925" s="147" t="s">
        <v>90</v>
      </c>
      <c r="AY925" s="17" t="s">
        <v>155</v>
      </c>
      <c r="BE925" s="148">
        <f>IF(N925="základní",J925,0)</f>
        <v>0</v>
      </c>
      <c r="BF925" s="148">
        <f>IF(N925="snížená",J925,0)</f>
        <v>0</v>
      </c>
      <c r="BG925" s="148">
        <f>IF(N925="zákl. přenesená",J925,0)</f>
        <v>0</v>
      </c>
      <c r="BH925" s="148">
        <f>IF(N925="sníž. přenesená",J925,0)</f>
        <v>0</v>
      </c>
      <c r="BI925" s="148">
        <f>IF(N925="nulová",J925,0)</f>
        <v>0</v>
      </c>
      <c r="BJ925" s="17" t="s">
        <v>88</v>
      </c>
      <c r="BK925" s="148">
        <f>ROUND(I925*H925,2)</f>
        <v>0</v>
      </c>
      <c r="BL925" s="17" t="s">
        <v>253</v>
      </c>
      <c r="BM925" s="147" t="s">
        <v>1132</v>
      </c>
    </row>
    <row r="926" spans="2:63" s="11" customFormat="1" ht="22.9" customHeight="1">
      <c r="B926" s="124"/>
      <c r="D926" s="125" t="s">
        <v>80</v>
      </c>
      <c r="E926" s="134" t="s">
        <v>1133</v>
      </c>
      <c r="F926" s="134" t="s">
        <v>1134</v>
      </c>
      <c r="I926" s="127"/>
      <c r="J926" s="135">
        <f>BK926</f>
        <v>0</v>
      </c>
      <c r="L926" s="124"/>
      <c r="M926" s="129"/>
      <c r="P926" s="130">
        <f>SUM(P927:P987)</f>
        <v>0</v>
      </c>
      <c r="R926" s="130">
        <f>SUM(R927:R987)</f>
        <v>1.6472464918375003</v>
      </c>
      <c r="T926" s="131">
        <f>SUM(T927:T987)</f>
        <v>0</v>
      </c>
      <c r="AR926" s="125" t="s">
        <v>90</v>
      </c>
      <c r="AT926" s="132" t="s">
        <v>80</v>
      </c>
      <c r="AU926" s="132" t="s">
        <v>88</v>
      </c>
      <c r="AY926" s="125" t="s">
        <v>155</v>
      </c>
      <c r="BK926" s="133">
        <f>SUM(BK927:BK987)</f>
        <v>0</v>
      </c>
    </row>
    <row r="927" spans="2:65" s="1" customFormat="1" ht="24.25" customHeight="1">
      <c r="B927" s="32"/>
      <c r="C927" s="136" t="s">
        <v>1135</v>
      </c>
      <c r="D927" s="136" t="s">
        <v>157</v>
      </c>
      <c r="E927" s="137" t="s">
        <v>1136</v>
      </c>
      <c r="F927" s="138" t="s">
        <v>1137</v>
      </c>
      <c r="G927" s="139" t="s">
        <v>160</v>
      </c>
      <c r="H927" s="140">
        <v>21.753</v>
      </c>
      <c r="I927" s="141"/>
      <c r="J927" s="142">
        <f>ROUND(I927*H927,2)</f>
        <v>0</v>
      </c>
      <c r="K927" s="138" t="s">
        <v>161</v>
      </c>
      <c r="L927" s="32"/>
      <c r="M927" s="143" t="s">
        <v>1</v>
      </c>
      <c r="N927" s="144" t="s">
        <v>46</v>
      </c>
      <c r="P927" s="145">
        <f>O927*H927</f>
        <v>0</v>
      </c>
      <c r="Q927" s="145">
        <v>0.0002684875</v>
      </c>
      <c r="R927" s="145">
        <f>Q927*H927</f>
        <v>0.0058404085875</v>
      </c>
      <c r="S927" s="145">
        <v>0</v>
      </c>
      <c r="T927" s="146">
        <f>S927*H927</f>
        <v>0</v>
      </c>
      <c r="AR927" s="147" t="s">
        <v>253</v>
      </c>
      <c r="AT927" s="147" t="s">
        <v>157</v>
      </c>
      <c r="AU927" s="147" t="s">
        <v>90</v>
      </c>
      <c r="AY927" s="17" t="s">
        <v>155</v>
      </c>
      <c r="BE927" s="148">
        <f>IF(N927="základní",J927,0)</f>
        <v>0</v>
      </c>
      <c r="BF927" s="148">
        <f>IF(N927="snížená",J927,0)</f>
        <v>0</v>
      </c>
      <c r="BG927" s="148">
        <f>IF(N927="zákl. přenesená",J927,0)</f>
        <v>0</v>
      </c>
      <c r="BH927" s="148">
        <f>IF(N927="sníž. přenesená",J927,0)</f>
        <v>0</v>
      </c>
      <c r="BI927" s="148">
        <f>IF(N927="nulová",J927,0)</f>
        <v>0</v>
      </c>
      <c r="BJ927" s="17" t="s">
        <v>88</v>
      </c>
      <c r="BK927" s="148">
        <f>ROUND(I927*H927,2)</f>
        <v>0</v>
      </c>
      <c r="BL927" s="17" t="s">
        <v>253</v>
      </c>
      <c r="BM927" s="147" t="s">
        <v>1138</v>
      </c>
    </row>
    <row r="928" spans="2:51" s="12" customFormat="1" ht="12">
      <c r="B928" s="149"/>
      <c r="D928" s="150" t="s">
        <v>174</v>
      </c>
      <c r="E928" s="151" t="s">
        <v>1</v>
      </c>
      <c r="F928" s="152" t="s">
        <v>1139</v>
      </c>
      <c r="H928" s="151" t="s">
        <v>1</v>
      </c>
      <c r="I928" s="153"/>
      <c r="L928" s="149"/>
      <c r="M928" s="154"/>
      <c r="T928" s="155"/>
      <c r="AT928" s="151" t="s">
        <v>174</v>
      </c>
      <c r="AU928" s="151" t="s">
        <v>90</v>
      </c>
      <c r="AV928" s="12" t="s">
        <v>88</v>
      </c>
      <c r="AW928" s="12" t="s">
        <v>36</v>
      </c>
      <c r="AX928" s="12" t="s">
        <v>81</v>
      </c>
      <c r="AY928" s="151" t="s">
        <v>155</v>
      </c>
    </row>
    <row r="929" spans="2:51" s="13" customFormat="1" ht="12">
      <c r="B929" s="156"/>
      <c r="D929" s="150" t="s">
        <v>174</v>
      </c>
      <c r="E929" s="157" t="s">
        <v>1</v>
      </c>
      <c r="F929" s="158" t="s">
        <v>1140</v>
      </c>
      <c r="H929" s="159">
        <v>16.353</v>
      </c>
      <c r="I929" s="160"/>
      <c r="L929" s="156"/>
      <c r="M929" s="161"/>
      <c r="T929" s="162"/>
      <c r="AT929" s="157" t="s">
        <v>174</v>
      </c>
      <c r="AU929" s="157" t="s">
        <v>90</v>
      </c>
      <c r="AV929" s="13" t="s">
        <v>90</v>
      </c>
      <c r="AW929" s="13" t="s">
        <v>36</v>
      </c>
      <c r="AX929" s="13" t="s">
        <v>81</v>
      </c>
      <c r="AY929" s="157" t="s">
        <v>155</v>
      </c>
    </row>
    <row r="930" spans="2:51" s="12" customFormat="1" ht="12">
      <c r="B930" s="149"/>
      <c r="D930" s="150" t="s">
        <v>174</v>
      </c>
      <c r="E930" s="151" t="s">
        <v>1</v>
      </c>
      <c r="F930" s="152" t="s">
        <v>1141</v>
      </c>
      <c r="H930" s="151" t="s">
        <v>1</v>
      </c>
      <c r="I930" s="153"/>
      <c r="L930" s="149"/>
      <c r="M930" s="154"/>
      <c r="T930" s="155"/>
      <c r="AT930" s="151" t="s">
        <v>174</v>
      </c>
      <c r="AU930" s="151" t="s">
        <v>90</v>
      </c>
      <c r="AV930" s="12" t="s">
        <v>88</v>
      </c>
      <c r="AW930" s="12" t="s">
        <v>36</v>
      </c>
      <c r="AX930" s="12" t="s">
        <v>81</v>
      </c>
      <c r="AY930" s="151" t="s">
        <v>155</v>
      </c>
    </row>
    <row r="931" spans="2:51" s="13" customFormat="1" ht="12">
      <c r="B931" s="156"/>
      <c r="D931" s="150" t="s">
        <v>174</v>
      </c>
      <c r="E931" s="157" t="s">
        <v>1</v>
      </c>
      <c r="F931" s="158" t="s">
        <v>1142</v>
      </c>
      <c r="H931" s="159">
        <v>5.4</v>
      </c>
      <c r="I931" s="160"/>
      <c r="L931" s="156"/>
      <c r="M931" s="161"/>
      <c r="T931" s="162"/>
      <c r="AT931" s="157" t="s">
        <v>174</v>
      </c>
      <c r="AU931" s="157" t="s">
        <v>90</v>
      </c>
      <c r="AV931" s="13" t="s">
        <v>90</v>
      </c>
      <c r="AW931" s="13" t="s">
        <v>36</v>
      </c>
      <c r="AX931" s="13" t="s">
        <v>81</v>
      </c>
      <c r="AY931" s="157" t="s">
        <v>155</v>
      </c>
    </row>
    <row r="932" spans="2:51" s="14" customFormat="1" ht="12">
      <c r="B932" s="163"/>
      <c r="D932" s="150" t="s">
        <v>174</v>
      </c>
      <c r="E932" s="164" t="s">
        <v>1</v>
      </c>
      <c r="F932" s="165" t="s">
        <v>181</v>
      </c>
      <c r="H932" s="166">
        <v>21.753</v>
      </c>
      <c r="I932" s="167"/>
      <c r="L932" s="163"/>
      <c r="M932" s="168"/>
      <c r="T932" s="169"/>
      <c r="AT932" s="164" t="s">
        <v>174</v>
      </c>
      <c r="AU932" s="164" t="s">
        <v>90</v>
      </c>
      <c r="AV932" s="14" t="s">
        <v>162</v>
      </c>
      <c r="AW932" s="14" t="s">
        <v>36</v>
      </c>
      <c r="AX932" s="14" t="s">
        <v>88</v>
      </c>
      <c r="AY932" s="164" t="s">
        <v>155</v>
      </c>
    </row>
    <row r="933" spans="2:65" s="1" customFormat="1" ht="24.25" customHeight="1">
      <c r="B933" s="32"/>
      <c r="C933" s="170" t="s">
        <v>1143</v>
      </c>
      <c r="D933" s="170" t="s">
        <v>228</v>
      </c>
      <c r="E933" s="171" t="s">
        <v>1144</v>
      </c>
      <c r="F933" s="172" t="s">
        <v>1145</v>
      </c>
      <c r="G933" s="173" t="s">
        <v>160</v>
      </c>
      <c r="H933" s="174">
        <v>21.753</v>
      </c>
      <c r="I933" s="175"/>
      <c r="J933" s="176">
        <f>ROUND(I933*H933,2)</f>
        <v>0</v>
      </c>
      <c r="K933" s="172" t="s">
        <v>161</v>
      </c>
      <c r="L933" s="177"/>
      <c r="M933" s="178" t="s">
        <v>1</v>
      </c>
      <c r="N933" s="179" t="s">
        <v>46</v>
      </c>
      <c r="P933" s="145">
        <f>O933*H933</f>
        <v>0</v>
      </c>
      <c r="Q933" s="145">
        <v>0.03056</v>
      </c>
      <c r="R933" s="145">
        <f>Q933*H933</f>
        <v>0.66477168</v>
      </c>
      <c r="S933" s="145">
        <v>0</v>
      </c>
      <c r="T933" s="146">
        <f>S933*H933</f>
        <v>0</v>
      </c>
      <c r="AR933" s="147" t="s">
        <v>358</v>
      </c>
      <c r="AT933" s="147" t="s">
        <v>228</v>
      </c>
      <c r="AU933" s="147" t="s">
        <v>90</v>
      </c>
      <c r="AY933" s="17" t="s">
        <v>155</v>
      </c>
      <c r="BE933" s="148">
        <f>IF(N933="základní",J933,0)</f>
        <v>0</v>
      </c>
      <c r="BF933" s="148">
        <f>IF(N933="snížená",J933,0)</f>
        <v>0</v>
      </c>
      <c r="BG933" s="148">
        <f>IF(N933="zákl. přenesená",J933,0)</f>
        <v>0</v>
      </c>
      <c r="BH933" s="148">
        <f>IF(N933="sníž. přenesená",J933,0)</f>
        <v>0</v>
      </c>
      <c r="BI933" s="148">
        <f>IF(N933="nulová",J933,0)</f>
        <v>0</v>
      </c>
      <c r="BJ933" s="17" t="s">
        <v>88</v>
      </c>
      <c r="BK933" s="148">
        <f>ROUND(I933*H933,2)</f>
        <v>0</v>
      </c>
      <c r="BL933" s="17" t="s">
        <v>253</v>
      </c>
      <c r="BM933" s="147" t="s">
        <v>1146</v>
      </c>
    </row>
    <row r="934" spans="2:51" s="12" customFormat="1" ht="12">
      <c r="B934" s="149"/>
      <c r="D934" s="150" t="s">
        <v>174</v>
      </c>
      <c r="E934" s="151" t="s">
        <v>1</v>
      </c>
      <c r="F934" s="152" t="s">
        <v>1139</v>
      </c>
      <c r="H934" s="151" t="s">
        <v>1</v>
      </c>
      <c r="I934" s="153"/>
      <c r="L934" s="149"/>
      <c r="M934" s="154"/>
      <c r="T934" s="155"/>
      <c r="AT934" s="151" t="s">
        <v>174</v>
      </c>
      <c r="AU934" s="151" t="s">
        <v>90</v>
      </c>
      <c r="AV934" s="12" t="s">
        <v>88</v>
      </c>
      <c r="AW934" s="12" t="s">
        <v>36</v>
      </c>
      <c r="AX934" s="12" t="s">
        <v>81</v>
      </c>
      <c r="AY934" s="151" t="s">
        <v>155</v>
      </c>
    </row>
    <row r="935" spans="2:51" s="13" customFormat="1" ht="12">
      <c r="B935" s="156"/>
      <c r="D935" s="150" t="s">
        <v>174</v>
      </c>
      <c r="E935" s="157" t="s">
        <v>1</v>
      </c>
      <c r="F935" s="158" t="s">
        <v>1140</v>
      </c>
      <c r="H935" s="159">
        <v>16.353</v>
      </c>
      <c r="I935" s="160"/>
      <c r="L935" s="156"/>
      <c r="M935" s="161"/>
      <c r="T935" s="162"/>
      <c r="AT935" s="157" t="s">
        <v>174</v>
      </c>
      <c r="AU935" s="157" t="s">
        <v>90</v>
      </c>
      <c r="AV935" s="13" t="s">
        <v>90</v>
      </c>
      <c r="AW935" s="13" t="s">
        <v>36</v>
      </c>
      <c r="AX935" s="13" t="s">
        <v>81</v>
      </c>
      <c r="AY935" s="157" t="s">
        <v>155</v>
      </c>
    </row>
    <row r="936" spans="2:51" s="12" customFormat="1" ht="12">
      <c r="B936" s="149"/>
      <c r="D936" s="150" t="s">
        <v>174</v>
      </c>
      <c r="E936" s="151" t="s">
        <v>1</v>
      </c>
      <c r="F936" s="152" t="s">
        <v>1141</v>
      </c>
      <c r="H936" s="151" t="s">
        <v>1</v>
      </c>
      <c r="I936" s="153"/>
      <c r="L936" s="149"/>
      <c r="M936" s="154"/>
      <c r="T936" s="155"/>
      <c r="AT936" s="151" t="s">
        <v>174</v>
      </c>
      <c r="AU936" s="151" t="s">
        <v>90</v>
      </c>
      <c r="AV936" s="12" t="s">
        <v>88</v>
      </c>
      <c r="AW936" s="12" t="s">
        <v>36</v>
      </c>
      <c r="AX936" s="12" t="s">
        <v>81</v>
      </c>
      <c r="AY936" s="151" t="s">
        <v>155</v>
      </c>
    </row>
    <row r="937" spans="2:51" s="13" customFormat="1" ht="12">
      <c r="B937" s="156"/>
      <c r="D937" s="150" t="s">
        <v>174</v>
      </c>
      <c r="E937" s="157" t="s">
        <v>1</v>
      </c>
      <c r="F937" s="158" t="s">
        <v>1142</v>
      </c>
      <c r="H937" s="159">
        <v>5.4</v>
      </c>
      <c r="I937" s="160"/>
      <c r="L937" s="156"/>
      <c r="M937" s="161"/>
      <c r="T937" s="162"/>
      <c r="AT937" s="157" t="s">
        <v>174</v>
      </c>
      <c r="AU937" s="157" t="s">
        <v>90</v>
      </c>
      <c r="AV937" s="13" t="s">
        <v>90</v>
      </c>
      <c r="AW937" s="13" t="s">
        <v>36</v>
      </c>
      <c r="AX937" s="13" t="s">
        <v>81</v>
      </c>
      <c r="AY937" s="157" t="s">
        <v>155</v>
      </c>
    </row>
    <row r="938" spans="2:51" s="14" customFormat="1" ht="12">
      <c r="B938" s="163"/>
      <c r="D938" s="150" t="s">
        <v>174</v>
      </c>
      <c r="E938" s="164" t="s">
        <v>1</v>
      </c>
      <c r="F938" s="165" t="s">
        <v>181</v>
      </c>
      <c r="H938" s="166">
        <v>21.753</v>
      </c>
      <c r="I938" s="167"/>
      <c r="L938" s="163"/>
      <c r="M938" s="168"/>
      <c r="T938" s="169"/>
      <c r="AT938" s="164" t="s">
        <v>174</v>
      </c>
      <c r="AU938" s="164" t="s">
        <v>90</v>
      </c>
      <c r="AV938" s="14" t="s">
        <v>162</v>
      </c>
      <c r="AW938" s="14" t="s">
        <v>36</v>
      </c>
      <c r="AX938" s="14" t="s">
        <v>88</v>
      </c>
      <c r="AY938" s="164" t="s">
        <v>155</v>
      </c>
    </row>
    <row r="939" spans="2:65" s="1" customFormat="1" ht="24.25" customHeight="1">
      <c r="B939" s="32"/>
      <c r="C939" s="136" t="s">
        <v>1147</v>
      </c>
      <c r="D939" s="136" t="s">
        <v>157</v>
      </c>
      <c r="E939" s="137" t="s">
        <v>1148</v>
      </c>
      <c r="F939" s="138" t="s">
        <v>1149</v>
      </c>
      <c r="G939" s="139" t="s">
        <v>160</v>
      </c>
      <c r="H939" s="140">
        <v>21.89</v>
      </c>
      <c r="I939" s="141"/>
      <c r="J939" s="142">
        <f>ROUND(I939*H939,2)</f>
        <v>0</v>
      </c>
      <c r="K939" s="138" t="s">
        <v>161</v>
      </c>
      <c r="L939" s="32"/>
      <c r="M939" s="143" t="s">
        <v>1</v>
      </c>
      <c r="N939" s="144" t="s">
        <v>46</v>
      </c>
      <c r="P939" s="145">
        <f>O939*H939</f>
        <v>0</v>
      </c>
      <c r="Q939" s="145">
        <v>0.000260425</v>
      </c>
      <c r="R939" s="145">
        <f>Q939*H939</f>
        <v>0.00570070325</v>
      </c>
      <c r="S939" s="145">
        <v>0</v>
      </c>
      <c r="T939" s="146">
        <f>S939*H939</f>
        <v>0</v>
      </c>
      <c r="AR939" s="147" t="s">
        <v>253</v>
      </c>
      <c r="AT939" s="147" t="s">
        <v>157</v>
      </c>
      <c r="AU939" s="147" t="s">
        <v>90</v>
      </c>
      <c r="AY939" s="17" t="s">
        <v>155</v>
      </c>
      <c r="BE939" s="148">
        <f>IF(N939="základní",J939,0)</f>
        <v>0</v>
      </c>
      <c r="BF939" s="148">
        <f>IF(N939="snížená",J939,0)</f>
        <v>0</v>
      </c>
      <c r="BG939" s="148">
        <f>IF(N939="zákl. přenesená",J939,0)</f>
        <v>0</v>
      </c>
      <c r="BH939" s="148">
        <f>IF(N939="sníž. přenesená",J939,0)</f>
        <v>0</v>
      </c>
      <c r="BI939" s="148">
        <f>IF(N939="nulová",J939,0)</f>
        <v>0</v>
      </c>
      <c r="BJ939" s="17" t="s">
        <v>88</v>
      </c>
      <c r="BK939" s="148">
        <f>ROUND(I939*H939,2)</f>
        <v>0</v>
      </c>
      <c r="BL939" s="17" t="s">
        <v>253</v>
      </c>
      <c r="BM939" s="147" t="s">
        <v>1150</v>
      </c>
    </row>
    <row r="940" spans="2:51" s="12" customFormat="1" ht="12">
      <c r="B940" s="149"/>
      <c r="D940" s="150" t="s">
        <v>174</v>
      </c>
      <c r="E940" s="151" t="s">
        <v>1</v>
      </c>
      <c r="F940" s="152" t="s">
        <v>1151</v>
      </c>
      <c r="H940" s="151" t="s">
        <v>1</v>
      </c>
      <c r="I940" s="153"/>
      <c r="L940" s="149"/>
      <c r="M940" s="154"/>
      <c r="T940" s="155"/>
      <c r="AT940" s="151" t="s">
        <v>174</v>
      </c>
      <c r="AU940" s="151" t="s">
        <v>90</v>
      </c>
      <c r="AV940" s="12" t="s">
        <v>88</v>
      </c>
      <c r="AW940" s="12" t="s">
        <v>36</v>
      </c>
      <c r="AX940" s="12" t="s">
        <v>81</v>
      </c>
      <c r="AY940" s="151" t="s">
        <v>155</v>
      </c>
    </row>
    <row r="941" spans="2:51" s="13" customFormat="1" ht="12">
      <c r="B941" s="156"/>
      <c r="D941" s="150" t="s">
        <v>174</v>
      </c>
      <c r="E941" s="157" t="s">
        <v>1</v>
      </c>
      <c r="F941" s="158" t="s">
        <v>1152</v>
      </c>
      <c r="H941" s="159">
        <v>5.11</v>
      </c>
      <c r="I941" s="160"/>
      <c r="L941" s="156"/>
      <c r="M941" s="161"/>
      <c r="T941" s="162"/>
      <c r="AT941" s="157" t="s">
        <v>174</v>
      </c>
      <c r="AU941" s="157" t="s">
        <v>90</v>
      </c>
      <c r="AV941" s="13" t="s">
        <v>90</v>
      </c>
      <c r="AW941" s="13" t="s">
        <v>36</v>
      </c>
      <c r="AX941" s="13" t="s">
        <v>81</v>
      </c>
      <c r="AY941" s="157" t="s">
        <v>155</v>
      </c>
    </row>
    <row r="942" spans="2:51" s="12" customFormat="1" ht="12">
      <c r="B942" s="149"/>
      <c r="D942" s="150" t="s">
        <v>174</v>
      </c>
      <c r="E942" s="151" t="s">
        <v>1</v>
      </c>
      <c r="F942" s="152" t="s">
        <v>1153</v>
      </c>
      <c r="H942" s="151" t="s">
        <v>1</v>
      </c>
      <c r="I942" s="153"/>
      <c r="L942" s="149"/>
      <c r="M942" s="154"/>
      <c r="T942" s="155"/>
      <c r="AT942" s="151" t="s">
        <v>174</v>
      </c>
      <c r="AU942" s="151" t="s">
        <v>90</v>
      </c>
      <c r="AV942" s="12" t="s">
        <v>88</v>
      </c>
      <c r="AW942" s="12" t="s">
        <v>36</v>
      </c>
      <c r="AX942" s="12" t="s">
        <v>81</v>
      </c>
      <c r="AY942" s="151" t="s">
        <v>155</v>
      </c>
    </row>
    <row r="943" spans="2:51" s="13" customFormat="1" ht="12">
      <c r="B943" s="156"/>
      <c r="D943" s="150" t="s">
        <v>174</v>
      </c>
      <c r="E943" s="157" t="s">
        <v>1</v>
      </c>
      <c r="F943" s="158" t="s">
        <v>1154</v>
      </c>
      <c r="H943" s="159">
        <v>16.78</v>
      </c>
      <c r="I943" s="160"/>
      <c r="L943" s="156"/>
      <c r="M943" s="161"/>
      <c r="T943" s="162"/>
      <c r="AT943" s="157" t="s">
        <v>174</v>
      </c>
      <c r="AU943" s="157" t="s">
        <v>90</v>
      </c>
      <c r="AV943" s="13" t="s">
        <v>90</v>
      </c>
      <c r="AW943" s="13" t="s">
        <v>36</v>
      </c>
      <c r="AX943" s="13" t="s">
        <v>81</v>
      </c>
      <c r="AY943" s="157" t="s">
        <v>155</v>
      </c>
    </row>
    <row r="944" spans="2:51" s="14" customFormat="1" ht="12">
      <c r="B944" s="163"/>
      <c r="D944" s="150" t="s">
        <v>174</v>
      </c>
      <c r="E944" s="164" t="s">
        <v>1</v>
      </c>
      <c r="F944" s="165" t="s">
        <v>181</v>
      </c>
      <c r="H944" s="166">
        <v>21.89</v>
      </c>
      <c r="I944" s="167"/>
      <c r="L944" s="163"/>
      <c r="M944" s="168"/>
      <c r="T944" s="169"/>
      <c r="AT944" s="164" t="s">
        <v>174</v>
      </c>
      <c r="AU944" s="164" t="s">
        <v>90</v>
      </c>
      <c r="AV944" s="14" t="s">
        <v>162</v>
      </c>
      <c r="AW944" s="14" t="s">
        <v>36</v>
      </c>
      <c r="AX944" s="14" t="s">
        <v>88</v>
      </c>
      <c r="AY944" s="164" t="s">
        <v>155</v>
      </c>
    </row>
    <row r="945" spans="2:65" s="1" customFormat="1" ht="24.25" customHeight="1">
      <c r="B945" s="32"/>
      <c r="C945" s="170" t="s">
        <v>1155</v>
      </c>
      <c r="D945" s="170" t="s">
        <v>228</v>
      </c>
      <c r="E945" s="171" t="s">
        <v>1156</v>
      </c>
      <c r="F945" s="172" t="s">
        <v>1157</v>
      </c>
      <c r="G945" s="173" t="s">
        <v>160</v>
      </c>
      <c r="H945" s="174">
        <v>21.89</v>
      </c>
      <c r="I945" s="175"/>
      <c r="J945" s="176">
        <f>ROUND(I945*H945,2)</f>
        <v>0</v>
      </c>
      <c r="K945" s="172" t="s">
        <v>161</v>
      </c>
      <c r="L945" s="177"/>
      <c r="M945" s="178" t="s">
        <v>1</v>
      </c>
      <c r="N945" s="179" t="s">
        <v>46</v>
      </c>
      <c r="P945" s="145">
        <f>O945*H945</f>
        <v>0</v>
      </c>
      <c r="Q945" s="145">
        <v>0.0287</v>
      </c>
      <c r="R945" s="145">
        <f>Q945*H945</f>
        <v>0.628243</v>
      </c>
      <c r="S945" s="145">
        <v>0</v>
      </c>
      <c r="T945" s="146">
        <f>S945*H945</f>
        <v>0</v>
      </c>
      <c r="AR945" s="147" t="s">
        <v>358</v>
      </c>
      <c r="AT945" s="147" t="s">
        <v>228</v>
      </c>
      <c r="AU945" s="147" t="s">
        <v>90</v>
      </c>
      <c r="AY945" s="17" t="s">
        <v>155</v>
      </c>
      <c r="BE945" s="148">
        <f>IF(N945="základní",J945,0)</f>
        <v>0</v>
      </c>
      <c r="BF945" s="148">
        <f>IF(N945="snížená",J945,0)</f>
        <v>0</v>
      </c>
      <c r="BG945" s="148">
        <f>IF(N945="zákl. přenesená",J945,0)</f>
        <v>0</v>
      </c>
      <c r="BH945" s="148">
        <f>IF(N945="sníž. přenesená",J945,0)</f>
        <v>0</v>
      </c>
      <c r="BI945" s="148">
        <f>IF(N945="nulová",J945,0)</f>
        <v>0</v>
      </c>
      <c r="BJ945" s="17" t="s">
        <v>88</v>
      </c>
      <c r="BK945" s="148">
        <f>ROUND(I945*H945,2)</f>
        <v>0</v>
      </c>
      <c r="BL945" s="17" t="s">
        <v>253</v>
      </c>
      <c r="BM945" s="147" t="s">
        <v>1158</v>
      </c>
    </row>
    <row r="946" spans="2:51" s="12" customFormat="1" ht="12">
      <c r="B946" s="149"/>
      <c r="D946" s="150" t="s">
        <v>174</v>
      </c>
      <c r="E946" s="151" t="s">
        <v>1</v>
      </c>
      <c r="F946" s="152" t="s">
        <v>1151</v>
      </c>
      <c r="H946" s="151" t="s">
        <v>1</v>
      </c>
      <c r="I946" s="153"/>
      <c r="L946" s="149"/>
      <c r="M946" s="154"/>
      <c r="T946" s="155"/>
      <c r="AT946" s="151" t="s">
        <v>174</v>
      </c>
      <c r="AU946" s="151" t="s">
        <v>90</v>
      </c>
      <c r="AV946" s="12" t="s">
        <v>88</v>
      </c>
      <c r="AW946" s="12" t="s">
        <v>36</v>
      </c>
      <c r="AX946" s="12" t="s">
        <v>81</v>
      </c>
      <c r="AY946" s="151" t="s">
        <v>155</v>
      </c>
    </row>
    <row r="947" spans="2:51" s="13" customFormat="1" ht="12">
      <c r="B947" s="156"/>
      <c r="D947" s="150" t="s">
        <v>174</v>
      </c>
      <c r="E947" s="157" t="s">
        <v>1</v>
      </c>
      <c r="F947" s="158" t="s">
        <v>1152</v>
      </c>
      <c r="H947" s="159">
        <v>5.11</v>
      </c>
      <c r="I947" s="160"/>
      <c r="L947" s="156"/>
      <c r="M947" s="161"/>
      <c r="T947" s="162"/>
      <c r="AT947" s="157" t="s">
        <v>174</v>
      </c>
      <c r="AU947" s="157" t="s">
        <v>90</v>
      </c>
      <c r="AV947" s="13" t="s">
        <v>90</v>
      </c>
      <c r="AW947" s="13" t="s">
        <v>36</v>
      </c>
      <c r="AX947" s="13" t="s">
        <v>81</v>
      </c>
      <c r="AY947" s="157" t="s">
        <v>155</v>
      </c>
    </row>
    <row r="948" spans="2:51" s="12" customFormat="1" ht="12">
      <c r="B948" s="149"/>
      <c r="D948" s="150" t="s">
        <v>174</v>
      </c>
      <c r="E948" s="151" t="s">
        <v>1</v>
      </c>
      <c r="F948" s="152" t="s">
        <v>1153</v>
      </c>
      <c r="H948" s="151" t="s">
        <v>1</v>
      </c>
      <c r="I948" s="153"/>
      <c r="L948" s="149"/>
      <c r="M948" s="154"/>
      <c r="T948" s="155"/>
      <c r="AT948" s="151" t="s">
        <v>174</v>
      </c>
      <c r="AU948" s="151" t="s">
        <v>90</v>
      </c>
      <c r="AV948" s="12" t="s">
        <v>88</v>
      </c>
      <c r="AW948" s="12" t="s">
        <v>36</v>
      </c>
      <c r="AX948" s="12" t="s">
        <v>81</v>
      </c>
      <c r="AY948" s="151" t="s">
        <v>155</v>
      </c>
    </row>
    <row r="949" spans="2:51" s="13" customFormat="1" ht="12">
      <c r="B949" s="156"/>
      <c r="D949" s="150" t="s">
        <v>174</v>
      </c>
      <c r="E949" s="157" t="s">
        <v>1</v>
      </c>
      <c r="F949" s="158" t="s">
        <v>1154</v>
      </c>
      <c r="H949" s="159">
        <v>16.78</v>
      </c>
      <c r="I949" s="160"/>
      <c r="L949" s="156"/>
      <c r="M949" s="161"/>
      <c r="T949" s="162"/>
      <c r="AT949" s="157" t="s">
        <v>174</v>
      </c>
      <c r="AU949" s="157" t="s">
        <v>90</v>
      </c>
      <c r="AV949" s="13" t="s">
        <v>90</v>
      </c>
      <c r="AW949" s="13" t="s">
        <v>36</v>
      </c>
      <c r="AX949" s="13" t="s">
        <v>81</v>
      </c>
      <c r="AY949" s="157" t="s">
        <v>155</v>
      </c>
    </row>
    <row r="950" spans="2:51" s="14" customFormat="1" ht="12">
      <c r="B950" s="163"/>
      <c r="D950" s="150" t="s">
        <v>174</v>
      </c>
      <c r="E950" s="164" t="s">
        <v>1</v>
      </c>
      <c r="F950" s="165" t="s">
        <v>181</v>
      </c>
      <c r="H950" s="166">
        <v>21.89</v>
      </c>
      <c r="I950" s="167"/>
      <c r="L950" s="163"/>
      <c r="M950" s="168"/>
      <c r="T950" s="169"/>
      <c r="AT950" s="164" t="s">
        <v>174</v>
      </c>
      <c r="AU950" s="164" t="s">
        <v>90</v>
      </c>
      <c r="AV950" s="14" t="s">
        <v>162</v>
      </c>
      <c r="AW950" s="14" t="s">
        <v>36</v>
      </c>
      <c r="AX950" s="14" t="s">
        <v>88</v>
      </c>
      <c r="AY950" s="164" t="s">
        <v>155</v>
      </c>
    </row>
    <row r="951" spans="2:65" s="1" customFormat="1" ht="24.25" customHeight="1">
      <c r="B951" s="32"/>
      <c r="C951" s="136" t="s">
        <v>1159</v>
      </c>
      <c r="D951" s="136" t="s">
        <v>157</v>
      </c>
      <c r="E951" s="137" t="s">
        <v>1160</v>
      </c>
      <c r="F951" s="138" t="s">
        <v>1161</v>
      </c>
      <c r="G951" s="139" t="s">
        <v>310</v>
      </c>
      <c r="H951" s="140">
        <v>2</v>
      </c>
      <c r="I951" s="141"/>
      <c r="J951" s="142">
        <f>ROUND(I951*H951,2)</f>
        <v>0</v>
      </c>
      <c r="K951" s="138" t="s">
        <v>161</v>
      </c>
      <c r="L951" s="32"/>
      <c r="M951" s="143" t="s">
        <v>1</v>
      </c>
      <c r="N951" s="144" t="s">
        <v>46</v>
      </c>
      <c r="P951" s="145">
        <f>O951*H951</f>
        <v>0</v>
      </c>
      <c r="Q951" s="145">
        <v>0.00088475</v>
      </c>
      <c r="R951" s="145">
        <f>Q951*H951</f>
        <v>0.0017695</v>
      </c>
      <c r="S951" s="145">
        <v>0</v>
      </c>
      <c r="T951" s="146">
        <f>S951*H951</f>
        <v>0</v>
      </c>
      <c r="AR951" s="147" t="s">
        <v>253</v>
      </c>
      <c r="AT951" s="147" t="s">
        <v>157</v>
      </c>
      <c r="AU951" s="147" t="s">
        <v>90</v>
      </c>
      <c r="AY951" s="17" t="s">
        <v>155</v>
      </c>
      <c r="BE951" s="148">
        <f>IF(N951="základní",J951,0)</f>
        <v>0</v>
      </c>
      <c r="BF951" s="148">
        <f>IF(N951="snížená",J951,0)</f>
        <v>0</v>
      </c>
      <c r="BG951" s="148">
        <f>IF(N951="zákl. přenesená",J951,0)</f>
        <v>0</v>
      </c>
      <c r="BH951" s="148">
        <f>IF(N951="sníž. přenesená",J951,0)</f>
        <v>0</v>
      </c>
      <c r="BI951" s="148">
        <f>IF(N951="nulová",J951,0)</f>
        <v>0</v>
      </c>
      <c r="BJ951" s="17" t="s">
        <v>88</v>
      </c>
      <c r="BK951" s="148">
        <f>ROUND(I951*H951,2)</f>
        <v>0</v>
      </c>
      <c r="BL951" s="17" t="s">
        <v>253</v>
      </c>
      <c r="BM951" s="147" t="s">
        <v>1162</v>
      </c>
    </row>
    <row r="952" spans="2:51" s="12" customFormat="1" ht="12">
      <c r="B952" s="149"/>
      <c r="D952" s="150" t="s">
        <v>174</v>
      </c>
      <c r="E952" s="151" t="s">
        <v>1</v>
      </c>
      <c r="F952" s="152" t="s">
        <v>1163</v>
      </c>
      <c r="H952" s="151" t="s">
        <v>1</v>
      </c>
      <c r="I952" s="153"/>
      <c r="L952" s="149"/>
      <c r="M952" s="154"/>
      <c r="T952" s="155"/>
      <c r="AT952" s="151" t="s">
        <v>174</v>
      </c>
      <c r="AU952" s="151" t="s">
        <v>90</v>
      </c>
      <c r="AV952" s="12" t="s">
        <v>88</v>
      </c>
      <c r="AW952" s="12" t="s">
        <v>36</v>
      </c>
      <c r="AX952" s="12" t="s">
        <v>81</v>
      </c>
      <c r="AY952" s="151" t="s">
        <v>155</v>
      </c>
    </row>
    <row r="953" spans="2:51" s="13" customFormat="1" ht="12">
      <c r="B953" s="156"/>
      <c r="D953" s="150" t="s">
        <v>174</v>
      </c>
      <c r="E953" s="157" t="s">
        <v>1</v>
      </c>
      <c r="F953" s="158" t="s">
        <v>90</v>
      </c>
      <c r="H953" s="159">
        <v>2</v>
      </c>
      <c r="I953" s="160"/>
      <c r="L953" s="156"/>
      <c r="M953" s="161"/>
      <c r="T953" s="162"/>
      <c r="AT953" s="157" t="s">
        <v>174</v>
      </c>
      <c r="AU953" s="157" t="s">
        <v>90</v>
      </c>
      <c r="AV953" s="13" t="s">
        <v>90</v>
      </c>
      <c r="AW953" s="13" t="s">
        <v>36</v>
      </c>
      <c r="AX953" s="13" t="s">
        <v>81</v>
      </c>
      <c r="AY953" s="157" t="s">
        <v>155</v>
      </c>
    </row>
    <row r="954" spans="2:51" s="14" customFormat="1" ht="12">
      <c r="B954" s="163"/>
      <c r="D954" s="150" t="s">
        <v>174</v>
      </c>
      <c r="E954" s="164" t="s">
        <v>1</v>
      </c>
      <c r="F954" s="165" t="s">
        <v>181</v>
      </c>
      <c r="H954" s="166">
        <v>2</v>
      </c>
      <c r="I954" s="167"/>
      <c r="L954" s="163"/>
      <c r="M954" s="168"/>
      <c r="T954" s="169"/>
      <c r="AT954" s="164" t="s">
        <v>174</v>
      </c>
      <c r="AU954" s="164" t="s">
        <v>90</v>
      </c>
      <c r="AV954" s="14" t="s">
        <v>162</v>
      </c>
      <c r="AW954" s="14" t="s">
        <v>36</v>
      </c>
      <c r="AX954" s="14" t="s">
        <v>88</v>
      </c>
      <c r="AY954" s="164" t="s">
        <v>155</v>
      </c>
    </row>
    <row r="955" spans="2:65" s="1" customFormat="1" ht="24.25" customHeight="1">
      <c r="B955" s="32"/>
      <c r="C955" s="170" t="s">
        <v>1164</v>
      </c>
      <c r="D955" s="170" t="s">
        <v>228</v>
      </c>
      <c r="E955" s="171" t="s">
        <v>1165</v>
      </c>
      <c r="F955" s="172" t="s">
        <v>1166</v>
      </c>
      <c r="G955" s="173" t="s">
        <v>160</v>
      </c>
      <c r="H955" s="174">
        <v>7.105</v>
      </c>
      <c r="I955" s="175"/>
      <c r="J955" s="176">
        <f>ROUND(I955*H955,2)</f>
        <v>0</v>
      </c>
      <c r="K955" s="172" t="s">
        <v>1</v>
      </c>
      <c r="L955" s="177"/>
      <c r="M955" s="178" t="s">
        <v>1</v>
      </c>
      <c r="N955" s="179" t="s">
        <v>46</v>
      </c>
      <c r="P955" s="145">
        <f>O955*H955</f>
        <v>0</v>
      </c>
      <c r="Q955" s="145">
        <v>0.02544</v>
      </c>
      <c r="R955" s="145">
        <f>Q955*H955</f>
        <v>0.18075120000000003</v>
      </c>
      <c r="S955" s="145">
        <v>0</v>
      </c>
      <c r="T955" s="146">
        <f>S955*H955</f>
        <v>0</v>
      </c>
      <c r="AR955" s="147" t="s">
        <v>358</v>
      </c>
      <c r="AT955" s="147" t="s">
        <v>228</v>
      </c>
      <c r="AU955" s="147" t="s">
        <v>90</v>
      </c>
      <c r="AY955" s="17" t="s">
        <v>155</v>
      </c>
      <c r="BE955" s="148">
        <f>IF(N955="základní",J955,0)</f>
        <v>0</v>
      </c>
      <c r="BF955" s="148">
        <f>IF(N955="snížená",J955,0)</f>
        <v>0</v>
      </c>
      <c r="BG955" s="148">
        <f>IF(N955="zákl. přenesená",J955,0)</f>
        <v>0</v>
      </c>
      <c r="BH955" s="148">
        <f>IF(N955="sníž. přenesená",J955,0)</f>
        <v>0</v>
      </c>
      <c r="BI955" s="148">
        <f>IF(N955="nulová",J955,0)</f>
        <v>0</v>
      </c>
      <c r="BJ955" s="17" t="s">
        <v>88</v>
      </c>
      <c r="BK955" s="148">
        <f>ROUND(I955*H955,2)</f>
        <v>0</v>
      </c>
      <c r="BL955" s="17" t="s">
        <v>253</v>
      </c>
      <c r="BM955" s="147" t="s">
        <v>1167</v>
      </c>
    </row>
    <row r="956" spans="2:51" s="12" customFormat="1" ht="12">
      <c r="B956" s="149"/>
      <c r="D956" s="150" t="s">
        <v>174</v>
      </c>
      <c r="E956" s="151" t="s">
        <v>1</v>
      </c>
      <c r="F956" s="152" t="s">
        <v>1163</v>
      </c>
      <c r="H956" s="151" t="s">
        <v>1</v>
      </c>
      <c r="I956" s="153"/>
      <c r="L956" s="149"/>
      <c r="M956" s="154"/>
      <c r="T956" s="155"/>
      <c r="AT956" s="151" t="s">
        <v>174</v>
      </c>
      <c r="AU956" s="151" t="s">
        <v>90</v>
      </c>
      <c r="AV956" s="12" t="s">
        <v>88</v>
      </c>
      <c r="AW956" s="12" t="s">
        <v>36</v>
      </c>
      <c r="AX956" s="12" t="s">
        <v>81</v>
      </c>
      <c r="AY956" s="151" t="s">
        <v>155</v>
      </c>
    </row>
    <row r="957" spans="2:51" s="13" customFormat="1" ht="12">
      <c r="B957" s="156"/>
      <c r="D957" s="150" t="s">
        <v>174</v>
      </c>
      <c r="E957" s="157" t="s">
        <v>1</v>
      </c>
      <c r="F957" s="158" t="s">
        <v>1168</v>
      </c>
      <c r="H957" s="159">
        <v>7.105</v>
      </c>
      <c r="I957" s="160"/>
      <c r="L957" s="156"/>
      <c r="M957" s="161"/>
      <c r="T957" s="162"/>
      <c r="AT957" s="157" t="s">
        <v>174</v>
      </c>
      <c r="AU957" s="157" t="s">
        <v>90</v>
      </c>
      <c r="AV957" s="13" t="s">
        <v>90</v>
      </c>
      <c r="AW957" s="13" t="s">
        <v>36</v>
      </c>
      <c r="AX957" s="13" t="s">
        <v>81</v>
      </c>
      <c r="AY957" s="157" t="s">
        <v>155</v>
      </c>
    </row>
    <row r="958" spans="2:51" s="14" customFormat="1" ht="12">
      <c r="B958" s="163"/>
      <c r="D958" s="150" t="s">
        <v>174</v>
      </c>
      <c r="E958" s="164" t="s">
        <v>1</v>
      </c>
      <c r="F958" s="165" t="s">
        <v>181</v>
      </c>
      <c r="H958" s="166">
        <v>7.105</v>
      </c>
      <c r="I958" s="167"/>
      <c r="L958" s="163"/>
      <c r="M958" s="168"/>
      <c r="T958" s="169"/>
      <c r="AT958" s="164" t="s">
        <v>174</v>
      </c>
      <c r="AU958" s="164" t="s">
        <v>90</v>
      </c>
      <c r="AV958" s="14" t="s">
        <v>162</v>
      </c>
      <c r="AW958" s="14" t="s">
        <v>36</v>
      </c>
      <c r="AX958" s="14" t="s">
        <v>88</v>
      </c>
      <c r="AY958" s="164" t="s">
        <v>155</v>
      </c>
    </row>
    <row r="959" spans="2:65" s="1" customFormat="1" ht="24.25" customHeight="1">
      <c r="B959" s="32"/>
      <c r="C959" s="136" t="s">
        <v>1169</v>
      </c>
      <c r="D959" s="136" t="s">
        <v>157</v>
      </c>
      <c r="E959" s="137" t="s">
        <v>1170</v>
      </c>
      <c r="F959" s="138" t="s">
        <v>1171</v>
      </c>
      <c r="G959" s="139" t="s">
        <v>422</v>
      </c>
      <c r="H959" s="140">
        <v>7.11</v>
      </c>
      <c r="I959" s="141"/>
      <c r="J959" s="142">
        <f>ROUND(I959*H959,2)</f>
        <v>0</v>
      </c>
      <c r="K959" s="138" t="s">
        <v>161</v>
      </c>
      <c r="L959" s="32"/>
      <c r="M959" s="143" t="s">
        <v>1</v>
      </c>
      <c r="N959" s="144" t="s">
        <v>46</v>
      </c>
      <c r="P959" s="145">
        <f>O959*H959</f>
        <v>0</v>
      </c>
      <c r="Q959" s="145">
        <v>0</v>
      </c>
      <c r="R959" s="145">
        <f>Q959*H959</f>
        <v>0</v>
      </c>
      <c r="S959" s="145">
        <v>0</v>
      </c>
      <c r="T959" s="146">
        <f>S959*H959</f>
        <v>0</v>
      </c>
      <c r="AR959" s="147" t="s">
        <v>253</v>
      </c>
      <c r="AT959" s="147" t="s">
        <v>157</v>
      </c>
      <c r="AU959" s="147" t="s">
        <v>90</v>
      </c>
      <c r="AY959" s="17" t="s">
        <v>155</v>
      </c>
      <c r="BE959" s="148">
        <f>IF(N959="základní",J959,0)</f>
        <v>0</v>
      </c>
      <c r="BF959" s="148">
        <f>IF(N959="snížená",J959,0)</f>
        <v>0</v>
      </c>
      <c r="BG959" s="148">
        <f>IF(N959="zákl. přenesená",J959,0)</f>
        <v>0</v>
      </c>
      <c r="BH959" s="148">
        <f>IF(N959="sníž. přenesená",J959,0)</f>
        <v>0</v>
      </c>
      <c r="BI959" s="148">
        <f>IF(N959="nulová",J959,0)</f>
        <v>0</v>
      </c>
      <c r="BJ959" s="17" t="s">
        <v>88</v>
      </c>
      <c r="BK959" s="148">
        <f>ROUND(I959*H959,2)</f>
        <v>0</v>
      </c>
      <c r="BL959" s="17" t="s">
        <v>253</v>
      </c>
      <c r="BM959" s="147" t="s">
        <v>1172</v>
      </c>
    </row>
    <row r="960" spans="2:51" s="12" customFormat="1" ht="12">
      <c r="B960" s="149"/>
      <c r="D960" s="150" t="s">
        <v>174</v>
      </c>
      <c r="E960" s="151" t="s">
        <v>1</v>
      </c>
      <c r="F960" s="152" t="s">
        <v>1173</v>
      </c>
      <c r="H960" s="151" t="s">
        <v>1</v>
      </c>
      <c r="I960" s="153"/>
      <c r="L960" s="149"/>
      <c r="M960" s="154"/>
      <c r="T960" s="155"/>
      <c r="AT960" s="151" t="s">
        <v>174</v>
      </c>
      <c r="AU960" s="151" t="s">
        <v>90</v>
      </c>
      <c r="AV960" s="12" t="s">
        <v>88</v>
      </c>
      <c r="AW960" s="12" t="s">
        <v>36</v>
      </c>
      <c r="AX960" s="12" t="s">
        <v>81</v>
      </c>
      <c r="AY960" s="151" t="s">
        <v>155</v>
      </c>
    </row>
    <row r="961" spans="2:51" s="13" customFormat="1" ht="12">
      <c r="B961" s="156"/>
      <c r="D961" s="150" t="s">
        <v>174</v>
      </c>
      <c r="E961" s="157" t="s">
        <v>1</v>
      </c>
      <c r="F961" s="158" t="s">
        <v>1090</v>
      </c>
      <c r="H961" s="159">
        <v>7.11</v>
      </c>
      <c r="I961" s="160"/>
      <c r="L961" s="156"/>
      <c r="M961" s="161"/>
      <c r="T961" s="162"/>
      <c r="AT961" s="157" t="s">
        <v>174</v>
      </c>
      <c r="AU961" s="157" t="s">
        <v>90</v>
      </c>
      <c r="AV961" s="13" t="s">
        <v>90</v>
      </c>
      <c r="AW961" s="13" t="s">
        <v>36</v>
      </c>
      <c r="AX961" s="13" t="s">
        <v>81</v>
      </c>
      <c r="AY961" s="157" t="s">
        <v>155</v>
      </c>
    </row>
    <row r="962" spans="2:51" s="14" customFormat="1" ht="12">
      <c r="B962" s="163"/>
      <c r="D962" s="150" t="s">
        <v>174</v>
      </c>
      <c r="E962" s="164" t="s">
        <v>1</v>
      </c>
      <c r="F962" s="165" t="s">
        <v>181</v>
      </c>
      <c r="H962" s="166">
        <v>7.11</v>
      </c>
      <c r="I962" s="167"/>
      <c r="L962" s="163"/>
      <c r="M962" s="168"/>
      <c r="T962" s="169"/>
      <c r="AT962" s="164" t="s">
        <v>174</v>
      </c>
      <c r="AU962" s="164" t="s">
        <v>90</v>
      </c>
      <c r="AV962" s="14" t="s">
        <v>162</v>
      </c>
      <c r="AW962" s="14" t="s">
        <v>36</v>
      </c>
      <c r="AX962" s="14" t="s">
        <v>88</v>
      </c>
      <c r="AY962" s="164" t="s">
        <v>155</v>
      </c>
    </row>
    <row r="963" spans="2:65" s="1" customFormat="1" ht="24.25" customHeight="1">
      <c r="B963" s="32"/>
      <c r="C963" s="170" t="s">
        <v>1174</v>
      </c>
      <c r="D963" s="170" t="s">
        <v>228</v>
      </c>
      <c r="E963" s="171" t="s">
        <v>1175</v>
      </c>
      <c r="F963" s="172" t="s">
        <v>1176</v>
      </c>
      <c r="G963" s="173" t="s">
        <v>422</v>
      </c>
      <c r="H963" s="174">
        <v>7.11</v>
      </c>
      <c r="I963" s="175"/>
      <c r="J963" s="176">
        <f>ROUND(I963*H963,2)</f>
        <v>0</v>
      </c>
      <c r="K963" s="172" t="s">
        <v>161</v>
      </c>
      <c r="L963" s="177"/>
      <c r="M963" s="178" t="s">
        <v>1</v>
      </c>
      <c r="N963" s="179" t="s">
        <v>46</v>
      </c>
      <c r="P963" s="145">
        <f>O963*H963</f>
        <v>0</v>
      </c>
      <c r="Q963" s="145">
        <v>0.003</v>
      </c>
      <c r="R963" s="145">
        <f>Q963*H963</f>
        <v>0.021330000000000002</v>
      </c>
      <c r="S963" s="145">
        <v>0</v>
      </c>
      <c r="T963" s="146">
        <f>S963*H963</f>
        <v>0</v>
      </c>
      <c r="AR963" s="147" t="s">
        <v>358</v>
      </c>
      <c r="AT963" s="147" t="s">
        <v>228</v>
      </c>
      <c r="AU963" s="147" t="s">
        <v>90</v>
      </c>
      <c r="AY963" s="17" t="s">
        <v>155</v>
      </c>
      <c r="BE963" s="148">
        <f>IF(N963="základní",J963,0)</f>
        <v>0</v>
      </c>
      <c r="BF963" s="148">
        <f>IF(N963="snížená",J963,0)</f>
        <v>0</v>
      </c>
      <c r="BG963" s="148">
        <f>IF(N963="zákl. přenesená",J963,0)</f>
        <v>0</v>
      </c>
      <c r="BH963" s="148">
        <f>IF(N963="sníž. přenesená",J963,0)</f>
        <v>0</v>
      </c>
      <c r="BI963" s="148">
        <f>IF(N963="nulová",J963,0)</f>
        <v>0</v>
      </c>
      <c r="BJ963" s="17" t="s">
        <v>88</v>
      </c>
      <c r="BK963" s="148">
        <f>ROUND(I963*H963,2)</f>
        <v>0</v>
      </c>
      <c r="BL963" s="17" t="s">
        <v>253</v>
      </c>
      <c r="BM963" s="147" t="s">
        <v>1177</v>
      </c>
    </row>
    <row r="964" spans="2:51" s="12" customFormat="1" ht="12">
      <c r="B964" s="149"/>
      <c r="D964" s="150" t="s">
        <v>174</v>
      </c>
      <c r="E964" s="151" t="s">
        <v>1</v>
      </c>
      <c r="F964" s="152" t="s">
        <v>1173</v>
      </c>
      <c r="H964" s="151" t="s">
        <v>1</v>
      </c>
      <c r="I964" s="153"/>
      <c r="L964" s="149"/>
      <c r="M964" s="154"/>
      <c r="T964" s="155"/>
      <c r="AT964" s="151" t="s">
        <v>174</v>
      </c>
      <c r="AU964" s="151" t="s">
        <v>90</v>
      </c>
      <c r="AV964" s="12" t="s">
        <v>88</v>
      </c>
      <c r="AW964" s="12" t="s">
        <v>36</v>
      </c>
      <c r="AX964" s="12" t="s">
        <v>81</v>
      </c>
      <c r="AY964" s="151" t="s">
        <v>155</v>
      </c>
    </row>
    <row r="965" spans="2:51" s="13" customFormat="1" ht="12">
      <c r="B965" s="156"/>
      <c r="D965" s="150" t="s">
        <v>174</v>
      </c>
      <c r="E965" s="157" t="s">
        <v>1</v>
      </c>
      <c r="F965" s="158" t="s">
        <v>1090</v>
      </c>
      <c r="H965" s="159">
        <v>7.11</v>
      </c>
      <c r="I965" s="160"/>
      <c r="L965" s="156"/>
      <c r="M965" s="161"/>
      <c r="T965" s="162"/>
      <c r="AT965" s="157" t="s">
        <v>174</v>
      </c>
      <c r="AU965" s="157" t="s">
        <v>90</v>
      </c>
      <c r="AV965" s="13" t="s">
        <v>90</v>
      </c>
      <c r="AW965" s="13" t="s">
        <v>36</v>
      </c>
      <c r="AX965" s="13" t="s">
        <v>81</v>
      </c>
      <c r="AY965" s="157" t="s">
        <v>155</v>
      </c>
    </row>
    <row r="966" spans="2:51" s="14" customFormat="1" ht="12">
      <c r="B966" s="163"/>
      <c r="D966" s="150" t="s">
        <v>174</v>
      </c>
      <c r="E966" s="164" t="s">
        <v>1</v>
      </c>
      <c r="F966" s="165" t="s">
        <v>181</v>
      </c>
      <c r="H966" s="166">
        <v>7.11</v>
      </c>
      <c r="I966" s="167"/>
      <c r="L966" s="163"/>
      <c r="M966" s="168"/>
      <c r="T966" s="169"/>
      <c r="AT966" s="164" t="s">
        <v>174</v>
      </c>
      <c r="AU966" s="164" t="s">
        <v>90</v>
      </c>
      <c r="AV966" s="14" t="s">
        <v>162</v>
      </c>
      <c r="AW966" s="14" t="s">
        <v>36</v>
      </c>
      <c r="AX966" s="14" t="s">
        <v>88</v>
      </c>
      <c r="AY966" s="164" t="s">
        <v>155</v>
      </c>
    </row>
    <row r="967" spans="2:65" s="1" customFormat="1" ht="24.25" customHeight="1">
      <c r="B967" s="32"/>
      <c r="C967" s="136" t="s">
        <v>1178</v>
      </c>
      <c r="D967" s="136" t="s">
        <v>157</v>
      </c>
      <c r="E967" s="137" t="s">
        <v>1179</v>
      </c>
      <c r="F967" s="138" t="s">
        <v>1180</v>
      </c>
      <c r="G967" s="139" t="s">
        <v>422</v>
      </c>
      <c r="H967" s="140">
        <v>23.14</v>
      </c>
      <c r="I967" s="141"/>
      <c r="J967" s="142">
        <f>ROUND(I967*H967,2)</f>
        <v>0</v>
      </c>
      <c r="K967" s="138" t="s">
        <v>161</v>
      </c>
      <c r="L967" s="32"/>
      <c r="M967" s="143" t="s">
        <v>1</v>
      </c>
      <c r="N967" s="144" t="s">
        <v>46</v>
      </c>
      <c r="P967" s="145">
        <f>O967*H967</f>
        <v>0</v>
      </c>
      <c r="Q967" s="145">
        <v>0</v>
      </c>
      <c r="R967" s="145">
        <f>Q967*H967</f>
        <v>0</v>
      </c>
      <c r="S967" s="145">
        <v>0</v>
      </c>
      <c r="T967" s="146">
        <f>S967*H967</f>
        <v>0</v>
      </c>
      <c r="AR967" s="147" t="s">
        <v>253</v>
      </c>
      <c r="AT967" s="147" t="s">
        <v>157</v>
      </c>
      <c r="AU967" s="147" t="s">
        <v>90</v>
      </c>
      <c r="AY967" s="17" t="s">
        <v>155</v>
      </c>
      <c r="BE967" s="148">
        <f>IF(N967="základní",J967,0)</f>
        <v>0</v>
      </c>
      <c r="BF967" s="148">
        <f>IF(N967="snížená",J967,0)</f>
        <v>0</v>
      </c>
      <c r="BG967" s="148">
        <f>IF(N967="zákl. přenesená",J967,0)</f>
        <v>0</v>
      </c>
      <c r="BH967" s="148">
        <f>IF(N967="sníž. přenesená",J967,0)</f>
        <v>0</v>
      </c>
      <c r="BI967" s="148">
        <f>IF(N967="nulová",J967,0)</f>
        <v>0</v>
      </c>
      <c r="BJ967" s="17" t="s">
        <v>88</v>
      </c>
      <c r="BK967" s="148">
        <f>ROUND(I967*H967,2)</f>
        <v>0</v>
      </c>
      <c r="BL967" s="17" t="s">
        <v>253</v>
      </c>
      <c r="BM967" s="147" t="s">
        <v>1181</v>
      </c>
    </row>
    <row r="968" spans="2:51" s="12" customFormat="1" ht="12">
      <c r="B968" s="149"/>
      <c r="D968" s="150" t="s">
        <v>174</v>
      </c>
      <c r="E968" s="151" t="s">
        <v>1</v>
      </c>
      <c r="F968" s="152" t="s">
        <v>1182</v>
      </c>
      <c r="H968" s="151" t="s">
        <v>1</v>
      </c>
      <c r="I968" s="153"/>
      <c r="L968" s="149"/>
      <c r="M968" s="154"/>
      <c r="T968" s="155"/>
      <c r="AT968" s="151" t="s">
        <v>174</v>
      </c>
      <c r="AU968" s="151" t="s">
        <v>90</v>
      </c>
      <c r="AV968" s="12" t="s">
        <v>88</v>
      </c>
      <c r="AW968" s="12" t="s">
        <v>36</v>
      </c>
      <c r="AX968" s="12" t="s">
        <v>81</v>
      </c>
      <c r="AY968" s="151" t="s">
        <v>155</v>
      </c>
    </row>
    <row r="969" spans="2:51" s="13" customFormat="1" ht="12">
      <c r="B969" s="156"/>
      <c r="D969" s="150" t="s">
        <v>174</v>
      </c>
      <c r="E969" s="157" t="s">
        <v>1</v>
      </c>
      <c r="F969" s="158" t="s">
        <v>1088</v>
      </c>
      <c r="H969" s="159">
        <v>2.92</v>
      </c>
      <c r="I969" s="160"/>
      <c r="L969" s="156"/>
      <c r="M969" s="161"/>
      <c r="T969" s="162"/>
      <c r="AT969" s="157" t="s">
        <v>174</v>
      </c>
      <c r="AU969" s="157" t="s">
        <v>90</v>
      </c>
      <c r="AV969" s="13" t="s">
        <v>90</v>
      </c>
      <c r="AW969" s="13" t="s">
        <v>36</v>
      </c>
      <c r="AX969" s="13" t="s">
        <v>81</v>
      </c>
      <c r="AY969" s="157" t="s">
        <v>155</v>
      </c>
    </row>
    <row r="970" spans="2:51" s="12" customFormat="1" ht="12">
      <c r="B970" s="149"/>
      <c r="D970" s="150" t="s">
        <v>174</v>
      </c>
      <c r="E970" s="151" t="s">
        <v>1</v>
      </c>
      <c r="F970" s="152" t="s">
        <v>1183</v>
      </c>
      <c r="H970" s="151" t="s">
        <v>1</v>
      </c>
      <c r="I970" s="153"/>
      <c r="L970" s="149"/>
      <c r="M970" s="154"/>
      <c r="T970" s="155"/>
      <c r="AT970" s="151" t="s">
        <v>174</v>
      </c>
      <c r="AU970" s="151" t="s">
        <v>90</v>
      </c>
      <c r="AV970" s="12" t="s">
        <v>88</v>
      </c>
      <c r="AW970" s="12" t="s">
        <v>36</v>
      </c>
      <c r="AX970" s="12" t="s">
        <v>81</v>
      </c>
      <c r="AY970" s="151" t="s">
        <v>155</v>
      </c>
    </row>
    <row r="971" spans="2:51" s="13" customFormat="1" ht="12">
      <c r="B971" s="156"/>
      <c r="D971" s="150" t="s">
        <v>174</v>
      </c>
      <c r="E971" s="157" t="s">
        <v>1</v>
      </c>
      <c r="F971" s="158" t="s">
        <v>1090</v>
      </c>
      <c r="H971" s="159">
        <v>7.11</v>
      </c>
      <c r="I971" s="160"/>
      <c r="L971" s="156"/>
      <c r="M971" s="161"/>
      <c r="T971" s="162"/>
      <c r="AT971" s="157" t="s">
        <v>174</v>
      </c>
      <c r="AU971" s="157" t="s">
        <v>90</v>
      </c>
      <c r="AV971" s="13" t="s">
        <v>90</v>
      </c>
      <c r="AW971" s="13" t="s">
        <v>36</v>
      </c>
      <c r="AX971" s="13" t="s">
        <v>81</v>
      </c>
      <c r="AY971" s="157" t="s">
        <v>155</v>
      </c>
    </row>
    <row r="972" spans="2:51" s="12" customFormat="1" ht="12">
      <c r="B972" s="149"/>
      <c r="D972" s="150" t="s">
        <v>174</v>
      </c>
      <c r="E972" s="151" t="s">
        <v>1</v>
      </c>
      <c r="F972" s="152" t="s">
        <v>1184</v>
      </c>
      <c r="H972" s="151" t="s">
        <v>1</v>
      </c>
      <c r="I972" s="153"/>
      <c r="L972" s="149"/>
      <c r="M972" s="154"/>
      <c r="T972" s="155"/>
      <c r="AT972" s="151" t="s">
        <v>174</v>
      </c>
      <c r="AU972" s="151" t="s">
        <v>90</v>
      </c>
      <c r="AV972" s="12" t="s">
        <v>88</v>
      </c>
      <c r="AW972" s="12" t="s">
        <v>36</v>
      </c>
      <c r="AX972" s="12" t="s">
        <v>81</v>
      </c>
      <c r="AY972" s="151" t="s">
        <v>155</v>
      </c>
    </row>
    <row r="973" spans="2:51" s="13" customFormat="1" ht="12">
      <c r="B973" s="156"/>
      <c r="D973" s="150" t="s">
        <v>174</v>
      </c>
      <c r="E973" s="157" t="s">
        <v>1</v>
      </c>
      <c r="F973" s="158" t="s">
        <v>1090</v>
      </c>
      <c r="H973" s="159">
        <v>7.11</v>
      </c>
      <c r="I973" s="160"/>
      <c r="L973" s="156"/>
      <c r="M973" s="161"/>
      <c r="T973" s="162"/>
      <c r="AT973" s="157" t="s">
        <v>174</v>
      </c>
      <c r="AU973" s="157" t="s">
        <v>90</v>
      </c>
      <c r="AV973" s="13" t="s">
        <v>90</v>
      </c>
      <c r="AW973" s="13" t="s">
        <v>36</v>
      </c>
      <c r="AX973" s="13" t="s">
        <v>81</v>
      </c>
      <c r="AY973" s="157" t="s">
        <v>155</v>
      </c>
    </row>
    <row r="974" spans="2:51" s="12" customFormat="1" ht="12">
      <c r="B974" s="149"/>
      <c r="D974" s="150" t="s">
        <v>174</v>
      </c>
      <c r="E974" s="151" t="s">
        <v>1</v>
      </c>
      <c r="F974" s="152" t="s">
        <v>1185</v>
      </c>
      <c r="H974" s="151" t="s">
        <v>1</v>
      </c>
      <c r="I974" s="153"/>
      <c r="L974" s="149"/>
      <c r="M974" s="154"/>
      <c r="T974" s="155"/>
      <c r="AT974" s="151" t="s">
        <v>174</v>
      </c>
      <c r="AU974" s="151" t="s">
        <v>90</v>
      </c>
      <c r="AV974" s="12" t="s">
        <v>88</v>
      </c>
      <c r="AW974" s="12" t="s">
        <v>36</v>
      </c>
      <c r="AX974" s="12" t="s">
        <v>81</v>
      </c>
      <c r="AY974" s="151" t="s">
        <v>155</v>
      </c>
    </row>
    <row r="975" spans="2:51" s="13" customFormat="1" ht="12">
      <c r="B975" s="156"/>
      <c r="D975" s="150" t="s">
        <v>174</v>
      </c>
      <c r="E975" s="157" t="s">
        <v>1</v>
      </c>
      <c r="F975" s="158" t="s">
        <v>1094</v>
      </c>
      <c r="H975" s="159">
        <v>6</v>
      </c>
      <c r="I975" s="160"/>
      <c r="L975" s="156"/>
      <c r="M975" s="161"/>
      <c r="T975" s="162"/>
      <c r="AT975" s="157" t="s">
        <v>174</v>
      </c>
      <c r="AU975" s="157" t="s">
        <v>90</v>
      </c>
      <c r="AV975" s="13" t="s">
        <v>90</v>
      </c>
      <c r="AW975" s="13" t="s">
        <v>36</v>
      </c>
      <c r="AX975" s="13" t="s">
        <v>81</v>
      </c>
      <c r="AY975" s="157" t="s">
        <v>155</v>
      </c>
    </row>
    <row r="976" spans="2:51" s="14" customFormat="1" ht="12">
      <c r="B976" s="163"/>
      <c r="D976" s="150" t="s">
        <v>174</v>
      </c>
      <c r="E976" s="164" t="s">
        <v>1</v>
      </c>
      <c r="F976" s="165" t="s">
        <v>181</v>
      </c>
      <c r="H976" s="166">
        <v>23.14</v>
      </c>
      <c r="I976" s="167"/>
      <c r="L976" s="163"/>
      <c r="M976" s="168"/>
      <c r="T976" s="169"/>
      <c r="AT976" s="164" t="s">
        <v>174</v>
      </c>
      <c r="AU976" s="164" t="s">
        <v>90</v>
      </c>
      <c r="AV976" s="14" t="s">
        <v>162</v>
      </c>
      <c r="AW976" s="14" t="s">
        <v>36</v>
      </c>
      <c r="AX976" s="14" t="s">
        <v>88</v>
      </c>
      <c r="AY976" s="164" t="s">
        <v>155</v>
      </c>
    </row>
    <row r="977" spans="2:65" s="1" customFormat="1" ht="24.25" customHeight="1">
      <c r="B977" s="32"/>
      <c r="C977" s="170" t="s">
        <v>1186</v>
      </c>
      <c r="D977" s="170" t="s">
        <v>228</v>
      </c>
      <c r="E977" s="171" t="s">
        <v>1187</v>
      </c>
      <c r="F977" s="172" t="s">
        <v>1188</v>
      </c>
      <c r="G977" s="173" t="s">
        <v>422</v>
      </c>
      <c r="H977" s="174">
        <v>23.14</v>
      </c>
      <c r="I977" s="175"/>
      <c r="J977" s="176">
        <f>ROUND(I977*H977,2)</f>
        <v>0</v>
      </c>
      <c r="K977" s="172" t="s">
        <v>161</v>
      </c>
      <c r="L977" s="177"/>
      <c r="M977" s="178" t="s">
        <v>1</v>
      </c>
      <c r="N977" s="179" t="s">
        <v>46</v>
      </c>
      <c r="P977" s="145">
        <f>O977*H977</f>
        <v>0</v>
      </c>
      <c r="Q977" s="145">
        <v>0.006</v>
      </c>
      <c r="R977" s="145">
        <f>Q977*H977</f>
        <v>0.13884000000000002</v>
      </c>
      <c r="S977" s="145">
        <v>0</v>
      </c>
      <c r="T977" s="146">
        <f>S977*H977</f>
        <v>0</v>
      </c>
      <c r="AR977" s="147" t="s">
        <v>358</v>
      </c>
      <c r="AT977" s="147" t="s">
        <v>228</v>
      </c>
      <c r="AU977" s="147" t="s">
        <v>90</v>
      </c>
      <c r="AY977" s="17" t="s">
        <v>155</v>
      </c>
      <c r="BE977" s="148">
        <f>IF(N977="základní",J977,0)</f>
        <v>0</v>
      </c>
      <c r="BF977" s="148">
        <f>IF(N977="snížená",J977,0)</f>
        <v>0</v>
      </c>
      <c r="BG977" s="148">
        <f>IF(N977="zákl. přenesená",J977,0)</f>
        <v>0</v>
      </c>
      <c r="BH977" s="148">
        <f>IF(N977="sníž. přenesená",J977,0)</f>
        <v>0</v>
      </c>
      <c r="BI977" s="148">
        <f>IF(N977="nulová",J977,0)</f>
        <v>0</v>
      </c>
      <c r="BJ977" s="17" t="s">
        <v>88</v>
      </c>
      <c r="BK977" s="148">
        <f>ROUND(I977*H977,2)</f>
        <v>0</v>
      </c>
      <c r="BL977" s="17" t="s">
        <v>253</v>
      </c>
      <c r="BM977" s="147" t="s">
        <v>1189</v>
      </c>
    </row>
    <row r="978" spans="2:51" s="12" customFormat="1" ht="12">
      <c r="B978" s="149"/>
      <c r="D978" s="150" t="s">
        <v>174</v>
      </c>
      <c r="E978" s="151" t="s">
        <v>1</v>
      </c>
      <c r="F978" s="152" t="s">
        <v>1182</v>
      </c>
      <c r="H978" s="151" t="s">
        <v>1</v>
      </c>
      <c r="I978" s="153"/>
      <c r="L978" s="149"/>
      <c r="M978" s="154"/>
      <c r="T978" s="155"/>
      <c r="AT978" s="151" t="s">
        <v>174</v>
      </c>
      <c r="AU978" s="151" t="s">
        <v>90</v>
      </c>
      <c r="AV978" s="12" t="s">
        <v>88</v>
      </c>
      <c r="AW978" s="12" t="s">
        <v>36</v>
      </c>
      <c r="AX978" s="12" t="s">
        <v>81</v>
      </c>
      <c r="AY978" s="151" t="s">
        <v>155</v>
      </c>
    </row>
    <row r="979" spans="2:51" s="13" customFormat="1" ht="12">
      <c r="B979" s="156"/>
      <c r="D979" s="150" t="s">
        <v>174</v>
      </c>
      <c r="E979" s="157" t="s">
        <v>1</v>
      </c>
      <c r="F979" s="158" t="s">
        <v>1088</v>
      </c>
      <c r="H979" s="159">
        <v>2.92</v>
      </c>
      <c r="I979" s="160"/>
      <c r="L979" s="156"/>
      <c r="M979" s="161"/>
      <c r="T979" s="162"/>
      <c r="AT979" s="157" t="s">
        <v>174</v>
      </c>
      <c r="AU979" s="157" t="s">
        <v>90</v>
      </c>
      <c r="AV979" s="13" t="s">
        <v>90</v>
      </c>
      <c r="AW979" s="13" t="s">
        <v>36</v>
      </c>
      <c r="AX979" s="13" t="s">
        <v>81</v>
      </c>
      <c r="AY979" s="157" t="s">
        <v>155</v>
      </c>
    </row>
    <row r="980" spans="2:51" s="12" customFormat="1" ht="12">
      <c r="B980" s="149"/>
      <c r="D980" s="150" t="s">
        <v>174</v>
      </c>
      <c r="E980" s="151" t="s">
        <v>1</v>
      </c>
      <c r="F980" s="152" t="s">
        <v>1183</v>
      </c>
      <c r="H980" s="151" t="s">
        <v>1</v>
      </c>
      <c r="I980" s="153"/>
      <c r="L980" s="149"/>
      <c r="M980" s="154"/>
      <c r="T980" s="155"/>
      <c r="AT980" s="151" t="s">
        <v>174</v>
      </c>
      <c r="AU980" s="151" t="s">
        <v>90</v>
      </c>
      <c r="AV980" s="12" t="s">
        <v>88</v>
      </c>
      <c r="AW980" s="12" t="s">
        <v>36</v>
      </c>
      <c r="AX980" s="12" t="s">
        <v>81</v>
      </c>
      <c r="AY980" s="151" t="s">
        <v>155</v>
      </c>
    </row>
    <row r="981" spans="2:51" s="13" customFormat="1" ht="12">
      <c r="B981" s="156"/>
      <c r="D981" s="150" t="s">
        <v>174</v>
      </c>
      <c r="E981" s="157" t="s">
        <v>1</v>
      </c>
      <c r="F981" s="158" t="s">
        <v>1090</v>
      </c>
      <c r="H981" s="159">
        <v>7.11</v>
      </c>
      <c r="I981" s="160"/>
      <c r="L981" s="156"/>
      <c r="M981" s="161"/>
      <c r="T981" s="162"/>
      <c r="AT981" s="157" t="s">
        <v>174</v>
      </c>
      <c r="AU981" s="157" t="s">
        <v>90</v>
      </c>
      <c r="AV981" s="13" t="s">
        <v>90</v>
      </c>
      <c r="AW981" s="13" t="s">
        <v>36</v>
      </c>
      <c r="AX981" s="13" t="s">
        <v>81</v>
      </c>
      <c r="AY981" s="157" t="s">
        <v>155</v>
      </c>
    </row>
    <row r="982" spans="2:51" s="12" customFormat="1" ht="12">
      <c r="B982" s="149"/>
      <c r="D982" s="150" t="s">
        <v>174</v>
      </c>
      <c r="E982" s="151" t="s">
        <v>1</v>
      </c>
      <c r="F982" s="152" t="s">
        <v>1184</v>
      </c>
      <c r="H982" s="151" t="s">
        <v>1</v>
      </c>
      <c r="I982" s="153"/>
      <c r="L982" s="149"/>
      <c r="M982" s="154"/>
      <c r="T982" s="155"/>
      <c r="AT982" s="151" t="s">
        <v>174</v>
      </c>
      <c r="AU982" s="151" t="s">
        <v>90</v>
      </c>
      <c r="AV982" s="12" t="s">
        <v>88</v>
      </c>
      <c r="AW982" s="12" t="s">
        <v>36</v>
      </c>
      <c r="AX982" s="12" t="s">
        <v>81</v>
      </c>
      <c r="AY982" s="151" t="s">
        <v>155</v>
      </c>
    </row>
    <row r="983" spans="2:51" s="13" customFormat="1" ht="12">
      <c r="B983" s="156"/>
      <c r="D983" s="150" t="s">
        <v>174</v>
      </c>
      <c r="E983" s="157" t="s">
        <v>1</v>
      </c>
      <c r="F983" s="158" t="s">
        <v>1090</v>
      </c>
      <c r="H983" s="159">
        <v>7.11</v>
      </c>
      <c r="I983" s="160"/>
      <c r="L983" s="156"/>
      <c r="M983" s="161"/>
      <c r="T983" s="162"/>
      <c r="AT983" s="157" t="s">
        <v>174</v>
      </c>
      <c r="AU983" s="157" t="s">
        <v>90</v>
      </c>
      <c r="AV983" s="13" t="s">
        <v>90</v>
      </c>
      <c r="AW983" s="13" t="s">
        <v>36</v>
      </c>
      <c r="AX983" s="13" t="s">
        <v>81</v>
      </c>
      <c r="AY983" s="157" t="s">
        <v>155</v>
      </c>
    </row>
    <row r="984" spans="2:51" s="12" customFormat="1" ht="12">
      <c r="B984" s="149"/>
      <c r="D984" s="150" t="s">
        <v>174</v>
      </c>
      <c r="E984" s="151" t="s">
        <v>1</v>
      </c>
      <c r="F984" s="152" t="s">
        <v>1185</v>
      </c>
      <c r="H984" s="151" t="s">
        <v>1</v>
      </c>
      <c r="I984" s="153"/>
      <c r="L984" s="149"/>
      <c r="M984" s="154"/>
      <c r="T984" s="155"/>
      <c r="AT984" s="151" t="s">
        <v>174</v>
      </c>
      <c r="AU984" s="151" t="s">
        <v>90</v>
      </c>
      <c r="AV984" s="12" t="s">
        <v>88</v>
      </c>
      <c r="AW984" s="12" t="s">
        <v>36</v>
      </c>
      <c r="AX984" s="12" t="s">
        <v>81</v>
      </c>
      <c r="AY984" s="151" t="s">
        <v>155</v>
      </c>
    </row>
    <row r="985" spans="2:51" s="13" customFormat="1" ht="12">
      <c r="B985" s="156"/>
      <c r="D985" s="150" t="s">
        <v>174</v>
      </c>
      <c r="E985" s="157" t="s">
        <v>1</v>
      </c>
      <c r="F985" s="158" t="s">
        <v>1094</v>
      </c>
      <c r="H985" s="159">
        <v>6</v>
      </c>
      <c r="I985" s="160"/>
      <c r="L985" s="156"/>
      <c r="M985" s="161"/>
      <c r="T985" s="162"/>
      <c r="AT985" s="157" t="s">
        <v>174</v>
      </c>
      <c r="AU985" s="157" t="s">
        <v>90</v>
      </c>
      <c r="AV985" s="13" t="s">
        <v>90</v>
      </c>
      <c r="AW985" s="13" t="s">
        <v>36</v>
      </c>
      <c r="AX985" s="13" t="s">
        <v>81</v>
      </c>
      <c r="AY985" s="157" t="s">
        <v>155</v>
      </c>
    </row>
    <row r="986" spans="2:51" s="14" customFormat="1" ht="12">
      <c r="B986" s="163"/>
      <c r="D986" s="150" t="s">
        <v>174</v>
      </c>
      <c r="E986" s="164" t="s">
        <v>1</v>
      </c>
      <c r="F986" s="165" t="s">
        <v>181</v>
      </c>
      <c r="H986" s="166">
        <v>23.14</v>
      </c>
      <c r="I986" s="167"/>
      <c r="L986" s="163"/>
      <c r="M986" s="168"/>
      <c r="T986" s="169"/>
      <c r="AT986" s="164" t="s">
        <v>174</v>
      </c>
      <c r="AU986" s="164" t="s">
        <v>90</v>
      </c>
      <c r="AV986" s="14" t="s">
        <v>162</v>
      </c>
      <c r="AW986" s="14" t="s">
        <v>36</v>
      </c>
      <c r="AX986" s="14" t="s">
        <v>88</v>
      </c>
      <c r="AY986" s="164" t="s">
        <v>155</v>
      </c>
    </row>
    <row r="987" spans="2:65" s="1" customFormat="1" ht="24.25" customHeight="1">
      <c r="B987" s="32"/>
      <c r="C987" s="136" t="s">
        <v>1190</v>
      </c>
      <c r="D987" s="136" t="s">
        <v>157</v>
      </c>
      <c r="E987" s="137" t="s">
        <v>1191</v>
      </c>
      <c r="F987" s="138" t="s">
        <v>1192</v>
      </c>
      <c r="G987" s="139" t="s">
        <v>818</v>
      </c>
      <c r="H987" s="190"/>
      <c r="I987" s="141"/>
      <c r="J987" s="142">
        <f>ROUND(I987*H987,2)</f>
        <v>0</v>
      </c>
      <c r="K987" s="138" t="s">
        <v>161</v>
      </c>
      <c r="L987" s="32"/>
      <c r="M987" s="143" t="s">
        <v>1</v>
      </c>
      <c r="N987" s="144" t="s">
        <v>46</v>
      </c>
      <c r="P987" s="145">
        <f>O987*H987</f>
        <v>0</v>
      </c>
      <c r="Q987" s="145">
        <v>0</v>
      </c>
      <c r="R987" s="145">
        <f>Q987*H987</f>
        <v>0</v>
      </c>
      <c r="S987" s="145">
        <v>0</v>
      </c>
      <c r="T987" s="146">
        <f>S987*H987</f>
        <v>0</v>
      </c>
      <c r="AR987" s="147" t="s">
        <v>253</v>
      </c>
      <c r="AT987" s="147" t="s">
        <v>157</v>
      </c>
      <c r="AU987" s="147" t="s">
        <v>90</v>
      </c>
      <c r="AY987" s="17" t="s">
        <v>155</v>
      </c>
      <c r="BE987" s="148">
        <f>IF(N987="základní",J987,0)</f>
        <v>0</v>
      </c>
      <c r="BF987" s="148">
        <f>IF(N987="snížená",J987,0)</f>
        <v>0</v>
      </c>
      <c r="BG987" s="148">
        <f>IF(N987="zákl. přenesená",J987,0)</f>
        <v>0</v>
      </c>
      <c r="BH987" s="148">
        <f>IF(N987="sníž. přenesená",J987,0)</f>
        <v>0</v>
      </c>
      <c r="BI987" s="148">
        <f>IF(N987="nulová",J987,0)</f>
        <v>0</v>
      </c>
      <c r="BJ987" s="17" t="s">
        <v>88</v>
      </c>
      <c r="BK987" s="148">
        <f>ROUND(I987*H987,2)</f>
        <v>0</v>
      </c>
      <c r="BL987" s="17" t="s">
        <v>253</v>
      </c>
      <c r="BM987" s="147" t="s">
        <v>1193</v>
      </c>
    </row>
    <row r="988" spans="2:63" s="11" customFormat="1" ht="22.9" customHeight="1">
      <c r="B988" s="124"/>
      <c r="D988" s="125" t="s">
        <v>80</v>
      </c>
      <c r="E988" s="134" t="s">
        <v>1194</v>
      </c>
      <c r="F988" s="134" t="s">
        <v>1195</v>
      </c>
      <c r="I988" s="127"/>
      <c r="J988" s="135">
        <f>BK988</f>
        <v>0</v>
      </c>
      <c r="L988" s="124"/>
      <c r="M988" s="129"/>
      <c r="P988" s="130">
        <f>SUM(P989:P1059)</f>
        <v>0</v>
      </c>
      <c r="R988" s="130">
        <f>SUM(R989:R1059)</f>
        <v>2.5717096189749995</v>
      </c>
      <c r="T988" s="131">
        <f>SUM(T989:T1059)</f>
        <v>16.873400000000004</v>
      </c>
      <c r="AR988" s="125" t="s">
        <v>90</v>
      </c>
      <c r="AT988" s="132" t="s">
        <v>80</v>
      </c>
      <c r="AU988" s="132" t="s">
        <v>88</v>
      </c>
      <c r="AY988" s="125" t="s">
        <v>155</v>
      </c>
      <c r="BK988" s="133">
        <f>SUM(BK989:BK1059)</f>
        <v>0</v>
      </c>
    </row>
    <row r="989" spans="2:65" s="1" customFormat="1" ht="16.5" customHeight="1">
      <c r="B989" s="32"/>
      <c r="C989" s="136" t="s">
        <v>1196</v>
      </c>
      <c r="D989" s="136" t="s">
        <v>157</v>
      </c>
      <c r="E989" s="137" t="s">
        <v>1197</v>
      </c>
      <c r="F989" s="138" t="s">
        <v>1198</v>
      </c>
      <c r="G989" s="139" t="s">
        <v>160</v>
      </c>
      <c r="H989" s="140">
        <v>289.48</v>
      </c>
      <c r="I989" s="141"/>
      <c r="J989" s="142">
        <f>ROUND(I989*H989,2)</f>
        <v>0</v>
      </c>
      <c r="K989" s="138" t="s">
        <v>161</v>
      </c>
      <c r="L989" s="32"/>
      <c r="M989" s="143" t="s">
        <v>1</v>
      </c>
      <c r="N989" s="144" t="s">
        <v>46</v>
      </c>
      <c r="P989" s="145">
        <f>O989*H989</f>
        <v>0</v>
      </c>
      <c r="Q989" s="145">
        <v>0</v>
      </c>
      <c r="R989" s="145">
        <f>Q989*H989</f>
        <v>0</v>
      </c>
      <c r="S989" s="145">
        <v>0.055</v>
      </c>
      <c r="T989" s="146">
        <f>S989*H989</f>
        <v>15.9214</v>
      </c>
      <c r="AR989" s="147" t="s">
        <v>253</v>
      </c>
      <c r="AT989" s="147" t="s">
        <v>157</v>
      </c>
      <c r="AU989" s="147" t="s">
        <v>90</v>
      </c>
      <c r="AY989" s="17" t="s">
        <v>155</v>
      </c>
      <c r="BE989" s="148">
        <f>IF(N989="základní",J989,0)</f>
        <v>0</v>
      </c>
      <c r="BF989" s="148">
        <f>IF(N989="snížená",J989,0)</f>
        <v>0</v>
      </c>
      <c r="BG989" s="148">
        <f>IF(N989="zákl. přenesená",J989,0)</f>
        <v>0</v>
      </c>
      <c r="BH989" s="148">
        <f>IF(N989="sníž. přenesená",J989,0)</f>
        <v>0</v>
      </c>
      <c r="BI989" s="148">
        <f>IF(N989="nulová",J989,0)</f>
        <v>0</v>
      </c>
      <c r="BJ989" s="17" t="s">
        <v>88</v>
      </c>
      <c r="BK989" s="148">
        <f>ROUND(I989*H989,2)</f>
        <v>0</v>
      </c>
      <c r="BL989" s="17" t="s">
        <v>253</v>
      </c>
      <c r="BM989" s="147" t="s">
        <v>1199</v>
      </c>
    </row>
    <row r="990" spans="2:51" s="13" customFormat="1" ht="12">
      <c r="B990" s="156"/>
      <c r="D990" s="150" t="s">
        <v>174</v>
      </c>
      <c r="E990" s="157" t="s">
        <v>1</v>
      </c>
      <c r="F990" s="158" t="s">
        <v>216</v>
      </c>
      <c r="H990" s="159">
        <v>289.48</v>
      </c>
      <c r="I990" s="160"/>
      <c r="L990" s="156"/>
      <c r="M990" s="161"/>
      <c r="T990" s="162"/>
      <c r="AT990" s="157" t="s">
        <v>174</v>
      </c>
      <c r="AU990" s="157" t="s">
        <v>90</v>
      </c>
      <c r="AV990" s="13" t="s">
        <v>90</v>
      </c>
      <c r="AW990" s="13" t="s">
        <v>36</v>
      </c>
      <c r="AX990" s="13" t="s">
        <v>81</v>
      </c>
      <c r="AY990" s="157" t="s">
        <v>155</v>
      </c>
    </row>
    <row r="991" spans="2:51" s="14" customFormat="1" ht="12">
      <c r="B991" s="163"/>
      <c r="D991" s="150" t="s">
        <v>174</v>
      </c>
      <c r="E991" s="164" t="s">
        <v>1</v>
      </c>
      <c r="F991" s="165" t="s">
        <v>181</v>
      </c>
      <c r="H991" s="166">
        <v>289.48</v>
      </c>
      <c r="I991" s="167"/>
      <c r="L991" s="163"/>
      <c r="M991" s="168"/>
      <c r="T991" s="169"/>
      <c r="AT991" s="164" t="s">
        <v>174</v>
      </c>
      <c r="AU991" s="164" t="s">
        <v>90</v>
      </c>
      <c r="AV991" s="14" t="s">
        <v>162</v>
      </c>
      <c r="AW991" s="14" t="s">
        <v>36</v>
      </c>
      <c r="AX991" s="14" t="s">
        <v>88</v>
      </c>
      <c r="AY991" s="164" t="s">
        <v>155</v>
      </c>
    </row>
    <row r="992" spans="2:65" s="1" customFormat="1" ht="24.25" customHeight="1">
      <c r="B992" s="32"/>
      <c r="C992" s="136" t="s">
        <v>1200</v>
      </c>
      <c r="D992" s="136" t="s">
        <v>157</v>
      </c>
      <c r="E992" s="137" t="s">
        <v>1201</v>
      </c>
      <c r="F992" s="138" t="s">
        <v>1202</v>
      </c>
      <c r="G992" s="139" t="s">
        <v>160</v>
      </c>
      <c r="H992" s="140">
        <v>0.8</v>
      </c>
      <c r="I992" s="141"/>
      <c r="J992" s="142">
        <f>ROUND(I992*H992,2)</f>
        <v>0</v>
      </c>
      <c r="K992" s="138" t="s">
        <v>161</v>
      </c>
      <c r="L992" s="32"/>
      <c r="M992" s="143" t="s">
        <v>1</v>
      </c>
      <c r="N992" s="144" t="s">
        <v>46</v>
      </c>
      <c r="P992" s="145">
        <f>O992*H992</f>
        <v>0</v>
      </c>
      <c r="Q992" s="145">
        <v>0.000125</v>
      </c>
      <c r="R992" s="145">
        <f>Q992*H992</f>
        <v>0.0001</v>
      </c>
      <c r="S992" s="145">
        <v>0</v>
      </c>
      <c r="T992" s="146">
        <f>S992*H992</f>
        <v>0</v>
      </c>
      <c r="AR992" s="147" t="s">
        <v>253</v>
      </c>
      <c r="AT992" s="147" t="s">
        <v>157</v>
      </c>
      <c r="AU992" s="147" t="s">
        <v>90</v>
      </c>
      <c r="AY992" s="17" t="s">
        <v>155</v>
      </c>
      <c r="BE992" s="148">
        <f>IF(N992="základní",J992,0)</f>
        <v>0</v>
      </c>
      <c r="BF992" s="148">
        <f>IF(N992="snížená",J992,0)</f>
        <v>0</v>
      </c>
      <c r="BG992" s="148">
        <f>IF(N992="zákl. přenesená",J992,0)</f>
        <v>0</v>
      </c>
      <c r="BH992" s="148">
        <f>IF(N992="sníž. přenesená",J992,0)</f>
        <v>0</v>
      </c>
      <c r="BI992" s="148">
        <f>IF(N992="nulová",J992,0)</f>
        <v>0</v>
      </c>
      <c r="BJ992" s="17" t="s">
        <v>88</v>
      </c>
      <c r="BK992" s="148">
        <f>ROUND(I992*H992,2)</f>
        <v>0</v>
      </c>
      <c r="BL992" s="17" t="s">
        <v>253</v>
      </c>
      <c r="BM992" s="147" t="s">
        <v>1203</v>
      </c>
    </row>
    <row r="993" spans="2:51" s="13" customFormat="1" ht="12">
      <c r="B993" s="156"/>
      <c r="D993" s="150" t="s">
        <v>174</v>
      </c>
      <c r="E993" s="157" t="s">
        <v>1</v>
      </c>
      <c r="F993" s="158" t="s">
        <v>1204</v>
      </c>
      <c r="H993" s="159">
        <v>0.4</v>
      </c>
      <c r="I993" s="160"/>
      <c r="L993" s="156"/>
      <c r="M993" s="161"/>
      <c r="T993" s="162"/>
      <c r="AT993" s="157" t="s">
        <v>174</v>
      </c>
      <c r="AU993" s="157" t="s">
        <v>90</v>
      </c>
      <c r="AV993" s="13" t="s">
        <v>90</v>
      </c>
      <c r="AW993" s="13" t="s">
        <v>36</v>
      </c>
      <c r="AX993" s="13" t="s">
        <v>81</v>
      </c>
      <c r="AY993" s="157" t="s">
        <v>155</v>
      </c>
    </row>
    <row r="994" spans="2:51" s="13" customFormat="1" ht="12">
      <c r="B994" s="156"/>
      <c r="D994" s="150" t="s">
        <v>174</v>
      </c>
      <c r="E994" s="157" t="s">
        <v>1</v>
      </c>
      <c r="F994" s="158" t="s">
        <v>1205</v>
      </c>
      <c r="H994" s="159">
        <v>0.4</v>
      </c>
      <c r="I994" s="160"/>
      <c r="L994" s="156"/>
      <c r="M994" s="161"/>
      <c r="T994" s="162"/>
      <c r="AT994" s="157" t="s">
        <v>174</v>
      </c>
      <c r="AU994" s="157" t="s">
        <v>90</v>
      </c>
      <c r="AV994" s="13" t="s">
        <v>90</v>
      </c>
      <c r="AW994" s="13" t="s">
        <v>36</v>
      </c>
      <c r="AX994" s="13" t="s">
        <v>81</v>
      </c>
      <c r="AY994" s="157" t="s">
        <v>155</v>
      </c>
    </row>
    <row r="995" spans="2:51" s="14" customFormat="1" ht="12">
      <c r="B995" s="163"/>
      <c r="D995" s="150" t="s">
        <v>174</v>
      </c>
      <c r="E995" s="164" t="s">
        <v>1</v>
      </c>
      <c r="F995" s="165" t="s">
        <v>181</v>
      </c>
      <c r="H995" s="166">
        <v>0.8</v>
      </c>
      <c r="I995" s="167"/>
      <c r="L995" s="163"/>
      <c r="M995" s="168"/>
      <c r="T995" s="169"/>
      <c r="AT995" s="164" t="s">
        <v>174</v>
      </c>
      <c r="AU995" s="164" t="s">
        <v>90</v>
      </c>
      <c r="AV995" s="14" t="s">
        <v>162</v>
      </c>
      <c r="AW995" s="14" t="s">
        <v>36</v>
      </c>
      <c r="AX995" s="14" t="s">
        <v>88</v>
      </c>
      <c r="AY995" s="164" t="s">
        <v>155</v>
      </c>
    </row>
    <row r="996" spans="2:65" s="1" customFormat="1" ht="24.25" customHeight="1">
      <c r="B996" s="32"/>
      <c r="C996" s="170" t="s">
        <v>1206</v>
      </c>
      <c r="D996" s="170" t="s">
        <v>228</v>
      </c>
      <c r="E996" s="171" t="s">
        <v>1207</v>
      </c>
      <c r="F996" s="172" t="s">
        <v>1208</v>
      </c>
      <c r="G996" s="173" t="s">
        <v>310</v>
      </c>
      <c r="H996" s="174">
        <v>1</v>
      </c>
      <c r="I996" s="175"/>
      <c r="J996" s="176">
        <f>ROUND(I996*H996,2)</f>
        <v>0</v>
      </c>
      <c r="K996" s="172" t="s">
        <v>1</v>
      </c>
      <c r="L996" s="177"/>
      <c r="M996" s="178" t="s">
        <v>1</v>
      </c>
      <c r="N996" s="179" t="s">
        <v>46</v>
      </c>
      <c r="P996" s="145">
        <f>O996*H996</f>
        <v>0</v>
      </c>
      <c r="Q996" s="145">
        <v>0.006</v>
      </c>
      <c r="R996" s="145">
        <f>Q996*H996</f>
        <v>0.006</v>
      </c>
      <c r="S996" s="145">
        <v>0</v>
      </c>
      <c r="T996" s="146">
        <f>S996*H996</f>
        <v>0</v>
      </c>
      <c r="AR996" s="147" t="s">
        <v>358</v>
      </c>
      <c r="AT996" s="147" t="s">
        <v>228</v>
      </c>
      <c r="AU996" s="147" t="s">
        <v>90</v>
      </c>
      <c r="AY996" s="17" t="s">
        <v>155</v>
      </c>
      <c r="BE996" s="148">
        <f>IF(N996="základní",J996,0)</f>
        <v>0</v>
      </c>
      <c r="BF996" s="148">
        <f>IF(N996="snížená",J996,0)</f>
        <v>0</v>
      </c>
      <c r="BG996" s="148">
        <f>IF(N996="zákl. přenesená",J996,0)</f>
        <v>0</v>
      </c>
      <c r="BH996" s="148">
        <f>IF(N996="sníž. přenesená",J996,0)</f>
        <v>0</v>
      </c>
      <c r="BI996" s="148">
        <f>IF(N996="nulová",J996,0)</f>
        <v>0</v>
      </c>
      <c r="BJ996" s="17" t="s">
        <v>88</v>
      </c>
      <c r="BK996" s="148">
        <f>ROUND(I996*H996,2)</f>
        <v>0</v>
      </c>
      <c r="BL996" s="17" t="s">
        <v>253</v>
      </c>
      <c r="BM996" s="147" t="s">
        <v>1209</v>
      </c>
    </row>
    <row r="997" spans="2:65" s="1" customFormat="1" ht="24.25" customHeight="1">
      <c r="B997" s="32"/>
      <c r="C997" s="170" t="s">
        <v>1210</v>
      </c>
      <c r="D997" s="170" t="s">
        <v>228</v>
      </c>
      <c r="E997" s="171" t="s">
        <v>1211</v>
      </c>
      <c r="F997" s="172" t="s">
        <v>1212</v>
      </c>
      <c r="G997" s="173" t="s">
        <v>310</v>
      </c>
      <c r="H997" s="174">
        <v>1</v>
      </c>
      <c r="I997" s="175"/>
      <c r="J997" s="176">
        <f>ROUND(I997*H997,2)</f>
        <v>0</v>
      </c>
      <c r="K997" s="172" t="s">
        <v>1</v>
      </c>
      <c r="L997" s="177"/>
      <c r="M997" s="178" t="s">
        <v>1</v>
      </c>
      <c r="N997" s="179" t="s">
        <v>46</v>
      </c>
      <c r="P997" s="145">
        <f>O997*H997</f>
        <v>0</v>
      </c>
      <c r="Q997" s="145">
        <v>0.006</v>
      </c>
      <c r="R997" s="145">
        <f>Q997*H997</f>
        <v>0.006</v>
      </c>
      <c r="S997" s="145">
        <v>0</v>
      </c>
      <c r="T997" s="146">
        <f>S997*H997</f>
        <v>0</v>
      </c>
      <c r="AR997" s="147" t="s">
        <v>358</v>
      </c>
      <c r="AT997" s="147" t="s">
        <v>228</v>
      </c>
      <c r="AU997" s="147" t="s">
        <v>90</v>
      </c>
      <c r="AY997" s="17" t="s">
        <v>155</v>
      </c>
      <c r="BE997" s="148">
        <f>IF(N997="základní",J997,0)</f>
        <v>0</v>
      </c>
      <c r="BF997" s="148">
        <f>IF(N997="snížená",J997,0)</f>
        <v>0</v>
      </c>
      <c r="BG997" s="148">
        <f>IF(N997="zákl. přenesená",J997,0)</f>
        <v>0</v>
      </c>
      <c r="BH997" s="148">
        <f>IF(N997="sníž. přenesená",J997,0)</f>
        <v>0</v>
      </c>
      <c r="BI997" s="148">
        <f>IF(N997="nulová",J997,0)</f>
        <v>0</v>
      </c>
      <c r="BJ997" s="17" t="s">
        <v>88</v>
      </c>
      <c r="BK997" s="148">
        <f>ROUND(I997*H997,2)</f>
        <v>0</v>
      </c>
      <c r="BL997" s="17" t="s">
        <v>253</v>
      </c>
      <c r="BM997" s="147" t="s">
        <v>1213</v>
      </c>
    </row>
    <row r="998" spans="2:65" s="1" customFormat="1" ht="24.25" customHeight="1">
      <c r="B998" s="32"/>
      <c r="C998" s="136" t="s">
        <v>1214</v>
      </c>
      <c r="D998" s="136" t="s">
        <v>157</v>
      </c>
      <c r="E998" s="137" t="s">
        <v>1215</v>
      </c>
      <c r="F998" s="138" t="s">
        <v>1216</v>
      </c>
      <c r="G998" s="139" t="s">
        <v>160</v>
      </c>
      <c r="H998" s="140">
        <v>0.72</v>
      </c>
      <c r="I998" s="141"/>
      <c r="J998" s="142">
        <f>ROUND(I998*H998,2)</f>
        <v>0</v>
      </c>
      <c r="K998" s="138" t="s">
        <v>161</v>
      </c>
      <c r="L998" s="32"/>
      <c r="M998" s="143" t="s">
        <v>1</v>
      </c>
      <c r="N998" s="144" t="s">
        <v>46</v>
      </c>
      <c r="P998" s="145">
        <f>O998*H998</f>
        <v>0</v>
      </c>
      <c r="Q998" s="145">
        <v>0.000175</v>
      </c>
      <c r="R998" s="145">
        <f>Q998*H998</f>
        <v>0.000126</v>
      </c>
      <c r="S998" s="145">
        <v>0</v>
      </c>
      <c r="T998" s="146">
        <f>S998*H998</f>
        <v>0</v>
      </c>
      <c r="AR998" s="147" t="s">
        <v>253</v>
      </c>
      <c r="AT998" s="147" t="s">
        <v>157</v>
      </c>
      <c r="AU998" s="147" t="s">
        <v>90</v>
      </c>
      <c r="AY998" s="17" t="s">
        <v>155</v>
      </c>
      <c r="BE998" s="148">
        <f>IF(N998="základní",J998,0)</f>
        <v>0</v>
      </c>
      <c r="BF998" s="148">
        <f>IF(N998="snížená",J998,0)</f>
        <v>0</v>
      </c>
      <c r="BG998" s="148">
        <f>IF(N998="zákl. přenesená",J998,0)</f>
        <v>0</v>
      </c>
      <c r="BH998" s="148">
        <f>IF(N998="sníž. přenesená",J998,0)</f>
        <v>0</v>
      </c>
      <c r="BI998" s="148">
        <f>IF(N998="nulová",J998,0)</f>
        <v>0</v>
      </c>
      <c r="BJ998" s="17" t="s">
        <v>88</v>
      </c>
      <c r="BK998" s="148">
        <f>ROUND(I998*H998,2)</f>
        <v>0</v>
      </c>
      <c r="BL998" s="17" t="s">
        <v>253</v>
      </c>
      <c r="BM998" s="147" t="s">
        <v>1217</v>
      </c>
    </row>
    <row r="999" spans="2:51" s="13" customFormat="1" ht="12">
      <c r="B999" s="156"/>
      <c r="D999" s="150" t="s">
        <v>174</v>
      </c>
      <c r="E999" s="157" t="s">
        <v>1</v>
      </c>
      <c r="F999" s="158" t="s">
        <v>1218</v>
      </c>
      <c r="H999" s="159">
        <v>0.72</v>
      </c>
      <c r="I999" s="160"/>
      <c r="L999" s="156"/>
      <c r="M999" s="161"/>
      <c r="T999" s="162"/>
      <c r="AT999" s="157" t="s">
        <v>174</v>
      </c>
      <c r="AU999" s="157" t="s">
        <v>90</v>
      </c>
      <c r="AV999" s="13" t="s">
        <v>90</v>
      </c>
      <c r="AW999" s="13" t="s">
        <v>36</v>
      </c>
      <c r="AX999" s="13" t="s">
        <v>81</v>
      </c>
      <c r="AY999" s="157" t="s">
        <v>155</v>
      </c>
    </row>
    <row r="1000" spans="2:51" s="14" customFormat="1" ht="12">
      <c r="B1000" s="163"/>
      <c r="D1000" s="150" t="s">
        <v>174</v>
      </c>
      <c r="E1000" s="164" t="s">
        <v>1</v>
      </c>
      <c r="F1000" s="165" t="s">
        <v>181</v>
      </c>
      <c r="H1000" s="166">
        <v>0.72</v>
      </c>
      <c r="I1000" s="167"/>
      <c r="L1000" s="163"/>
      <c r="M1000" s="168"/>
      <c r="T1000" s="169"/>
      <c r="AT1000" s="164" t="s">
        <v>174</v>
      </c>
      <c r="AU1000" s="164" t="s">
        <v>90</v>
      </c>
      <c r="AV1000" s="14" t="s">
        <v>162</v>
      </c>
      <c r="AW1000" s="14" t="s">
        <v>36</v>
      </c>
      <c r="AX1000" s="14" t="s">
        <v>88</v>
      </c>
      <c r="AY1000" s="164" t="s">
        <v>155</v>
      </c>
    </row>
    <row r="1001" spans="2:65" s="1" customFormat="1" ht="24.25" customHeight="1">
      <c r="B1001" s="32"/>
      <c r="C1001" s="170" t="s">
        <v>1219</v>
      </c>
      <c r="D1001" s="170" t="s">
        <v>228</v>
      </c>
      <c r="E1001" s="171" t="s">
        <v>1220</v>
      </c>
      <c r="F1001" s="172" t="s">
        <v>1221</v>
      </c>
      <c r="G1001" s="173" t="s">
        <v>310</v>
      </c>
      <c r="H1001" s="174">
        <v>1</v>
      </c>
      <c r="I1001" s="175"/>
      <c r="J1001" s="176">
        <f>ROUND(I1001*H1001,2)</f>
        <v>0</v>
      </c>
      <c r="K1001" s="172" t="s">
        <v>1</v>
      </c>
      <c r="L1001" s="177"/>
      <c r="M1001" s="178" t="s">
        <v>1</v>
      </c>
      <c r="N1001" s="179" t="s">
        <v>46</v>
      </c>
      <c r="P1001" s="145">
        <f>O1001*H1001</f>
        <v>0</v>
      </c>
      <c r="Q1001" s="145">
        <v>0.006</v>
      </c>
      <c r="R1001" s="145">
        <f>Q1001*H1001</f>
        <v>0.006</v>
      </c>
      <c r="S1001" s="145">
        <v>0</v>
      </c>
      <c r="T1001" s="146">
        <f>S1001*H1001</f>
        <v>0</v>
      </c>
      <c r="AR1001" s="147" t="s">
        <v>358</v>
      </c>
      <c r="AT1001" s="147" t="s">
        <v>228</v>
      </c>
      <c r="AU1001" s="147" t="s">
        <v>90</v>
      </c>
      <c r="AY1001" s="17" t="s">
        <v>155</v>
      </c>
      <c r="BE1001" s="148">
        <f>IF(N1001="základní",J1001,0)</f>
        <v>0</v>
      </c>
      <c r="BF1001" s="148">
        <f>IF(N1001="snížená",J1001,0)</f>
        <v>0</v>
      </c>
      <c r="BG1001" s="148">
        <f>IF(N1001="zákl. přenesená",J1001,0)</f>
        <v>0</v>
      </c>
      <c r="BH1001" s="148">
        <f>IF(N1001="sníž. přenesená",J1001,0)</f>
        <v>0</v>
      </c>
      <c r="BI1001" s="148">
        <f>IF(N1001="nulová",J1001,0)</f>
        <v>0</v>
      </c>
      <c r="BJ1001" s="17" t="s">
        <v>88</v>
      </c>
      <c r="BK1001" s="148">
        <f>ROUND(I1001*H1001,2)</f>
        <v>0</v>
      </c>
      <c r="BL1001" s="17" t="s">
        <v>253</v>
      </c>
      <c r="BM1001" s="147" t="s">
        <v>1222</v>
      </c>
    </row>
    <row r="1002" spans="2:65" s="1" customFormat="1" ht="24.25" customHeight="1">
      <c r="B1002" s="32"/>
      <c r="C1002" s="136" t="s">
        <v>1223</v>
      </c>
      <c r="D1002" s="136" t="s">
        <v>157</v>
      </c>
      <c r="E1002" s="137" t="s">
        <v>1224</v>
      </c>
      <c r="F1002" s="138" t="s">
        <v>1225</v>
      </c>
      <c r="G1002" s="139" t="s">
        <v>160</v>
      </c>
      <c r="H1002" s="140">
        <v>1.04</v>
      </c>
      <c r="I1002" s="141"/>
      <c r="J1002" s="142">
        <f>ROUND(I1002*H1002,2)</f>
        <v>0</v>
      </c>
      <c r="K1002" s="138" t="s">
        <v>161</v>
      </c>
      <c r="L1002" s="32"/>
      <c r="M1002" s="143" t="s">
        <v>1</v>
      </c>
      <c r="N1002" s="144" t="s">
        <v>46</v>
      </c>
      <c r="P1002" s="145">
        <f>O1002*H1002</f>
        <v>0</v>
      </c>
      <c r="Q1002" s="145">
        <v>0.000225</v>
      </c>
      <c r="R1002" s="145">
        <f>Q1002*H1002</f>
        <v>0.000234</v>
      </c>
      <c r="S1002" s="145">
        <v>0</v>
      </c>
      <c r="T1002" s="146">
        <f>S1002*H1002</f>
        <v>0</v>
      </c>
      <c r="AR1002" s="147" t="s">
        <v>253</v>
      </c>
      <c r="AT1002" s="147" t="s">
        <v>157</v>
      </c>
      <c r="AU1002" s="147" t="s">
        <v>90</v>
      </c>
      <c r="AY1002" s="17" t="s">
        <v>155</v>
      </c>
      <c r="BE1002" s="148">
        <f>IF(N1002="základní",J1002,0)</f>
        <v>0</v>
      </c>
      <c r="BF1002" s="148">
        <f>IF(N1002="snížená",J1002,0)</f>
        <v>0</v>
      </c>
      <c r="BG1002" s="148">
        <f>IF(N1002="zákl. přenesená",J1002,0)</f>
        <v>0</v>
      </c>
      <c r="BH1002" s="148">
        <f>IF(N1002="sníž. přenesená",J1002,0)</f>
        <v>0</v>
      </c>
      <c r="BI1002" s="148">
        <f>IF(N1002="nulová",J1002,0)</f>
        <v>0</v>
      </c>
      <c r="BJ1002" s="17" t="s">
        <v>88</v>
      </c>
      <c r="BK1002" s="148">
        <f>ROUND(I1002*H1002,2)</f>
        <v>0</v>
      </c>
      <c r="BL1002" s="17" t="s">
        <v>253</v>
      </c>
      <c r="BM1002" s="147" t="s">
        <v>1226</v>
      </c>
    </row>
    <row r="1003" spans="2:51" s="13" customFormat="1" ht="12">
      <c r="B1003" s="156"/>
      <c r="D1003" s="150" t="s">
        <v>174</v>
      </c>
      <c r="E1003" s="157" t="s">
        <v>1</v>
      </c>
      <c r="F1003" s="158" t="s">
        <v>1227</v>
      </c>
      <c r="H1003" s="159">
        <v>1.04</v>
      </c>
      <c r="I1003" s="160"/>
      <c r="L1003" s="156"/>
      <c r="M1003" s="161"/>
      <c r="T1003" s="162"/>
      <c r="AT1003" s="157" t="s">
        <v>174</v>
      </c>
      <c r="AU1003" s="157" t="s">
        <v>90</v>
      </c>
      <c r="AV1003" s="13" t="s">
        <v>90</v>
      </c>
      <c r="AW1003" s="13" t="s">
        <v>36</v>
      </c>
      <c r="AX1003" s="13" t="s">
        <v>81</v>
      </c>
      <c r="AY1003" s="157" t="s">
        <v>155</v>
      </c>
    </row>
    <row r="1004" spans="2:51" s="14" customFormat="1" ht="12">
      <c r="B1004" s="163"/>
      <c r="D1004" s="150" t="s">
        <v>174</v>
      </c>
      <c r="E1004" s="164" t="s">
        <v>1</v>
      </c>
      <c r="F1004" s="165" t="s">
        <v>181</v>
      </c>
      <c r="H1004" s="166">
        <v>1.04</v>
      </c>
      <c r="I1004" s="167"/>
      <c r="L1004" s="163"/>
      <c r="M1004" s="168"/>
      <c r="T1004" s="169"/>
      <c r="AT1004" s="164" t="s">
        <v>174</v>
      </c>
      <c r="AU1004" s="164" t="s">
        <v>90</v>
      </c>
      <c r="AV1004" s="14" t="s">
        <v>162</v>
      </c>
      <c r="AW1004" s="14" t="s">
        <v>36</v>
      </c>
      <c r="AX1004" s="14" t="s">
        <v>88</v>
      </c>
      <c r="AY1004" s="164" t="s">
        <v>155</v>
      </c>
    </row>
    <row r="1005" spans="2:65" s="1" customFormat="1" ht="24.25" customHeight="1">
      <c r="B1005" s="32"/>
      <c r="C1005" s="170" t="s">
        <v>1228</v>
      </c>
      <c r="D1005" s="170" t="s">
        <v>228</v>
      </c>
      <c r="E1005" s="171" t="s">
        <v>1229</v>
      </c>
      <c r="F1005" s="172" t="s">
        <v>1230</v>
      </c>
      <c r="G1005" s="173" t="s">
        <v>310</v>
      </c>
      <c r="H1005" s="174">
        <v>1</v>
      </c>
      <c r="I1005" s="175"/>
      <c r="J1005" s="176">
        <f>ROUND(I1005*H1005,2)</f>
        <v>0</v>
      </c>
      <c r="K1005" s="172" t="s">
        <v>1</v>
      </c>
      <c r="L1005" s="177"/>
      <c r="M1005" s="178" t="s">
        <v>1</v>
      </c>
      <c r="N1005" s="179" t="s">
        <v>46</v>
      </c>
      <c r="P1005" s="145">
        <f>O1005*H1005</f>
        <v>0</v>
      </c>
      <c r="Q1005" s="145">
        <v>0.006</v>
      </c>
      <c r="R1005" s="145">
        <f>Q1005*H1005</f>
        <v>0.006</v>
      </c>
      <c r="S1005" s="145">
        <v>0</v>
      </c>
      <c r="T1005" s="146">
        <f>S1005*H1005</f>
        <v>0</v>
      </c>
      <c r="AR1005" s="147" t="s">
        <v>358</v>
      </c>
      <c r="AT1005" s="147" t="s">
        <v>228</v>
      </c>
      <c r="AU1005" s="147" t="s">
        <v>90</v>
      </c>
      <c r="AY1005" s="17" t="s">
        <v>155</v>
      </c>
      <c r="BE1005" s="148">
        <f>IF(N1005="základní",J1005,0)</f>
        <v>0</v>
      </c>
      <c r="BF1005" s="148">
        <f>IF(N1005="snížená",J1005,0)</f>
        <v>0</v>
      </c>
      <c r="BG1005" s="148">
        <f>IF(N1005="zákl. přenesená",J1005,0)</f>
        <v>0</v>
      </c>
      <c r="BH1005" s="148">
        <f>IF(N1005="sníž. přenesená",J1005,0)</f>
        <v>0</v>
      </c>
      <c r="BI1005" s="148">
        <f>IF(N1005="nulová",J1005,0)</f>
        <v>0</v>
      </c>
      <c r="BJ1005" s="17" t="s">
        <v>88</v>
      </c>
      <c r="BK1005" s="148">
        <f>ROUND(I1005*H1005,2)</f>
        <v>0</v>
      </c>
      <c r="BL1005" s="17" t="s">
        <v>253</v>
      </c>
      <c r="BM1005" s="147" t="s">
        <v>1231</v>
      </c>
    </row>
    <row r="1006" spans="2:65" s="1" customFormat="1" ht="24.25" customHeight="1">
      <c r="B1006" s="32"/>
      <c r="C1006" s="136" t="s">
        <v>1232</v>
      </c>
      <c r="D1006" s="136" t="s">
        <v>157</v>
      </c>
      <c r="E1006" s="137" t="s">
        <v>1233</v>
      </c>
      <c r="F1006" s="138" t="s">
        <v>1234</v>
      </c>
      <c r="G1006" s="139" t="s">
        <v>310</v>
      </c>
      <c r="H1006" s="140">
        <v>9</v>
      </c>
      <c r="I1006" s="141"/>
      <c r="J1006" s="142">
        <f>ROUND(I1006*H1006,2)</f>
        <v>0</v>
      </c>
      <c r="K1006" s="138" t="s">
        <v>161</v>
      </c>
      <c r="L1006" s="32"/>
      <c r="M1006" s="143" t="s">
        <v>1</v>
      </c>
      <c r="N1006" s="144" t="s">
        <v>46</v>
      </c>
      <c r="P1006" s="145">
        <f>O1006*H1006</f>
        <v>0</v>
      </c>
      <c r="Q1006" s="145">
        <v>0</v>
      </c>
      <c r="R1006" s="145">
        <f>Q1006*H1006</f>
        <v>0</v>
      </c>
      <c r="S1006" s="145">
        <v>0</v>
      </c>
      <c r="T1006" s="146">
        <f>S1006*H1006</f>
        <v>0</v>
      </c>
      <c r="AR1006" s="147" t="s">
        <v>253</v>
      </c>
      <c r="AT1006" s="147" t="s">
        <v>157</v>
      </c>
      <c r="AU1006" s="147" t="s">
        <v>90</v>
      </c>
      <c r="AY1006" s="17" t="s">
        <v>155</v>
      </c>
      <c r="BE1006" s="148">
        <f>IF(N1006="základní",J1006,0)</f>
        <v>0</v>
      </c>
      <c r="BF1006" s="148">
        <f>IF(N1006="snížená",J1006,0)</f>
        <v>0</v>
      </c>
      <c r="BG1006" s="148">
        <f>IF(N1006="zákl. přenesená",J1006,0)</f>
        <v>0</v>
      </c>
      <c r="BH1006" s="148">
        <f>IF(N1006="sníž. přenesená",J1006,0)</f>
        <v>0</v>
      </c>
      <c r="BI1006" s="148">
        <f>IF(N1006="nulová",J1006,0)</f>
        <v>0</v>
      </c>
      <c r="BJ1006" s="17" t="s">
        <v>88</v>
      </c>
      <c r="BK1006" s="148">
        <f>ROUND(I1006*H1006,2)</f>
        <v>0</v>
      </c>
      <c r="BL1006" s="17" t="s">
        <v>253</v>
      </c>
      <c r="BM1006" s="147" t="s">
        <v>1235</v>
      </c>
    </row>
    <row r="1007" spans="2:51" s="12" customFormat="1" ht="12">
      <c r="B1007" s="149"/>
      <c r="D1007" s="150" t="s">
        <v>174</v>
      </c>
      <c r="E1007" s="151" t="s">
        <v>1</v>
      </c>
      <c r="F1007" s="152" t="s">
        <v>1236</v>
      </c>
      <c r="H1007" s="151" t="s">
        <v>1</v>
      </c>
      <c r="I1007" s="153"/>
      <c r="L1007" s="149"/>
      <c r="M1007" s="154"/>
      <c r="T1007" s="155"/>
      <c r="AT1007" s="151" t="s">
        <v>174</v>
      </c>
      <c r="AU1007" s="151" t="s">
        <v>90</v>
      </c>
      <c r="AV1007" s="12" t="s">
        <v>88</v>
      </c>
      <c r="AW1007" s="12" t="s">
        <v>36</v>
      </c>
      <c r="AX1007" s="12" t="s">
        <v>81</v>
      </c>
      <c r="AY1007" s="151" t="s">
        <v>155</v>
      </c>
    </row>
    <row r="1008" spans="2:51" s="13" customFormat="1" ht="12">
      <c r="B1008" s="156"/>
      <c r="D1008" s="150" t="s">
        <v>174</v>
      </c>
      <c r="E1008" s="157" t="s">
        <v>1</v>
      </c>
      <c r="F1008" s="158" t="s">
        <v>88</v>
      </c>
      <c r="H1008" s="159">
        <v>1</v>
      </c>
      <c r="I1008" s="160"/>
      <c r="L1008" s="156"/>
      <c r="M1008" s="161"/>
      <c r="T1008" s="162"/>
      <c r="AT1008" s="157" t="s">
        <v>174</v>
      </c>
      <c r="AU1008" s="157" t="s">
        <v>90</v>
      </c>
      <c r="AV1008" s="13" t="s">
        <v>90</v>
      </c>
      <c r="AW1008" s="13" t="s">
        <v>36</v>
      </c>
      <c r="AX1008" s="13" t="s">
        <v>81</v>
      </c>
      <c r="AY1008" s="157" t="s">
        <v>155</v>
      </c>
    </row>
    <row r="1009" spans="2:51" s="12" customFormat="1" ht="12">
      <c r="B1009" s="149"/>
      <c r="D1009" s="150" t="s">
        <v>174</v>
      </c>
      <c r="E1009" s="151" t="s">
        <v>1</v>
      </c>
      <c r="F1009" s="152" t="s">
        <v>1237</v>
      </c>
      <c r="H1009" s="151" t="s">
        <v>1</v>
      </c>
      <c r="I1009" s="153"/>
      <c r="L1009" s="149"/>
      <c r="M1009" s="154"/>
      <c r="T1009" s="155"/>
      <c r="AT1009" s="151" t="s">
        <v>174</v>
      </c>
      <c r="AU1009" s="151" t="s">
        <v>90</v>
      </c>
      <c r="AV1009" s="12" t="s">
        <v>88</v>
      </c>
      <c r="AW1009" s="12" t="s">
        <v>36</v>
      </c>
      <c r="AX1009" s="12" t="s">
        <v>81</v>
      </c>
      <c r="AY1009" s="151" t="s">
        <v>155</v>
      </c>
    </row>
    <row r="1010" spans="2:51" s="13" customFormat="1" ht="12">
      <c r="B1010" s="156"/>
      <c r="D1010" s="150" t="s">
        <v>174</v>
      </c>
      <c r="E1010" s="157" t="s">
        <v>1</v>
      </c>
      <c r="F1010" s="158" t="s">
        <v>162</v>
      </c>
      <c r="H1010" s="159">
        <v>4</v>
      </c>
      <c r="I1010" s="160"/>
      <c r="L1010" s="156"/>
      <c r="M1010" s="161"/>
      <c r="T1010" s="162"/>
      <c r="AT1010" s="157" t="s">
        <v>174</v>
      </c>
      <c r="AU1010" s="157" t="s">
        <v>90</v>
      </c>
      <c r="AV1010" s="13" t="s">
        <v>90</v>
      </c>
      <c r="AW1010" s="13" t="s">
        <v>36</v>
      </c>
      <c r="AX1010" s="13" t="s">
        <v>81</v>
      </c>
      <c r="AY1010" s="157" t="s">
        <v>155</v>
      </c>
    </row>
    <row r="1011" spans="2:51" s="12" customFormat="1" ht="12">
      <c r="B1011" s="149"/>
      <c r="D1011" s="150" t="s">
        <v>174</v>
      </c>
      <c r="E1011" s="151" t="s">
        <v>1</v>
      </c>
      <c r="F1011" s="152" t="s">
        <v>1238</v>
      </c>
      <c r="H1011" s="151" t="s">
        <v>1</v>
      </c>
      <c r="I1011" s="153"/>
      <c r="L1011" s="149"/>
      <c r="M1011" s="154"/>
      <c r="T1011" s="155"/>
      <c r="AT1011" s="151" t="s">
        <v>174</v>
      </c>
      <c r="AU1011" s="151" t="s">
        <v>90</v>
      </c>
      <c r="AV1011" s="12" t="s">
        <v>88</v>
      </c>
      <c r="AW1011" s="12" t="s">
        <v>36</v>
      </c>
      <c r="AX1011" s="12" t="s">
        <v>81</v>
      </c>
      <c r="AY1011" s="151" t="s">
        <v>155</v>
      </c>
    </row>
    <row r="1012" spans="2:51" s="13" customFormat="1" ht="12">
      <c r="B1012" s="156"/>
      <c r="D1012" s="150" t="s">
        <v>174</v>
      </c>
      <c r="E1012" s="157" t="s">
        <v>1</v>
      </c>
      <c r="F1012" s="158" t="s">
        <v>162</v>
      </c>
      <c r="H1012" s="159">
        <v>4</v>
      </c>
      <c r="I1012" s="160"/>
      <c r="L1012" s="156"/>
      <c r="M1012" s="161"/>
      <c r="T1012" s="162"/>
      <c r="AT1012" s="157" t="s">
        <v>174</v>
      </c>
      <c r="AU1012" s="157" t="s">
        <v>90</v>
      </c>
      <c r="AV1012" s="13" t="s">
        <v>90</v>
      </c>
      <c r="AW1012" s="13" t="s">
        <v>36</v>
      </c>
      <c r="AX1012" s="13" t="s">
        <v>81</v>
      </c>
      <c r="AY1012" s="157" t="s">
        <v>155</v>
      </c>
    </row>
    <row r="1013" spans="2:51" s="14" customFormat="1" ht="12">
      <c r="B1013" s="163"/>
      <c r="D1013" s="150" t="s">
        <v>174</v>
      </c>
      <c r="E1013" s="164" t="s">
        <v>1</v>
      </c>
      <c r="F1013" s="165" t="s">
        <v>181</v>
      </c>
      <c r="H1013" s="166">
        <v>9</v>
      </c>
      <c r="I1013" s="167"/>
      <c r="L1013" s="163"/>
      <c r="M1013" s="168"/>
      <c r="T1013" s="169"/>
      <c r="AT1013" s="164" t="s">
        <v>174</v>
      </c>
      <c r="AU1013" s="164" t="s">
        <v>90</v>
      </c>
      <c r="AV1013" s="14" t="s">
        <v>162</v>
      </c>
      <c r="AW1013" s="14" t="s">
        <v>36</v>
      </c>
      <c r="AX1013" s="14" t="s">
        <v>88</v>
      </c>
      <c r="AY1013" s="164" t="s">
        <v>155</v>
      </c>
    </row>
    <row r="1014" spans="2:65" s="1" customFormat="1" ht="16.5" customHeight="1">
      <c r="B1014" s="32"/>
      <c r="C1014" s="170" t="s">
        <v>1239</v>
      </c>
      <c r="D1014" s="170" t="s">
        <v>228</v>
      </c>
      <c r="E1014" s="171" t="s">
        <v>1240</v>
      </c>
      <c r="F1014" s="172" t="s">
        <v>1241</v>
      </c>
      <c r="G1014" s="173" t="s">
        <v>310</v>
      </c>
      <c r="H1014" s="174">
        <v>1</v>
      </c>
      <c r="I1014" s="175"/>
      <c r="J1014" s="176">
        <f>ROUND(I1014*H1014,2)</f>
        <v>0</v>
      </c>
      <c r="K1014" s="172" t="s">
        <v>1</v>
      </c>
      <c r="L1014" s="177"/>
      <c r="M1014" s="178" t="s">
        <v>1</v>
      </c>
      <c r="N1014" s="179" t="s">
        <v>46</v>
      </c>
      <c r="P1014" s="145">
        <f>O1014*H1014</f>
        <v>0</v>
      </c>
      <c r="Q1014" s="145">
        <v>0.181</v>
      </c>
      <c r="R1014" s="145">
        <f>Q1014*H1014</f>
        <v>0.181</v>
      </c>
      <c r="S1014" s="145">
        <v>0</v>
      </c>
      <c r="T1014" s="146">
        <f>S1014*H1014</f>
        <v>0</v>
      </c>
      <c r="AR1014" s="147" t="s">
        <v>358</v>
      </c>
      <c r="AT1014" s="147" t="s">
        <v>228</v>
      </c>
      <c r="AU1014" s="147" t="s">
        <v>90</v>
      </c>
      <c r="AY1014" s="17" t="s">
        <v>155</v>
      </c>
      <c r="BE1014" s="148">
        <f>IF(N1014="základní",J1014,0)</f>
        <v>0</v>
      </c>
      <c r="BF1014" s="148">
        <f>IF(N1014="snížená",J1014,0)</f>
        <v>0</v>
      </c>
      <c r="BG1014" s="148">
        <f>IF(N1014="zákl. přenesená",J1014,0)</f>
        <v>0</v>
      </c>
      <c r="BH1014" s="148">
        <f>IF(N1014="sníž. přenesená",J1014,0)</f>
        <v>0</v>
      </c>
      <c r="BI1014" s="148">
        <f>IF(N1014="nulová",J1014,0)</f>
        <v>0</v>
      </c>
      <c r="BJ1014" s="17" t="s">
        <v>88</v>
      </c>
      <c r="BK1014" s="148">
        <f>ROUND(I1014*H1014,2)</f>
        <v>0</v>
      </c>
      <c r="BL1014" s="17" t="s">
        <v>253</v>
      </c>
      <c r="BM1014" s="147" t="s">
        <v>1242</v>
      </c>
    </row>
    <row r="1015" spans="2:51" s="12" customFormat="1" ht="12">
      <c r="B1015" s="149"/>
      <c r="D1015" s="150" t="s">
        <v>174</v>
      </c>
      <c r="E1015" s="151" t="s">
        <v>1</v>
      </c>
      <c r="F1015" s="152" t="s">
        <v>1236</v>
      </c>
      <c r="H1015" s="151" t="s">
        <v>1</v>
      </c>
      <c r="I1015" s="153"/>
      <c r="L1015" s="149"/>
      <c r="M1015" s="154"/>
      <c r="T1015" s="155"/>
      <c r="AT1015" s="151" t="s">
        <v>174</v>
      </c>
      <c r="AU1015" s="151" t="s">
        <v>90</v>
      </c>
      <c r="AV1015" s="12" t="s">
        <v>88</v>
      </c>
      <c r="AW1015" s="12" t="s">
        <v>36</v>
      </c>
      <c r="AX1015" s="12" t="s">
        <v>81</v>
      </c>
      <c r="AY1015" s="151" t="s">
        <v>155</v>
      </c>
    </row>
    <row r="1016" spans="2:51" s="13" customFormat="1" ht="12">
      <c r="B1016" s="156"/>
      <c r="D1016" s="150" t="s">
        <v>174</v>
      </c>
      <c r="E1016" s="157" t="s">
        <v>1</v>
      </c>
      <c r="F1016" s="158" t="s">
        <v>88</v>
      </c>
      <c r="H1016" s="159">
        <v>1</v>
      </c>
      <c r="I1016" s="160"/>
      <c r="L1016" s="156"/>
      <c r="M1016" s="161"/>
      <c r="T1016" s="162"/>
      <c r="AT1016" s="157" t="s">
        <v>174</v>
      </c>
      <c r="AU1016" s="157" t="s">
        <v>90</v>
      </c>
      <c r="AV1016" s="13" t="s">
        <v>90</v>
      </c>
      <c r="AW1016" s="13" t="s">
        <v>36</v>
      </c>
      <c r="AX1016" s="13" t="s">
        <v>81</v>
      </c>
      <c r="AY1016" s="157" t="s">
        <v>155</v>
      </c>
    </row>
    <row r="1017" spans="2:51" s="14" customFormat="1" ht="12">
      <c r="B1017" s="163"/>
      <c r="D1017" s="150" t="s">
        <v>174</v>
      </c>
      <c r="E1017" s="164" t="s">
        <v>1</v>
      </c>
      <c r="F1017" s="165" t="s">
        <v>181</v>
      </c>
      <c r="H1017" s="166">
        <v>1</v>
      </c>
      <c r="I1017" s="167"/>
      <c r="L1017" s="163"/>
      <c r="M1017" s="168"/>
      <c r="T1017" s="169"/>
      <c r="AT1017" s="164" t="s">
        <v>174</v>
      </c>
      <c r="AU1017" s="164" t="s">
        <v>90</v>
      </c>
      <c r="AV1017" s="14" t="s">
        <v>162</v>
      </c>
      <c r="AW1017" s="14" t="s">
        <v>36</v>
      </c>
      <c r="AX1017" s="14" t="s">
        <v>88</v>
      </c>
      <c r="AY1017" s="164" t="s">
        <v>155</v>
      </c>
    </row>
    <row r="1018" spans="2:65" s="1" customFormat="1" ht="16.5" customHeight="1">
      <c r="B1018" s="32"/>
      <c r="C1018" s="170" t="s">
        <v>1243</v>
      </c>
      <c r="D1018" s="170" t="s">
        <v>228</v>
      </c>
      <c r="E1018" s="171" t="s">
        <v>1244</v>
      </c>
      <c r="F1018" s="172" t="s">
        <v>1245</v>
      </c>
      <c r="G1018" s="173" t="s">
        <v>310</v>
      </c>
      <c r="H1018" s="174">
        <v>4</v>
      </c>
      <c r="I1018" s="175"/>
      <c r="J1018" s="176">
        <f>ROUND(I1018*H1018,2)</f>
        <v>0</v>
      </c>
      <c r="K1018" s="172" t="s">
        <v>1</v>
      </c>
      <c r="L1018" s="177"/>
      <c r="M1018" s="178" t="s">
        <v>1</v>
      </c>
      <c r="N1018" s="179" t="s">
        <v>46</v>
      </c>
      <c r="P1018" s="145">
        <f>O1018*H1018</f>
        <v>0</v>
      </c>
      <c r="Q1018" s="145">
        <v>0.181</v>
      </c>
      <c r="R1018" s="145">
        <f>Q1018*H1018</f>
        <v>0.724</v>
      </c>
      <c r="S1018" s="145">
        <v>0</v>
      </c>
      <c r="T1018" s="146">
        <f>S1018*H1018</f>
        <v>0</v>
      </c>
      <c r="AR1018" s="147" t="s">
        <v>358</v>
      </c>
      <c r="AT1018" s="147" t="s">
        <v>228</v>
      </c>
      <c r="AU1018" s="147" t="s">
        <v>90</v>
      </c>
      <c r="AY1018" s="17" t="s">
        <v>155</v>
      </c>
      <c r="BE1018" s="148">
        <f>IF(N1018="základní",J1018,0)</f>
        <v>0</v>
      </c>
      <c r="BF1018" s="148">
        <f>IF(N1018="snížená",J1018,0)</f>
        <v>0</v>
      </c>
      <c r="BG1018" s="148">
        <f>IF(N1018="zákl. přenesená",J1018,0)</f>
        <v>0</v>
      </c>
      <c r="BH1018" s="148">
        <f>IF(N1018="sníž. přenesená",J1018,0)</f>
        <v>0</v>
      </c>
      <c r="BI1018" s="148">
        <f>IF(N1018="nulová",J1018,0)</f>
        <v>0</v>
      </c>
      <c r="BJ1018" s="17" t="s">
        <v>88</v>
      </c>
      <c r="BK1018" s="148">
        <f>ROUND(I1018*H1018,2)</f>
        <v>0</v>
      </c>
      <c r="BL1018" s="17" t="s">
        <v>253</v>
      </c>
      <c r="BM1018" s="147" t="s">
        <v>1246</v>
      </c>
    </row>
    <row r="1019" spans="2:51" s="12" customFormat="1" ht="12">
      <c r="B1019" s="149"/>
      <c r="D1019" s="150" t="s">
        <v>174</v>
      </c>
      <c r="E1019" s="151" t="s">
        <v>1</v>
      </c>
      <c r="F1019" s="152" t="s">
        <v>1237</v>
      </c>
      <c r="H1019" s="151" t="s">
        <v>1</v>
      </c>
      <c r="I1019" s="153"/>
      <c r="L1019" s="149"/>
      <c r="M1019" s="154"/>
      <c r="T1019" s="155"/>
      <c r="AT1019" s="151" t="s">
        <v>174</v>
      </c>
      <c r="AU1019" s="151" t="s">
        <v>90</v>
      </c>
      <c r="AV1019" s="12" t="s">
        <v>88</v>
      </c>
      <c r="AW1019" s="12" t="s">
        <v>36</v>
      </c>
      <c r="AX1019" s="12" t="s">
        <v>81</v>
      </c>
      <c r="AY1019" s="151" t="s">
        <v>155</v>
      </c>
    </row>
    <row r="1020" spans="2:51" s="13" customFormat="1" ht="12">
      <c r="B1020" s="156"/>
      <c r="D1020" s="150" t="s">
        <v>174</v>
      </c>
      <c r="E1020" s="157" t="s">
        <v>1</v>
      </c>
      <c r="F1020" s="158" t="s">
        <v>162</v>
      </c>
      <c r="H1020" s="159">
        <v>4</v>
      </c>
      <c r="I1020" s="160"/>
      <c r="L1020" s="156"/>
      <c r="M1020" s="161"/>
      <c r="T1020" s="162"/>
      <c r="AT1020" s="157" t="s">
        <v>174</v>
      </c>
      <c r="AU1020" s="157" t="s">
        <v>90</v>
      </c>
      <c r="AV1020" s="13" t="s">
        <v>90</v>
      </c>
      <c r="AW1020" s="13" t="s">
        <v>36</v>
      </c>
      <c r="AX1020" s="13" t="s">
        <v>81</v>
      </c>
      <c r="AY1020" s="157" t="s">
        <v>155</v>
      </c>
    </row>
    <row r="1021" spans="2:51" s="14" customFormat="1" ht="12">
      <c r="B1021" s="163"/>
      <c r="D1021" s="150" t="s">
        <v>174</v>
      </c>
      <c r="E1021" s="164" t="s">
        <v>1</v>
      </c>
      <c r="F1021" s="165" t="s">
        <v>181</v>
      </c>
      <c r="H1021" s="166">
        <v>4</v>
      </c>
      <c r="I1021" s="167"/>
      <c r="L1021" s="163"/>
      <c r="M1021" s="168"/>
      <c r="T1021" s="169"/>
      <c r="AT1021" s="164" t="s">
        <v>174</v>
      </c>
      <c r="AU1021" s="164" t="s">
        <v>90</v>
      </c>
      <c r="AV1021" s="14" t="s">
        <v>162</v>
      </c>
      <c r="AW1021" s="14" t="s">
        <v>36</v>
      </c>
      <c r="AX1021" s="14" t="s">
        <v>88</v>
      </c>
      <c r="AY1021" s="164" t="s">
        <v>155</v>
      </c>
    </row>
    <row r="1022" spans="2:65" s="1" customFormat="1" ht="16.5" customHeight="1">
      <c r="B1022" s="32"/>
      <c r="C1022" s="170" t="s">
        <v>1247</v>
      </c>
      <c r="D1022" s="170" t="s">
        <v>228</v>
      </c>
      <c r="E1022" s="171" t="s">
        <v>1248</v>
      </c>
      <c r="F1022" s="172" t="s">
        <v>1249</v>
      </c>
      <c r="G1022" s="173" t="s">
        <v>310</v>
      </c>
      <c r="H1022" s="174">
        <v>4</v>
      </c>
      <c r="I1022" s="175"/>
      <c r="J1022" s="176">
        <f>ROUND(I1022*H1022,2)</f>
        <v>0</v>
      </c>
      <c r="K1022" s="172" t="s">
        <v>1</v>
      </c>
      <c r="L1022" s="177"/>
      <c r="M1022" s="178" t="s">
        <v>1</v>
      </c>
      <c r="N1022" s="179" t="s">
        <v>46</v>
      </c>
      <c r="P1022" s="145">
        <f>O1022*H1022</f>
        <v>0</v>
      </c>
      <c r="Q1022" s="145">
        <v>0.181</v>
      </c>
      <c r="R1022" s="145">
        <f>Q1022*H1022</f>
        <v>0.724</v>
      </c>
      <c r="S1022" s="145">
        <v>0</v>
      </c>
      <c r="T1022" s="146">
        <f>S1022*H1022</f>
        <v>0</v>
      </c>
      <c r="AR1022" s="147" t="s">
        <v>358</v>
      </c>
      <c r="AT1022" s="147" t="s">
        <v>228</v>
      </c>
      <c r="AU1022" s="147" t="s">
        <v>90</v>
      </c>
      <c r="AY1022" s="17" t="s">
        <v>155</v>
      </c>
      <c r="BE1022" s="148">
        <f>IF(N1022="základní",J1022,0)</f>
        <v>0</v>
      </c>
      <c r="BF1022" s="148">
        <f>IF(N1022="snížená",J1022,0)</f>
        <v>0</v>
      </c>
      <c r="BG1022" s="148">
        <f>IF(N1022="zákl. přenesená",J1022,0)</f>
        <v>0</v>
      </c>
      <c r="BH1022" s="148">
        <f>IF(N1022="sníž. přenesená",J1022,0)</f>
        <v>0</v>
      </c>
      <c r="BI1022" s="148">
        <f>IF(N1022="nulová",J1022,0)</f>
        <v>0</v>
      </c>
      <c r="BJ1022" s="17" t="s">
        <v>88</v>
      </c>
      <c r="BK1022" s="148">
        <f>ROUND(I1022*H1022,2)</f>
        <v>0</v>
      </c>
      <c r="BL1022" s="17" t="s">
        <v>253</v>
      </c>
      <c r="BM1022" s="147" t="s">
        <v>1250</v>
      </c>
    </row>
    <row r="1023" spans="2:51" s="12" customFormat="1" ht="12">
      <c r="B1023" s="149"/>
      <c r="D1023" s="150" t="s">
        <v>174</v>
      </c>
      <c r="E1023" s="151" t="s">
        <v>1</v>
      </c>
      <c r="F1023" s="152" t="s">
        <v>1238</v>
      </c>
      <c r="H1023" s="151" t="s">
        <v>1</v>
      </c>
      <c r="I1023" s="153"/>
      <c r="L1023" s="149"/>
      <c r="M1023" s="154"/>
      <c r="T1023" s="155"/>
      <c r="AT1023" s="151" t="s">
        <v>174</v>
      </c>
      <c r="AU1023" s="151" t="s">
        <v>90</v>
      </c>
      <c r="AV1023" s="12" t="s">
        <v>88</v>
      </c>
      <c r="AW1023" s="12" t="s">
        <v>36</v>
      </c>
      <c r="AX1023" s="12" t="s">
        <v>81</v>
      </c>
      <c r="AY1023" s="151" t="s">
        <v>155</v>
      </c>
    </row>
    <row r="1024" spans="2:51" s="13" customFormat="1" ht="12">
      <c r="B1024" s="156"/>
      <c r="D1024" s="150" t="s">
        <v>174</v>
      </c>
      <c r="E1024" s="157" t="s">
        <v>1</v>
      </c>
      <c r="F1024" s="158" t="s">
        <v>162</v>
      </c>
      <c r="H1024" s="159">
        <v>4</v>
      </c>
      <c r="I1024" s="160"/>
      <c r="L1024" s="156"/>
      <c r="M1024" s="161"/>
      <c r="T1024" s="162"/>
      <c r="AT1024" s="157" t="s">
        <v>174</v>
      </c>
      <c r="AU1024" s="157" t="s">
        <v>90</v>
      </c>
      <c r="AV1024" s="13" t="s">
        <v>90</v>
      </c>
      <c r="AW1024" s="13" t="s">
        <v>36</v>
      </c>
      <c r="AX1024" s="13" t="s">
        <v>81</v>
      </c>
      <c r="AY1024" s="157" t="s">
        <v>155</v>
      </c>
    </row>
    <row r="1025" spans="2:51" s="14" customFormat="1" ht="12">
      <c r="B1025" s="163"/>
      <c r="D1025" s="150" t="s">
        <v>174</v>
      </c>
      <c r="E1025" s="164" t="s">
        <v>1</v>
      </c>
      <c r="F1025" s="165" t="s">
        <v>181</v>
      </c>
      <c r="H1025" s="166">
        <v>4</v>
      </c>
      <c r="I1025" s="167"/>
      <c r="L1025" s="163"/>
      <c r="M1025" s="168"/>
      <c r="T1025" s="169"/>
      <c r="AT1025" s="164" t="s">
        <v>174</v>
      </c>
      <c r="AU1025" s="164" t="s">
        <v>90</v>
      </c>
      <c r="AV1025" s="14" t="s">
        <v>162</v>
      </c>
      <c r="AW1025" s="14" t="s">
        <v>36</v>
      </c>
      <c r="AX1025" s="14" t="s">
        <v>88</v>
      </c>
      <c r="AY1025" s="164" t="s">
        <v>155</v>
      </c>
    </row>
    <row r="1026" spans="2:65" s="1" customFormat="1" ht="24.25" customHeight="1">
      <c r="B1026" s="32"/>
      <c r="C1026" s="136" t="s">
        <v>1251</v>
      </c>
      <c r="D1026" s="136" t="s">
        <v>157</v>
      </c>
      <c r="E1026" s="137" t="s">
        <v>1252</v>
      </c>
      <c r="F1026" s="138" t="s">
        <v>1253</v>
      </c>
      <c r="G1026" s="139" t="s">
        <v>422</v>
      </c>
      <c r="H1026" s="140">
        <v>19</v>
      </c>
      <c r="I1026" s="141"/>
      <c r="J1026" s="142">
        <f>ROUND(I1026*H1026,2)</f>
        <v>0</v>
      </c>
      <c r="K1026" s="138" t="s">
        <v>161</v>
      </c>
      <c r="L1026" s="32"/>
      <c r="M1026" s="143" t="s">
        <v>1</v>
      </c>
      <c r="N1026" s="144" t="s">
        <v>46</v>
      </c>
      <c r="P1026" s="145">
        <f>O1026*H1026</f>
        <v>0</v>
      </c>
      <c r="Q1026" s="145">
        <v>0</v>
      </c>
      <c r="R1026" s="145">
        <f>Q1026*H1026</f>
        <v>0</v>
      </c>
      <c r="S1026" s="145">
        <v>0</v>
      </c>
      <c r="T1026" s="146">
        <f>S1026*H1026</f>
        <v>0</v>
      </c>
      <c r="AR1026" s="147" t="s">
        <v>253</v>
      </c>
      <c r="AT1026" s="147" t="s">
        <v>157</v>
      </c>
      <c r="AU1026" s="147" t="s">
        <v>90</v>
      </c>
      <c r="AY1026" s="17" t="s">
        <v>155</v>
      </c>
      <c r="BE1026" s="148">
        <f>IF(N1026="základní",J1026,0)</f>
        <v>0</v>
      </c>
      <c r="BF1026" s="148">
        <f>IF(N1026="snížená",J1026,0)</f>
        <v>0</v>
      </c>
      <c r="BG1026" s="148">
        <f>IF(N1026="zákl. přenesená",J1026,0)</f>
        <v>0</v>
      </c>
      <c r="BH1026" s="148">
        <f>IF(N1026="sníž. přenesená",J1026,0)</f>
        <v>0</v>
      </c>
      <c r="BI1026" s="148">
        <f>IF(N1026="nulová",J1026,0)</f>
        <v>0</v>
      </c>
      <c r="BJ1026" s="17" t="s">
        <v>88</v>
      </c>
      <c r="BK1026" s="148">
        <f>ROUND(I1026*H1026,2)</f>
        <v>0</v>
      </c>
      <c r="BL1026" s="17" t="s">
        <v>253</v>
      </c>
      <c r="BM1026" s="147" t="s">
        <v>1254</v>
      </c>
    </row>
    <row r="1027" spans="2:51" s="12" customFormat="1" ht="12">
      <c r="B1027" s="149"/>
      <c r="D1027" s="150" t="s">
        <v>174</v>
      </c>
      <c r="E1027" s="151" t="s">
        <v>1</v>
      </c>
      <c r="F1027" s="152" t="s">
        <v>1255</v>
      </c>
      <c r="H1027" s="151" t="s">
        <v>1</v>
      </c>
      <c r="I1027" s="153"/>
      <c r="L1027" s="149"/>
      <c r="M1027" s="154"/>
      <c r="T1027" s="155"/>
      <c r="AT1027" s="151" t="s">
        <v>174</v>
      </c>
      <c r="AU1027" s="151" t="s">
        <v>90</v>
      </c>
      <c r="AV1027" s="12" t="s">
        <v>88</v>
      </c>
      <c r="AW1027" s="12" t="s">
        <v>36</v>
      </c>
      <c r="AX1027" s="12" t="s">
        <v>81</v>
      </c>
      <c r="AY1027" s="151" t="s">
        <v>155</v>
      </c>
    </row>
    <row r="1028" spans="2:51" s="13" customFormat="1" ht="12">
      <c r="B1028" s="156"/>
      <c r="D1028" s="150" t="s">
        <v>174</v>
      </c>
      <c r="E1028" s="157" t="s">
        <v>1</v>
      </c>
      <c r="F1028" s="158" t="s">
        <v>1256</v>
      </c>
      <c r="H1028" s="159">
        <v>19</v>
      </c>
      <c r="I1028" s="160"/>
      <c r="L1028" s="156"/>
      <c r="M1028" s="161"/>
      <c r="T1028" s="162"/>
      <c r="AT1028" s="157" t="s">
        <v>174</v>
      </c>
      <c r="AU1028" s="157" t="s">
        <v>90</v>
      </c>
      <c r="AV1028" s="13" t="s">
        <v>90</v>
      </c>
      <c r="AW1028" s="13" t="s">
        <v>36</v>
      </c>
      <c r="AX1028" s="13" t="s">
        <v>81</v>
      </c>
      <c r="AY1028" s="157" t="s">
        <v>155</v>
      </c>
    </row>
    <row r="1029" spans="2:51" s="14" customFormat="1" ht="12">
      <c r="B1029" s="163"/>
      <c r="D1029" s="150" t="s">
        <v>174</v>
      </c>
      <c r="E1029" s="164" t="s">
        <v>1</v>
      </c>
      <c r="F1029" s="165" t="s">
        <v>181</v>
      </c>
      <c r="H1029" s="166">
        <v>19</v>
      </c>
      <c r="I1029" s="167"/>
      <c r="L1029" s="163"/>
      <c r="M1029" s="168"/>
      <c r="T1029" s="169"/>
      <c r="AT1029" s="164" t="s">
        <v>174</v>
      </c>
      <c r="AU1029" s="164" t="s">
        <v>90</v>
      </c>
      <c r="AV1029" s="14" t="s">
        <v>162</v>
      </c>
      <c r="AW1029" s="14" t="s">
        <v>36</v>
      </c>
      <c r="AX1029" s="14" t="s">
        <v>88</v>
      </c>
      <c r="AY1029" s="164" t="s">
        <v>155</v>
      </c>
    </row>
    <row r="1030" spans="2:65" s="1" customFormat="1" ht="24.25" customHeight="1">
      <c r="B1030" s="32"/>
      <c r="C1030" s="136" t="s">
        <v>1257</v>
      </c>
      <c r="D1030" s="136" t="s">
        <v>157</v>
      </c>
      <c r="E1030" s="137" t="s">
        <v>1258</v>
      </c>
      <c r="F1030" s="138" t="s">
        <v>1259</v>
      </c>
      <c r="G1030" s="139" t="s">
        <v>422</v>
      </c>
      <c r="H1030" s="140">
        <v>19</v>
      </c>
      <c r="I1030" s="141"/>
      <c r="J1030" s="142">
        <f>ROUND(I1030*H1030,2)</f>
        <v>0</v>
      </c>
      <c r="K1030" s="138" t="s">
        <v>161</v>
      </c>
      <c r="L1030" s="32"/>
      <c r="M1030" s="143" t="s">
        <v>1</v>
      </c>
      <c r="N1030" s="144" t="s">
        <v>46</v>
      </c>
      <c r="P1030" s="145">
        <f>O1030*H1030</f>
        <v>0</v>
      </c>
      <c r="Q1030" s="145">
        <v>0</v>
      </c>
      <c r="R1030" s="145">
        <f>Q1030*H1030</f>
        <v>0</v>
      </c>
      <c r="S1030" s="145">
        <v>0.05</v>
      </c>
      <c r="T1030" s="146">
        <f>S1030*H1030</f>
        <v>0.9500000000000001</v>
      </c>
      <c r="AR1030" s="147" t="s">
        <v>253</v>
      </c>
      <c r="AT1030" s="147" t="s">
        <v>157</v>
      </c>
      <c r="AU1030" s="147" t="s">
        <v>90</v>
      </c>
      <c r="AY1030" s="17" t="s">
        <v>155</v>
      </c>
      <c r="BE1030" s="148">
        <f>IF(N1030="základní",J1030,0)</f>
        <v>0</v>
      </c>
      <c r="BF1030" s="148">
        <f>IF(N1030="snížená",J1030,0)</f>
        <v>0</v>
      </c>
      <c r="BG1030" s="148">
        <f>IF(N1030="zákl. přenesená",J1030,0)</f>
        <v>0</v>
      </c>
      <c r="BH1030" s="148">
        <f>IF(N1030="sníž. přenesená",J1030,0)</f>
        <v>0</v>
      </c>
      <c r="BI1030" s="148">
        <f>IF(N1030="nulová",J1030,0)</f>
        <v>0</v>
      </c>
      <c r="BJ1030" s="17" t="s">
        <v>88</v>
      </c>
      <c r="BK1030" s="148">
        <f>ROUND(I1030*H1030,2)</f>
        <v>0</v>
      </c>
      <c r="BL1030" s="17" t="s">
        <v>253</v>
      </c>
      <c r="BM1030" s="147" t="s">
        <v>1260</v>
      </c>
    </row>
    <row r="1031" spans="2:51" s="12" customFormat="1" ht="12">
      <c r="B1031" s="149"/>
      <c r="D1031" s="150" t="s">
        <v>174</v>
      </c>
      <c r="E1031" s="151" t="s">
        <v>1</v>
      </c>
      <c r="F1031" s="152" t="s">
        <v>1261</v>
      </c>
      <c r="H1031" s="151" t="s">
        <v>1</v>
      </c>
      <c r="I1031" s="153"/>
      <c r="L1031" s="149"/>
      <c r="M1031" s="154"/>
      <c r="T1031" s="155"/>
      <c r="AT1031" s="151" t="s">
        <v>174</v>
      </c>
      <c r="AU1031" s="151" t="s">
        <v>90</v>
      </c>
      <c r="AV1031" s="12" t="s">
        <v>88</v>
      </c>
      <c r="AW1031" s="12" t="s">
        <v>36</v>
      </c>
      <c r="AX1031" s="12" t="s">
        <v>81</v>
      </c>
      <c r="AY1031" s="151" t="s">
        <v>155</v>
      </c>
    </row>
    <row r="1032" spans="2:51" s="13" customFormat="1" ht="12">
      <c r="B1032" s="156"/>
      <c r="D1032" s="150" t="s">
        <v>174</v>
      </c>
      <c r="E1032" s="157" t="s">
        <v>1</v>
      </c>
      <c r="F1032" s="158" t="s">
        <v>1256</v>
      </c>
      <c r="H1032" s="159">
        <v>19</v>
      </c>
      <c r="I1032" s="160"/>
      <c r="L1032" s="156"/>
      <c r="M1032" s="161"/>
      <c r="T1032" s="162"/>
      <c r="AT1032" s="157" t="s">
        <v>174</v>
      </c>
      <c r="AU1032" s="157" t="s">
        <v>90</v>
      </c>
      <c r="AV1032" s="13" t="s">
        <v>90</v>
      </c>
      <c r="AW1032" s="13" t="s">
        <v>36</v>
      </c>
      <c r="AX1032" s="13" t="s">
        <v>81</v>
      </c>
      <c r="AY1032" s="157" t="s">
        <v>155</v>
      </c>
    </row>
    <row r="1033" spans="2:51" s="14" customFormat="1" ht="12">
      <c r="B1033" s="163"/>
      <c r="D1033" s="150" t="s">
        <v>174</v>
      </c>
      <c r="E1033" s="164" t="s">
        <v>1</v>
      </c>
      <c r="F1033" s="165" t="s">
        <v>181</v>
      </c>
      <c r="H1033" s="166">
        <v>19</v>
      </c>
      <c r="I1033" s="167"/>
      <c r="L1033" s="163"/>
      <c r="M1033" s="168"/>
      <c r="T1033" s="169"/>
      <c r="AT1033" s="164" t="s">
        <v>174</v>
      </c>
      <c r="AU1033" s="164" t="s">
        <v>90</v>
      </c>
      <c r="AV1033" s="14" t="s">
        <v>162</v>
      </c>
      <c r="AW1033" s="14" t="s">
        <v>36</v>
      </c>
      <c r="AX1033" s="14" t="s">
        <v>88</v>
      </c>
      <c r="AY1033" s="164" t="s">
        <v>155</v>
      </c>
    </row>
    <row r="1034" spans="2:65" s="1" customFormat="1" ht="24.25" customHeight="1">
      <c r="B1034" s="32"/>
      <c r="C1034" s="136" t="s">
        <v>1262</v>
      </c>
      <c r="D1034" s="136" t="s">
        <v>157</v>
      </c>
      <c r="E1034" s="137" t="s">
        <v>1263</v>
      </c>
      <c r="F1034" s="138" t="s">
        <v>1264</v>
      </c>
      <c r="G1034" s="139" t="s">
        <v>1265</v>
      </c>
      <c r="H1034" s="140">
        <v>875.594</v>
      </c>
      <c r="I1034" s="141"/>
      <c r="J1034" s="142">
        <f>ROUND(I1034*H1034,2)</f>
        <v>0</v>
      </c>
      <c r="K1034" s="138" t="s">
        <v>161</v>
      </c>
      <c r="L1034" s="32"/>
      <c r="M1034" s="143" t="s">
        <v>1</v>
      </c>
      <c r="N1034" s="144" t="s">
        <v>46</v>
      </c>
      <c r="P1034" s="145">
        <f>O1034*H1034</f>
        <v>0</v>
      </c>
      <c r="Q1034" s="145">
        <v>4.93375E-05</v>
      </c>
      <c r="R1034" s="145">
        <f>Q1034*H1034</f>
        <v>0.043199618975</v>
      </c>
      <c r="S1034" s="145">
        <v>0</v>
      </c>
      <c r="T1034" s="146">
        <f>S1034*H1034</f>
        <v>0</v>
      </c>
      <c r="AR1034" s="147" t="s">
        <v>253</v>
      </c>
      <c r="AT1034" s="147" t="s">
        <v>157</v>
      </c>
      <c r="AU1034" s="147" t="s">
        <v>90</v>
      </c>
      <c r="AY1034" s="17" t="s">
        <v>155</v>
      </c>
      <c r="BE1034" s="148">
        <f>IF(N1034="základní",J1034,0)</f>
        <v>0</v>
      </c>
      <c r="BF1034" s="148">
        <f>IF(N1034="snížená",J1034,0)</f>
        <v>0</v>
      </c>
      <c r="BG1034" s="148">
        <f>IF(N1034="zákl. přenesená",J1034,0)</f>
        <v>0</v>
      </c>
      <c r="BH1034" s="148">
        <f>IF(N1034="sníž. přenesená",J1034,0)</f>
        <v>0</v>
      </c>
      <c r="BI1034" s="148">
        <f>IF(N1034="nulová",J1034,0)</f>
        <v>0</v>
      </c>
      <c r="BJ1034" s="17" t="s">
        <v>88</v>
      </c>
      <c r="BK1034" s="148">
        <f>ROUND(I1034*H1034,2)</f>
        <v>0</v>
      </c>
      <c r="BL1034" s="17" t="s">
        <v>253</v>
      </c>
      <c r="BM1034" s="147" t="s">
        <v>1266</v>
      </c>
    </row>
    <row r="1035" spans="2:51" s="12" customFormat="1" ht="12">
      <c r="B1035" s="149"/>
      <c r="D1035" s="150" t="s">
        <v>174</v>
      </c>
      <c r="E1035" s="151" t="s">
        <v>1</v>
      </c>
      <c r="F1035" s="152" t="s">
        <v>1267</v>
      </c>
      <c r="H1035" s="151" t="s">
        <v>1</v>
      </c>
      <c r="I1035" s="153"/>
      <c r="L1035" s="149"/>
      <c r="M1035" s="154"/>
      <c r="T1035" s="155"/>
      <c r="AT1035" s="151" t="s">
        <v>174</v>
      </c>
      <c r="AU1035" s="151" t="s">
        <v>90</v>
      </c>
      <c r="AV1035" s="12" t="s">
        <v>88</v>
      </c>
      <c r="AW1035" s="12" t="s">
        <v>36</v>
      </c>
      <c r="AX1035" s="12" t="s">
        <v>81</v>
      </c>
      <c r="AY1035" s="151" t="s">
        <v>155</v>
      </c>
    </row>
    <row r="1036" spans="2:51" s="12" customFormat="1" ht="12">
      <c r="B1036" s="149"/>
      <c r="D1036" s="150" t="s">
        <v>174</v>
      </c>
      <c r="E1036" s="151" t="s">
        <v>1</v>
      </c>
      <c r="F1036" s="152" t="s">
        <v>1268</v>
      </c>
      <c r="H1036" s="151" t="s">
        <v>1</v>
      </c>
      <c r="I1036" s="153"/>
      <c r="L1036" s="149"/>
      <c r="M1036" s="154"/>
      <c r="T1036" s="155"/>
      <c r="AT1036" s="151" t="s">
        <v>174</v>
      </c>
      <c r="AU1036" s="151" t="s">
        <v>90</v>
      </c>
      <c r="AV1036" s="12" t="s">
        <v>88</v>
      </c>
      <c r="AW1036" s="12" t="s">
        <v>36</v>
      </c>
      <c r="AX1036" s="12" t="s">
        <v>81</v>
      </c>
      <c r="AY1036" s="151" t="s">
        <v>155</v>
      </c>
    </row>
    <row r="1037" spans="2:51" s="13" customFormat="1" ht="12">
      <c r="B1037" s="156"/>
      <c r="D1037" s="150" t="s">
        <v>174</v>
      </c>
      <c r="E1037" s="157" t="s">
        <v>1</v>
      </c>
      <c r="F1037" s="158" t="s">
        <v>1269</v>
      </c>
      <c r="H1037" s="159">
        <v>37.82</v>
      </c>
      <c r="I1037" s="160"/>
      <c r="L1037" s="156"/>
      <c r="M1037" s="161"/>
      <c r="T1037" s="162"/>
      <c r="AT1037" s="157" t="s">
        <v>174</v>
      </c>
      <c r="AU1037" s="157" t="s">
        <v>90</v>
      </c>
      <c r="AV1037" s="13" t="s">
        <v>90</v>
      </c>
      <c r="AW1037" s="13" t="s">
        <v>36</v>
      </c>
      <c r="AX1037" s="13" t="s">
        <v>81</v>
      </c>
      <c r="AY1037" s="157" t="s">
        <v>155</v>
      </c>
    </row>
    <row r="1038" spans="2:51" s="13" customFormat="1" ht="12">
      <c r="B1038" s="156"/>
      <c r="D1038" s="150" t="s">
        <v>174</v>
      </c>
      <c r="E1038" s="157" t="s">
        <v>1</v>
      </c>
      <c r="F1038" s="158" t="s">
        <v>1270</v>
      </c>
      <c r="H1038" s="159">
        <v>48.8</v>
      </c>
      <c r="I1038" s="160"/>
      <c r="L1038" s="156"/>
      <c r="M1038" s="161"/>
      <c r="T1038" s="162"/>
      <c r="AT1038" s="157" t="s">
        <v>174</v>
      </c>
      <c r="AU1038" s="157" t="s">
        <v>90</v>
      </c>
      <c r="AV1038" s="13" t="s">
        <v>90</v>
      </c>
      <c r="AW1038" s="13" t="s">
        <v>36</v>
      </c>
      <c r="AX1038" s="13" t="s">
        <v>81</v>
      </c>
      <c r="AY1038" s="157" t="s">
        <v>155</v>
      </c>
    </row>
    <row r="1039" spans="2:51" s="13" customFormat="1" ht="12">
      <c r="B1039" s="156"/>
      <c r="D1039" s="150" t="s">
        <v>174</v>
      </c>
      <c r="E1039" s="157" t="s">
        <v>1</v>
      </c>
      <c r="F1039" s="158" t="s">
        <v>1271</v>
      </c>
      <c r="H1039" s="159">
        <v>283.04</v>
      </c>
      <c r="I1039" s="160"/>
      <c r="L1039" s="156"/>
      <c r="M1039" s="161"/>
      <c r="T1039" s="162"/>
      <c r="AT1039" s="157" t="s">
        <v>174</v>
      </c>
      <c r="AU1039" s="157" t="s">
        <v>90</v>
      </c>
      <c r="AV1039" s="13" t="s">
        <v>90</v>
      </c>
      <c r="AW1039" s="13" t="s">
        <v>36</v>
      </c>
      <c r="AX1039" s="13" t="s">
        <v>81</v>
      </c>
      <c r="AY1039" s="157" t="s">
        <v>155</v>
      </c>
    </row>
    <row r="1040" spans="2:51" s="13" customFormat="1" ht="12">
      <c r="B1040" s="156"/>
      <c r="D1040" s="150" t="s">
        <v>174</v>
      </c>
      <c r="E1040" s="157" t="s">
        <v>1</v>
      </c>
      <c r="F1040" s="158" t="s">
        <v>1272</v>
      </c>
      <c r="H1040" s="159">
        <v>244</v>
      </c>
      <c r="I1040" s="160"/>
      <c r="L1040" s="156"/>
      <c r="M1040" s="161"/>
      <c r="T1040" s="162"/>
      <c r="AT1040" s="157" t="s">
        <v>174</v>
      </c>
      <c r="AU1040" s="157" t="s">
        <v>90</v>
      </c>
      <c r="AV1040" s="13" t="s">
        <v>90</v>
      </c>
      <c r="AW1040" s="13" t="s">
        <v>36</v>
      </c>
      <c r="AX1040" s="13" t="s">
        <v>81</v>
      </c>
      <c r="AY1040" s="157" t="s">
        <v>155</v>
      </c>
    </row>
    <row r="1041" spans="2:51" s="12" customFormat="1" ht="12">
      <c r="B1041" s="149"/>
      <c r="D1041" s="150" t="s">
        <v>174</v>
      </c>
      <c r="E1041" s="151" t="s">
        <v>1</v>
      </c>
      <c r="F1041" s="152" t="s">
        <v>1273</v>
      </c>
      <c r="H1041" s="151" t="s">
        <v>1</v>
      </c>
      <c r="I1041" s="153"/>
      <c r="L1041" s="149"/>
      <c r="M1041" s="154"/>
      <c r="T1041" s="155"/>
      <c r="AT1041" s="151" t="s">
        <v>174</v>
      </c>
      <c r="AU1041" s="151" t="s">
        <v>90</v>
      </c>
      <c r="AV1041" s="12" t="s">
        <v>88</v>
      </c>
      <c r="AW1041" s="12" t="s">
        <v>36</v>
      </c>
      <c r="AX1041" s="12" t="s">
        <v>81</v>
      </c>
      <c r="AY1041" s="151" t="s">
        <v>155</v>
      </c>
    </row>
    <row r="1042" spans="2:51" s="13" customFormat="1" ht="12">
      <c r="B1042" s="156"/>
      <c r="D1042" s="150" t="s">
        <v>174</v>
      </c>
      <c r="E1042" s="157" t="s">
        <v>1</v>
      </c>
      <c r="F1042" s="158" t="s">
        <v>1274</v>
      </c>
      <c r="H1042" s="159">
        <v>261.934</v>
      </c>
      <c r="I1042" s="160"/>
      <c r="L1042" s="156"/>
      <c r="M1042" s="161"/>
      <c r="T1042" s="162"/>
      <c r="AT1042" s="157" t="s">
        <v>174</v>
      </c>
      <c r="AU1042" s="157" t="s">
        <v>90</v>
      </c>
      <c r="AV1042" s="13" t="s">
        <v>90</v>
      </c>
      <c r="AW1042" s="13" t="s">
        <v>36</v>
      </c>
      <c r="AX1042" s="13" t="s">
        <v>81</v>
      </c>
      <c r="AY1042" s="157" t="s">
        <v>155</v>
      </c>
    </row>
    <row r="1043" spans="2:51" s="14" customFormat="1" ht="12">
      <c r="B1043" s="163"/>
      <c r="D1043" s="150" t="s">
        <v>174</v>
      </c>
      <c r="E1043" s="164" t="s">
        <v>1</v>
      </c>
      <c r="F1043" s="165" t="s">
        <v>181</v>
      </c>
      <c r="H1043" s="166">
        <v>875.594</v>
      </c>
      <c r="I1043" s="167"/>
      <c r="L1043" s="163"/>
      <c r="M1043" s="168"/>
      <c r="T1043" s="169"/>
      <c r="AT1043" s="164" t="s">
        <v>174</v>
      </c>
      <c r="AU1043" s="164" t="s">
        <v>90</v>
      </c>
      <c r="AV1043" s="14" t="s">
        <v>162</v>
      </c>
      <c r="AW1043" s="14" t="s">
        <v>36</v>
      </c>
      <c r="AX1043" s="14" t="s">
        <v>88</v>
      </c>
      <c r="AY1043" s="164" t="s">
        <v>155</v>
      </c>
    </row>
    <row r="1044" spans="2:65" s="1" customFormat="1" ht="24.25" customHeight="1">
      <c r="B1044" s="32"/>
      <c r="C1044" s="170" t="s">
        <v>1275</v>
      </c>
      <c r="D1044" s="170" t="s">
        <v>228</v>
      </c>
      <c r="E1044" s="171" t="s">
        <v>1276</v>
      </c>
      <c r="F1044" s="172" t="s">
        <v>1277</v>
      </c>
      <c r="G1044" s="173" t="s">
        <v>197</v>
      </c>
      <c r="H1044" s="174">
        <v>0.875</v>
      </c>
      <c r="I1044" s="175"/>
      <c r="J1044" s="176">
        <f>ROUND(I1044*H1044,2)</f>
        <v>0</v>
      </c>
      <c r="K1044" s="172" t="s">
        <v>161</v>
      </c>
      <c r="L1044" s="177"/>
      <c r="M1044" s="178" t="s">
        <v>1</v>
      </c>
      <c r="N1044" s="179" t="s">
        <v>46</v>
      </c>
      <c r="P1044" s="145">
        <f>O1044*H1044</f>
        <v>0</v>
      </c>
      <c r="Q1044" s="145">
        <v>1</v>
      </c>
      <c r="R1044" s="145">
        <f>Q1044*H1044</f>
        <v>0.875</v>
      </c>
      <c r="S1044" s="145">
        <v>0</v>
      </c>
      <c r="T1044" s="146">
        <f>S1044*H1044</f>
        <v>0</v>
      </c>
      <c r="AR1044" s="147" t="s">
        <v>358</v>
      </c>
      <c r="AT1044" s="147" t="s">
        <v>228</v>
      </c>
      <c r="AU1044" s="147" t="s">
        <v>90</v>
      </c>
      <c r="AY1044" s="17" t="s">
        <v>155</v>
      </c>
      <c r="BE1044" s="148">
        <f>IF(N1044="základní",J1044,0)</f>
        <v>0</v>
      </c>
      <c r="BF1044" s="148">
        <f>IF(N1044="snížená",J1044,0)</f>
        <v>0</v>
      </c>
      <c r="BG1044" s="148">
        <f>IF(N1044="zákl. přenesená",J1044,0)</f>
        <v>0</v>
      </c>
      <c r="BH1044" s="148">
        <f>IF(N1044="sníž. přenesená",J1044,0)</f>
        <v>0</v>
      </c>
      <c r="BI1044" s="148">
        <f>IF(N1044="nulová",J1044,0)</f>
        <v>0</v>
      </c>
      <c r="BJ1044" s="17" t="s">
        <v>88</v>
      </c>
      <c r="BK1044" s="148">
        <f>ROUND(I1044*H1044,2)</f>
        <v>0</v>
      </c>
      <c r="BL1044" s="17" t="s">
        <v>253</v>
      </c>
      <c r="BM1044" s="147" t="s">
        <v>1278</v>
      </c>
    </row>
    <row r="1045" spans="2:47" s="1" customFormat="1" ht="18">
      <c r="B1045" s="32"/>
      <c r="D1045" s="150" t="s">
        <v>277</v>
      </c>
      <c r="F1045" s="180" t="s">
        <v>1279</v>
      </c>
      <c r="I1045" s="181"/>
      <c r="L1045" s="32"/>
      <c r="M1045" s="182"/>
      <c r="T1045" s="54"/>
      <c r="AT1045" s="17" t="s">
        <v>277</v>
      </c>
      <c r="AU1045" s="17" t="s">
        <v>90</v>
      </c>
    </row>
    <row r="1046" spans="2:51" s="13" customFormat="1" ht="20">
      <c r="B1046" s="156"/>
      <c r="D1046" s="150" t="s">
        <v>174</v>
      </c>
      <c r="F1046" s="158" t="s">
        <v>1280</v>
      </c>
      <c r="H1046" s="159">
        <v>0.875</v>
      </c>
      <c r="I1046" s="160"/>
      <c r="L1046" s="156"/>
      <c r="M1046" s="161"/>
      <c r="T1046" s="162"/>
      <c r="AT1046" s="157" t="s">
        <v>174</v>
      </c>
      <c r="AU1046" s="157" t="s">
        <v>90</v>
      </c>
      <c r="AV1046" s="13" t="s">
        <v>90</v>
      </c>
      <c r="AW1046" s="13" t="s">
        <v>4</v>
      </c>
      <c r="AX1046" s="13" t="s">
        <v>88</v>
      </c>
      <c r="AY1046" s="157" t="s">
        <v>155</v>
      </c>
    </row>
    <row r="1047" spans="2:65" s="1" customFormat="1" ht="37.9" customHeight="1">
      <c r="B1047" s="32"/>
      <c r="C1047" s="136" t="s">
        <v>1281</v>
      </c>
      <c r="D1047" s="136" t="s">
        <v>157</v>
      </c>
      <c r="E1047" s="137" t="s">
        <v>1282</v>
      </c>
      <c r="F1047" s="138" t="s">
        <v>1283</v>
      </c>
      <c r="G1047" s="139" t="s">
        <v>1284</v>
      </c>
      <c r="H1047" s="140">
        <v>1</v>
      </c>
      <c r="I1047" s="141"/>
      <c r="J1047" s="142">
        <f>ROUND(I1047*H1047,2)</f>
        <v>0</v>
      </c>
      <c r="K1047" s="138" t="s">
        <v>1</v>
      </c>
      <c r="L1047" s="32"/>
      <c r="M1047" s="143" t="s">
        <v>1</v>
      </c>
      <c r="N1047" s="144" t="s">
        <v>46</v>
      </c>
      <c r="P1047" s="145">
        <f>O1047*H1047</f>
        <v>0</v>
      </c>
      <c r="Q1047" s="145">
        <v>5E-05</v>
      </c>
      <c r="R1047" s="145">
        <f>Q1047*H1047</f>
        <v>5E-05</v>
      </c>
      <c r="S1047" s="145">
        <v>0</v>
      </c>
      <c r="T1047" s="146">
        <f>S1047*H1047</f>
        <v>0</v>
      </c>
      <c r="AR1047" s="147" t="s">
        <v>253</v>
      </c>
      <c r="AT1047" s="147" t="s">
        <v>157</v>
      </c>
      <c r="AU1047" s="147" t="s">
        <v>90</v>
      </c>
      <c r="AY1047" s="17" t="s">
        <v>155</v>
      </c>
      <c r="BE1047" s="148">
        <f>IF(N1047="základní",J1047,0)</f>
        <v>0</v>
      </c>
      <c r="BF1047" s="148">
        <f>IF(N1047="snížená",J1047,0)</f>
        <v>0</v>
      </c>
      <c r="BG1047" s="148">
        <f>IF(N1047="zákl. přenesená",J1047,0)</f>
        <v>0</v>
      </c>
      <c r="BH1047" s="148">
        <f>IF(N1047="sníž. přenesená",J1047,0)</f>
        <v>0</v>
      </c>
      <c r="BI1047" s="148">
        <f>IF(N1047="nulová",J1047,0)</f>
        <v>0</v>
      </c>
      <c r="BJ1047" s="17" t="s">
        <v>88</v>
      </c>
      <c r="BK1047" s="148">
        <f>ROUND(I1047*H1047,2)</f>
        <v>0</v>
      </c>
      <c r="BL1047" s="17" t="s">
        <v>253</v>
      </c>
      <c r="BM1047" s="147" t="s">
        <v>1285</v>
      </c>
    </row>
    <row r="1048" spans="2:51" s="12" customFormat="1" ht="12">
      <c r="B1048" s="149"/>
      <c r="D1048" s="150" t="s">
        <v>174</v>
      </c>
      <c r="E1048" s="151" t="s">
        <v>1</v>
      </c>
      <c r="F1048" s="152" t="s">
        <v>1286</v>
      </c>
      <c r="H1048" s="151" t="s">
        <v>1</v>
      </c>
      <c r="I1048" s="153"/>
      <c r="L1048" s="149"/>
      <c r="M1048" s="154"/>
      <c r="T1048" s="155"/>
      <c r="AT1048" s="151" t="s">
        <v>174</v>
      </c>
      <c r="AU1048" s="151" t="s">
        <v>90</v>
      </c>
      <c r="AV1048" s="12" t="s">
        <v>88</v>
      </c>
      <c r="AW1048" s="12" t="s">
        <v>36</v>
      </c>
      <c r="AX1048" s="12" t="s">
        <v>81</v>
      </c>
      <c r="AY1048" s="151" t="s">
        <v>155</v>
      </c>
    </row>
    <row r="1049" spans="2:51" s="13" customFormat="1" ht="12">
      <c r="B1049" s="156"/>
      <c r="D1049" s="150" t="s">
        <v>174</v>
      </c>
      <c r="E1049" s="157" t="s">
        <v>1</v>
      </c>
      <c r="F1049" s="158" t="s">
        <v>88</v>
      </c>
      <c r="H1049" s="159">
        <v>1</v>
      </c>
      <c r="I1049" s="160"/>
      <c r="L1049" s="156"/>
      <c r="M1049" s="161"/>
      <c r="T1049" s="162"/>
      <c r="AT1049" s="157" t="s">
        <v>174</v>
      </c>
      <c r="AU1049" s="157" t="s">
        <v>90</v>
      </c>
      <c r="AV1049" s="13" t="s">
        <v>90</v>
      </c>
      <c r="AW1049" s="13" t="s">
        <v>36</v>
      </c>
      <c r="AX1049" s="13" t="s">
        <v>81</v>
      </c>
      <c r="AY1049" s="157" t="s">
        <v>155</v>
      </c>
    </row>
    <row r="1050" spans="2:51" s="14" customFormat="1" ht="12">
      <c r="B1050" s="163"/>
      <c r="D1050" s="150" t="s">
        <v>174</v>
      </c>
      <c r="E1050" s="164" t="s">
        <v>1</v>
      </c>
      <c r="F1050" s="165" t="s">
        <v>181</v>
      </c>
      <c r="H1050" s="166">
        <v>1</v>
      </c>
      <c r="I1050" s="167"/>
      <c r="L1050" s="163"/>
      <c r="M1050" s="168"/>
      <c r="T1050" s="169"/>
      <c r="AT1050" s="164" t="s">
        <v>174</v>
      </c>
      <c r="AU1050" s="164" t="s">
        <v>90</v>
      </c>
      <c r="AV1050" s="14" t="s">
        <v>162</v>
      </c>
      <c r="AW1050" s="14" t="s">
        <v>36</v>
      </c>
      <c r="AX1050" s="14" t="s">
        <v>88</v>
      </c>
      <c r="AY1050" s="164" t="s">
        <v>155</v>
      </c>
    </row>
    <row r="1051" spans="2:65" s="1" customFormat="1" ht="16.5" customHeight="1">
      <c r="B1051" s="32"/>
      <c r="C1051" s="136" t="s">
        <v>1287</v>
      </c>
      <c r="D1051" s="136" t="s">
        <v>157</v>
      </c>
      <c r="E1051" s="137" t="s">
        <v>1288</v>
      </c>
      <c r="F1051" s="138" t="s">
        <v>1289</v>
      </c>
      <c r="G1051" s="139" t="s">
        <v>1290</v>
      </c>
      <c r="H1051" s="140">
        <v>1</v>
      </c>
      <c r="I1051" s="141"/>
      <c r="J1051" s="142">
        <f>ROUND(I1051*H1051,2)</f>
        <v>0</v>
      </c>
      <c r="K1051" s="138" t="s">
        <v>1</v>
      </c>
      <c r="L1051" s="32"/>
      <c r="M1051" s="143" t="s">
        <v>1</v>
      </c>
      <c r="N1051" s="144" t="s">
        <v>46</v>
      </c>
      <c r="P1051" s="145">
        <f>O1051*H1051</f>
        <v>0</v>
      </c>
      <c r="Q1051" s="145">
        <v>0</v>
      </c>
      <c r="R1051" s="145">
        <f>Q1051*H1051</f>
        <v>0</v>
      </c>
      <c r="S1051" s="145">
        <v>0.001</v>
      </c>
      <c r="T1051" s="146">
        <f>S1051*H1051</f>
        <v>0.001</v>
      </c>
      <c r="AR1051" s="147" t="s">
        <v>253</v>
      </c>
      <c r="AT1051" s="147" t="s">
        <v>157</v>
      </c>
      <c r="AU1051" s="147" t="s">
        <v>90</v>
      </c>
      <c r="AY1051" s="17" t="s">
        <v>155</v>
      </c>
      <c r="BE1051" s="148">
        <f>IF(N1051="základní",J1051,0)</f>
        <v>0</v>
      </c>
      <c r="BF1051" s="148">
        <f>IF(N1051="snížená",J1051,0)</f>
        <v>0</v>
      </c>
      <c r="BG1051" s="148">
        <f>IF(N1051="zákl. přenesená",J1051,0)</f>
        <v>0</v>
      </c>
      <c r="BH1051" s="148">
        <f>IF(N1051="sníž. přenesená",J1051,0)</f>
        <v>0</v>
      </c>
      <c r="BI1051" s="148">
        <f>IF(N1051="nulová",J1051,0)</f>
        <v>0</v>
      </c>
      <c r="BJ1051" s="17" t="s">
        <v>88</v>
      </c>
      <c r="BK1051" s="148">
        <f>ROUND(I1051*H1051,2)</f>
        <v>0</v>
      </c>
      <c r="BL1051" s="17" t="s">
        <v>253</v>
      </c>
      <c r="BM1051" s="147" t="s">
        <v>1291</v>
      </c>
    </row>
    <row r="1052" spans="2:51" s="12" customFormat="1" ht="12">
      <c r="B1052" s="149"/>
      <c r="D1052" s="150" t="s">
        <v>174</v>
      </c>
      <c r="E1052" s="151" t="s">
        <v>1</v>
      </c>
      <c r="F1052" s="152" t="s">
        <v>1292</v>
      </c>
      <c r="H1052" s="151" t="s">
        <v>1</v>
      </c>
      <c r="I1052" s="153"/>
      <c r="L1052" s="149"/>
      <c r="M1052" s="154"/>
      <c r="T1052" s="155"/>
      <c r="AT1052" s="151" t="s">
        <v>174</v>
      </c>
      <c r="AU1052" s="151" t="s">
        <v>90</v>
      </c>
      <c r="AV1052" s="12" t="s">
        <v>88</v>
      </c>
      <c r="AW1052" s="12" t="s">
        <v>36</v>
      </c>
      <c r="AX1052" s="12" t="s">
        <v>81</v>
      </c>
      <c r="AY1052" s="151" t="s">
        <v>155</v>
      </c>
    </row>
    <row r="1053" spans="2:51" s="13" customFormat="1" ht="12">
      <c r="B1053" s="156"/>
      <c r="D1053" s="150" t="s">
        <v>174</v>
      </c>
      <c r="E1053" s="157" t="s">
        <v>1</v>
      </c>
      <c r="F1053" s="158" t="s">
        <v>88</v>
      </c>
      <c r="H1053" s="159">
        <v>1</v>
      </c>
      <c r="I1053" s="160"/>
      <c r="L1053" s="156"/>
      <c r="M1053" s="161"/>
      <c r="T1053" s="162"/>
      <c r="AT1053" s="157" t="s">
        <v>174</v>
      </c>
      <c r="AU1053" s="157" t="s">
        <v>90</v>
      </c>
      <c r="AV1053" s="13" t="s">
        <v>90</v>
      </c>
      <c r="AW1053" s="13" t="s">
        <v>36</v>
      </c>
      <c r="AX1053" s="13" t="s">
        <v>81</v>
      </c>
      <c r="AY1053" s="157" t="s">
        <v>155</v>
      </c>
    </row>
    <row r="1054" spans="2:51" s="14" customFormat="1" ht="12">
      <c r="B1054" s="163"/>
      <c r="D1054" s="150" t="s">
        <v>174</v>
      </c>
      <c r="E1054" s="164" t="s">
        <v>1</v>
      </c>
      <c r="F1054" s="165" t="s">
        <v>181</v>
      </c>
      <c r="H1054" s="166">
        <v>1</v>
      </c>
      <c r="I1054" s="167"/>
      <c r="L1054" s="163"/>
      <c r="M1054" s="168"/>
      <c r="T1054" s="169"/>
      <c r="AT1054" s="164" t="s">
        <v>174</v>
      </c>
      <c r="AU1054" s="164" t="s">
        <v>90</v>
      </c>
      <c r="AV1054" s="14" t="s">
        <v>162</v>
      </c>
      <c r="AW1054" s="14" t="s">
        <v>36</v>
      </c>
      <c r="AX1054" s="14" t="s">
        <v>88</v>
      </c>
      <c r="AY1054" s="164" t="s">
        <v>155</v>
      </c>
    </row>
    <row r="1055" spans="2:65" s="1" customFormat="1" ht="37.9" customHeight="1">
      <c r="B1055" s="32"/>
      <c r="C1055" s="136" t="s">
        <v>1293</v>
      </c>
      <c r="D1055" s="136" t="s">
        <v>157</v>
      </c>
      <c r="E1055" s="137" t="s">
        <v>1294</v>
      </c>
      <c r="F1055" s="138" t="s">
        <v>1295</v>
      </c>
      <c r="G1055" s="139" t="s">
        <v>1284</v>
      </c>
      <c r="H1055" s="140">
        <v>1</v>
      </c>
      <c r="I1055" s="141"/>
      <c r="J1055" s="142">
        <f>ROUND(I1055*H1055,2)</f>
        <v>0</v>
      </c>
      <c r="K1055" s="138" t="s">
        <v>1</v>
      </c>
      <c r="L1055" s="32"/>
      <c r="M1055" s="143" t="s">
        <v>1</v>
      </c>
      <c r="N1055" s="144" t="s">
        <v>46</v>
      </c>
      <c r="P1055" s="145">
        <f>O1055*H1055</f>
        <v>0</v>
      </c>
      <c r="Q1055" s="145">
        <v>0</v>
      </c>
      <c r="R1055" s="145">
        <f>Q1055*H1055</f>
        <v>0</v>
      </c>
      <c r="S1055" s="145">
        <v>0.001</v>
      </c>
      <c r="T1055" s="146">
        <f>S1055*H1055</f>
        <v>0.001</v>
      </c>
      <c r="AR1055" s="147" t="s">
        <v>253</v>
      </c>
      <c r="AT1055" s="147" t="s">
        <v>157</v>
      </c>
      <c r="AU1055" s="147" t="s">
        <v>90</v>
      </c>
      <c r="AY1055" s="17" t="s">
        <v>155</v>
      </c>
      <c r="BE1055" s="148">
        <f>IF(N1055="základní",J1055,0)</f>
        <v>0</v>
      </c>
      <c r="BF1055" s="148">
        <f>IF(N1055="snížená",J1055,0)</f>
        <v>0</v>
      </c>
      <c r="BG1055" s="148">
        <f>IF(N1055="zákl. přenesená",J1055,0)</f>
        <v>0</v>
      </c>
      <c r="BH1055" s="148">
        <f>IF(N1055="sníž. přenesená",J1055,0)</f>
        <v>0</v>
      </c>
      <c r="BI1055" s="148">
        <f>IF(N1055="nulová",J1055,0)</f>
        <v>0</v>
      </c>
      <c r="BJ1055" s="17" t="s">
        <v>88</v>
      </c>
      <c r="BK1055" s="148">
        <f>ROUND(I1055*H1055,2)</f>
        <v>0</v>
      </c>
      <c r="BL1055" s="17" t="s">
        <v>253</v>
      </c>
      <c r="BM1055" s="147" t="s">
        <v>1296</v>
      </c>
    </row>
    <row r="1056" spans="2:51" s="12" customFormat="1" ht="12">
      <c r="B1056" s="149"/>
      <c r="D1056" s="150" t="s">
        <v>174</v>
      </c>
      <c r="E1056" s="151" t="s">
        <v>1</v>
      </c>
      <c r="F1056" s="152" t="s">
        <v>1297</v>
      </c>
      <c r="H1056" s="151" t="s">
        <v>1</v>
      </c>
      <c r="I1056" s="153"/>
      <c r="L1056" s="149"/>
      <c r="M1056" s="154"/>
      <c r="T1056" s="155"/>
      <c r="AT1056" s="151" t="s">
        <v>174</v>
      </c>
      <c r="AU1056" s="151" t="s">
        <v>90</v>
      </c>
      <c r="AV1056" s="12" t="s">
        <v>88</v>
      </c>
      <c r="AW1056" s="12" t="s">
        <v>36</v>
      </c>
      <c r="AX1056" s="12" t="s">
        <v>81</v>
      </c>
      <c r="AY1056" s="151" t="s">
        <v>155</v>
      </c>
    </row>
    <row r="1057" spans="2:51" s="13" customFormat="1" ht="12">
      <c r="B1057" s="156"/>
      <c r="D1057" s="150" t="s">
        <v>174</v>
      </c>
      <c r="E1057" s="157" t="s">
        <v>1</v>
      </c>
      <c r="F1057" s="158" t="s">
        <v>88</v>
      </c>
      <c r="H1057" s="159">
        <v>1</v>
      </c>
      <c r="I1057" s="160"/>
      <c r="L1057" s="156"/>
      <c r="M1057" s="161"/>
      <c r="T1057" s="162"/>
      <c r="AT1057" s="157" t="s">
        <v>174</v>
      </c>
      <c r="AU1057" s="157" t="s">
        <v>90</v>
      </c>
      <c r="AV1057" s="13" t="s">
        <v>90</v>
      </c>
      <c r="AW1057" s="13" t="s">
        <v>36</v>
      </c>
      <c r="AX1057" s="13" t="s">
        <v>81</v>
      </c>
      <c r="AY1057" s="157" t="s">
        <v>155</v>
      </c>
    </row>
    <row r="1058" spans="2:51" s="14" customFormat="1" ht="12">
      <c r="B1058" s="163"/>
      <c r="D1058" s="150" t="s">
        <v>174</v>
      </c>
      <c r="E1058" s="164" t="s">
        <v>1</v>
      </c>
      <c r="F1058" s="165" t="s">
        <v>181</v>
      </c>
      <c r="H1058" s="166">
        <v>1</v>
      </c>
      <c r="I1058" s="167"/>
      <c r="L1058" s="163"/>
      <c r="M1058" s="168"/>
      <c r="T1058" s="169"/>
      <c r="AT1058" s="164" t="s">
        <v>174</v>
      </c>
      <c r="AU1058" s="164" t="s">
        <v>90</v>
      </c>
      <c r="AV1058" s="14" t="s">
        <v>162</v>
      </c>
      <c r="AW1058" s="14" t="s">
        <v>36</v>
      </c>
      <c r="AX1058" s="14" t="s">
        <v>88</v>
      </c>
      <c r="AY1058" s="164" t="s">
        <v>155</v>
      </c>
    </row>
    <row r="1059" spans="2:65" s="1" customFormat="1" ht="24.25" customHeight="1">
      <c r="B1059" s="32"/>
      <c r="C1059" s="136" t="s">
        <v>1298</v>
      </c>
      <c r="D1059" s="136" t="s">
        <v>157</v>
      </c>
      <c r="E1059" s="137" t="s">
        <v>1299</v>
      </c>
      <c r="F1059" s="138" t="s">
        <v>1300</v>
      </c>
      <c r="G1059" s="139" t="s">
        <v>818</v>
      </c>
      <c r="H1059" s="190"/>
      <c r="I1059" s="141"/>
      <c r="J1059" s="142">
        <f>ROUND(I1059*H1059,2)</f>
        <v>0</v>
      </c>
      <c r="K1059" s="138" t="s">
        <v>161</v>
      </c>
      <c r="L1059" s="32"/>
      <c r="M1059" s="143" t="s">
        <v>1</v>
      </c>
      <c r="N1059" s="144" t="s">
        <v>46</v>
      </c>
      <c r="P1059" s="145">
        <f>O1059*H1059</f>
        <v>0</v>
      </c>
      <c r="Q1059" s="145">
        <v>0</v>
      </c>
      <c r="R1059" s="145">
        <f>Q1059*H1059</f>
        <v>0</v>
      </c>
      <c r="S1059" s="145">
        <v>0</v>
      </c>
      <c r="T1059" s="146">
        <f>S1059*H1059</f>
        <v>0</v>
      </c>
      <c r="AR1059" s="147" t="s">
        <v>253</v>
      </c>
      <c r="AT1059" s="147" t="s">
        <v>157</v>
      </c>
      <c r="AU1059" s="147" t="s">
        <v>90</v>
      </c>
      <c r="AY1059" s="17" t="s">
        <v>155</v>
      </c>
      <c r="BE1059" s="148">
        <f>IF(N1059="základní",J1059,0)</f>
        <v>0</v>
      </c>
      <c r="BF1059" s="148">
        <f>IF(N1059="snížená",J1059,0)</f>
        <v>0</v>
      </c>
      <c r="BG1059" s="148">
        <f>IF(N1059="zákl. přenesená",J1059,0)</f>
        <v>0</v>
      </c>
      <c r="BH1059" s="148">
        <f>IF(N1059="sníž. přenesená",J1059,0)</f>
        <v>0</v>
      </c>
      <c r="BI1059" s="148">
        <f>IF(N1059="nulová",J1059,0)</f>
        <v>0</v>
      </c>
      <c r="BJ1059" s="17" t="s">
        <v>88</v>
      </c>
      <c r="BK1059" s="148">
        <f>ROUND(I1059*H1059,2)</f>
        <v>0</v>
      </c>
      <c r="BL1059" s="17" t="s">
        <v>253</v>
      </c>
      <c r="BM1059" s="147" t="s">
        <v>1301</v>
      </c>
    </row>
    <row r="1060" spans="2:63" s="11" customFormat="1" ht="22.9" customHeight="1">
      <c r="B1060" s="124"/>
      <c r="D1060" s="125" t="s">
        <v>80</v>
      </c>
      <c r="E1060" s="134" t="s">
        <v>1302</v>
      </c>
      <c r="F1060" s="134" t="s">
        <v>1303</v>
      </c>
      <c r="I1060" s="127"/>
      <c r="J1060" s="135">
        <f>BK1060</f>
        <v>0</v>
      </c>
      <c r="L1060" s="124"/>
      <c r="M1060" s="129"/>
      <c r="P1060" s="130">
        <f>SUM(P1061:P1078)</f>
        <v>0</v>
      </c>
      <c r="R1060" s="130">
        <f>SUM(R1061:R1078)</f>
        <v>4.59027368216</v>
      </c>
      <c r="T1060" s="131">
        <f>SUM(T1061:T1078)</f>
        <v>0</v>
      </c>
      <c r="AR1060" s="125" t="s">
        <v>90</v>
      </c>
      <c r="AT1060" s="132" t="s">
        <v>80</v>
      </c>
      <c r="AU1060" s="132" t="s">
        <v>88</v>
      </c>
      <c r="AY1060" s="125" t="s">
        <v>155</v>
      </c>
      <c r="BK1060" s="133">
        <f>SUM(BK1061:BK1078)</f>
        <v>0</v>
      </c>
    </row>
    <row r="1061" spans="2:65" s="1" customFormat="1" ht="16.5" customHeight="1">
      <c r="B1061" s="32"/>
      <c r="C1061" s="136" t="s">
        <v>1304</v>
      </c>
      <c r="D1061" s="136" t="s">
        <v>157</v>
      </c>
      <c r="E1061" s="137" t="s">
        <v>1305</v>
      </c>
      <c r="F1061" s="138" t="s">
        <v>1306</v>
      </c>
      <c r="G1061" s="139" t="s">
        <v>160</v>
      </c>
      <c r="H1061" s="140">
        <v>693.438</v>
      </c>
      <c r="I1061" s="141"/>
      <c r="J1061" s="142">
        <f>ROUND(I1061*H1061,2)</f>
        <v>0</v>
      </c>
      <c r="K1061" s="138" t="s">
        <v>161</v>
      </c>
      <c r="L1061" s="32"/>
      <c r="M1061" s="143" t="s">
        <v>1</v>
      </c>
      <c r="N1061" s="144" t="s">
        <v>46</v>
      </c>
      <c r="P1061" s="145">
        <f>O1061*H1061</f>
        <v>0</v>
      </c>
      <c r="Q1061" s="145">
        <v>0</v>
      </c>
      <c r="R1061" s="145">
        <f>Q1061*H1061</f>
        <v>0</v>
      </c>
      <c r="S1061" s="145">
        <v>0</v>
      </c>
      <c r="T1061" s="146">
        <f>S1061*H1061</f>
        <v>0</v>
      </c>
      <c r="AR1061" s="147" t="s">
        <v>253</v>
      </c>
      <c r="AT1061" s="147" t="s">
        <v>157</v>
      </c>
      <c r="AU1061" s="147" t="s">
        <v>90</v>
      </c>
      <c r="AY1061" s="17" t="s">
        <v>155</v>
      </c>
      <c r="BE1061" s="148">
        <f>IF(N1061="základní",J1061,0)</f>
        <v>0</v>
      </c>
      <c r="BF1061" s="148">
        <f>IF(N1061="snížená",J1061,0)</f>
        <v>0</v>
      </c>
      <c r="BG1061" s="148">
        <f>IF(N1061="zákl. přenesená",J1061,0)</f>
        <v>0</v>
      </c>
      <c r="BH1061" s="148">
        <f>IF(N1061="sníž. přenesená",J1061,0)</f>
        <v>0</v>
      </c>
      <c r="BI1061" s="148">
        <f>IF(N1061="nulová",J1061,0)</f>
        <v>0</v>
      </c>
      <c r="BJ1061" s="17" t="s">
        <v>88</v>
      </c>
      <c r="BK1061" s="148">
        <f>ROUND(I1061*H1061,2)</f>
        <v>0</v>
      </c>
      <c r="BL1061" s="17" t="s">
        <v>253</v>
      </c>
      <c r="BM1061" s="147" t="s">
        <v>1307</v>
      </c>
    </row>
    <row r="1062" spans="2:51" s="12" customFormat="1" ht="12">
      <c r="B1062" s="149"/>
      <c r="D1062" s="150" t="s">
        <v>174</v>
      </c>
      <c r="E1062" s="151" t="s">
        <v>1</v>
      </c>
      <c r="F1062" s="152" t="s">
        <v>214</v>
      </c>
      <c r="H1062" s="151" t="s">
        <v>1</v>
      </c>
      <c r="I1062" s="153"/>
      <c r="L1062" s="149"/>
      <c r="M1062" s="154"/>
      <c r="T1062" s="155"/>
      <c r="AT1062" s="151" t="s">
        <v>174</v>
      </c>
      <c r="AU1062" s="151" t="s">
        <v>90</v>
      </c>
      <c r="AV1062" s="12" t="s">
        <v>88</v>
      </c>
      <c r="AW1062" s="12" t="s">
        <v>36</v>
      </c>
      <c r="AX1062" s="12" t="s">
        <v>81</v>
      </c>
      <c r="AY1062" s="151" t="s">
        <v>155</v>
      </c>
    </row>
    <row r="1063" spans="2:51" s="13" customFormat="1" ht="12">
      <c r="B1063" s="156"/>
      <c r="D1063" s="150" t="s">
        <v>174</v>
      </c>
      <c r="E1063" s="157" t="s">
        <v>1</v>
      </c>
      <c r="F1063" s="158" t="s">
        <v>215</v>
      </c>
      <c r="H1063" s="159">
        <v>125.9</v>
      </c>
      <c r="I1063" s="160"/>
      <c r="L1063" s="156"/>
      <c r="M1063" s="161"/>
      <c r="T1063" s="162"/>
      <c r="AT1063" s="157" t="s">
        <v>174</v>
      </c>
      <c r="AU1063" s="157" t="s">
        <v>90</v>
      </c>
      <c r="AV1063" s="13" t="s">
        <v>90</v>
      </c>
      <c r="AW1063" s="13" t="s">
        <v>36</v>
      </c>
      <c r="AX1063" s="13" t="s">
        <v>81</v>
      </c>
      <c r="AY1063" s="157" t="s">
        <v>155</v>
      </c>
    </row>
    <row r="1064" spans="2:51" s="13" customFormat="1" ht="12">
      <c r="B1064" s="156"/>
      <c r="D1064" s="150" t="s">
        <v>174</v>
      </c>
      <c r="E1064" s="157" t="s">
        <v>1</v>
      </c>
      <c r="F1064" s="158" t="s">
        <v>216</v>
      </c>
      <c r="H1064" s="159">
        <v>289.48</v>
      </c>
      <c r="I1064" s="160"/>
      <c r="L1064" s="156"/>
      <c r="M1064" s="161"/>
      <c r="T1064" s="162"/>
      <c r="AT1064" s="157" t="s">
        <v>174</v>
      </c>
      <c r="AU1064" s="157" t="s">
        <v>90</v>
      </c>
      <c r="AV1064" s="13" t="s">
        <v>90</v>
      </c>
      <c r="AW1064" s="13" t="s">
        <v>36</v>
      </c>
      <c r="AX1064" s="13" t="s">
        <v>81</v>
      </c>
      <c r="AY1064" s="157" t="s">
        <v>155</v>
      </c>
    </row>
    <row r="1065" spans="2:51" s="13" customFormat="1" ht="12">
      <c r="B1065" s="156"/>
      <c r="D1065" s="150" t="s">
        <v>174</v>
      </c>
      <c r="E1065" s="157" t="s">
        <v>1</v>
      </c>
      <c r="F1065" s="158" t="s">
        <v>217</v>
      </c>
      <c r="H1065" s="159">
        <v>269.47</v>
      </c>
      <c r="I1065" s="160"/>
      <c r="L1065" s="156"/>
      <c r="M1065" s="161"/>
      <c r="T1065" s="162"/>
      <c r="AT1065" s="157" t="s">
        <v>174</v>
      </c>
      <c r="AU1065" s="157" t="s">
        <v>90</v>
      </c>
      <c r="AV1065" s="13" t="s">
        <v>90</v>
      </c>
      <c r="AW1065" s="13" t="s">
        <v>36</v>
      </c>
      <c r="AX1065" s="13" t="s">
        <v>81</v>
      </c>
      <c r="AY1065" s="157" t="s">
        <v>155</v>
      </c>
    </row>
    <row r="1066" spans="2:51" s="12" customFormat="1" ht="12">
      <c r="B1066" s="149"/>
      <c r="D1066" s="150" t="s">
        <v>174</v>
      </c>
      <c r="E1066" s="151" t="s">
        <v>1</v>
      </c>
      <c r="F1066" s="152" t="s">
        <v>400</v>
      </c>
      <c r="H1066" s="151" t="s">
        <v>1</v>
      </c>
      <c r="I1066" s="153"/>
      <c r="L1066" s="149"/>
      <c r="M1066" s="154"/>
      <c r="T1066" s="155"/>
      <c r="AT1066" s="151" t="s">
        <v>174</v>
      </c>
      <c r="AU1066" s="151" t="s">
        <v>90</v>
      </c>
      <c r="AV1066" s="12" t="s">
        <v>88</v>
      </c>
      <c r="AW1066" s="12" t="s">
        <v>36</v>
      </c>
      <c r="AX1066" s="12" t="s">
        <v>81</v>
      </c>
      <c r="AY1066" s="151" t="s">
        <v>155</v>
      </c>
    </row>
    <row r="1067" spans="2:51" s="13" customFormat="1" ht="12">
      <c r="B1067" s="156"/>
      <c r="D1067" s="150" t="s">
        <v>174</v>
      </c>
      <c r="E1067" s="157" t="s">
        <v>1</v>
      </c>
      <c r="F1067" s="158" t="s">
        <v>401</v>
      </c>
      <c r="H1067" s="159">
        <v>8.588</v>
      </c>
      <c r="I1067" s="160"/>
      <c r="L1067" s="156"/>
      <c r="M1067" s="161"/>
      <c r="T1067" s="162"/>
      <c r="AT1067" s="157" t="s">
        <v>174</v>
      </c>
      <c r="AU1067" s="157" t="s">
        <v>90</v>
      </c>
      <c r="AV1067" s="13" t="s">
        <v>90</v>
      </c>
      <c r="AW1067" s="13" t="s">
        <v>36</v>
      </c>
      <c r="AX1067" s="13" t="s">
        <v>81</v>
      </c>
      <c r="AY1067" s="157" t="s">
        <v>155</v>
      </c>
    </row>
    <row r="1068" spans="2:51" s="14" customFormat="1" ht="12">
      <c r="B1068" s="163"/>
      <c r="D1068" s="150" t="s">
        <v>174</v>
      </c>
      <c r="E1068" s="164" t="s">
        <v>1</v>
      </c>
      <c r="F1068" s="165" t="s">
        <v>181</v>
      </c>
      <c r="H1068" s="166">
        <v>693.438</v>
      </c>
      <c r="I1068" s="167"/>
      <c r="L1068" s="163"/>
      <c r="M1068" s="168"/>
      <c r="T1068" s="169"/>
      <c r="AT1068" s="164" t="s">
        <v>174</v>
      </c>
      <c r="AU1068" s="164" t="s">
        <v>90</v>
      </c>
      <c r="AV1068" s="14" t="s">
        <v>162</v>
      </c>
      <c r="AW1068" s="14" t="s">
        <v>36</v>
      </c>
      <c r="AX1068" s="14" t="s">
        <v>88</v>
      </c>
      <c r="AY1068" s="164" t="s">
        <v>155</v>
      </c>
    </row>
    <row r="1069" spans="2:65" s="1" customFormat="1" ht="24.25" customHeight="1">
      <c r="B1069" s="32"/>
      <c r="C1069" s="136" t="s">
        <v>1308</v>
      </c>
      <c r="D1069" s="136" t="s">
        <v>157</v>
      </c>
      <c r="E1069" s="137" t="s">
        <v>1309</v>
      </c>
      <c r="F1069" s="138" t="s">
        <v>1310</v>
      </c>
      <c r="G1069" s="139" t="s">
        <v>160</v>
      </c>
      <c r="H1069" s="140">
        <v>693.438</v>
      </c>
      <c r="I1069" s="141"/>
      <c r="J1069" s="142">
        <f>ROUND(I1069*H1069,2)</f>
        <v>0</v>
      </c>
      <c r="K1069" s="138" t="s">
        <v>161</v>
      </c>
      <c r="L1069" s="32"/>
      <c r="M1069" s="143" t="s">
        <v>1</v>
      </c>
      <c r="N1069" s="144" t="s">
        <v>46</v>
      </c>
      <c r="P1069" s="145">
        <f>O1069*H1069</f>
        <v>0</v>
      </c>
      <c r="Q1069" s="145">
        <v>3.88E-05</v>
      </c>
      <c r="R1069" s="145">
        <f>Q1069*H1069</f>
        <v>0.0269053944</v>
      </c>
      <c r="S1069" s="145">
        <v>0</v>
      </c>
      <c r="T1069" s="146">
        <f>S1069*H1069</f>
        <v>0</v>
      </c>
      <c r="AR1069" s="147" t="s">
        <v>253</v>
      </c>
      <c r="AT1069" s="147" t="s">
        <v>157</v>
      </c>
      <c r="AU1069" s="147" t="s">
        <v>90</v>
      </c>
      <c r="AY1069" s="17" t="s">
        <v>155</v>
      </c>
      <c r="BE1069" s="148">
        <f>IF(N1069="základní",J1069,0)</f>
        <v>0</v>
      </c>
      <c r="BF1069" s="148">
        <f>IF(N1069="snížená",J1069,0)</f>
        <v>0</v>
      </c>
      <c r="BG1069" s="148">
        <f>IF(N1069="zákl. přenesená",J1069,0)</f>
        <v>0</v>
      </c>
      <c r="BH1069" s="148">
        <f>IF(N1069="sníž. přenesená",J1069,0)</f>
        <v>0</v>
      </c>
      <c r="BI1069" s="148">
        <f>IF(N1069="nulová",J1069,0)</f>
        <v>0</v>
      </c>
      <c r="BJ1069" s="17" t="s">
        <v>88</v>
      </c>
      <c r="BK1069" s="148">
        <f>ROUND(I1069*H1069,2)</f>
        <v>0</v>
      </c>
      <c r="BL1069" s="17" t="s">
        <v>253</v>
      </c>
      <c r="BM1069" s="147" t="s">
        <v>1311</v>
      </c>
    </row>
    <row r="1070" spans="2:65" s="1" customFormat="1" ht="24.25" customHeight="1">
      <c r="B1070" s="32"/>
      <c r="C1070" s="136" t="s">
        <v>1312</v>
      </c>
      <c r="D1070" s="136" t="s">
        <v>157</v>
      </c>
      <c r="E1070" s="137" t="s">
        <v>1313</v>
      </c>
      <c r="F1070" s="138" t="s">
        <v>1314</v>
      </c>
      <c r="G1070" s="139" t="s">
        <v>160</v>
      </c>
      <c r="H1070" s="140">
        <v>693.438</v>
      </c>
      <c r="I1070" s="141"/>
      <c r="J1070" s="142">
        <f>ROUND(I1070*H1070,2)</f>
        <v>0</v>
      </c>
      <c r="K1070" s="138" t="s">
        <v>161</v>
      </c>
      <c r="L1070" s="32"/>
      <c r="M1070" s="143" t="s">
        <v>1</v>
      </c>
      <c r="N1070" s="144" t="s">
        <v>46</v>
      </c>
      <c r="P1070" s="145">
        <f>O1070*H1070</f>
        <v>0</v>
      </c>
      <c r="Q1070" s="145">
        <v>0.0003</v>
      </c>
      <c r="R1070" s="145">
        <f>Q1070*H1070</f>
        <v>0.20803139999999998</v>
      </c>
      <c r="S1070" s="145">
        <v>0</v>
      </c>
      <c r="T1070" s="146">
        <f>S1070*H1070</f>
        <v>0</v>
      </c>
      <c r="AR1070" s="147" t="s">
        <v>253</v>
      </c>
      <c r="AT1070" s="147" t="s">
        <v>157</v>
      </c>
      <c r="AU1070" s="147" t="s">
        <v>90</v>
      </c>
      <c r="AY1070" s="17" t="s">
        <v>155</v>
      </c>
      <c r="BE1070" s="148">
        <f>IF(N1070="základní",J1070,0)</f>
        <v>0</v>
      </c>
      <c r="BF1070" s="148">
        <f>IF(N1070="snížená",J1070,0)</f>
        <v>0</v>
      </c>
      <c r="BG1070" s="148">
        <f>IF(N1070="zákl. přenesená",J1070,0)</f>
        <v>0</v>
      </c>
      <c r="BH1070" s="148">
        <f>IF(N1070="sníž. přenesená",J1070,0)</f>
        <v>0</v>
      </c>
      <c r="BI1070" s="148">
        <f>IF(N1070="nulová",J1070,0)</f>
        <v>0</v>
      </c>
      <c r="BJ1070" s="17" t="s">
        <v>88</v>
      </c>
      <c r="BK1070" s="148">
        <f>ROUND(I1070*H1070,2)</f>
        <v>0</v>
      </c>
      <c r="BL1070" s="17" t="s">
        <v>253</v>
      </c>
      <c r="BM1070" s="147" t="s">
        <v>1315</v>
      </c>
    </row>
    <row r="1071" spans="2:65" s="1" customFormat="1" ht="24.25" customHeight="1">
      <c r="B1071" s="32"/>
      <c r="C1071" s="136" t="s">
        <v>1316</v>
      </c>
      <c r="D1071" s="136" t="s">
        <v>157</v>
      </c>
      <c r="E1071" s="137" t="s">
        <v>1317</v>
      </c>
      <c r="F1071" s="138" t="s">
        <v>1318</v>
      </c>
      <c r="G1071" s="139" t="s">
        <v>160</v>
      </c>
      <c r="H1071" s="140">
        <v>693.438</v>
      </c>
      <c r="I1071" s="141"/>
      <c r="J1071" s="142">
        <f>ROUND(I1071*H1071,2)</f>
        <v>0</v>
      </c>
      <c r="K1071" s="138" t="s">
        <v>161</v>
      </c>
      <c r="L1071" s="32"/>
      <c r="M1071" s="143" t="s">
        <v>1</v>
      </c>
      <c r="N1071" s="144" t="s">
        <v>46</v>
      </c>
      <c r="P1071" s="145">
        <f>O1071*H1071</f>
        <v>0</v>
      </c>
      <c r="Q1071" s="145">
        <v>0.0054</v>
      </c>
      <c r="R1071" s="145">
        <f>Q1071*H1071</f>
        <v>3.7445652000000003</v>
      </c>
      <c r="S1071" s="145">
        <v>0</v>
      </c>
      <c r="T1071" s="146">
        <f>S1071*H1071</f>
        <v>0</v>
      </c>
      <c r="AR1071" s="147" t="s">
        <v>253</v>
      </c>
      <c r="AT1071" s="147" t="s">
        <v>157</v>
      </c>
      <c r="AU1071" s="147" t="s">
        <v>90</v>
      </c>
      <c r="AY1071" s="17" t="s">
        <v>155</v>
      </c>
      <c r="BE1071" s="148">
        <f>IF(N1071="základní",J1071,0)</f>
        <v>0</v>
      </c>
      <c r="BF1071" s="148">
        <f>IF(N1071="snížená",J1071,0)</f>
        <v>0</v>
      </c>
      <c r="BG1071" s="148">
        <f>IF(N1071="zákl. přenesená",J1071,0)</f>
        <v>0</v>
      </c>
      <c r="BH1071" s="148">
        <f>IF(N1071="sníž. přenesená",J1071,0)</f>
        <v>0</v>
      </c>
      <c r="BI1071" s="148">
        <f>IF(N1071="nulová",J1071,0)</f>
        <v>0</v>
      </c>
      <c r="BJ1071" s="17" t="s">
        <v>88</v>
      </c>
      <c r="BK1071" s="148">
        <f>ROUND(I1071*H1071,2)</f>
        <v>0</v>
      </c>
      <c r="BL1071" s="17" t="s">
        <v>253</v>
      </c>
      <c r="BM1071" s="147" t="s">
        <v>1319</v>
      </c>
    </row>
    <row r="1072" spans="2:65" s="1" customFormat="1" ht="16.5" customHeight="1">
      <c r="B1072" s="32"/>
      <c r="C1072" s="136" t="s">
        <v>1320</v>
      </c>
      <c r="D1072" s="136" t="s">
        <v>157</v>
      </c>
      <c r="E1072" s="137" t="s">
        <v>1321</v>
      </c>
      <c r="F1072" s="138" t="s">
        <v>1322</v>
      </c>
      <c r="G1072" s="139" t="s">
        <v>422</v>
      </c>
      <c r="H1072" s="140">
        <v>195.752</v>
      </c>
      <c r="I1072" s="141"/>
      <c r="J1072" s="142">
        <f>ROUND(I1072*H1072,2)</f>
        <v>0</v>
      </c>
      <c r="K1072" s="138" t="s">
        <v>161</v>
      </c>
      <c r="L1072" s="32"/>
      <c r="M1072" s="143" t="s">
        <v>1</v>
      </c>
      <c r="N1072" s="144" t="s">
        <v>46</v>
      </c>
      <c r="P1072" s="145">
        <f>O1072*H1072</f>
        <v>0</v>
      </c>
      <c r="Q1072" s="145">
        <v>0.00312013</v>
      </c>
      <c r="R1072" s="145">
        <f>Q1072*H1072</f>
        <v>0.61077168776</v>
      </c>
      <c r="S1072" s="145">
        <v>0</v>
      </c>
      <c r="T1072" s="146">
        <f>S1072*H1072</f>
        <v>0</v>
      </c>
      <c r="AR1072" s="147" t="s">
        <v>253</v>
      </c>
      <c r="AT1072" s="147" t="s">
        <v>157</v>
      </c>
      <c r="AU1072" s="147" t="s">
        <v>90</v>
      </c>
      <c r="AY1072" s="17" t="s">
        <v>155</v>
      </c>
      <c r="BE1072" s="148">
        <f>IF(N1072="základní",J1072,0)</f>
        <v>0</v>
      </c>
      <c r="BF1072" s="148">
        <f>IF(N1072="snížená",J1072,0)</f>
        <v>0</v>
      </c>
      <c r="BG1072" s="148">
        <f>IF(N1072="zákl. přenesená",J1072,0)</f>
        <v>0</v>
      </c>
      <c r="BH1072" s="148">
        <f>IF(N1072="sníž. přenesená",J1072,0)</f>
        <v>0</v>
      </c>
      <c r="BI1072" s="148">
        <f>IF(N1072="nulová",J1072,0)</f>
        <v>0</v>
      </c>
      <c r="BJ1072" s="17" t="s">
        <v>88</v>
      </c>
      <c r="BK1072" s="148">
        <f>ROUND(I1072*H1072,2)</f>
        <v>0</v>
      </c>
      <c r="BL1072" s="17" t="s">
        <v>253</v>
      </c>
      <c r="BM1072" s="147" t="s">
        <v>1323</v>
      </c>
    </row>
    <row r="1073" spans="2:51" s="12" customFormat="1" ht="12">
      <c r="B1073" s="149"/>
      <c r="D1073" s="150" t="s">
        <v>174</v>
      </c>
      <c r="E1073" s="151" t="s">
        <v>1</v>
      </c>
      <c r="F1073" s="152" t="s">
        <v>223</v>
      </c>
      <c r="H1073" s="151" t="s">
        <v>1</v>
      </c>
      <c r="I1073" s="153"/>
      <c r="L1073" s="149"/>
      <c r="M1073" s="154"/>
      <c r="T1073" s="155"/>
      <c r="AT1073" s="151" t="s">
        <v>174</v>
      </c>
      <c r="AU1073" s="151" t="s">
        <v>90</v>
      </c>
      <c r="AV1073" s="12" t="s">
        <v>88</v>
      </c>
      <c r="AW1073" s="12" t="s">
        <v>36</v>
      </c>
      <c r="AX1073" s="12" t="s">
        <v>81</v>
      </c>
      <c r="AY1073" s="151" t="s">
        <v>155</v>
      </c>
    </row>
    <row r="1074" spans="2:51" s="13" customFormat="1" ht="12">
      <c r="B1074" s="156"/>
      <c r="D1074" s="150" t="s">
        <v>174</v>
      </c>
      <c r="E1074" s="157" t="s">
        <v>1</v>
      </c>
      <c r="F1074" s="158" t="s">
        <v>1324</v>
      </c>
      <c r="H1074" s="159">
        <v>96.81</v>
      </c>
      <c r="I1074" s="160"/>
      <c r="L1074" s="156"/>
      <c r="M1074" s="161"/>
      <c r="T1074" s="162"/>
      <c r="AT1074" s="157" t="s">
        <v>174</v>
      </c>
      <c r="AU1074" s="157" t="s">
        <v>90</v>
      </c>
      <c r="AV1074" s="13" t="s">
        <v>90</v>
      </c>
      <c r="AW1074" s="13" t="s">
        <v>36</v>
      </c>
      <c r="AX1074" s="13" t="s">
        <v>81</v>
      </c>
      <c r="AY1074" s="157" t="s">
        <v>155</v>
      </c>
    </row>
    <row r="1075" spans="2:51" s="13" customFormat="1" ht="12">
      <c r="B1075" s="156"/>
      <c r="D1075" s="150" t="s">
        <v>174</v>
      </c>
      <c r="E1075" s="157" t="s">
        <v>1</v>
      </c>
      <c r="F1075" s="158" t="s">
        <v>1325</v>
      </c>
      <c r="H1075" s="159">
        <v>50.92</v>
      </c>
      <c r="I1075" s="160"/>
      <c r="L1075" s="156"/>
      <c r="M1075" s="161"/>
      <c r="T1075" s="162"/>
      <c r="AT1075" s="157" t="s">
        <v>174</v>
      </c>
      <c r="AU1075" s="157" t="s">
        <v>90</v>
      </c>
      <c r="AV1075" s="13" t="s">
        <v>90</v>
      </c>
      <c r="AW1075" s="13" t="s">
        <v>36</v>
      </c>
      <c r="AX1075" s="13" t="s">
        <v>81</v>
      </c>
      <c r="AY1075" s="157" t="s">
        <v>155</v>
      </c>
    </row>
    <row r="1076" spans="2:51" s="13" customFormat="1" ht="12">
      <c r="B1076" s="156"/>
      <c r="D1076" s="150" t="s">
        <v>174</v>
      </c>
      <c r="E1076" s="157" t="s">
        <v>1</v>
      </c>
      <c r="F1076" s="158" t="s">
        <v>1326</v>
      </c>
      <c r="H1076" s="159">
        <v>48.022</v>
      </c>
      <c r="I1076" s="160"/>
      <c r="L1076" s="156"/>
      <c r="M1076" s="161"/>
      <c r="T1076" s="162"/>
      <c r="AT1076" s="157" t="s">
        <v>174</v>
      </c>
      <c r="AU1076" s="157" t="s">
        <v>90</v>
      </c>
      <c r="AV1076" s="13" t="s">
        <v>90</v>
      </c>
      <c r="AW1076" s="13" t="s">
        <v>36</v>
      </c>
      <c r="AX1076" s="13" t="s">
        <v>81</v>
      </c>
      <c r="AY1076" s="157" t="s">
        <v>155</v>
      </c>
    </row>
    <row r="1077" spans="2:51" s="14" customFormat="1" ht="12">
      <c r="B1077" s="163"/>
      <c r="D1077" s="150" t="s">
        <v>174</v>
      </c>
      <c r="E1077" s="164" t="s">
        <v>1</v>
      </c>
      <c r="F1077" s="165" t="s">
        <v>181</v>
      </c>
      <c r="H1077" s="166">
        <v>195.752</v>
      </c>
      <c r="I1077" s="167"/>
      <c r="L1077" s="163"/>
      <c r="M1077" s="168"/>
      <c r="T1077" s="169"/>
      <c r="AT1077" s="164" t="s">
        <v>174</v>
      </c>
      <c r="AU1077" s="164" t="s">
        <v>90</v>
      </c>
      <c r="AV1077" s="14" t="s">
        <v>162</v>
      </c>
      <c r="AW1077" s="14" t="s">
        <v>36</v>
      </c>
      <c r="AX1077" s="14" t="s">
        <v>88</v>
      </c>
      <c r="AY1077" s="164" t="s">
        <v>155</v>
      </c>
    </row>
    <row r="1078" spans="2:65" s="1" customFormat="1" ht="24.25" customHeight="1">
      <c r="B1078" s="32"/>
      <c r="C1078" s="136" t="s">
        <v>1327</v>
      </c>
      <c r="D1078" s="136" t="s">
        <v>157</v>
      </c>
      <c r="E1078" s="137" t="s">
        <v>1328</v>
      </c>
      <c r="F1078" s="138" t="s">
        <v>1329</v>
      </c>
      <c r="G1078" s="139" t="s">
        <v>818</v>
      </c>
      <c r="H1078" s="190"/>
      <c r="I1078" s="141"/>
      <c r="J1078" s="142">
        <f>ROUND(I1078*H1078,2)</f>
        <v>0</v>
      </c>
      <c r="K1078" s="138" t="s">
        <v>161</v>
      </c>
      <c r="L1078" s="32"/>
      <c r="M1078" s="143" t="s">
        <v>1</v>
      </c>
      <c r="N1078" s="144" t="s">
        <v>46</v>
      </c>
      <c r="P1078" s="145">
        <f>O1078*H1078</f>
        <v>0</v>
      </c>
      <c r="Q1078" s="145">
        <v>0</v>
      </c>
      <c r="R1078" s="145">
        <f>Q1078*H1078</f>
        <v>0</v>
      </c>
      <c r="S1078" s="145">
        <v>0</v>
      </c>
      <c r="T1078" s="146">
        <f>S1078*H1078</f>
        <v>0</v>
      </c>
      <c r="AR1078" s="147" t="s">
        <v>253</v>
      </c>
      <c r="AT1078" s="147" t="s">
        <v>157</v>
      </c>
      <c r="AU1078" s="147" t="s">
        <v>90</v>
      </c>
      <c r="AY1078" s="17" t="s">
        <v>155</v>
      </c>
      <c r="BE1078" s="148">
        <f>IF(N1078="základní",J1078,0)</f>
        <v>0</v>
      </c>
      <c r="BF1078" s="148">
        <f>IF(N1078="snížená",J1078,0)</f>
        <v>0</v>
      </c>
      <c r="BG1078" s="148">
        <f>IF(N1078="zákl. přenesená",J1078,0)</f>
        <v>0</v>
      </c>
      <c r="BH1078" s="148">
        <f>IF(N1078="sníž. přenesená",J1078,0)</f>
        <v>0</v>
      </c>
      <c r="BI1078" s="148">
        <f>IF(N1078="nulová",J1078,0)</f>
        <v>0</v>
      </c>
      <c r="BJ1078" s="17" t="s">
        <v>88</v>
      </c>
      <c r="BK1078" s="148">
        <f>ROUND(I1078*H1078,2)</f>
        <v>0</v>
      </c>
      <c r="BL1078" s="17" t="s">
        <v>253</v>
      </c>
      <c r="BM1078" s="147" t="s">
        <v>1330</v>
      </c>
    </row>
    <row r="1079" spans="2:63" s="11" customFormat="1" ht="22.9" customHeight="1">
      <c r="B1079" s="124"/>
      <c r="D1079" s="125" t="s">
        <v>80</v>
      </c>
      <c r="E1079" s="134" t="s">
        <v>1331</v>
      </c>
      <c r="F1079" s="134" t="s">
        <v>1332</v>
      </c>
      <c r="I1079" s="127"/>
      <c r="J1079" s="135">
        <f>BK1079</f>
        <v>0</v>
      </c>
      <c r="L1079" s="124"/>
      <c r="M1079" s="129"/>
      <c r="P1079" s="130">
        <f>SUM(P1080:P1086)</f>
        <v>0</v>
      </c>
      <c r="R1079" s="130">
        <f>SUM(R1080:R1086)</f>
        <v>0.7296774420000001</v>
      </c>
      <c r="T1079" s="131">
        <f>SUM(T1080:T1086)</f>
        <v>0</v>
      </c>
      <c r="AR1079" s="125" t="s">
        <v>90</v>
      </c>
      <c r="AT1079" s="132" t="s">
        <v>80</v>
      </c>
      <c r="AU1079" s="132" t="s">
        <v>88</v>
      </c>
      <c r="AY1079" s="125" t="s">
        <v>155</v>
      </c>
      <c r="BK1079" s="133">
        <f>SUM(BK1080:BK1086)</f>
        <v>0</v>
      </c>
    </row>
    <row r="1080" spans="2:65" s="1" customFormat="1" ht="16.5" customHeight="1">
      <c r="B1080" s="32"/>
      <c r="C1080" s="136" t="s">
        <v>1333</v>
      </c>
      <c r="D1080" s="136" t="s">
        <v>157</v>
      </c>
      <c r="E1080" s="137" t="s">
        <v>1334</v>
      </c>
      <c r="F1080" s="138" t="s">
        <v>1335</v>
      </c>
      <c r="G1080" s="139" t="s">
        <v>160</v>
      </c>
      <c r="H1080" s="140">
        <v>169.338</v>
      </c>
      <c r="I1080" s="141"/>
      <c r="J1080" s="142">
        <f>ROUND(I1080*H1080,2)</f>
        <v>0</v>
      </c>
      <c r="K1080" s="138" t="s">
        <v>161</v>
      </c>
      <c r="L1080" s="32"/>
      <c r="M1080" s="143" t="s">
        <v>1</v>
      </c>
      <c r="N1080" s="144" t="s">
        <v>46</v>
      </c>
      <c r="P1080" s="145">
        <f>O1080*H1080</f>
        <v>0</v>
      </c>
      <c r="Q1080" s="145">
        <v>0.004309</v>
      </c>
      <c r="R1080" s="145">
        <f>Q1080*H1080</f>
        <v>0.7296774420000001</v>
      </c>
      <c r="S1080" s="145">
        <v>0</v>
      </c>
      <c r="T1080" s="146">
        <f>S1080*H1080</f>
        <v>0</v>
      </c>
      <c r="AR1080" s="147" t="s">
        <v>253</v>
      </c>
      <c r="AT1080" s="147" t="s">
        <v>157</v>
      </c>
      <c r="AU1080" s="147" t="s">
        <v>90</v>
      </c>
      <c r="AY1080" s="17" t="s">
        <v>155</v>
      </c>
      <c r="BE1080" s="148">
        <f>IF(N1080="základní",J1080,0)</f>
        <v>0</v>
      </c>
      <c r="BF1080" s="148">
        <f>IF(N1080="snížená",J1080,0)</f>
        <v>0</v>
      </c>
      <c r="BG1080" s="148">
        <f>IF(N1080="zákl. přenesená",J1080,0)</f>
        <v>0</v>
      </c>
      <c r="BH1080" s="148">
        <f>IF(N1080="sníž. přenesená",J1080,0)</f>
        <v>0</v>
      </c>
      <c r="BI1080" s="148">
        <f>IF(N1080="nulová",J1080,0)</f>
        <v>0</v>
      </c>
      <c r="BJ1080" s="17" t="s">
        <v>88</v>
      </c>
      <c r="BK1080" s="148">
        <f>ROUND(I1080*H1080,2)</f>
        <v>0</v>
      </c>
      <c r="BL1080" s="17" t="s">
        <v>253</v>
      </c>
      <c r="BM1080" s="147" t="s">
        <v>1336</v>
      </c>
    </row>
    <row r="1081" spans="2:51" s="12" customFormat="1" ht="12">
      <c r="B1081" s="149"/>
      <c r="D1081" s="150" t="s">
        <v>174</v>
      </c>
      <c r="E1081" s="151" t="s">
        <v>1</v>
      </c>
      <c r="F1081" s="152" t="s">
        <v>396</v>
      </c>
      <c r="H1081" s="151" t="s">
        <v>1</v>
      </c>
      <c r="I1081" s="153"/>
      <c r="L1081" s="149"/>
      <c r="M1081" s="154"/>
      <c r="T1081" s="155"/>
      <c r="AT1081" s="151" t="s">
        <v>174</v>
      </c>
      <c r="AU1081" s="151" t="s">
        <v>90</v>
      </c>
      <c r="AV1081" s="12" t="s">
        <v>88</v>
      </c>
      <c r="AW1081" s="12" t="s">
        <v>36</v>
      </c>
      <c r="AX1081" s="12" t="s">
        <v>81</v>
      </c>
      <c r="AY1081" s="151" t="s">
        <v>155</v>
      </c>
    </row>
    <row r="1082" spans="2:51" s="13" customFormat="1" ht="12">
      <c r="B1082" s="156"/>
      <c r="D1082" s="150" t="s">
        <v>174</v>
      </c>
      <c r="E1082" s="157" t="s">
        <v>1</v>
      </c>
      <c r="F1082" s="158" t="s">
        <v>397</v>
      </c>
      <c r="H1082" s="159">
        <v>47.847</v>
      </c>
      <c r="I1082" s="160"/>
      <c r="L1082" s="156"/>
      <c r="M1082" s="161"/>
      <c r="T1082" s="162"/>
      <c r="AT1082" s="157" t="s">
        <v>174</v>
      </c>
      <c r="AU1082" s="157" t="s">
        <v>90</v>
      </c>
      <c r="AV1082" s="13" t="s">
        <v>90</v>
      </c>
      <c r="AW1082" s="13" t="s">
        <v>36</v>
      </c>
      <c r="AX1082" s="13" t="s">
        <v>81</v>
      </c>
      <c r="AY1082" s="157" t="s">
        <v>155</v>
      </c>
    </row>
    <row r="1083" spans="2:51" s="13" customFormat="1" ht="12">
      <c r="B1083" s="156"/>
      <c r="D1083" s="150" t="s">
        <v>174</v>
      </c>
      <c r="E1083" s="157" t="s">
        <v>1</v>
      </c>
      <c r="F1083" s="158" t="s">
        <v>398</v>
      </c>
      <c r="H1083" s="159">
        <v>64.227</v>
      </c>
      <c r="I1083" s="160"/>
      <c r="L1083" s="156"/>
      <c r="M1083" s="161"/>
      <c r="T1083" s="162"/>
      <c r="AT1083" s="157" t="s">
        <v>174</v>
      </c>
      <c r="AU1083" s="157" t="s">
        <v>90</v>
      </c>
      <c r="AV1083" s="13" t="s">
        <v>90</v>
      </c>
      <c r="AW1083" s="13" t="s">
        <v>36</v>
      </c>
      <c r="AX1083" s="13" t="s">
        <v>81</v>
      </c>
      <c r="AY1083" s="157" t="s">
        <v>155</v>
      </c>
    </row>
    <row r="1084" spans="2:51" s="13" customFormat="1" ht="12">
      <c r="B1084" s="156"/>
      <c r="D1084" s="150" t="s">
        <v>174</v>
      </c>
      <c r="E1084" s="157" t="s">
        <v>1</v>
      </c>
      <c r="F1084" s="158" t="s">
        <v>399</v>
      </c>
      <c r="H1084" s="159">
        <v>57.264</v>
      </c>
      <c r="I1084" s="160"/>
      <c r="L1084" s="156"/>
      <c r="M1084" s="161"/>
      <c r="T1084" s="162"/>
      <c r="AT1084" s="157" t="s">
        <v>174</v>
      </c>
      <c r="AU1084" s="157" t="s">
        <v>90</v>
      </c>
      <c r="AV1084" s="13" t="s">
        <v>90</v>
      </c>
      <c r="AW1084" s="13" t="s">
        <v>36</v>
      </c>
      <c r="AX1084" s="13" t="s">
        <v>81</v>
      </c>
      <c r="AY1084" s="157" t="s">
        <v>155</v>
      </c>
    </row>
    <row r="1085" spans="2:51" s="14" customFormat="1" ht="12">
      <c r="B1085" s="163"/>
      <c r="D1085" s="150" t="s">
        <v>174</v>
      </c>
      <c r="E1085" s="164" t="s">
        <v>1</v>
      </c>
      <c r="F1085" s="165" t="s">
        <v>181</v>
      </c>
      <c r="H1085" s="166">
        <v>169.33800000000002</v>
      </c>
      <c r="I1085" s="167"/>
      <c r="L1085" s="163"/>
      <c r="M1085" s="168"/>
      <c r="T1085" s="169"/>
      <c r="AT1085" s="164" t="s">
        <v>174</v>
      </c>
      <c r="AU1085" s="164" t="s">
        <v>90</v>
      </c>
      <c r="AV1085" s="14" t="s">
        <v>162</v>
      </c>
      <c r="AW1085" s="14" t="s">
        <v>36</v>
      </c>
      <c r="AX1085" s="14" t="s">
        <v>88</v>
      </c>
      <c r="AY1085" s="164" t="s">
        <v>155</v>
      </c>
    </row>
    <row r="1086" spans="2:65" s="1" customFormat="1" ht="24.25" customHeight="1">
      <c r="B1086" s="32"/>
      <c r="C1086" s="136" t="s">
        <v>1337</v>
      </c>
      <c r="D1086" s="136" t="s">
        <v>157</v>
      </c>
      <c r="E1086" s="137" t="s">
        <v>1338</v>
      </c>
      <c r="F1086" s="138" t="s">
        <v>1339</v>
      </c>
      <c r="G1086" s="139" t="s">
        <v>818</v>
      </c>
      <c r="H1086" s="190"/>
      <c r="I1086" s="141"/>
      <c r="J1086" s="142">
        <f>ROUND(I1086*H1086,2)</f>
        <v>0</v>
      </c>
      <c r="K1086" s="138" t="s">
        <v>161</v>
      </c>
      <c r="L1086" s="32"/>
      <c r="M1086" s="143" t="s">
        <v>1</v>
      </c>
      <c r="N1086" s="144" t="s">
        <v>46</v>
      </c>
      <c r="P1086" s="145">
        <f>O1086*H1086</f>
        <v>0</v>
      </c>
      <c r="Q1086" s="145">
        <v>0</v>
      </c>
      <c r="R1086" s="145">
        <f>Q1086*H1086</f>
        <v>0</v>
      </c>
      <c r="S1086" s="145">
        <v>0</v>
      </c>
      <c r="T1086" s="146">
        <f>S1086*H1086</f>
        <v>0</v>
      </c>
      <c r="AR1086" s="147" t="s">
        <v>253</v>
      </c>
      <c r="AT1086" s="147" t="s">
        <v>157</v>
      </c>
      <c r="AU1086" s="147" t="s">
        <v>90</v>
      </c>
      <c r="AY1086" s="17" t="s">
        <v>155</v>
      </c>
      <c r="BE1086" s="148">
        <f>IF(N1086="základní",J1086,0)</f>
        <v>0</v>
      </c>
      <c r="BF1086" s="148">
        <f>IF(N1086="snížená",J1086,0)</f>
        <v>0</v>
      </c>
      <c r="BG1086" s="148">
        <f>IF(N1086="zákl. přenesená",J1086,0)</f>
        <v>0</v>
      </c>
      <c r="BH1086" s="148">
        <f>IF(N1086="sníž. přenesená",J1086,0)</f>
        <v>0</v>
      </c>
      <c r="BI1086" s="148">
        <f>IF(N1086="nulová",J1086,0)</f>
        <v>0</v>
      </c>
      <c r="BJ1086" s="17" t="s">
        <v>88</v>
      </c>
      <c r="BK1086" s="148">
        <f>ROUND(I1086*H1086,2)</f>
        <v>0</v>
      </c>
      <c r="BL1086" s="17" t="s">
        <v>253</v>
      </c>
      <c r="BM1086" s="147" t="s">
        <v>1340</v>
      </c>
    </row>
    <row r="1087" spans="2:63" s="11" customFormat="1" ht="22.9" customHeight="1">
      <c r="B1087" s="124"/>
      <c r="D1087" s="125" t="s">
        <v>80</v>
      </c>
      <c r="E1087" s="134" t="s">
        <v>1341</v>
      </c>
      <c r="F1087" s="134" t="s">
        <v>1342</v>
      </c>
      <c r="I1087" s="127"/>
      <c r="J1087" s="135">
        <f>BK1087</f>
        <v>0</v>
      </c>
      <c r="L1087" s="124"/>
      <c r="M1087" s="129"/>
      <c r="P1087" s="130">
        <f>SUM(P1088:P1122)</f>
        <v>0</v>
      </c>
      <c r="R1087" s="130">
        <f>SUM(R1088:R1122)</f>
        <v>0.35129018463</v>
      </c>
      <c r="T1087" s="131">
        <f>SUM(T1088:T1122)</f>
        <v>0</v>
      </c>
      <c r="AR1087" s="125" t="s">
        <v>90</v>
      </c>
      <c r="AT1087" s="132" t="s">
        <v>80</v>
      </c>
      <c r="AU1087" s="132" t="s">
        <v>88</v>
      </c>
      <c r="AY1087" s="125" t="s">
        <v>155</v>
      </c>
      <c r="BK1087" s="133">
        <f>SUM(BK1088:BK1122)</f>
        <v>0</v>
      </c>
    </row>
    <row r="1088" spans="2:65" s="1" customFormat="1" ht="24.25" customHeight="1">
      <c r="B1088" s="32"/>
      <c r="C1088" s="136" t="s">
        <v>1343</v>
      </c>
      <c r="D1088" s="136" t="s">
        <v>157</v>
      </c>
      <c r="E1088" s="137" t="s">
        <v>1344</v>
      </c>
      <c r="F1088" s="138" t="s">
        <v>1345</v>
      </c>
      <c r="G1088" s="139" t="s">
        <v>160</v>
      </c>
      <c r="H1088" s="140">
        <v>12</v>
      </c>
      <c r="I1088" s="141"/>
      <c r="J1088" s="142">
        <f>ROUND(I1088*H1088,2)</f>
        <v>0</v>
      </c>
      <c r="K1088" s="138" t="s">
        <v>161</v>
      </c>
      <c r="L1088" s="32"/>
      <c r="M1088" s="143" t="s">
        <v>1</v>
      </c>
      <c r="N1088" s="144" t="s">
        <v>46</v>
      </c>
      <c r="P1088" s="145">
        <f>O1088*H1088</f>
        <v>0</v>
      </c>
      <c r="Q1088" s="145">
        <v>0.00021</v>
      </c>
      <c r="R1088" s="145">
        <f>Q1088*H1088</f>
        <v>0.00252</v>
      </c>
      <c r="S1088" s="145">
        <v>0</v>
      </c>
      <c r="T1088" s="146">
        <f>S1088*H1088</f>
        <v>0</v>
      </c>
      <c r="AR1088" s="147" t="s">
        <v>162</v>
      </c>
      <c r="AT1088" s="147" t="s">
        <v>157</v>
      </c>
      <c r="AU1088" s="147" t="s">
        <v>90</v>
      </c>
      <c r="AY1088" s="17" t="s">
        <v>155</v>
      </c>
      <c r="BE1088" s="148">
        <f>IF(N1088="základní",J1088,0)</f>
        <v>0</v>
      </c>
      <c r="BF1088" s="148">
        <f>IF(N1088="snížená",J1088,0)</f>
        <v>0</v>
      </c>
      <c r="BG1088" s="148">
        <f>IF(N1088="zákl. přenesená",J1088,0)</f>
        <v>0</v>
      </c>
      <c r="BH1088" s="148">
        <f>IF(N1088="sníž. přenesená",J1088,0)</f>
        <v>0</v>
      </c>
      <c r="BI1088" s="148">
        <f>IF(N1088="nulová",J1088,0)</f>
        <v>0</v>
      </c>
      <c r="BJ1088" s="17" t="s">
        <v>88</v>
      </c>
      <c r="BK1088" s="148">
        <f>ROUND(I1088*H1088,2)</f>
        <v>0</v>
      </c>
      <c r="BL1088" s="17" t="s">
        <v>162</v>
      </c>
      <c r="BM1088" s="147" t="s">
        <v>1346</v>
      </c>
    </row>
    <row r="1089" spans="2:51" s="12" customFormat="1" ht="12">
      <c r="B1089" s="149"/>
      <c r="D1089" s="150" t="s">
        <v>174</v>
      </c>
      <c r="E1089" s="151" t="s">
        <v>1</v>
      </c>
      <c r="F1089" s="152" t="s">
        <v>1347</v>
      </c>
      <c r="H1089" s="151" t="s">
        <v>1</v>
      </c>
      <c r="I1089" s="153"/>
      <c r="L1089" s="149"/>
      <c r="M1089" s="154"/>
      <c r="T1089" s="155"/>
      <c r="AT1089" s="151" t="s">
        <v>174</v>
      </c>
      <c r="AU1089" s="151" t="s">
        <v>90</v>
      </c>
      <c r="AV1089" s="12" t="s">
        <v>88</v>
      </c>
      <c r="AW1089" s="12" t="s">
        <v>36</v>
      </c>
      <c r="AX1089" s="12" t="s">
        <v>81</v>
      </c>
      <c r="AY1089" s="151" t="s">
        <v>155</v>
      </c>
    </row>
    <row r="1090" spans="2:51" s="13" customFormat="1" ht="12">
      <c r="B1090" s="156"/>
      <c r="D1090" s="150" t="s">
        <v>174</v>
      </c>
      <c r="E1090" s="157" t="s">
        <v>1</v>
      </c>
      <c r="F1090" s="158" t="s">
        <v>1348</v>
      </c>
      <c r="H1090" s="159">
        <v>12</v>
      </c>
      <c r="I1090" s="160"/>
      <c r="L1090" s="156"/>
      <c r="M1090" s="161"/>
      <c r="T1090" s="162"/>
      <c r="AT1090" s="157" t="s">
        <v>174</v>
      </c>
      <c r="AU1090" s="157" t="s">
        <v>90</v>
      </c>
      <c r="AV1090" s="13" t="s">
        <v>90</v>
      </c>
      <c r="AW1090" s="13" t="s">
        <v>36</v>
      </c>
      <c r="AX1090" s="13" t="s">
        <v>81</v>
      </c>
      <c r="AY1090" s="157" t="s">
        <v>155</v>
      </c>
    </row>
    <row r="1091" spans="2:51" s="14" customFormat="1" ht="12">
      <c r="B1091" s="163"/>
      <c r="D1091" s="150" t="s">
        <v>174</v>
      </c>
      <c r="E1091" s="164" t="s">
        <v>1</v>
      </c>
      <c r="F1091" s="165" t="s">
        <v>181</v>
      </c>
      <c r="H1091" s="166">
        <v>12</v>
      </c>
      <c r="I1091" s="167"/>
      <c r="L1091" s="163"/>
      <c r="M1091" s="168"/>
      <c r="T1091" s="169"/>
      <c r="AT1091" s="164" t="s">
        <v>174</v>
      </c>
      <c r="AU1091" s="164" t="s">
        <v>90</v>
      </c>
      <c r="AV1091" s="14" t="s">
        <v>162</v>
      </c>
      <c r="AW1091" s="14" t="s">
        <v>36</v>
      </c>
      <c r="AX1091" s="14" t="s">
        <v>88</v>
      </c>
      <c r="AY1091" s="164" t="s">
        <v>155</v>
      </c>
    </row>
    <row r="1092" spans="2:65" s="1" customFormat="1" ht="16.5" customHeight="1">
      <c r="B1092" s="32"/>
      <c r="C1092" s="136" t="s">
        <v>1349</v>
      </c>
      <c r="D1092" s="136" t="s">
        <v>157</v>
      </c>
      <c r="E1092" s="137" t="s">
        <v>1350</v>
      </c>
      <c r="F1092" s="138" t="s">
        <v>1351</v>
      </c>
      <c r="G1092" s="139" t="s">
        <v>160</v>
      </c>
      <c r="H1092" s="140">
        <v>583.835</v>
      </c>
      <c r="I1092" s="141"/>
      <c r="J1092" s="142">
        <f>ROUND(I1092*H1092,2)</f>
        <v>0</v>
      </c>
      <c r="K1092" s="138" t="s">
        <v>161</v>
      </c>
      <c r="L1092" s="32"/>
      <c r="M1092" s="143" t="s">
        <v>1</v>
      </c>
      <c r="N1092" s="144" t="s">
        <v>46</v>
      </c>
      <c r="P1092" s="145">
        <f>O1092*H1092</f>
        <v>0</v>
      </c>
      <c r="Q1092" s="145">
        <v>6.7E-05</v>
      </c>
      <c r="R1092" s="145">
        <f>Q1092*H1092</f>
        <v>0.03911694500000001</v>
      </c>
      <c r="S1092" s="145">
        <v>0</v>
      </c>
      <c r="T1092" s="146">
        <f>S1092*H1092</f>
        <v>0</v>
      </c>
      <c r="AR1092" s="147" t="s">
        <v>253</v>
      </c>
      <c r="AT1092" s="147" t="s">
        <v>157</v>
      </c>
      <c r="AU1092" s="147" t="s">
        <v>90</v>
      </c>
      <c r="AY1092" s="17" t="s">
        <v>155</v>
      </c>
      <c r="BE1092" s="148">
        <f>IF(N1092="základní",J1092,0)</f>
        <v>0</v>
      </c>
      <c r="BF1092" s="148">
        <f>IF(N1092="snížená",J1092,0)</f>
        <v>0</v>
      </c>
      <c r="BG1092" s="148">
        <f>IF(N1092="zákl. přenesená",J1092,0)</f>
        <v>0</v>
      </c>
      <c r="BH1092" s="148">
        <f>IF(N1092="sníž. přenesená",J1092,0)</f>
        <v>0</v>
      </c>
      <c r="BI1092" s="148">
        <f>IF(N1092="nulová",J1092,0)</f>
        <v>0</v>
      </c>
      <c r="BJ1092" s="17" t="s">
        <v>88</v>
      </c>
      <c r="BK1092" s="148">
        <f>ROUND(I1092*H1092,2)</f>
        <v>0</v>
      </c>
      <c r="BL1092" s="17" t="s">
        <v>253</v>
      </c>
      <c r="BM1092" s="147" t="s">
        <v>1352</v>
      </c>
    </row>
    <row r="1093" spans="2:51" s="12" customFormat="1" ht="12">
      <c r="B1093" s="149"/>
      <c r="D1093" s="150" t="s">
        <v>174</v>
      </c>
      <c r="E1093" s="151" t="s">
        <v>1</v>
      </c>
      <c r="F1093" s="152" t="s">
        <v>1353</v>
      </c>
      <c r="H1093" s="151" t="s">
        <v>1</v>
      </c>
      <c r="I1093" s="153"/>
      <c r="L1093" s="149"/>
      <c r="M1093" s="154"/>
      <c r="T1093" s="155"/>
      <c r="AT1093" s="151" t="s">
        <v>174</v>
      </c>
      <c r="AU1093" s="151" t="s">
        <v>90</v>
      </c>
      <c r="AV1093" s="12" t="s">
        <v>88</v>
      </c>
      <c r="AW1093" s="12" t="s">
        <v>36</v>
      </c>
      <c r="AX1093" s="12" t="s">
        <v>81</v>
      </c>
      <c r="AY1093" s="151" t="s">
        <v>155</v>
      </c>
    </row>
    <row r="1094" spans="2:51" s="13" customFormat="1" ht="12">
      <c r="B1094" s="156"/>
      <c r="D1094" s="150" t="s">
        <v>174</v>
      </c>
      <c r="E1094" s="157" t="s">
        <v>1</v>
      </c>
      <c r="F1094" s="158" t="s">
        <v>1354</v>
      </c>
      <c r="H1094" s="159">
        <v>20.707</v>
      </c>
      <c r="I1094" s="160"/>
      <c r="L1094" s="156"/>
      <c r="M1094" s="161"/>
      <c r="T1094" s="162"/>
      <c r="AT1094" s="157" t="s">
        <v>174</v>
      </c>
      <c r="AU1094" s="157" t="s">
        <v>90</v>
      </c>
      <c r="AV1094" s="13" t="s">
        <v>90</v>
      </c>
      <c r="AW1094" s="13" t="s">
        <v>36</v>
      </c>
      <c r="AX1094" s="13" t="s">
        <v>81</v>
      </c>
      <c r="AY1094" s="157" t="s">
        <v>155</v>
      </c>
    </row>
    <row r="1095" spans="2:51" s="12" customFormat="1" ht="12">
      <c r="B1095" s="149"/>
      <c r="D1095" s="150" t="s">
        <v>174</v>
      </c>
      <c r="E1095" s="151" t="s">
        <v>1</v>
      </c>
      <c r="F1095" s="152" t="s">
        <v>1355</v>
      </c>
      <c r="H1095" s="151" t="s">
        <v>1</v>
      </c>
      <c r="I1095" s="153"/>
      <c r="L1095" s="149"/>
      <c r="M1095" s="154"/>
      <c r="T1095" s="155"/>
      <c r="AT1095" s="151" t="s">
        <v>174</v>
      </c>
      <c r="AU1095" s="151" t="s">
        <v>90</v>
      </c>
      <c r="AV1095" s="12" t="s">
        <v>88</v>
      </c>
      <c r="AW1095" s="12" t="s">
        <v>36</v>
      </c>
      <c r="AX1095" s="12" t="s">
        <v>81</v>
      </c>
      <c r="AY1095" s="151" t="s">
        <v>155</v>
      </c>
    </row>
    <row r="1096" spans="2:51" s="13" customFormat="1" ht="12">
      <c r="B1096" s="156"/>
      <c r="D1096" s="150" t="s">
        <v>174</v>
      </c>
      <c r="E1096" s="157" t="s">
        <v>1</v>
      </c>
      <c r="F1096" s="158" t="s">
        <v>1354</v>
      </c>
      <c r="H1096" s="159">
        <v>20.707</v>
      </c>
      <c r="I1096" s="160"/>
      <c r="L1096" s="156"/>
      <c r="M1096" s="161"/>
      <c r="T1096" s="162"/>
      <c r="AT1096" s="157" t="s">
        <v>174</v>
      </c>
      <c r="AU1096" s="157" t="s">
        <v>90</v>
      </c>
      <c r="AV1096" s="13" t="s">
        <v>90</v>
      </c>
      <c r="AW1096" s="13" t="s">
        <v>36</v>
      </c>
      <c r="AX1096" s="13" t="s">
        <v>81</v>
      </c>
      <c r="AY1096" s="157" t="s">
        <v>155</v>
      </c>
    </row>
    <row r="1097" spans="2:51" s="12" customFormat="1" ht="12">
      <c r="B1097" s="149"/>
      <c r="D1097" s="150" t="s">
        <v>174</v>
      </c>
      <c r="E1097" s="151" t="s">
        <v>1</v>
      </c>
      <c r="F1097" s="152" t="s">
        <v>1356</v>
      </c>
      <c r="H1097" s="151" t="s">
        <v>1</v>
      </c>
      <c r="I1097" s="153"/>
      <c r="L1097" s="149"/>
      <c r="M1097" s="154"/>
      <c r="T1097" s="155"/>
      <c r="AT1097" s="151" t="s">
        <v>174</v>
      </c>
      <c r="AU1097" s="151" t="s">
        <v>90</v>
      </c>
      <c r="AV1097" s="12" t="s">
        <v>88</v>
      </c>
      <c r="AW1097" s="12" t="s">
        <v>36</v>
      </c>
      <c r="AX1097" s="12" t="s">
        <v>81</v>
      </c>
      <c r="AY1097" s="151" t="s">
        <v>155</v>
      </c>
    </row>
    <row r="1098" spans="2:51" s="13" customFormat="1" ht="12">
      <c r="B1098" s="156"/>
      <c r="D1098" s="150" t="s">
        <v>174</v>
      </c>
      <c r="E1098" s="157" t="s">
        <v>1</v>
      </c>
      <c r="F1098" s="158" t="s">
        <v>1354</v>
      </c>
      <c r="H1098" s="159">
        <v>20.707</v>
      </c>
      <c r="I1098" s="160"/>
      <c r="L1098" s="156"/>
      <c r="M1098" s="161"/>
      <c r="T1098" s="162"/>
      <c r="AT1098" s="157" t="s">
        <v>174</v>
      </c>
      <c r="AU1098" s="157" t="s">
        <v>90</v>
      </c>
      <c r="AV1098" s="13" t="s">
        <v>90</v>
      </c>
      <c r="AW1098" s="13" t="s">
        <v>36</v>
      </c>
      <c r="AX1098" s="13" t="s">
        <v>81</v>
      </c>
      <c r="AY1098" s="157" t="s">
        <v>155</v>
      </c>
    </row>
    <row r="1099" spans="2:51" s="12" customFormat="1" ht="12">
      <c r="B1099" s="149"/>
      <c r="D1099" s="150" t="s">
        <v>174</v>
      </c>
      <c r="E1099" s="151" t="s">
        <v>1</v>
      </c>
      <c r="F1099" s="152" t="s">
        <v>1357</v>
      </c>
      <c r="H1099" s="151" t="s">
        <v>1</v>
      </c>
      <c r="I1099" s="153"/>
      <c r="L1099" s="149"/>
      <c r="M1099" s="154"/>
      <c r="T1099" s="155"/>
      <c r="AT1099" s="151" t="s">
        <v>174</v>
      </c>
      <c r="AU1099" s="151" t="s">
        <v>90</v>
      </c>
      <c r="AV1099" s="12" t="s">
        <v>88</v>
      </c>
      <c r="AW1099" s="12" t="s">
        <v>36</v>
      </c>
      <c r="AX1099" s="12" t="s">
        <v>81</v>
      </c>
      <c r="AY1099" s="151" t="s">
        <v>155</v>
      </c>
    </row>
    <row r="1100" spans="2:51" s="13" customFormat="1" ht="12">
      <c r="B1100" s="156"/>
      <c r="D1100" s="150" t="s">
        <v>174</v>
      </c>
      <c r="E1100" s="157" t="s">
        <v>1</v>
      </c>
      <c r="F1100" s="158" t="s">
        <v>1354</v>
      </c>
      <c r="H1100" s="159">
        <v>20.707</v>
      </c>
      <c r="I1100" s="160"/>
      <c r="L1100" s="156"/>
      <c r="M1100" s="161"/>
      <c r="T1100" s="162"/>
      <c r="AT1100" s="157" t="s">
        <v>174</v>
      </c>
      <c r="AU1100" s="157" t="s">
        <v>90</v>
      </c>
      <c r="AV1100" s="13" t="s">
        <v>90</v>
      </c>
      <c r="AW1100" s="13" t="s">
        <v>36</v>
      </c>
      <c r="AX1100" s="13" t="s">
        <v>81</v>
      </c>
      <c r="AY1100" s="157" t="s">
        <v>155</v>
      </c>
    </row>
    <row r="1101" spans="2:51" s="12" customFormat="1" ht="12">
      <c r="B1101" s="149"/>
      <c r="D1101" s="150" t="s">
        <v>174</v>
      </c>
      <c r="E1101" s="151" t="s">
        <v>1</v>
      </c>
      <c r="F1101" s="152" t="s">
        <v>1358</v>
      </c>
      <c r="H1101" s="151" t="s">
        <v>1</v>
      </c>
      <c r="I1101" s="153"/>
      <c r="L1101" s="149"/>
      <c r="M1101" s="154"/>
      <c r="T1101" s="155"/>
      <c r="AT1101" s="151" t="s">
        <v>174</v>
      </c>
      <c r="AU1101" s="151" t="s">
        <v>90</v>
      </c>
      <c r="AV1101" s="12" t="s">
        <v>88</v>
      </c>
      <c r="AW1101" s="12" t="s">
        <v>36</v>
      </c>
      <c r="AX1101" s="12" t="s">
        <v>81</v>
      </c>
      <c r="AY1101" s="151" t="s">
        <v>155</v>
      </c>
    </row>
    <row r="1102" spans="2:51" s="13" customFormat="1" ht="12">
      <c r="B1102" s="156"/>
      <c r="D1102" s="150" t="s">
        <v>174</v>
      </c>
      <c r="E1102" s="157" t="s">
        <v>1</v>
      </c>
      <c r="F1102" s="158" t="s">
        <v>1354</v>
      </c>
      <c r="H1102" s="159">
        <v>20.707</v>
      </c>
      <c r="I1102" s="160"/>
      <c r="L1102" s="156"/>
      <c r="M1102" s="161"/>
      <c r="T1102" s="162"/>
      <c r="AT1102" s="157" t="s">
        <v>174</v>
      </c>
      <c r="AU1102" s="157" t="s">
        <v>90</v>
      </c>
      <c r="AV1102" s="13" t="s">
        <v>90</v>
      </c>
      <c r="AW1102" s="13" t="s">
        <v>36</v>
      </c>
      <c r="AX1102" s="13" t="s">
        <v>81</v>
      </c>
      <c r="AY1102" s="157" t="s">
        <v>155</v>
      </c>
    </row>
    <row r="1103" spans="2:51" s="12" customFormat="1" ht="12">
      <c r="B1103" s="149"/>
      <c r="D1103" s="150" t="s">
        <v>174</v>
      </c>
      <c r="E1103" s="151" t="s">
        <v>1</v>
      </c>
      <c r="F1103" s="152" t="s">
        <v>1359</v>
      </c>
      <c r="H1103" s="151" t="s">
        <v>1</v>
      </c>
      <c r="I1103" s="153"/>
      <c r="L1103" s="149"/>
      <c r="M1103" s="154"/>
      <c r="T1103" s="155"/>
      <c r="AT1103" s="151" t="s">
        <v>174</v>
      </c>
      <c r="AU1103" s="151" t="s">
        <v>90</v>
      </c>
      <c r="AV1103" s="12" t="s">
        <v>88</v>
      </c>
      <c r="AW1103" s="12" t="s">
        <v>36</v>
      </c>
      <c r="AX1103" s="12" t="s">
        <v>81</v>
      </c>
      <c r="AY1103" s="151" t="s">
        <v>155</v>
      </c>
    </row>
    <row r="1104" spans="2:51" s="13" customFormat="1" ht="12">
      <c r="B1104" s="156"/>
      <c r="D1104" s="150" t="s">
        <v>174</v>
      </c>
      <c r="E1104" s="157" t="s">
        <v>1</v>
      </c>
      <c r="F1104" s="158" t="s">
        <v>1360</v>
      </c>
      <c r="H1104" s="159">
        <v>62.122</v>
      </c>
      <c r="I1104" s="160"/>
      <c r="L1104" s="156"/>
      <c r="M1104" s="161"/>
      <c r="T1104" s="162"/>
      <c r="AT1104" s="157" t="s">
        <v>174</v>
      </c>
      <c r="AU1104" s="157" t="s">
        <v>90</v>
      </c>
      <c r="AV1104" s="13" t="s">
        <v>90</v>
      </c>
      <c r="AW1104" s="13" t="s">
        <v>36</v>
      </c>
      <c r="AX1104" s="13" t="s">
        <v>81</v>
      </c>
      <c r="AY1104" s="157" t="s">
        <v>155</v>
      </c>
    </row>
    <row r="1105" spans="2:51" s="12" customFormat="1" ht="12">
      <c r="B1105" s="149"/>
      <c r="D1105" s="150" t="s">
        <v>174</v>
      </c>
      <c r="E1105" s="151" t="s">
        <v>1</v>
      </c>
      <c r="F1105" s="152" t="s">
        <v>1361</v>
      </c>
      <c r="H1105" s="151" t="s">
        <v>1</v>
      </c>
      <c r="I1105" s="153"/>
      <c r="L1105" s="149"/>
      <c r="M1105" s="154"/>
      <c r="T1105" s="155"/>
      <c r="AT1105" s="151" t="s">
        <v>174</v>
      </c>
      <c r="AU1105" s="151" t="s">
        <v>90</v>
      </c>
      <c r="AV1105" s="12" t="s">
        <v>88</v>
      </c>
      <c r="AW1105" s="12" t="s">
        <v>36</v>
      </c>
      <c r="AX1105" s="12" t="s">
        <v>81</v>
      </c>
      <c r="AY1105" s="151" t="s">
        <v>155</v>
      </c>
    </row>
    <row r="1106" spans="2:51" s="13" customFormat="1" ht="12">
      <c r="B1106" s="156"/>
      <c r="D1106" s="150" t="s">
        <v>174</v>
      </c>
      <c r="E1106" s="157" t="s">
        <v>1</v>
      </c>
      <c r="F1106" s="158" t="s">
        <v>1360</v>
      </c>
      <c r="H1106" s="159">
        <v>62.122</v>
      </c>
      <c r="I1106" s="160"/>
      <c r="L1106" s="156"/>
      <c r="M1106" s="161"/>
      <c r="T1106" s="162"/>
      <c r="AT1106" s="157" t="s">
        <v>174</v>
      </c>
      <c r="AU1106" s="157" t="s">
        <v>90</v>
      </c>
      <c r="AV1106" s="13" t="s">
        <v>90</v>
      </c>
      <c r="AW1106" s="13" t="s">
        <v>36</v>
      </c>
      <c r="AX1106" s="13" t="s">
        <v>81</v>
      </c>
      <c r="AY1106" s="157" t="s">
        <v>155</v>
      </c>
    </row>
    <row r="1107" spans="2:51" s="13" customFormat="1" ht="12">
      <c r="B1107" s="156"/>
      <c r="D1107" s="150" t="s">
        <v>174</v>
      </c>
      <c r="E1107" s="157" t="s">
        <v>1</v>
      </c>
      <c r="F1107" s="158" t="s">
        <v>354</v>
      </c>
      <c r="H1107" s="159">
        <v>0.775</v>
      </c>
      <c r="I1107" s="160"/>
      <c r="L1107" s="156"/>
      <c r="M1107" s="161"/>
      <c r="T1107" s="162"/>
      <c r="AT1107" s="157" t="s">
        <v>174</v>
      </c>
      <c r="AU1107" s="157" t="s">
        <v>90</v>
      </c>
      <c r="AV1107" s="13" t="s">
        <v>90</v>
      </c>
      <c r="AW1107" s="13" t="s">
        <v>36</v>
      </c>
      <c r="AX1107" s="13" t="s">
        <v>81</v>
      </c>
      <c r="AY1107" s="157" t="s">
        <v>155</v>
      </c>
    </row>
    <row r="1108" spans="2:51" s="13" customFormat="1" ht="12">
      <c r="B1108" s="156"/>
      <c r="D1108" s="150" t="s">
        <v>174</v>
      </c>
      <c r="E1108" s="157" t="s">
        <v>1</v>
      </c>
      <c r="F1108" s="158" t="s">
        <v>1354</v>
      </c>
      <c r="H1108" s="159">
        <v>20.707</v>
      </c>
      <c r="I1108" s="160"/>
      <c r="L1108" s="156"/>
      <c r="M1108" s="161"/>
      <c r="T1108" s="162"/>
      <c r="AT1108" s="157" t="s">
        <v>174</v>
      </c>
      <c r="AU1108" s="157" t="s">
        <v>90</v>
      </c>
      <c r="AV1108" s="13" t="s">
        <v>90</v>
      </c>
      <c r="AW1108" s="13" t="s">
        <v>36</v>
      </c>
      <c r="AX1108" s="13" t="s">
        <v>81</v>
      </c>
      <c r="AY1108" s="157" t="s">
        <v>155</v>
      </c>
    </row>
    <row r="1109" spans="2:51" s="15" customFormat="1" ht="12">
      <c r="B1109" s="183"/>
      <c r="D1109" s="150" t="s">
        <v>174</v>
      </c>
      <c r="E1109" s="184" t="s">
        <v>1</v>
      </c>
      <c r="F1109" s="185" t="s">
        <v>355</v>
      </c>
      <c r="H1109" s="186">
        <v>249.261</v>
      </c>
      <c r="I1109" s="187"/>
      <c r="L1109" s="183"/>
      <c r="M1109" s="188"/>
      <c r="T1109" s="189"/>
      <c r="AT1109" s="184" t="s">
        <v>174</v>
      </c>
      <c r="AU1109" s="184" t="s">
        <v>90</v>
      </c>
      <c r="AV1109" s="15" t="s">
        <v>97</v>
      </c>
      <c r="AW1109" s="15" t="s">
        <v>36</v>
      </c>
      <c r="AX1109" s="15" t="s">
        <v>81</v>
      </c>
      <c r="AY1109" s="184" t="s">
        <v>155</v>
      </c>
    </row>
    <row r="1110" spans="2:51" s="13" customFormat="1" ht="12">
      <c r="B1110" s="156"/>
      <c r="D1110" s="150" t="s">
        <v>174</v>
      </c>
      <c r="E1110" s="157" t="s">
        <v>1</v>
      </c>
      <c r="F1110" s="158" t="s">
        <v>1362</v>
      </c>
      <c r="H1110" s="159">
        <v>274.187</v>
      </c>
      <c r="I1110" s="160"/>
      <c r="L1110" s="156"/>
      <c r="M1110" s="161"/>
      <c r="T1110" s="162"/>
      <c r="AT1110" s="157" t="s">
        <v>174</v>
      </c>
      <c r="AU1110" s="157" t="s">
        <v>90</v>
      </c>
      <c r="AV1110" s="13" t="s">
        <v>90</v>
      </c>
      <c r="AW1110" s="13" t="s">
        <v>36</v>
      </c>
      <c r="AX1110" s="13" t="s">
        <v>81</v>
      </c>
      <c r="AY1110" s="157" t="s">
        <v>155</v>
      </c>
    </row>
    <row r="1111" spans="2:51" s="12" customFormat="1" ht="12">
      <c r="B1111" s="149"/>
      <c r="D1111" s="150" t="s">
        <v>174</v>
      </c>
      <c r="E1111" s="151" t="s">
        <v>1</v>
      </c>
      <c r="F1111" s="152" t="s">
        <v>1363</v>
      </c>
      <c r="H1111" s="151" t="s">
        <v>1</v>
      </c>
      <c r="I1111" s="153"/>
      <c r="L1111" s="149"/>
      <c r="M1111" s="154"/>
      <c r="T1111" s="155"/>
      <c r="AT1111" s="151" t="s">
        <v>174</v>
      </c>
      <c r="AU1111" s="151" t="s">
        <v>90</v>
      </c>
      <c r="AV1111" s="12" t="s">
        <v>88</v>
      </c>
      <c r="AW1111" s="12" t="s">
        <v>36</v>
      </c>
      <c r="AX1111" s="12" t="s">
        <v>81</v>
      </c>
      <c r="AY1111" s="151" t="s">
        <v>155</v>
      </c>
    </row>
    <row r="1112" spans="2:51" s="13" customFormat="1" ht="12">
      <c r="B1112" s="156"/>
      <c r="D1112" s="150" t="s">
        <v>174</v>
      </c>
      <c r="E1112" s="157" t="s">
        <v>1</v>
      </c>
      <c r="F1112" s="158" t="s">
        <v>1364</v>
      </c>
      <c r="H1112" s="159">
        <v>189.648</v>
      </c>
      <c r="I1112" s="160"/>
      <c r="L1112" s="156"/>
      <c r="M1112" s="161"/>
      <c r="T1112" s="162"/>
      <c r="AT1112" s="157" t="s">
        <v>174</v>
      </c>
      <c r="AU1112" s="157" t="s">
        <v>90</v>
      </c>
      <c r="AV1112" s="13" t="s">
        <v>90</v>
      </c>
      <c r="AW1112" s="13" t="s">
        <v>36</v>
      </c>
      <c r="AX1112" s="13" t="s">
        <v>81</v>
      </c>
      <c r="AY1112" s="157" t="s">
        <v>155</v>
      </c>
    </row>
    <row r="1113" spans="2:51" s="15" customFormat="1" ht="12">
      <c r="B1113" s="183"/>
      <c r="D1113" s="150" t="s">
        <v>174</v>
      </c>
      <c r="E1113" s="184" t="s">
        <v>1</v>
      </c>
      <c r="F1113" s="185" t="s">
        <v>355</v>
      </c>
      <c r="H1113" s="186">
        <v>463.83500000000004</v>
      </c>
      <c r="I1113" s="187"/>
      <c r="L1113" s="183"/>
      <c r="M1113" s="188"/>
      <c r="T1113" s="189"/>
      <c r="AT1113" s="184" t="s">
        <v>174</v>
      </c>
      <c r="AU1113" s="184" t="s">
        <v>90</v>
      </c>
      <c r="AV1113" s="15" t="s">
        <v>97</v>
      </c>
      <c r="AW1113" s="15" t="s">
        <v>36</v>
      </c>
      <c r="AX1113" s="15" t="s">
        <v>81</v>
      </c>
      <c r="AY1113" s="184" t="s">
        <v>155</v>
      </c>
    </row>
    <row r="1114" spans="2:51" s="12" customFormat="1" ht="20">
      <c r="B1114" s="149"/>
      <c r="D1114" s="150" t="s">
        <v>174</v>
      </c>
      <c r="E1114" s="151" t="s">
        <v>1</v>
      </c>
      <c r="F1114" s="152" t="s">
        <v>1365</v>
      </c>
      <c r="H1114" s="151" t="s">
        <v>1</v>
      </c>
      <c r="I1114" s="153"/>
      <c r="L1114" s="149"/>
      <c r="M1114" s="154"/>
      <c r="T1114" s="155"/>
      <c r="AT1114" s="151" t="s">
        <v>174</v>
      </c>
      <c r="AU1114" s="151" t="s">
        <v>90</v>
      </c>
      <c r="AV1114" s="12" t="s">
        <v>88</v>
      </c>
      <c r="AW1114" s="12" t="s">
        <v>36</v>
      </c>
      <c r="AX1114" s="12" t="s">
        <v>81</v>
      </c>
      <c r="AY1114" s="151" t="s">
        <v>155</v>
      </c>
    </row>
    <row r="1115" spans="2:51" s="13" customFormat="1" ht="12">
      <c r="B1115" s="156"/>
      <c r="D1115" s="150" t="s">
        <v>174</v>
      </c>
      <c r="E1115" s="157" t="s">
        <v>1</v>
      </c>
      <c r="F1115" s="158" t="s">
        <v>1366</v>
      </c>
      <c r="H1115" s="159">
        <v>120</v>
      </c>
      <c r="I1115" s="160"/>
      <c r="L1115" s="156"/>
      <c r="M1115" s="161"/>
      <c r="T1115" s="162"/>
      <c r="AT1115" s="157" t="s">
        <v>174</v>
      </c>
      <c r="AU1115" s="157" t="s">
        <v>90</v>
      </c>
      <c r="AV1115" s="13" t="s">
        <v>90</v>
      </c>
      <c r="AW1115" s="13" t="s">
        <v>36</v>
      </c>
      <c r="AX1115" s="13" t="s">
        <v>81</v>
      </c>
      <c r="AY1115" s="157" t="s">
        <v>155</v>
      </c>
    </row>
    <row r="1116" spans="2:51" s="15" customFormat="1" ht="12">
      <c r="B1116" s="183"/>
      <c r="D1116" s="150" t="s">
        <v>174</v>
      </c>
      <c r="E1116" s="184" t="s">
        <v>1</v>
      </c>
      <c r="F1116" s="185" t="s">
        <v>355</v>
      </c>
      <c r="H1116" s="186">
        <v>120</v>
      </c>
      <c r="I1116" s="187"/>
      <c r="L1116" s="183"/>
      <c r="M1116" s="188"/>
      <c r="T1116" s="189"/>
      <c r="AT1116" s="184" t="s">
        <v>174</v>
      </c>
      <c r="AU1116" s="184" t="s">
        <v>90</v>
      </c>
      <c r="AV1116" s="15" t="s">
        <v>97</v>
      </c>
      <c r="AW1116" s="15" t="s">
        <v>36</v>
      </c>
      <c r="AX1116" s="15" t="s">
        <v>81</v>
      </c>
      <c r="AY1116" s="184" t="s">
        <v>155</v>
      </c>
    </row>
    <row r="1117" spans="2:51" s="13" customFormat="1" ht="12">
      <c r="B1117" s="156"/>
      <c r="D1117" s="150" t="s">
        <v>174</v>
      </c>
      <c r="E1117" s="157" t="s">
        <v>1</v>
      </c>
      <c r="F1117" s="158" t="s">
        <v>1367</v>
      </c>
      <c r="H1117" s="159">
        <v>583.835</v>
      </c>
      <c r="I1117" s="160"/>
      <c r="L1117" s="156"/>
      <c r="M1117" s="161"/>
      <c r="T1117" s="162"/>
      <c r="AT1117" s="157" t="s">
        <v>174</v>
      </c>
      <c r="AU1117" s="157" t="s">
        <v>90</v>
      </c>
      <c r="AV1117" s="13" t="s">
        <v>90</v>
      </c>
      <c r="AW1117" s="13" t="s">
        <v>36</v>
      </c>
      <c r="AX1117" s="13" t="s">
        <v>88</v>
      </c>
      <c r="AY1117" s="157" t="s">
        <v>155</v>
      </c>
    </row>
    <row r="1118" spans="2:65" s="1" customFormat="1" ht="24.25" customHeight="1">
      <c r="B1118" s="32"/>
      <c r="C1118" s="136" t="s">
        <v>1368</v>
      </c>
      <c r="D1118" s="136" t="s">
        <v>157</v>
      </c>
      <c r="E1118" s="137" t="s">
        <v>1369</v>
      </c>
      <c r="F1118" s="138" t="s">
        <v>1370</v>
      </c>
      <c r="G1118" s="139" t="s">
        <v>160</v>
      </c>
      <c r="H1118" s="140">
        <v>583.835</v>
      </c>
      <c r="I1118" s="141"/>
      <c r="J1118" s="142">
        <f>ROUND(I1118*H1118,2)</f>
        <v>0</v>
      </c>
      <c r="K1118" s="138" t="s">
        <v>161</v>
      </c>
      <c r="L1118" s="32"/>
      <c r="M1118" s="143" t="s">
        <v>1</v>
      </c>
      <c r="N1118" s="144" t="s">
        <v>46</v>
      </c>
      <c r="P1118" s="145">
        <f>O1118*H1118</f>
        <v>0</v>
      </c>
      <c r="Q1118" s="145">
        <v>8E-05</v>
      </c>
      <c r="R1118" s="145">
        <f>Q1118*H1118</f>
        <v>0.04670680000000001</v>
      </c>
      <c r="S1118" s="145">
        <v>0</v>
      </c>
      <c r="T1118" s="146">
        <f>S1118*H1118</f>
        <v>0</v>
      </c>
      <c r="AR1118" s="147" t="s">
        <v>253</v>
      </c>
      <c r="AT1118" s="147" t="s">
        <v>157</v>
      </c>
      <c r="AU1118" s="147" t="s">
        <v>90</v>
      </c>
      <c r="AY1118" s="17" t="s">
        <v>155</v>
      </c>
      <c r="BE1118" s="148">
        <f>IF(N1118="základní",J1118,0)</f>
        <v>0</v>
      </c>
      <c r="BF1118" s="148">
        <f>IF(N1118="snížená",J1118,0)</f>
        <v>0</v>
      </c>
      <c r="BG1118" s="148">
        <f>IF(N1118="zákl. přenesená",J1118,0)</f>
        <v>0</v>
      </c>
      <c r="BH1118" s="148">
        <f>IF(N1118="sníž. přenesená",J1118,0)</f>
        <v>0</v>
      </c>
      <c r="BI1118" s="148">
        <f>IF(N1118="nulová",J1118,0)</f>
        <v>0</v>
      </c>
      <c r="BJ1118" s="17" t="s">
        <v>88</v>
      </c>
      <c r="BK1118" s="148">
        <f>ROUND(I1118*H1118,2)</f>
        <v>0</v>
      </c>
      <c r="BL1118" s="17" t="s">
        <v>253</v>
      </c>
      <c r="BM1118" s="147" t="s">
        <v>1371</v>
      </c>
    </row>
    <row r="1119" spans="2:65" s="1" customFormat="1" ht="24.25" customHeight="1">
      <c r="B1119" s="32"/>
      <c r="C1119" s="136" t="s">
        <v>1372</v>
      </c>
      <c r="D1119" s="136" t="s">
        <v>157</v>
      </c>
      <c r="E1119" s="137" t="s">
        <v>1373</v>
      </c>
      <c r="F1119" s="138" t="s">
        <v>1374</v>
      </c>
      <c r="G1119" s="139" t="s">
        <v>160</v>
      </c>
      <c r="H1119" s="140">
        <v>583.835</v>
      </c>
      <c r="I1119" s="141"/>
      <c r="J1119" s="142">
        <f>ROUND(I1119*H1119,2)</f>
        <v>0</v>
      </c>
      <c r="K1119" s="138" t="s">
        <v>161</v>
      </c>
      <c r="L1119" s="32"/>
      <c r="M1119" s="143" t="s">
        <v>1</v>
      </c>
      <c r="N1119" s="144" t="s">
        <v>46</v>
      </c>
      <c r="P1119" s="145">
        <f>O1119*H1119</f>
        <v>0</v>
      </c>
      <c r="Q1119" s="145">
        <v>6.0528E-05</v>
      </c>
      <c r="R1119" s="145">
        <f>Q1119*H1119</f>
        <v>0.03533836488</v>
      </c>
      <c r="S1119" s="145">
        <v>0</v>
      </c>
      <c r="T1119" s="146">
        <f>S1119*H1119</f>
        <v>0</v>
      </c>
      <c r="AR1119" s="147" t="s">
        <v>253</v>
      </c>
      <c r="AT1119" s="147" t="s">
        <v>157</v>
      </c>
      <c r="AU1119" s="147" t="s">
        <v>90</v>
      </c>
      <c r="AY1119" s="17" t="s">
        <v>155</v>
      </c>
      <c r="BE1119" s="148">
        <f>IF(N1119="základní",J1119,0)</f>
        <v>0</v>
      </c>
      <c r="BF1119" s="148">
        <f>IF(N1119="snížená",J1119,0)</f>
        <v>0</v>
      </c>
      <c r="BG1119" s="148">
        <f>IF(N1119="zákl. přenesená",J1119,0)</f>
        <v>0</v>
      </c>
      <c r="BH1119" s="148">
        <f>IF(N1119="sníž. přenesená",J1119,0)</f>
        <v>0</v>
      </c>
      <c r="BI1119" s="148">
        <f>IF(N1119="nulová",J1119,0)</f>
        <v>0</v>
      </c>
      <c r="BJ1119" s="17" t="s">
        <v>88</v>
      </c>
      <c r="BK1119" s="148">
        <f>ROUND(I1119*H1119,2)</f>
        <v>0</v>
      </c>
      <c r="BL1119" s="17" t="s">
        <v>253</v>
      </c>
      <c r="BM1119" s="147" t="s">
        <v>1375</v>
      </c>
    </row>
    <row r="1120" spans="2:65" s="1" customFormat="1" ht="24.25" customHeight="1">
      <c r="B1120" s="32"/>
      <c r="C1120" s="136" t="s">
        <v>1376</v>
      </c>
      <c r="D1120" s="136" t="s">
        <v>157</v>
      </c>
      <c r="E1120" s="137" t="s">
        <v>1377</v>
      </c>
      <c r="F1120" s="138" t="s">
        <v>1378</v>
      </c>
      <c r="G1120" s="139" t="s">
        <v>160</v>
      </c>
      <c r="H1120" s="140">
        <v>583.835</v>
      </c>
      <c r="I1120" s="141"/>
      <c r="J1120" s="142">
        <f>ROUND(I1120*H1120,2)</f>
        <v>0</v>
      </c>
      <c r="K1120" s="138" t="s">
        <v>161</v>
      </c>
      <c r="L1120" s="32"/>
      <c r="M1120" s="143" t="s">
        <v>1</v>
      </c>
      <c r="N1120" s="144" t="s">
        <v>46</v>
      </c>
      <c r="P1120" s="145">
        <f>O1120*H1120</f>
        <v>0</v>
      </c>
      <c r="Q1120" s="145">
        <v>0.00014375</v>
      </c>
      <c r="R1120" s="145">
        <f>Q1120*H1120</f>
        <v>0.08392628125</v>
      </c>
      <c r="S1120" s="145">
        <v>0</v>
      </c>
      <c r="T1120" s="146">
        <f>S1120*H1120</f>
        <v>0</v>
      </c>
      <c r="AR1120" s="147" t="s">
        <v>253</v>
      </c>
      <c r="AT1120" s="147" t="s">
        <v>157</v>
      </c>
      <c r="AU1120" s="147" t="s">
        <v>90</v>
      </c>
      <c r="AY1120" s="17" t="s">
        <v>155</v>
      </c>
      <c r="BE1120" s="148">
        <f>IF(N1120="základní",J1120,0)</f>
        <v>0</v>
      </c>
      <c r="BF1120" s="148">
        <f>IF(N1120="snížená",J1120,0)</f>
        <v>0</v>
      </c>
      <c r="BG1120" s="148">
        <f>IF(N1120="zákl. přenesená",J1120,0)</f>
        <v>0</v>
      </c>
      <c r="BH1120" s="148">
        <f>IF(N1120="sníž. přenesená",J1120,0)</f>
        <v>0</v>
      </c>
      <c r="BI1120" s="148">
        <f>IF(N1120="nulová",J1120,0)</f>
        <v>0</v>
      </c>
      <c r="BJ1120" s="17" t="s">
        <v>88</v>
      </c>
      <c r="BK1120" s="148">
        <f>ROUND(I1120*H1120,2)</f>
        <v>0</v>
      </c>
      <c r="BL1120" s="17" t="s">
        <v>253</v>
      </c>
      <c r="BM1120" s="147" t="s">
        <v>1379</v>
      </c>
    </row>
    <row r="1121" spans="2:65" s="1" customFormat="1" ht="24.25" customHeight="1">
      <c r="B1121" s="32"/>
      <c r="C1121" s="136" t="s">
        <v>1380</v>
      </c>
      <c r="D1121" s="136" t="s">
        <v>157</v>
      </c>
      <c r="E1121" s="137" t="s">
        <v>1381</v>
      </c>
      <c r="F1121" s="138" t="s">
        <v>1382</v>
      </c>
      <c r="G1121" s="139" t="s">
        <v>160</v>
      </c>
      <c r="H1121" s="140">
        <v>583.835</v>
      </c>
      <c r="I1121" s="141"/>
      <c r="J1121" s="142">
        <f>ROUND(I1121*H1121,2)</f>
        <v>0</v>
      </c>
      <c r="K1121" s="138" t="s">
        <v>161</v>
      </c>
      <c r="L1121" s="32"/>
      <c r="M1121" s="143" t="s">
        <v>1</v>
      </c>
      <c r="N1121" s="144" t="s">
        <v>46</v>
      </c>
      <c r="P1121" s="145">
        <f>O1121*H1121</f>
        <v>0</v>
      </c>
      <c r="Q1121" s="145">
        <v>0.00012305</v>
      </c>
      <c r="R1121" s="145">
        <f>Q1121*H1121</f>
        <v>0.07184089675000001</v>
      </c>
      <c r="S1121" s="145">
        <v>0</v>
      </c>
      <c r="T1121" s="146">
        <f>S1121*H1121</f>
        <v>0</v>
      </c>
      <c r="AR1121" s="147" t="s">
        <v>253</v>
      </c>
      <c r="AT1121" s="147" t="s">
        <v>157</v>
      </c>
      <c r="AU1121" s="147" t="s">
        <v>90</v>
      </c>
      <c r="AY1121" s="17" t="s">
        <v>155</v>
      </c>
      <c r="BE1121" s="148">
        <f>IF(N1121="základní",J1121,0)</f>
        <v>0</v>
      </c>
      <c r="BF1121" s="148">
        <f>IF(N1121="snížená",J1121,0)</f>
        <v>0</v>
      </c>
      <c r="BG1121" s="148">
        <f>IF(N1121="zákl. přenesená",J1121,0)</f>
        <v>0</v>
      </c>
      <c r="BH1121" s="148">
        <f>IF(N1121="sníž. přenesená",J1121,0)</f>
        <v>0</v>
      </c>
      <c r="BI1121" s="148">
        <f>IF(N1121="nulová",J1121,0)</f>
        <v>0</v>
      </c>
      <c r="BJ1121" s="17" t="s">
        <v>88</v>
      </c>
      <c r="BK1121" s="148">
        <f>ROUND(I1121*H1121,2)</f>
        <v>0</v>
      </c>
      <c r="BL1121" s="17" t="s">
        <v>253</v>
      </c>
      <c r="BM1121" s="147" t="s">
        <v>1383</v>
      </c>
    </row>
    <row r="1122" spans="2:65" s="1" customFormat="1" ht="24.25" customHeight="1">
      <c r="B1122" s="32"/>
      <c r="C1122" s="136" t="s">
        <v>1384</v>
      </c>
      <c r="D1122" s="136" t="s">
        <v>157</v>
      </c>
      <c r="E1122" s="137" t="s">
        <v>1385</v>
      </c>
      <c r="F1122" s="138" t="s">
        <v>1386</v>
      </c>
      <c r="G1122" s="139" t="s">
        <v>160</v>
      </c>
      <c r="H1122" s="140">
        <v>583.835</v>
      </c>
      <c r="I1122" s="141"/>
      <c r="J1122" s="142">
        <f>ROUND(I1122*H1122,2)</f>
        <v>0</v>
      </c>
      <c r="K1122" s="138" t="s">
        <v>161</v>
      </c>
      <c r="L1122" s="32"/>
      <c r="M1122" s="143" t="s">
        <v>1</v>
      </c>
      <c r="N1122" s="144" t="s">
        <v>46</v>
      </c>
      <c r="P1122" s="145">
        <f>O1122*H1122</f>
        <v>0</v>
      </c>
      <c r="Q1122" s="145">
        <v>0.00012305</v>
      </c>
      <c r="R1122" s="145">
        <f>Q1122*H1122</f>
        <v>0.07184089675000001</v>
      </c>
      <c r="S1122" s="145">
        <v>0</v>
      </c>
      <c r="T1122" s="146">
        <f>S1122*H1122</f>
        <v>0</v>
      </c>
      <c r="AR1122" s="147" t="s">
        <v>253</v>
      </c>
      <c r="AT1122" s="147" t="s">
        <v>157</v>
      </c>
      <c r="AU1122" s="147" t="s">
        <v>90</v>
      </c>
      <c r="AY1122" s="17" t="s">
        <v>155</v>
      </c>
      <c r="BE1122" s="148">
        <f>IF(N1122="základní",J1122,0)</f>
        <v>0</v>
      </c>
      <c r="BF1122" s="148">
        <f>IF(N1122="snížená",J1122,0)</f>
        <v>0</v>
      </c>
      <c r="BG1122" s="148">
        <f>IF(N1122="zákl. přenesená",J1122,0)</f>
        <v>0</v>
      </c>
      <c r="BH1122" s="148">
        <f>IF(N1122="sníž. přenesená",J1122,0)</f>
        <v>0</v>
      </c>
      <c r="BI1122" s="148">
        <f>IF(N1122="nulová",J1122,0)</f>
        <v>0</v>
      </c>
      <c r="BJ1122" s="17" t="s">
        <v>88</v>
      </c>
      <c r="BK1122" s="148">
        <f>ROUND(I1122*H1122,2)</f>
        <v>0</v>
      </c>
      <c r="BL1122" s="17" t="s">
        <v>253</v>
      </c>
      <c r="BM1122" s="147" t="s">
        <v>1387</v>
      </c>
    </row>
    <row r="1123" spans="2:63" s="11" customFormat="1" ht="22.9" customHeight="1">
      <c r="B1123" s="124"/>
      <c r="D1123" s="125" t="s">
        <v>80</v>
      </c>
      <c r="E1123" s="134" t="s">
        <v>1388</v>
      </c>
      <c r="F1123" s="134" t="s">
        <v>1389</v>
      </c>
      <c r="I1123" s="127"/>
      <c r="J1123" s="135">
        <f>BK1123</f>
        <v>0</v>
      </c>
      <c r="L1123" s="124"/>
      <c r="M1123" s="129"/>
      <c r="P1123" s="130">
        <f>SUM(P1124:P1151)</f>
        <v>0</v>
      </c>
      <c r="R1123" s="130">
        <f>SUM(R1124:R1151)</f>
        <v>1.8347277536000002</v>
      </c>
      <c r="T1123" s="131">
        <f>SUM(T1124:T1151)</f>
        <v>0.33552974</v>
      </c>
      <c r="AR1123" s="125" t="s">
        <v>90</v>
      </c>
      <c r="AT1123" s="132" t="s">
        <v>80</v>
      </c>
      <c r="AU1123" s="132" t="s">
        <v>88</v>
      </c>
      <c r="AY1123" s="125" t="s">
        <v>155</v>
      </c>
      <c r="BK1123" s="133">
        <f>SUM(BK1124:BK1151)</f>
        <v>0</v>
      </c>
    </row>
    <row r="1124" spans="2:65" s="1" customFormat="1" ht="21.75" customHeight="1">
      <c r="B1124" s="32"/>
      <c r="C1124" s="136" t="s">
        <v>1390</v>
      </c>
      <c r="D1124" s="136" t="s">
        <v>157</v>
      </c>
      <c r="E1124" s="137" t="s">
        <v>1391</v>
      </c>
      <c r="F1124" s="138" t="s">
        <v>1392</v>
      </c>
      <c r="G1124" s="139" t="s">
        <v>160</v>
      </c>
      <c r="H1124" s="140">
        <v>1082.354</v>
      </c>
      <c r="I1124" s="141"/>
      <c r="J1124" s="142">
        <f>ROUND(I1124*H1124,2)</f>
        <v>0</v>
      </c>
      <c r="K1124" s="138" t="s">
        <v>161</v>
      </c>
      <c r="L1124" s="32"/>
      <c r="M1124" s="143" t="s">
        <v>1</v>
      </c>
      <c r="N1124" s="144" t="s">
        <v>46</v>
      </c>
      <c r="P1124" s="145">
        <f>O1124*H1124</f>
        <v>0</v>
      </c>
      <c r="Q1124" s="145">
        <v>0.001</v>
      </c>
      <c r="R1124" s="145">
        <f>Q1124*H1124</f>
        <v>1.082354</v>
      </c>
      <c r="S1124" s="145">
        <v>0.00031</v>
      </c>
      <c r="T1124" s="146">
        <f>S1124*H1124</f>
        <v>0.33552974</v>
      </c>
      <c r="AR1124" s="147" t="s">
        <v>253</v>
      </c>
      <c r="AT1124" s="147" t="s">
        <v>157</v>
      </c>
      <c r="AU1124" s="147" t="s">
        <v>90</v>
      </c>
      <c r="AY1124" s="17" t="s">
        <v>155</v>
      </c>
      <c r="BE1124" s="148">
        <f>IF(N1124="základní",J1124,0)</f>
        <v>0</v>
      </c>
      <c r="BF1124" s="148">
        <f>IF(N1124="snížená",J1124,0)</f>
        <v>0</v>
      </c>
      <c r="BG1124" s="148">
        <f>IF(N1124="zákl. přenesená",J1124,0)</f>
        <v>0</v>
      </c>
      <c r="BH1124" s="148">
        <f>IF(N1124="sníž. přenesená",J1124,0)</f>
        <v>0</v>
      </c>
      <c r="BI1124" s="148">
        <f>IF(N1124="nulová",J1124,0)</f>
        <v>0</v>
      </c>
      <c r="BJ1124" s="17" t="s">
        <v>88</v>
      </c>
      <c r="BK1124" s="148">
        <f>ROUND(I1124*H1124,2)</f>
        <v>0</v>
      </c>
      <c r="BL1124" s="17" t="s">
        <v>253</v>
      </c>
      <c r="BM1124" s="147" t="s">
        <v>1393</v>
      </c>
    </row>
    <row r="1125" spans="2:51" s="13" customFormat="1" ht="12">
      <c r="B1125" s="156"/>
      <c r="D1125" s="150" t="s">
        <v>174</v>
      </c>
      <c r="E1125" s="157" t="s">
        <v>1</v>
      </c>
      <c r="F1125" s="158" t="s">
        <v>1394</v>
      </c>
      <c r="H1125" s="159">
        <v>134.263</v>
      </c>
      <c r="I1125" s="160"/>
      <c r="L1125" s="156"/>
      <c r="M1125" s="161"/>
      <c r="T1125" s="162"/>
      <c r="AT1125" s="157" t="s">
        <v>174</v>
      </c>
      <c r="AU1125" s="157" t="s">
        <v>90</v>
      </c>
      <c r="AV1125" s="13" t="s">
        <v>90</v>
      </c>
      <c r="AW1125" s="13" t="s">
        <v>36</v>
      </c>
      <c r="AX1125" s="13" t="s">
        <v>81</v>
      </c>
      <c r="AY1125" s="157" t="s">
        <v>155</v>
      </c>
    </row>
    <row r="1126" spans="2:51" s="13" customFormat="1" ht="12">
      <c r="B1126" s="156"/>
      <c r="D1126" s="150" t="s">
        <v>174</v>
      </c>
      <c r="E1126" s="157" t="s">
        <v>1</v>
      </c>
      <c r="F1126" s="158" t="s">
        <v>1395</v>
      </c>
      <c r="H1126" s="159">
        <v>258.52</v>
      </c>
      <c r="I1126" s="160"/>
      <c r="L1126" s="156"/>
      <c r="M1126" s="161"/>
      <c r="T1126" s="162"/>
      <c r="AT1126" s="157" t="s">
        <v>174</v>
      </c>
      <c r="AU1126" s="157" t="s">
        <v>90</v>
      </c>
      <c r="AV1126" s="13" t="s">
        <v>90</v>
      </c>
      <c r="AW1126" s="13" t="s">
        <v>36</v>
      </c>
      <c r="AX1126" s="13" t="s">
        <v>81</v>
      </c>
      <c r="AY1126" s="157" t="s">
        <v>155</v>
      </c>
    </row>
    <row r="1127" spans="2:51" s="13" customFormat="1" ht="12">
      <c r="B1127" s="156"/>
      <c r="D1127" s="150" t="s">
        <v>174</v>
      </c>
      <c r="E1127" s="157" t="s">
        <v>1</v>
      </c>
      <c r="F1127" s="158" t="s">
        <v>1396</v>
      </c>
      <c r="H1127" s="159">
        <v>74.75</v>
      </c>
      <c r="I1127" s="160"/>
      <c r="L1127" s="156"/>
      <c r="M1127" s="161"/>
      <c r="T1127" s="162"/>
      <c r="AT1127" s="157" t="s">
        <v>174</v>
      </c>
      <c r="AU1127" s="157" t="s">
        <v>90</v>
      </c>
      <c r="AV1127" s="13" t="s">
        <v>90</v>
      </c>
      <c r="AW1127" s="13" t="s">
        <v>36</v>
      </c>
      <c r="AX1127" s="13" t="s">
        <v>81</v>
      </c>
      <c r="AY1127" s="157" t="s">
        <v>155</v>
      </c>
    </row>
    <row r="1128" spans="2:51" s="13" customFormat="1" ht="12">
      <c r="B1128" s="156"/>
      <c r="D1128" s="150" t="s">
        <v>174</v>
      </c>
      <c r="E1128" s="157" t="s">
        <v>1</v>
      </c>
      <c r="F1128" s="158" t="s">
        <v>1397</v>
      </c>
      <c r="H1128" s="159">
        <v>53.605</v>
      </c>
      <c r="I1128" s="160"/>
      <c r="L1128" s="156"/>
      <c r="M1128" s="161"/>
      <c r="T1128" s="162"/>
      <c r="AT1128" s="157" t="s">
        <v>174</v>
      </c>
      <c r="AU1128" s="157" t="s">
        <v>90</v>
      </c>
      <c r="AV1128" s="13" t="s">
        <v>90</v>
      </c>
      <c r="AW1128" s="13" t="s">
        <v>36</v>
      </c>
      <c r="AX1128" s="13" t="s">
        <v>81</v>
      </c>
      <c r="AY1128" s="157" t="s">
        <v>155</v>
      </c>
    </row>
    <row r="1129" spans="2:51" s="13" customFormat="1" ht="12">
      <c r="B1129" s="156"/>
      <c r="D1129" s="150" t="s">
        <v>174</v>
      </c>
      <c r="E1129" s="157" t="s">
        <v>1</v>
      </c>
      <c r="F1129" s="158" t="s">
        <v>1398</v>
      </c>
      <c r="H1129" s="159">
        <v>322.422</v>
      </c>
      <c r="I1129" s="160"/>
      <c r="L1129" s="156"/>
      <c r="M1129" s="161"/>
      <c r="T1129" s="162"/>
      <c r="AT1129" s="157" t="s">
        <v>174</v>
      </c>
      <c r="AU1129" s="157" t="s">
        <v>90</v>
      </c>
      <c r="AV1129" s="13" t="s">
        <v>90</v>
      </c>
      <c r="AW1129" s="13" t="s">
        <v>36</v>
      </c>
      <c r="AX1129" s="13" t="s">
        <v>81</v>
      </c>
      <c r="AY1129" s="157" t="s">
        <v>155</v>
      </c>
    </row>
    <row r="1130" spans="2:51" s="13" customFormat="1" ht="12">
      <c r="B1130" s="156"/>
      <c r="D1130" s="150" t="s">
        <v>174</v>
      </c>
      <c r="E1130" s="157" t="s">
        <v>1</v>
      </c>
      <c r="F1130" s="158" t="s">
        <v>1399</v>
      </c>
      <c r="H1130" s="159">
        <v>408.132</v>
      </c>
      <c r="I1130" s="160"/>
      <c r="L1130" s="156"/>
      <c r="M1130" s="161"/>
      <c r="T1130" s="162"/>
      <c r="AT1130" s="157" t="s">
        <v>174</v>
      </c>
      <c r="AU1130" s="157" t="s">
        <v>90</v>
      </c>
      <c r="AV1130" s="13" t="s">
        <v>90</v>
      </c>
      <c r="AW1130" s="13" t="s">
        <v>36</v>
      </c>
      <c r="AX1130" s="13" t="s">
        <v>81</v>
      </c>
      <c r="AY1130" s="157" t="s">
        <v>155</v>
      </c>
    </row>
    <row r="1131" spans="2:51" s="12" customFormat="1" ht="12">
      <c r="B1131" s="149"/>
      <c r="D1131" s="150" t="s">
        <v>174</v>
      </c>
      <c r="E1131" s="151" t="s">
        <v>1</v>
      </c>
      <c r="F1131" s="152" t="s">
        <v>1400</v>
      </c>
      <c r="H1131" s="151" t="s">
        <v>1</v>
      </c>
      <c r="I1131" s="153"/>
      <c r="L1131" s="149"/>
      <c r="M1131" s="154"/>
      <c r="T1131" s="155"/>
      <c r="AT1131" s="151" t="s">
        <v>174</v>
      </c>
      <c r="AU1131" s="151" t="s">
        <v>90</v>
      </c>
      <c r="AV1131" s="12" t="s">
        <v>88</v>
      </c>
      <c r="AW1131" s="12" t="s">
        <v>36</v>
      </c>
      <c r="AX1131" s="12" t="s">
        <v>81</v>
      </c>
      <c r="AY1131" s="151" t="s">
        <v>155</v>
      </c>
    </row>
    <row r="1132" spans="2:51" s="12" customFormat="1" ht="12">
      <c r="B1132" s="149"/>
      <c r="D1132" s="150" t="s">
        <v>174</v>
      </c>
      <c r="E1132" s="151" t="s">
        <v>1</v>
      </c>
      <c r="F1132" s="152" t="s">
        <v>396</v>
      </c>
      <c r="H1132" s="151" t="s">
        <v>1</v>
      </c>
      <c r="I1132" s="153"/>
      <c r="L1132" s="149"/>
      <c r="M1132" s="154"/>
      <c r="T1132" s="155"/>
      <c r="AT1132" s="151" t="s">
        <v>174</v>
      </c>
      <c r="AU1132" s="151" t="s">
        <v>90</v>
      </c>
      <c r="AV1132" s="12" t="s">
        <v>88</v>
      </c>
      <c r="AW1132" s="12" t="s">
        <v>36</v>
      </c>
      <c r="AX1132" s="12" t="s">
        <v>81</v>
      </c>
      <c r="AY1132" s="151" t="s">
        <v>155</v>
      </c>
    </row>
    <row r="1133" spans="2:51" s="13" customFormat="1" ht="12">
      <c r="B1133" s="156"/>
      <c r="D1133" s="150" t="s">
        <v>174</v>
      </c>
      <c r="E1133" s="157" t="s">
        <v>1</v>
      </c>
      <c r="F1133" s="158" t="s">
        <v>1401</v>
      </c>
      <c r="H1133" s="159">
        <v>-47.847</v>
      </c>
      <c r="I1133" s="160"/>
      <c r="L1133" s="156"/>
      <c r="M1133" s="161"/>
      <c r="T1133" s="162"/>
      <c r="AT1133" s="157" t="s">
        <v>174</v>
      </c>
      <c r="AU1133" s="157" t="s">
        <v>90</v>
      </c>
      <c r="AV1133" s="13" t="s">
        <v>90</v>
      </c>
      <c r="AW1133" s="13" t="s">
        <v>36</v>
      </c>
      <c r="AX1133" s="13" t="s">
        <v>81</v>
      </c>
      <c r="AY1133" s="157" t="s">
        <v>155</v>
      </c>
    </row>
    <row r="1134" spans="2:51" s="13" customFormat="1" ht="12">
      <c r="B1134" s="156"/>
      <c r="D1134" s="150" t="s">
        <v>174</v>
      </c>
      <c r="E1134" s="157" t="s">
        <v>1</v>
      </c>
      <c r="F1134" s="158" t="s">
        <v>1402</v>
      </c>
      <c r="H1134" s="159">
        <v>-64.227</v>
      </c>
      <c r="I1134" s="160"/>
      <c r="L1134" s="156"/>
      <c r="M1134" s="161"/>
      <c r="T1134" s="162"/>
      <c r="AT1134" s="157" t="s">
        <v>174</v>
      </c>
      <c r="AU1134" s="157" t="s">
        <v>90</v>
      </c>
      <c r="AV1134" s="13" t="s">
        <v>90</v>
      </c>
      <c r="AW1134" s="13" t="s">
        <v>36</v>
      </c>
      <c r="AX1134" s="13" t="s">
        <v>81</v>
      </c>
      <c r="AY1134" s="157" t="s">
        <v>155</v>
      </c>
    </row>
    <row r="1135" spans="2:51" s="13" customFormat="1" ht="12">
      <c r="B1135" s="156"/>
      <c r="D1135" s="150" t="s">
        <v>174</v>
      </c>
      <c r="E1135" s="157" t="s">
        <v>1</v>
      </c>
      <c r="F1135" s="158" t="s">
        <v>1403</v>
      </c>
      <c r="H1135" s="159">
        <v>-57.264</v>
      </c>
      <c r="I1135" s="160"/>
      <c r="L1135" s="156"/>
      <c r="M1135" s="161"/>
      <c r="T1135" s="162"/>
      <c r="AT1135" s="157" t="s">
        <v>174</v>
      </c>
      <c r="AU1135" s="157" t="s">
        <v>90</v>
      </c>
      <c r="AV1135" s="13" t="s">
        <v>90</v>
      </c>
      <c r="AW1135" s="13" t="s">
        <v>36</v>
      </c>
      <c r="AX1135" s="13" t="s">
        <v>81</v>
      </c>
      <c r="AY1135" s="157" t="s">
        <v>155</v>
      </c>
    </row>
    <row r="1136" spans="2:51" s="14" customFormat="1" ht="12">
      <c r="B1136" s="163"/>
      <c r="D1136" s="150" t="s">
        <v>174</v>
      </c>
      <c r="E1136" s="164" t="s">
        <v>1</v>
      </c>
      <c r="F1136" s="165" t="s">
        <v>181</v>
      </c>
      <c r="H1136" s="166">
        <v>1082.354</v>
      </c>
      <c r="I1136" s="167"/>
      <c r="L1136" s="163"/>
      <c r="M1136" s="168"/>
      <c r="T1136" s="169"/>
      <c r="AT1136" s="164" t="s">
        <v>174</v>
      </c>
      <c r="AU1136" s="164" t="s">
        <v>90</v>
      </c>
      <c r="AV1136" s="14" t="s">
        <v>162</v>
      </c>
      <c r="AW1136" s="14" t="s">
        <v>36</v>
      </c>
      <c r="AX1136" s="14" t="s">
        <v>88</v>
      </c>
      <c r="AY1136" s="164" t="s">
        <v>155</v>
      </c>
    </row>
    <row r="1137" spans="2:65" s="1" customFormat="1" ht="24.25" customHeight="1">
      <c r="B1137" s="32"/>
      <c r="C1137" s="136" t="s">
        <v>1404</v>
      </c>
      <c r="D1137" s="136" t="s">
        <v>157</v>
      </c>
      <c r="E1137" s="137" t="s">
        <v>1405</v>
      </c>
      <c r="F1137" s="138" t="s">
        <v>1406</v>
      </c>
      <c r="G1137" s="139" t="s">
        <v>160</v>
      </c>
      <c r="H1137" s="140">
        <v>1082.354</v>
      </c>
      <c r="I1137" s="141"/>
      <c r="J1137" s="142">
        <f>ROUND(I1137*H1137,2)</f>
        <v>0</v>
      </c>
      <c r="K1137" s="138" t="s">
        <v>161</v>
      </c>
      <c r="L1137" s="32"/>
      <c r="M1137" s="143" t="s">
        <v>1</v>
      </c>
      <c r="N1137" s="144" t="s">
        <v>46</v>
      </c>
      <c r="P1137" s="145">
        <f>O1137*H1137</f>
        <v>0</v>
      </c>
      <c r="Q1137" s="145">
        <v>0</v>
      </c>
      <c r="R1137" s="145">
        <f>Q1137*H1137</f>
        <v>0</v>
      </c>
      <c r="S1137" s="145">
        <v>0</v>
      </c>
      <c r="T1137" s="146">
        <f>S1137*H1137</f>
        <v>0</v>
      </c>
      <c r="AR1137" s="147" t="s">
        <v>253</v>
      </c>
      <c r="AT1137" s="147" t="s">
        <v>157</v>
      </c>
      <c r="AU1137" s="147" t="s">
        <v>90</v>
      </c>
      <c r="AY1137" s="17" t="s">
        <v>155</v>
      </c>
      <c r="BE1137" s="148">
        <f>IF(N1137="základní",J1137,0)</f>
        <v>0</v>
      </c>
      <c r="BF1137" s="148">
        <f>IF(N1137="snížená",J1137,0)</f>
        <v>0</v>
      </c>
      <c r="BG1137" s="148">
        <f>IF(N1137="zákl. přenesená",J1137,0)</f>
        <v>0</v>
      </c>
      <c r="BH1137" s="148">
        <f>IF(N1137="sníž. přenesená",J1137,0)</f>
        <v>0</v>
      </c>
      <c r="BI1137" s="148">
        <f>IF(N1137="nulová",J1137,0)</f>
        <v>0</v>
      </c>
      <c r="BJ1137" s="17" t="s">
        <v>88</v>
      </c>
      <c r="BK1137" s="148">
        <f>ROUND(I1137*H1137,2)</f>
        <v>0</v>
      </c>
      <c r="BL1137" s="17" t="s">
        <v>253</v>
      </c>
      <c r="BM1137" s="147" t="s">
        <v>1407</v>
      </c>
    </row>
    <row r="1138" spans="2:65" s="1" customFormat="1" ht="24.25" customHeight="1">
      <c r="B1138" s="32"/>
      <c r="C1138" s="136" t="s">
        <v>1408</v>
      </c>
      <c r="D1138" s="136" t="s">
        <v>157</v>
      </c>
      <c r="E1138" s="137" t="s">
        <v>1409</v>
      </c>
      <c r="F1138" s="138" t="s">
        <v>1410</v>
      </c>
      <c r="G1138" s="139" t="s">
        <v>160</v>
      </c>
      <c r="H1138" s="140">
        <v>1641.304</v>
      </c>
      <c r="I1138" s="141"/>
      <c r="J1138" s="142">
        <f>ROUND(I1138*H1138,2)</f>
        <v>0</v>
      </c>
      <c r="K1138" s="138" t="s">
        <v>161</v>
      </c>
      <c r="L1138" s="32"/>
      <c r="M1138" s="143" t="s">
        <v>1</v>
      </c>
      <c r="N1138" s="144" t="s">
        <v>46</v>
      </c>
      <c r="P1138" s="145">
        <f>O1138*H1138</f>
        <v>0</v>
      </c>
      <c r="Q1138" s="145">
        <v>0.0002</v>
      </c>
      <c r="R1138" s="145">
        <f>Q1138*H1138</f>
        <v>0.3282608</v>
      </c>
      <c r="S1138" s="145">
        <v>0</v>
      </c>
      <c r="T1138" s="146">
        <f>S1138*H1138</f>
        <v>0</v>
      </c>
      <c r="AR1138" s="147" t="s">
        <v>253</v>
      </c>
      <c r="AT1138" s="147" t="s">
        <v>157</v>
      </c>
      <c r="AU1138" s="147" t="s">
        <v>90</v>
      </c>
      <c r="AY1138" s="17" t="s">
        <v>155</v>
      </c>
      <c r="BE1138" s="148">
        <f>IF(N1138="základní",J1138,0)</f>
        <v>0</v>
      </c>
      <c r="BF1138" s="148">
        <f>IF(N1138="snížená",J1138,0)</f>
        <v>0</v>
      </c>
      <c r="BG1138" s="148">
        <f>IF(N1138="zákl. přenesená",J1138,0)</f>
        <v>0</v>
      </c>
      <c r="BH1138" s="148">
        <f>IF(N1138="sníž. přenesená",J1138,0)</f>
        <v>0</v>
      </c>
      <c r="BI1138" s="148">
        <f>IF(N1138="nulová",J1138,0)</f>
        <v>0</v>
      </c>
      <c r="BJ1138" s="17" t="s">
        <v>88</v>
      </c>
      <c r="BK1138" s="148">
        <f>ROUND(I1138*H1138,2)</f>
        <v>0</v>
      </c>
      <c r="BL1138" s="17" t="s">
        <v>253</v>
      </c>
      <c r="BM1138" s="147" t="s">
        <v>1411</v>
      </c>
    </row>
    <row r="1139" spans="2:51" s="13" customFormat="1" ht="12">
      <c r="B1139" s="156"/>
      <c r="D1139" s="150" t="s">
        <v>174</v>
      </c>
      <c r="E1139" s="157" t="s">
        <v>1</v>
      </c>
      <c r="F1139" s="158" t="s">
        <v>1394</v>
      </c>
      <c r="H1139" s="159">
        <v>134.263</v>
      </c>
      <c r="I1139" s="160"/>
      <c r="L1139" s="156"/>
      <c r="M1139" s="161"/>
      <c r="T1139" s="162"/>
      <c r="AT1139" s="157" t="s">
        <v>174</v>
      </c>
      <c r="AU1139" s="157" t="s">
        <v>90</v>
      </c>
      <c r="AV1139" s="13" t="s">
        <v>90</v>
      </c>
      <c r="AW1139" s="13" t="s">
        <v>36</v>
      </c>
      <c r="AX1139" s="13" t="s">
        <v>81</v>
      </c>
      <c r="AY1139" s="157" t="s">
        <v>155</v>
      </c>
    </row>
    <row r="1140" spans="2:51" s="13" customFormat="1" ht="12">
      <c r="B1140" s="156"/>
      <c r="D1140" s="150" t="s">
        <v>174</v>
      </c>
      <c r="E1140" s="157" t="s">
        <v>1</v>
      </c>
      <c r="F1140" s="158" t="s">
        <v>1395</v>
      </c>
      <c r="H1140" s="159">
        <v>258.52</v>
      </c>
      <c r="I1140" s="160"/>
      <c r="L1140" s="156"/>
      <c r="M1140" s="161"/>
      <c r="T1140" s="162"/>
      <c r="AT1140" s="157" t="s">
        <v>174</v>
      </c>
      <c r="AU1140" s="157" t="s">
        <v>90</v>
      </c>
      <c r="AV1140" s="13" t="s">
        <v>90</v>
      </c>
      <c r="AW1140" s="13" t="s">
        <v>36</v>
      </c>
      <c r="AX1140" s="13" t="s">
        <v>81</v>
      </c>
      <c r="AY1140" s="157" t="s">
        <v>155</v>
      </c>
    </row>
    <row r="1141" spans="2:51" s="13" customFormat="1" ht="12">
      <c r="B1141" s="156"/>
      <c r="D1141" s="150" t="s">
        <v>174</v>
      </c>
      <c r="E1141" s="157" t="s">
        <v>1</v>
      </c>
      <c r="F1141" s="158" t="s">
        <v>1396</v>
      </c>
      <c r="H1141" s="159">
        <v>74.75</v>
      </c>
      <c r="I1141" s="160"/>
      <c r="L1141" s="156"/>
      <c r="M1141" s="161"/>
      <c r="T1141" s="162"/>
      <c r="AT1141" s="157" t="s">
        <v>174</v>
      </c>
      <c r="AU1141" s="157" t="s">
        <v>90</v>
      </c>
      <c r="AV1141" s="13" t="s">
        <v>90</v>
      </c>
      <c r="AW1141" s="13" t="s">
        <v>36</v>
      </c>
      <c r="AX1141" s="13" t="s">
        <v>81</v>
      </c>
      <c r="AY1141" s="157" t="s">
        <v>155</v>
      </c>
    </row>
    <row r="1142" spans="2:51" s="13" customFormat="1" ht="12">
      <c r="B1142" s="156"/>
      <c r="D1142" s="150" t="s">
        <v>174</v>
      </c>
      <c r="E1142" s="157" t="s">
        <v>1</v>
      </c>
      <c r="F1142" s="158" t="s">
        <v>1397</v>
      </c>
      <c r="H1142" s="159">
        <v>53.605</v>
      </c>
      <c r="I1142" s="160"/>
      <c r="L1142" s="156"/>
      <c r="M1142" s="161"/>
      <c r="T1142" s="162"/>
      <c r="AT1142" s="157" t="s">
        <v>174</v>
      </c>
      <c r="AU1142" s="157" t="s">
        <v>90</v>
      </c>
      <c r="AV1142" s="13" t="s">
        <v>90</v>
      </c>
      <c r="AW1142" s="13" t="s">
        <v>36</v>
      </c>
      <c r="AX1142" s="13" t="s">
        <v>81</v>
      </c>
      <c r="AY1142" s="157" t="s">
        <v>155</v>
      </c>
    </row>
    <row r="1143" spans="2:51" s="13" customFormat="1" ht="12">
      <c r="B1143" s="156"/>
      <c r="D1143" s="150" t="s">
        <v>174</v>
      </c>
      <c r="E1143" s="157" t="s">
        <v>1</v>
      </c>
      <c r="F1143" s="158" t="s">
        <v>1412</v>
      </c>
      <c r="H1143" s="159">
        <v>611.902</v>
      </c>
      <c r="I1143" s="160"/>
      <c r="L1143" s="156"/>
      <c r="M1143" s="161"/>
      <c r="T1143" s="162"/>
      <c r="AT1143" s="157" t="s">
        <v>174</v>
      </c>
      <c r="AU1143" s="157" t="s">
        <v>90</v>
      </c>
      <c r="AV1143" s="13" t="s">
        <v>90</v>
      </c>
      <c r="AW1143" s="13" t="s">
        <v>36</v>
      </c>
      <c r="AX1143" s="13" t="s">
        <v>81</v>
      </c>
      <c r="AY1143" s="157" t="s">
        <v>155</v>
      </c>
    </row>
    <row r="1144" spans="2:51" s="13" customFormat="1" ht="12">
      <c r="B1144" s="156"/>
      <c r="D1144" s="150" t="s">
        <v>174</v>
      </c>
      <c r="E1144" s="157" t="s">
        <v>1</v>
      </c>
      <c r="F1144" s="158" t="s">
        <v>1413</v>
      </c>
      <c r="H1144" s="159">
        <v>677.602</v>
      </c>
      <c r="I1144" s="160"/>
      <c r="L1144" s="156"/>
      <c r="M1144" s="161"/>
      <c r="T1144" s="162"/>
      <c r="AT1144" s="157" t="s">
        <v>174</v>
      </c>
      <c r="AU1144" s="157" t="s">
        <v>90</v>
      </c>
      <c r="AV1144" s="13" t="s">
        <v>90</v>
      </c>
      <c r="AW1144" s="13" t="s">
        <v>36</v>
      </c>
      <c r="AX1144" s="13" t="s">
        <v>81</v>
      </c>
      <c r="AY1144" s="157" t="s">
        <v>155</v>
      </c>
    </row>
    <row r="1145" spans="2:51" s="12" customFormat="1" ht="12">
      <c r="B1145" s="149"/>
      <c r="D1145" s="150" t="s">
        <v>174</v>
      </c>
      <c r="E1145" s="151" t="s">
        <v>1</v>
      </c>
      <c r="F1145" s="152" t="s">
        <v>1400</v>
      </c>
      <c r="H1145" s="151" t="s">
        <v>1</v>
      </c>
      <c r="I1145" s="153"/>
      <c r="L1145" s="149"/>
      <c r="M1145" s="154"/>
      <c r="T1145" s="155"/>
      <c r="AT1145" s="151" t="s">
        <v>174</v>
      </c>
      <c r="AU1145" s="151" t="s">
        <v>90</v>
      </c>
      <c r="AV1145" s="12" t="s">
        <v>88</v>
      </c>
      <c r="AW1145" s="12" t="s">
        <v>36</v>
      </c>
      <c r="AX1145" s="12" t="s">
        <v>81</v>
      </c>
      <c r="AY1145" s="151" t="s">
        <v>155</v>
      </c>
    </row>
    <row r="1146" spans="2:51" s="12" customFormat="1" ht="12">
      <c r="B1146" s="149"/>
      <c r="D1146" s="150" t="s">
        <v>174</v>
      </c>
      <c r="E1146" s="151" t="s">
        <v>1</v>
      </c>
      <c r="F1146" s="152" t="s">
        <v>396</v>
      </c>
      <c r="H1146" s="151" t="s">
        <v>1</v>
      </c>
      <c r="I1146" s="153"/>
      <c r="L1146" s="149"/>
      <c r="M1146" s="154"/>
      <c r="T1146" s="155"/>
      <c r="AT1146" s="151" t="s">
        <v>174</v>
      </c>
      <c r="AU1146" s="151" t="s">
        <v>90</v>
      </c>
      <c r="AV1146" s="12" t="s">
        <v>88</v>
      </c>
      <c r="AW1146" s="12" t="s">
        <v>36</v>
      </c>
      <c r="AX1146" s="12" t="s">
        <v>81</v>
      </c>
      <c r="AY1146" s="151" t="s">
        <v>155</v>
      </c>
    </row>
    <row r="1147" spans="2:51" s="13" customFormat="1" ht="12">
      <c r="B1147" s="156"/>
      <c r="D1147" s="150" t="s">
        <v>174</v>
      </c>
      <c r="E1147" s="157" t="s">
        <v>1</v>
      </c>
      <c r="F1147" s="158" t="s">
        <v>1401</v>
      </c>
      <c r="H1147" s="159">
        <v>-47.847</v>
      </c>
      <c r="I1147" s="160"/>
      <c r="L1147" s="156"/>
      <c r="M1147" s="161"/>
      <c r="T1147" s="162"/>
      <c r="AT1147" s="157" t="s">
        <v>174</v>
      </c>
      <c r="AU1147" s="157" t="s">
        <v>90</v>
      </c>
      <c r="AV1147" s="13" t="s">
        <v>90</v>
      </c>
      <c r="AW1147" s="13" t="s">
        <v>36</v>
      </c>
      <c r="AX1147" s="13" t="s">
        <v>81</v>
      </c>
      <c r="AY1147" s="157" t="s">
        <v>155</v>
      </c>
    </row>
    <row r="1148" spans="2:51" s="13" customFormat="1" ht="12">
      <c r="B1148" s="156"/>
      <c r="D1148" s="150" t="s">
        <v>174</v>
      </c>
      <c r="E1148" s="157" t="s">
        <v>1</v>
      </c>
      <c r="F1148" s="158" t="s">
        <v>1402</v>
      </c>
      <c r="H1148" s="159">
        <v>-64.227</v>
      </c>
      <c r="I1148" s="160"/>
      <c r="L1148" s="156"/>
      <c r="M1148" s="161"/>
      <c r="T1148" s="162"/>
      <c r="AT1148" s="157" t="s">
        <v>174</v>
      </c>
      <c r="AU1148" s="157" t="s">
        <v>90</v>
      </c>
      <c r="AV1148" s="13" t="s">
        <v>90</v>
      </c>
      <c r="AW1148" s="13" t="s">
        <v>36</v>
      </c>
      <c r="AX1148" s="13" t="s">
        <v>81</v>
      </c>
      <c r="AY1148" s="157" t="s">
        <v>155</v>
      </c>
    </row>
    <row r="1149" spans="2:51" s="13" customFormat="1" ht="12">
      <c r="B1149" s="156"/>
      <c r="D1149" s="150" t="s">
        <v>174</v>
      </c>
      <c r="E1149" s="157" t="s">
        <v>1</v>
      </c>
      <c r="F1149" s="158" t="s">
        <v>1403</v>
      </c>
      <c r="H1149" s="159">
        <v>-57.264</v>
      </c>
      <c r="I1149" s="160"/>
      <c r="L1149" s="156"/>
      <c r="M1149" s="161"/>
      <c r="T1149" s="162"/>
      <c r="AT1149" s="157" t="s">
        <v>174</v>
      </c>
      <c r="AU1149" s="157" t="s">
        <v>90</v>
      </c>
      <c r="AV1149" s="13" t="s">
        <v>90</v>
      </c>
      <c r="AW1149" s="13" t="s">
        <v>36</v>
      </c>
      <c r="AX1149" s="13" t="s">
        <v>81</v>
      </c>
      <c r="AY1149" s="157" t="s">
        <v>155</v>
      </c>
    </row>
    <row r="1150" spans="2:51" s="14" customFormat="1" ht="12">
      <c r="B1150" s="163"/>
      <c r="D1150" s="150" t="s">
        <v>174</v>
      </c>
      <c r="E1150" s="164" t="s">
        <v>1</v>
      </c>
      <c r="F1150" s="165" t="s">
        <v>181</v>
      </c>
      <c r="H1150" s="166">
        <v>1641.3039999999999</v>
      </c>
      <c r="I1150" s="167"/>
      <c r="L1150" s="163"/>
      <c r="M1150" s="168"/>
      <c r="T1150" s="169"/>
      <c r="AT1150" s="164" t="s">
        <v>174</v>
      </c>
      <c r="AU1150" s="164" t="s">
        <v>90</v>
      </c>
      <c r="AV1150" s="14" t="s">
        <v>162</v>
      </c>
      <c r="AW1150" s="14" t="s">
        <v>36</v>
      </c>
      <c r="AX1150" s="14" t="s">
        <v>88</v>
      </c>
      <c r="AY1150" s="164" t="s">
        <v>155</v>
      </c>
    </row>
    <row r="1151" spans="2:65" s="1" customFormat="1" ht="33" customHeight="1">
      <c r="B1151" s="32"/>
      <c r="C1151" s="136" t="s">
        <v>1414</v>
      </c>
      <c r="D1151" s="136" t="s">
        <v>157</v>
      </c>
      <c r="E1151" s="137" t="s">
        <v>1415</v>
      </c>
      <c r="F1151" s="138" t="s">
        <v>1416</v>
      </c>
      <c r="G1151" s="139" t="s">
        <v>160</v>
      </c>
      <c r="H1151" s="140">
        <v>1641.304</v>
      </c>
      <c r="I1151" s="141"/>
      <c r="J1151" s="142">
        <f>ROUND(I1151*H1151,2)</f>
        <v>0</v>
      </c>
      <c r="K1151" s="138" t="s">
        <v>161</v>
      </c>
      <c r="L1151" s="32"/>
      <c r="M1151" s="191" t="s">
        <v>1</v>
      </c>
      <c r="N1151" s="192" t="s">
        <v>46</v>
      </c>
      <c r="O1151" s="193"/>
      <c r="P1151" s="194">
        <f>O1151*H1151</f>
        <v>0</v>
      </c>
      <c r="Q1151" s="194">
        <v>0.0002584</v>
      </c>
      <c r="R1151" s="194">
        <f>Q1151*H1151</f>
        <v>0.4241129536</v>
      </c>
      <c r="S1151" s="194">
        <v>0</v>
      </c>
      <c r="T1151" s="195">
        <f>S1151*H1151</f>
        <v>0</v>
      </c>
      <c r="AR1151" s="147" t="s">
        <v>253</v>
      </c>
      <c r="AT1151" s="147" t="s">
        <v>157</v>
      </c>
      <c r="AU1151" s="147" t="s">
        <v>90</v>
      </c>
      <c r="AY1151" s="17" t="s">
        <v>155</v>
      </c>
      <c r="BE1151" s="148">
        <f>IF(N1151="základní",J1151,0)</f>
        <v>0</v>
      </c>
      <c r="BF1151" s="148">
        <f>IF(N1151="snížená",J1151,0)</f>
        <v>0</v>
      </c>
      <c r="BG1151" s="148">
        <f>IF(N1151="zákl. přenesená",J1151,0)</f>
        <v>0</v>
      </c>
      <c r="BH1151" s="148">
        <f>IF(N1151="sníž. přenesená",J1151,0)</f>
        <v>0</v>
      </c>
      <c r="BI1151" s="148">
        <f>IF(N1151="nulová",J1151,0)</f>
        <v>0</v>
      </c>
      <c r="BJ1151" s="17" t="s">
        <v>88</v>
      </c>
      <c r="BK1151" s="148">
        <f>ROUND(I1151*H1151,2)</f>
        <v>0</v>
      </c>
      <c r="BL1151" s="17" t="s">
        <v>253</v>
      </c>
      <c r="BM1151" s="147" t="s">
        <v>1417</v>
      </c>
    </row>
    <row r="1152" spans="2:12" s="1" customFormat="1" ht="7" customHeight="1">
      <c r="B1152" s="43"/>
      <c r="C1152" s="44"/>
      <c r="D1152" s="44"/>
      <c r="E1152" s="44"/>
      <c r="F1152" s="44"/>
      <c r="G1152" s="44"/>
      <c r="H1152" s="44"/>
      <c r="I1152" s="44"/>
      <c r="J1152" s="44"/>
      <c r="K1152" s="44"/>
      <c r="L1152" s="32"/>
    </row>
  </sheetData>
  <autoFilter ref="C141:K1151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2"/>
  <sheetViews>
    <sheetView showGridLines="0" workbookViewId="0" topLeftCell="A12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96</v>
      </c>
    </row>
    <row r="3" spans="2:46" ht="7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2:46" ht="25" customHeight="1" hidden="1">
      <c r="B4" s="20"/>
      <c r="D4" s="21" t="s">
        <v>106</v>
      </c>
      <c r="L4" s="20"/>
      <c r="M4" s="91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27" t="s">
        <v>16</v>
      </c>
      <c r="L6" s="20"/>
    </row>
    <row r="7" spans="2:12" ht="16.5" customHeight="1" hidden="1">
      <c r="B7" s="20"/>
      <c r="E7" s="240" t="str">
        <f>'Rekapitulace stavby'!K6</f>
        <v>Rekonstrukce objektu garáží nákladních vozidel - Jaroměř</v>
      </c>
      <c r="F7" s="241"/>
      <c r="G7" s="241"/>
      <c r="H7" s="241"/>
      <c r="L7" s="20"/>
    </row>
    <row r="8" spans="2:12" ht="12" customHeight="1" hidden="1">
      <c r="B8" s="20"/>
      <c r="D8" s="27" t="s">
        <v>107</v>
      </c>
      <c r="L8" s="20"/>
    </row>
    <row r="9" spans="2:12" s="1" customFormat="1" ht="16.5" customHeight="1" hidden="1">
      <c r="B9" s="32"/>
      <c r="E9" s="240" t="s">
        <v>108</v>
      </c>
      <c r="F9" s="239"/>
      <c r="G9" s="239"/>
      <c r="H9" s="239"/>
      <c r="L9" s="32"/>
    </row>
    <row r="10" spans="2:12" s="1" customFormat="1" ht="12" customHeight="1" hidden="1">
      <c r="B10" s="32"/>
      <c r="D10" s="27" t="s">
        <v>1418</v>
      </c>
      <c r="L10" s="32"/>
    </row>
    <row r="11" spans="2:12" s="1" customFormat="1" ht="16.5" customHeight="1" hidden="1">
      <c r="B11" s="32"/>
      <c r="E11" s="230" t="s">
        <v>1419</v>
      </c>
      <c r="F11" s="239"/>
      <c r="G11" s="239"/>
      <c r="H11" s="239"/>
      <c r="L11" s="32"/>
    </row>
    <row r="12" spans="2:12" s="1" customFormat="1" ht="12" hidden="1">
      <c r="B12" s="32"/>
      <c r="L12" s="32"/>
    </row>
    <row r="13" spans="2:12" s="1" customFormat="1" ht="12" customHeight="1" hidden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 hidden="1">
      <c r="B14" s="32"/>
      <c r="D14" s="27" t="s">
        <v>20</v>
      </c>
      <c r="F14" s="25" t="s">
        <v>21</v>
      </c>
      <c r="I14" s="27" t="s">
        <v>22</v>
      </c>
      <c r="J14" s="51" t="str">
        <f>'Rekapitulace stavby'!AN8</f>
        <v>10. 1. 2023</v>
      </c>
      <c r="L14" s="32"/>
    </row>
    <row r="15" spans="2:12" s="1" customFormat="1" ht="10.9" customHeight="1" hidden="1">
      <c r="B15" s="32"/>
      <c r="L15" s="32"/>
    </row>
    <row r="16" spans="2:12" s="1" customFormat="1" ht="12" customHeight="1" hidden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 hidden="1">
      <c r="B17" s="32"/>
      <c r="E17" s="25" t="s">
        <v>27</v>
      </c>
      <c r="I17" s="27" t="s">
        <v>28</v>
      </c>
      <c r="J17" s="25" t="s">
        <v>29</v>
      </c>
      <c r="L17" s="32"/>
    </row>
    <row r="18" spans="2:12" s="1" customFormat="1" ht="7" customHeight="1" hidden="1">
      <c r="B18" s="32"/>
      <c r="L18" s="32"/>
    </row>
    <row r="19" spans="2:12" s="1" customFormat="1" ht="12" customHeight="1" hidden="1">
      <c r="B19" s="32"/>
      <c r="D19" s="27" t="s">
        <v>30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 hidden="1">
      <c r="B20" s="32"/>
      <c r="E20" s="242" t="str">
        <f>'Rekapitulace stavby'!E14</f>
        <v>Vyplň údaj</v>
      </c>
      <c r="F20" s="207"/>
      <c r="G20" s="207"/>
      <c r="H20" s="207"/>
      <c r="I20" s="27" t="s">
        <v>28</v>
      </c>
      <c r="J20" s="28" t="str">
        <f>'Rekapitulace stavby'!AN14</f>
        <v>Vyplň údaj</v>
      </c>
      <c r="L20" s="32"/>
    </row>
    <row r="21" spans="2:12" s="1" customFormat="1" ht="7" customHeight="1" hidden="1">
      <c r="B21" s="32"/>
      <c r="L21" s="32"/>
    </row>
    <row r="22" spans="2:12" s="1" customFormat="1" ht="12" customHeight="1" hidden="1">
      <c r="B22" s="32"/>
      <c r="D22" s="27" t="s">
        <v>32</v>
      </c>
      <c r="I22" s="27" t="s">
        <v>25</v>
      </c>
      <c r="J22" s="25" t="s">
        <v>33</v>
      </c>
      <c r="L22" s="32"/>
    </row>
    <row r="23" spans="2:12" s="1" customFormat="1" ht="18" customHeight="1" hidden="1">
      <c r="B23" s="32"/>
      <c r="E23" s="25" t="s">
        <v>34</v>
      </c>
      <c r="I23" s="27" t="s">
        <v>28</v>
      </c>
      <c r="J23" s="25" t="s">
        <v>35</v>
      </c>
      <c r="L23" s="32"/>
    </row>
    <row r="24" spans="2:12" s="1" customFormat="1" ht="7" customHeight="1" hidden="1">
      <c r="B24" s="32"/>
      <c r="L24" s="32"/>
    </row>
    <row r="25" spans="2:12" s="1" customFormat="1" ht="12" customHeight="1" hidden="1">
      <c r="B25" s="32"/>
      <c r="D25" s="27" t="s">
        <v>37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 hidden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7" customHeight="1" hidden="1">
      <c r="B27" s="32"/>
      <c r="L27" s="32"/>
    </row>
    <row r="28" spans="2:12" s="1" customFormat="1" ht="12" customHeight="1" hidden="1">
      <c r="B28" s="32"/>
      <c r="D28" s="27" t="s">
        <v>39</v>
      </c>
      <c r="L28" s="32"/>
    </row>
    <row r="29" spans="2:12" s="7" customFormat="1" ht="71.25" customHeight="1" hidden="1">
      <c r="B29" s="92"/>
      <c r="E29" s="211" t="s">
        <v>40</v>
      </c>
      <c r="F29" s="211"/>
      <c r="G29" s="211"/>
      <c r="H29" s="211"/>
      <c r="L29" s="92"/>
    </row>
    <row r="30" spans="2:12" s="1" customFormat="1" ht="7" customHeight="1" hidden="1">
      <c r="B30" s="32"/>
      <c r="L30" s="32"/>
    </row>
    <row r="31" spans="2:12" s="1" customFormat="1" ht="7" customHeight="1" hidden="1">
      <c r="B31" s="32"/>
      <c r="D31" s="52"/>
      <c r="E31" s="52"/>
      <c r="F31" s="52"/>
      <c r="G31" s="52"/>
      <c r="H31" s="52"/>
      <c r="I31" s="52"/>
      <c r="J31" s="52"/>
      <c r="K31" s="52"/>
      <c r="L31" s="32"/>
    </row>
    <row r="32" spans="2:12" s="1" customFormat="1" ht="25.4" customHeight="1" hidden="1">
      <c r="B32" s="32"/>
      <c r="D32" s="93" t="s">
        <v>41</v>
      </c>
      <c r="J32" s="64">
        <f>ROUND(J126,2)</f>
        <v>0</v>
      </c>
      <c r="L32" s="32"/>
    </row>
    <row r="33" spans="2:12" s="1" customFormat="1" ht="7" customHeight="1" hidden="1">
      <c r="B33" s="32"/>
      <c r="D33" s="52"/>
      <c r="E33" s="52"/>
      <c r="F33" s="52"/>
      <c r="G33" s="52"/>
      <c r="H33" s="52"/>
      <c r="I33" s="52"/>
      <c r="J33" s="52"/>
      <c r="K33" s="52"/>
      <c r="L33" s="32"/>
    </row>
    <row r="34" spans="2:12" s="1" customFormat="1" ht="14.5" customHeight="1" hidden="1">
      <c r="B34" s="32"/>
      <c r="F34" s="94" t="s">
        <v>43</v>
      </c>
      <c r="I34" s="94" t="s">
        <v>42</v>
      </c>
      <c r="J34" s="94" t="s">
        <v>44</v>
      </c>
      <c r="L34" s="32"/>
    </row>
    <row r="35" spans="2:12" s="1" customFormat="1" ht="14.5" customHeight="1" hidden="1">
      <c r="B35" s="32"/>
      <c r="D35" s="95" t="s">
        <v>45</v>
      </c>
      <c r="E35" s="27" t="s">
        <v>46</v>
      </c>
      <c r="F35" s="84">
        <f>ROUND((SUM(BE126:BE151)),2)</f>
        <v>0</v>
      </c>
      <c r="I35" s="96">
        <v>0.21</v>
      </c>
      <c r="J35" s="84">
        <f>ROUND(((SUM(BE126:BE151))*I35),2)</f>
        <v>0</v>
      </c>
      <c r="L35" s="32"/>
    </row>
    <row r="36" spans="2:12" s="1" customFormat="1" ht="14.5" customHeight="1" hidden="1">
      <c r="B36" s="32"/>
      <c r="E36" s="27" t="s">
        <v>47</v>
      </c>
      <c r="F36" s="84">
        <f>ROUND((SUM(BF126:BF151)),2)</f>
        <v>0</v>
      </c>
      <c r="I36" s="96">
        <v>0.15</v>
      </c>
      <c r="J36" s="84">
        <f>ROUND(((SUM(BF126:BF151))*I36),2)</f>
        <v>0</v>
      </c>
      <c r="L36" s="32"/>
    </row>
    <row r="37" spans="2:12" s="1" customFormat="1" ht="14.5" customHeight="1" hidden="1">
      <c r="B37" s="32"/>
      <c r="E37" s="27" t="s">
        <v>48</v>
      </c>
      <c r="F37" s="84">
        <f>ROUND((SUM(BG126:BG151)),2)</f>
        <v>0</v>
      </c>
      <c r="I37" s="96">
        <v>0.21</v>
      </c>
      <c r="J37" s="84">
        <f>0</f>
        <v>0</v>
      </c>
      <c r="L37" s="32"/>
    </row>
    <row r="38" spans="2:12" s="1" customFormat="1" ht="14.5" customHeight="1" hidden="1">
      <c r="B38" s="32"/>
      <c r="E38" s="27" t="s">
        <v>49</v>
      </c>
      <c r="F38" s="84">
        <f>ROUND((SUM(BH126:BH151)),2)</f>
        <v>0</v>
      </c>
      <c r="I38" s="96">
        <v>0.15</v>
      </c>
      <c r="J38" s="84">
        <f>0</f>
        <v>0</v>
      </c>
      <c r="L38" s="32"/>
    </row>
    <row r="39" spans="2:12" s="1" customFormat="1" ht="14.5" customHeight="1" hidden="1">
      <c r="B39" s="32"/>
      <c r="E39" s="27" t="s">
        <v>50</v>
      </c>
      <c r="F39" s="84">
        <f>ROUND((SUM(BI126:BI151)),2)</f>
        <v>0</v>
      </c>
      <c r="I39" s="96">
        <v>0</v>
      </c>
      <c r="J39" s="84">
        <f>0</f>
        <v>0</v>
      </c>
      <c r="L39" s="32"/>
    </row>
    <row r="40" spans="2:12" s="1" customFormat="1" ht="7" customHeight="1" hidden="1">
      <c r="B40" s="32"/>
      <c r="L40" s="32"/>
    </row>
    <row r="41" spans="2:12" s="1" customFormat="1" ht="25.4" customHeight="1" hidden="1">
      <c r="B41" s="32"/>
      <c r="C41" s="97"/>
      <c r="D41" s="98" t="s">
        <v>51</v>
      </c>
      <c r="E41" s="55"/>
      <c r="F41" s="55"/>
      <c r="G41" s="99" t="s">
        <v>52</v>
      </c>
      <c r="H41" s="100" t="s">
        <v>53</v>
      </c>
      <c r="I41" s="55"/>
      <c r="J41" s="101">
        <f>SUM(J32:J39)</f>
        <v>0</v>
      </c>
      <c r="K41" s="102"/>
      <c r="L41" s="32"/>
    </row>
    <row r="42" spans="2:12" s="1" customFormat="1" ht="14.5" customHeight="1" hidden="1">
      <c r="B42" s="32"/>
      <c r="L42" s="32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2"/>
      <c r="D50" s="40" t="s">
        <v>54</v>
      </c>
      <c r="E50" s="41"/>
      <c r="F50" s="41"/>
      <c r="G50" s="40" t="s">
        <v>55</v>
      </c>
      <c r="H50" s="41"/>
      <c r="I50" s="41"/>
      <c r="J50" s="41"/>
      <c r="K50" s="41"/>
      <c r="L50" s="3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2"/>
      <c r="D61" s="42" t="s">
        <v>56</v>
      </c>
      <c r="E61" s="34"/>
      <c r="F61" s="103" t="s">
        <v>57</v>
      </c>
      <c r="G61" s="42" t="s">
        <v>56</v>
      </c>
      <c r="H61" s="34"/>
      <c r="I61" s="34"/>
      <c r="J61" s="104" t="s">
        <v>57</v>
      </c>
      <c r="K61" s="34"/>
      <c r="L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2"/>
      <c r="D65" s="40" t="s">
        <v>58</v>
      </c>
      <c r="E65" s="41"/>
      <c r="F65" s="41"/>
      <c r="G65" s="40" t="s">
        <v>59</v>
      </c>
      <c r="H65" s="41"/>
      <c r="I65" s="41"/>
      <c r="J65" s="41"/>
      <c r="K65" s="41"/>
      <c r="L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2"/>
      <c r="D76" s="42" t="s">
        <v>56</v>
      </c>
      <c r="E76" s="34"/>
      <c r="F76" s="103" t="s">
        <v>57</v>
      </c>
      <c r="G76" s="42" t="s">
        <v>56</v>
      </c>
      <c r="H76" s="34"/>
      <c r="I76" s="34"/>
      <c r="J76" s="104" t="s">
        <v>57</v>
      </c>
      <c r="K76" s="34"/>
      <c r="L76" s="32"/>
    </row>
    <row r="77" spans="2:12" s="1" customFormat="1" ht="14.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ht="12" hidden="1"/>
    <row r="79" ht="12" hidden="1"/>
    <row r="80" ht="12" hidden="1"/>
    <row r="81" spans="2:12" s="1" customFormat="1" ht="7" customHeigh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2"/>
    </row>
    <row r="82" spans="2:12" s="1" customFormat="1" ht="25" customHeight="1" hidden="1">
      <c r="B82" s="32"/>
      <c r="C82" s="21" t="s">
        <v>109</v>
      </c>
      <c r="L82" s="32"/>
    </row>
    <row r="83" spans="2:12" s="1" customFormat="1" ht="7" customHeight="1" hidden="1">
      <c r="B83" s="32"/>
      <c r="L83" s="32"/>
    </row>
    <row r="84" spans="2:12" s="1" customFormat="1" ht="12" customHeight="1" hidden="1">
      <c r="B84" s="32"/>
      <c r="C84" s="27" t="s">
        <v>16</v>
      </c>
      <c r="L84" s="32"/>
    </row>
    <row r="85" spans="2:12" s="1" customFormat="1" ht="16.5" customHeight="1" hidden="1">
      <c r="B85" s="32"/>
      <c r="E85" s="240" t="str">
        <f>E7</f>
        <v>Rekonstrukce objektu garáží nákladních vozidel - Jaroměř</v>
      </c>
      <c r="F85" s="241"/>
      <c r="G85" s="241"/>
      <c r="H85" s="241"/>
      <c r="L85" s="32"/>
    </row>
    <row r="86" spans="2:12" ht="12" customHeight="1" hidden="1">
      <c r="B86" s="20"/>
      <c r="C86" s="27" t="s">
        <v>107</v>
      </c>
      <c r="L86" s="20"/>
    </row>
    <row r="87" spans="2:12" s="1" customFormat="1" ht="16.5" customHeight="1" hidden="1">
      <c r="B87" s="32"/>
      <c r="E87" s="240" t="s">
        <v>108</v>
      </c>
      <c r="F87" s="239"/>
      <c r="G87" s="239"/>
      <c r="H87" s="239"/>
      <c r="L87" s="32"/>
    </row>
    <row r="88" spans="2:12" s="1" customFormat="1" ht="12" customHeight="1" hidden="1">
      <c r="B88" s="32"/>
      <c r="C88" s="27" t="s">
        <v>1418</v>
      </c>
      <c r="L88" s="32"/>
    </row>
    <row r="89" spans="2:12" s="1" customFormat="1" ht="16.5" customHeight="1" hidden="1">
      <c r="B89" s="32"/>
      <c r="E89" s="230" t="str">
        <f>E11</f>
        <v>D.1.4.b - Silnoproudá elektrotechnika</v>
      </c>
      <c r="F89" s="239"/>
      <c r="G89" s="239"/>
      <c r="H89" s="239"/>
      <c r="L89" s="32"/>
    </row>
    <row r="90" spans="2:12" s="1" customFormat="1" ht="7" customHeight="1" hidden="1">
      <c r="B90" s="32"/>
      <c r="L90" s="32"/>
    </row>
    <row r="91" spans="2:12" s="1" customFormat="1" ht="12" customHeight="1" hidden="1">
      <c r="B91" s="32"/>
      <c r="C91" s="27" t="s">
        <v>20</v>
      </c>
      <c r="F91" s="25" t="str">
        <f>F14</f>
        <v>Do Končin 396, 551 01 Jaroměř - Jakubské Předměstí</v>
      </c>
      <c r="I91" s="27" t="s">
        <v>22</v>
      </c>
      <c r="J91" s="51" t="str">
        <f>IF(J14="","",J14)</f>
        <v>10. 1. 2023</v>
      </c>
      <c r="L91" s="32"/>
    </row>
    <row r="92" spans="2:12" s="1" customFormat="1" ht="7" customHeight="1" hidden="1">
      <c r="B92" s="32"/>
      <c r="L92" s="32"/>
    </row>
    <row r="93" spans="2:12" s="1" customFormat="1" ht="15.25" customHeight="1" hidden="1">
      <c r="B93" s="32"/>
      <c r="C93" s="27" t="s">
        <v>24</v>
      </c>
      <c r="F93" s="25" t="str">
        <f>E17</f>
        <v>Údržba silnic Královehradeckého kraje a.s.</v>
      </c>
      <c r="I93" s="27" t="s">
        <v>32</v>
      </c>
      <c r="J93" s="30" t="str">
        <f>E23</f>
        <v>IRBOS s.r.o.-</v>
      </c>
      <c r="L93" s="32"/>
    </row>
    <row r="94" spans="2:12" s="1" customFormat="1" ht="15.25" customHeight="1" hidden="1">
      <c r="B94" s="32"/>
      <c r="C94" s="27" t="s">
        <v>30</v>
      </c>
      <c r="F94" s="25" t="str">
        <f>IF(E20="","",E20)</f>
        <v>Vyplň údaj</v>
      </c>
      <c r="I94" s="27" t="s">
        <v>37</v>
      </c>
      <c r="J94" s="30" t="str">
        <f>E26</f>
        <v xml:space="preserve"> </v>
      </c>
      <c r="L94" s="32"/>
    </row>
    <row r="95" spans="2:12" s="1" customFormat="1" ht="10.4" customHeight="1" hidden="1">
      <c r="B95" s="32"/>
      <c r="L95" s="32"/>
    </row>
    <row r="96" spans="2:12" s="1" customFormat="1" ht="29.25" customHeight="1" hidden="1">
      <c r="B96" s="32"/>
      <c r="C96" s="105" t="s">
        <v>110</v>
      </c>
      <c r="D96" s="97"/>
      <c r="E96" s="97"/>
      <c r="F96" s="97"/>
      <c r="G96" s="97"/>
      <c r="H96" s="97"/>
      <c r="I96" s="97"/>
      <c r="J96" s="106" t="s">
        <v>111</v>
      </c>
      <c r="K96" s="97"/>
      <c r="L96" s="32"/>
    </row>
    <row r="97" spans="2:12" s="1" customFormat="1" ht="10.4" customHeight="1" hidden="1">
      <c r="B97" s="32"/>
      <c r="L97" s="32"/>
    </row>
    <row r="98" spans="2:47" s="1" customFormat="1" ht="22.9" customHeight="1" hidden="1">
      <c r="B98" s="32"/>
      <c r="C98" s="107" t="s">
        <v>112</v>
      </c>
      <c r="J98" s="64">
        <f>J126</f>
        <v>0</v>
      </c>
      <c r="L98" s="32"/>
      <c r="AU98" s="17" t="s">
        <v>113</v>
      </c>
    </row>
    <row r="99" spans="2:12" s="8" customFormat="1" ht="25" customHeight="1" hidden="1">
      <c r="B99" s="108"/>
      <c r="D99" s="109" t="s">
        <v>1420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12" s="9" customFormat="1" ht="19.9" customHeight="1" hidden="1">
      <c r="B100" s="112"/>
      <c r="D100" s="113" t="s">
        <v>1421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2:12" s="9" customFormat="1" ht="19.9" customHeight="1" hidden="1">
      <c r="B101" s="112"/>
      <c r="D101" s="113" t="s">
        <v>1422</v>
      </c>
      <c r="E101" s="114"/>
      <c r="F101" s="114"/>
      <c r="G101" s="114"/>
      <c r="H101" s="114"/>
      <c r="I101" s="114"/>
      <c r="J101" s="115">
        <f>J132</f>
        <v>0</v>
      </c>
      <c r="L101" s="112"/>
    </row>
    <row r="102" spans="2:12" s="9" customFormat="1" ht="19.9" customHeight="1" hidden="1">
      <c r="B102" s="112"/>
      <c r="D102" s="113" t="s">
        <v>1423</v>
      </c>
      <c r="E102" s="114"/>
      <c r="F102" s="114"/>
      <c r="G102" s="114"/>
      <c r="H102" s="114"/>
      <c r="I102" s="114"/>
      <c r="J102" s="115">
        <f>J136</f>
        <v>0</v>
      </c>
      <c r="L102" s="112"/>
    </row>
    <row r="103" spans="2:12" s="9" customFormat="1" ht="19.9" customHeight="1" hidden="1">
      <c r="B103" s="112"/>
      <c r="D103" s="113" t="s">
        <v>1424</v>
      </c>
      <c r="E103" s="114"/>
      <c r="F103" s="114"/>
      <c r="G103" s="114"/>
      <c r="H103" s="114"/>
      <c r="I103" s="114"/>
      <c r="J103" s="115">
        <f>J139</f>
        <v>0</v>
      </c>
      <c r="L103" s="112"/>
    </row>
    <row r="104" spans="2:12" s="9" customFormat="1" ht="19.9" customHeight="1" hidden="1">
      <c r="B104" s="112"/>
      <c r="D104" s="113" t="s">
        <v>1425</v>
      </c>
      <c r="E104" s="114"/>
      <c r="F104" s="114"/>
      <c r="G104" s="114"/>
      <c r="H104" s="114"/>
      <c r="I104" s="114"/>
      <c r="J104" s="115">
        <f>J144</f>
        <v>0</v>
      </c>
      <c r="L104" s="112"/>
    </row>
    <row r="105" spans="2:12" s="1" customFormat="1" ht="21.75" customHeight="1" hidden="1">
      <c r="B105" s="32"/>
      <c r="L105" s="32"/>
    </row>
    <row r="106" spans="2:12" s="1" customFormat="1" ht="7" customHeight="1" hidden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2"/>
    </row>
    <row r="107" ht="12" hidden="1"/>
    <row r="108" ht="12" hidden="1"/>
    <row r="109" ht="12" hidden="1"/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2"/>
    </row>
    <row r="111" spans="2:12" s="1" customFormat="1" ht="25" customHeight="1">
      <c r="B111" s="32"/>
      <c r="C111" s="21" t="s">
        <v>140</v>
      </c>
      <c r="L111" s="32"/>
    </row>
    <row r="112" spans="2:12" s="1" customFormat="1" ht="7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40" t="str">
        <f>E7</f>
        <v>Rekonstrukce objektu garáží nákladních vozidel - Jaroměř</v>
      </c>
      <c r="F114" s="241"/>
      <c r="G114" s="241"/>
      <c r="H114" s="241"/>
      <c r="L114" s="32"/>
    </row>
    <row r="115" spans="2:12" ht="12" customHeight="1">
      <c r="B115" s="20"/>
      <c r="C115" s="27" t="s">
        <v>107</v>
      </c>
      <c r="L115" s="20"/>
    </row>
    <row r="116" spans="2:12" s="1" customFormat="1" ht="16.5" customHeight="1">
      <c r="B116" s="32"/>
      <c r="E116" s="240" t="s">
        <v>108</v>
      </c>
      <c r="F116" s="239"/>
      <c r="G116" s="239"/>
      <c r="H116" s="239"/>
      <c r="L116" s="32"/>
    </row>
    <row r="117" spans="2:12" s="1" customFormat="1" ht="12" customHeight="1">
      <c r="B117" s="32"/>
      <c r="C117" s="27" t="s">
        <v>1418</v>
      </c>
      <c r="L117" s="32"/>
    </row>
    <row r="118" spans="2:12" s="1" customFormat="1" ht="16.5" customHeight="1">
      <c r="B118" s="32"/>
      <c r="E118" s="230" t="str">
        <f>E11</f>
        <v>D.1.4.b - Silnoproudá elektrotechnika</v>
      </c>
      <c r="F118" s="239"/>
      <c r="G118" s="239"/>
      <c r="H118" s="239"/>
      <c r="L118" s="32"/>
    </row>
    <row r="119" spans="2:12" s="1" customFormat="1" ht="7" customHeight="1">
      <c r="B119" s="32"/>
      <c r="L119" s="32"/>
    </row>
    <row r="120" spans="2:12" s="1" customFormat="1" ht="12" customHeight="1">
      <c r="B120" s="32"/>
      <c r="C120" s="27" t="s">
        <v>20</v>
      </c>
      <c r="F120" s="25" t="str">
        <f>F14</f>
        <v>Do Končin 396, 551 01 Jaroměř - Jakubské Předměstí</v>
      </c>
      <c r="I120" s="27" t="s">
        <v>22</v>
      </c>
      <c r="J120" s="51" t="str">
        <f>IF(J14="","",J14)</f>
        <v>10. 1. 2023</v>
      </c>
      <c r="L120" s="32"/>
    </row>
    <row r="121" spans="2:12" s="1" customFormat="1" ht="7" customHeight="1">
      <c r="B121" s="32"/>
      <c r="L121" s="32"/>
    </row>
    <row r="122" spans="2:12" s="1" customFormat="1" ht="15.25" customHeight="1">
      <c r="B122" s="32"/>
      <c r="C122" s="27" t="s">
        <v>24</v>
      </c>
      <c r="F122" s="25" t="str">
        <f>E17</f>
        <v>Údržba silnic Královehradeckého kraje a.s.</v>
      </c>
      <c r="I122" s="27" t="s">
        <v>32</v>
      </c>
      <c r="J122" s="30" t="str">
        <f>E23</f>
        <v>IRBOS s.r.o.-</v>
      </c>
      <c r="L122" s="32"/>
    </row>
    <row r="123" spans="2:12" s="1" customFormat="1" ht="15.25" customHeight="1">
      <c r="B123" s="32"/>
      <c r="C123" s="27" t="s">
        <v>30</v>
      </c>
      <c r="F123" s="25" t="str">
        <f>IF(E20="","",E20)</f>
        <v>Vyplň údaj</v>
      </c>
      <c r="I123" s="27" t="s">
        <v>37</v>
      </c>
      <c r="J123" s="30" t="str">
        <f>E26</f>
        <v xml:space="preserve"> </v>
      </c>
      <c r="L123" s="32"/>
    </row>
    <row r="124" spans="2:12" s="1" customFormat="1" ht="10.4" customHeight="1">
      <c r="B124" s="32"/>
      <c r="L124" s="32"/>
    </row>
    <row r="125" spans="2:20" s="10" customFormat="1" ht="29.25" customHeight="1">
      <c r="B125" s="116"/>
      <c r="C125" s="117" t="s">
        <v>141</v>
      </c>
      <c r="D125" s="118" t="s">
        <v>66</v>
      </c>
      <c r="E125" s="118" t="s">
        <v>62</v>
      </c>
      <c r="F125" s="118" t="s">
        <v>63</v>
      </c>
      <c r="G125" s="118" t="s">
        <v>142</v>
      </c>
      <c r="H125" s="118" t="s">
        <v>143</v>
      </c>
      <c r="I125" s="118" t="s">
        <v>144</v>
      </c>
      <c r="J125" s="118" t="s">
        <v>111</v>
      </c>
      <c r="K125" s="119" t="s">
        <v>145</v>
      </c>
      <c r="L125" s="116"/>
      <c r="M125" s="57" t="s">
        <v>1</v>
      </c>
      <c r="N125" s="58" t="s">
        <v>45</v>
      </c>
      <c r="O125" s="58" t="s">
        <v>146</v>
      </c>
      <c r="P125" s="58" t="s">
        <v>147</v>
      </c>
      <c r="Q125" s="58" t="s">
        <v>148</v>
      </c>
      <c r="R125" s="58" t="s">
        <v>149</v>
      </c>
      <c r="S125" s="58" t="s">
        <v>150</v>
      </c>
      <c r="T125" s="59" t="s">
        <v>151</v>
      </c>
    </row>
    <row r="126" spans="2:63" s="1" customFormat="1" ht="22.9" customHeight="1">
      <c r="B126" s="32"/>
      <c r="C126" s="62" t="s">
        <v>152</v>
      </c>
      <c r="J126" s="120">
        <f>BK126</f>
        <v>0</v>
      </c>
      <c r="L126" s="32"/>
      <c r="M126" s="60"/>
      <c r="N126" s="52"/>
      <c r="O126" s="52"/>
      <c r="P126" s="121">
        <f>P127</f>
        <v>0</v>
      </c>
      <c r="Q126" s="52"/>
      <c r="R126" s="121">
        <f>R127</f>
        <v>0</v>
      </c>
      <c r="S126" s="52"/>
      <c r="T126" s="122">
        <f>T127</f>
        <v>0</v>
      </c>
      <c r="AT126" s="17" t="s">
        <v>80</v>
      </c>
      <c r="AU126" s="17" t="s">
        <v>113</v>
      </c>
      <c r="BK126" s="123">
        <f>BK127</f>
        <v>0</v>
      </c>
    </row>
    <row r="127" spans="2:63" s="11" customFormat="1" ht="25.9" customHeight="1">
      <c r="B127" s="124"/>
      <c r="D127" s="125" t="s">
        <v>80</v>
      </c>
      <c r="E127" s="126" t="s">
        <v>1426</v>
      </c>
      <c r="F127" s="126" t="s">
        <v>1427</v>
      </c>
      <c r="I127" s="127"/>
      <c r="J127" s="128">
        <f>BK127</f>
        <v>0</v>
      </c>
      <c r="L127" s="124"/>
      <c r="M127" s="129"/>
      <c r="P127" s="130">
        <f>P128+P129+P132+P136+P139+P144</f>
        <v>0</v>
      </c>
      <c r="R127" s="130">
        <f>R128+R129+R132+R136+R139+R144</f>
        <v>0</v>
      </c>
      <c r="T127" s="131">
        <f>T128+T129+T132+T136+T139+T144</f>
        <v>0</v>
      </c>
      <c r="AR127" s="125" t="s">
        <v>88</v>
      </c>
      <c r="AT127" s="132" t="s">
        <v>80</v>
      </c>
      <c r="AU127" s="132" t="s">
        <v>81</v>
      </c>
      <c r="AY127" s="125" t="s">
        <v>155</v>
      </c>
      <c r="BK127" s="133">
        <f>BK128+BK129+BK132+BK136+BK139+BK144</f>
        <v>0</v>
      </c>
    </row>
    <row r="128" spans="2:65" s="1" customFormat="1" ht="16.5" customHeight="1">
      <c r="B128" s="32"/>
      <c r="C128" s="136" t="s">
        <v>88</v>
      </c>
      <c r="D128" s="136" t="s">
        <v>157</v>
      </c>
      <c r="E128" s="137" t="s">
        <v>1428</v>
      </c>
      <c r="F128" s="138" t="s">
        <v>1429</v>
      </c>
      <c r="G128" s="139" t="s">
        <v>1284</v>
      </c>
      <c r="H128" s="140">
        <v>1</v>
      </c>
      <c r="I128" s="141"/>
      <c r="J128" s="142">
        <f>ROUND(I128*H128,2)</f>
        <v>0</v>
      </c>
      <c r="K128" s="138" t="s">
        <v>1</v>
      </c>
      <c r="L128" s="32"/>
      <c r="M128" s="143" t="s">
        <v>1</v>
      </c>
      <c r="N128" s="144" t="s">
        <v>46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162</v>
      </c>
      <c r="AT128" s="147" t="s">
        <v>157</v>
      </c>
      <c r="AU128" s="147" t="s">
        <v>88</v>
      </c>
      <c r="AY128" s="17" t="s">
        <v>155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7" t="s">
        <v>88</v>
      </c>
      <c r="BK128" s="148">
        <f>ROUND(I128*H128,2)</f>
        <v>0</v>
      </c>
      <c r="BL128" s="17" t="s">
        <v>162</v>
      </c>
      <c r="BM128" s="147" t="s">
        <v>90</v>
      </c>
    </row>
    <row r="129" spans="2:63" s="11" customFormat="1" ht="22.9" customHeight="1">
      <c r="B129" s="124"/>
      <c r="D129" s="125" t="s">
        <v>80</v>
      </c>
      <c r="E129" s="134" t="s">
        <v>1430</v>
      </c>
      <c r="F129" s="134" t="s">
        <v>1431</v>
      </c>
      <c r="I129" s="127"/>
      <c r="J129" s="135">
        <f>BK129</f>
        <v>0</v>
      </c>
      <c r="L129" s="124"/>
      <c r="M129" s="129"/>
      <c r="P129" s="130">
        <f>SUM(P130:P131)</f>
        <v>0</v>
      </c>
      <c r="R129" s="130">
        <f>SUM(R130:R131)</f>
        <v>0</v>
      </c>
      <c r="T129" s="131">
        <f>SUM(T130:T131)</f>
        <v>0</v>
      </c>
      <c r="AR129" s="125" t="s">
        <v>88</v>
      </c>
      <c r="AT129" s="132" t="s">
        <v>80</v>
      </c>
      <c r="AU129" s="132" t="s">
        <v>88</v>
      </c>
      <c r="AY129" s="125" t="s">
        <v>155</v>
      </c>
      <c r="BK129" s="133">
        <f>SUM(BK130:BK131)</f>
        <v>0</v>
      </c>
    </row>
    <row r="130" spans="2:65" s="1" customFormat="1" ht="16.5" customHeight="1">
      <c r="B130" s="32"/>
      <c r="C130" s="136" t="s">
        <v>90</v>
      </c>
      <c r="D130" s="136" t="s">
        <v>157</v>
      </c>
      <c r="E130" s="137" t="s">
        <v>1432</v>
      </c>
      <c r="F130" s="138" t="s">
        <v>1433</v>
      </c>
      <c r="G130" s="139" t="s">
        <v>422</v>
      </c>
      <c r="H130" s="140">
        <v>120</v>
      </c>
      <c r="I130" s="141"/>
      <c r="J130" s="142">
        <f>ROUND(I130*H130,2)</f>
        <v>0</v>
      </c>
      <c r="K130" s="138" t="s">
        <v>1</v>
      </c>
      <c r="L130" s="32"/>
      <c r="M130" s="143" t="s">
        <v>1</v>
      </c>
      <c r="N130" s="144" t="s">
        <v>46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162</v>
      </c>
      <c r="AT130" s="147" t="s">
        <v>157</v>
      </c>
      <c r="AU130" s="147" t="s">
        <v>90</v>
      </c>
      <c r="AY130" s="17" t="s">
        <v>155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7" t="s">
        <v>88</v>
      </c>
      <c r="BK130" s="148">
        <f>ROUND(I130*H130,2)</f>
        <v>0</v>
      </c>
      <c r="BL130" s="17" t="s">
        <v>162</v>
      </c>
      <c r="BM130" s="147" t="s">
        <v>162</v>
      </c>
    </row>
    <row r="131" spans="2:65" s="1" customFormat="1" ht="16.5" customHeight="1">
      <c r="B131" s="32"/>
      <c r="C131" s="136" t="s">
        <v>97</v>
      </c>
      <c r="D131" s="136" t="s">
        <v>157</v>
      </c>
      <c r="E131" s="137" t="s">
        <v>1434</v>
      </c>
      <c r="F131" s="138" t="s">
        <v>1435</v>
      </c>
      <c r="G131" s="139" t="s">
        <v>422</v>
      </c>
      <c r="H131" s="140">
        <v>190</v>
      </c>
      <c r="I131" s="141"/>
      <c r="J131" s="142">
        <f>ROUND(I131*H131,2)</f>
        <v>0</v>
      </c>
      <c r="K131" s="138" t="s">
        <v>1</v>
      </c>
      <c r="L131" s="32"/>
      <c r="M131" s="143" t="s">
        <v>1</v>
      </c>
      <c r="N131" s="144" t="s">
        <v>46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162</v>
      </c>
      <c r="AT131" s="147" t="s">
        <v>157</v>
      </c>
      <c r="AU131" s="147" t="s">
        <v>90</v>
      </c>
      <c r="AY131" s="17" t="s">
        <v>155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7" t="s">
        <v>88</v>
      </c>
      <c r="BK131" s="148">
        <f>ROUND(I131*H131,2)</f>
        <v>0</v>
      </c>
      <c r="BL131" s="17" t="s">
        <v>162</v>
      </c>
      <c r="BM131" s="147" t="s">
        <v>188</v>
      </c>
    </row>
    <row r="132" spans="2:63" s="11" customFormat="1" ht="22.9" customHeight="1">
      <c r="B132" s="124"/>
      <c r="D132" s="125" t="s">
        <v>80</v>
      </c>
      <c r="E132" s="134" t="s">
        <v>1436</v>
      </c>
      <c r="F132" s="134" t="s">
        <v>1437</v>
      </c>
      <c r="I132" s="127"/>
      <c r="J132" s="135">
        <f>BK132</f>
        <v>0</v>
      </c>
      <c r="L132" s="124"/>
      <c r="M132" s="129"/>
      <c r="P132" s="130">
        <f>SUM(P133:P135)</f>
        <v>0</v>
      </c>
      <c r="R132" s="130">
        <f>SUM(R133:R135)</f>
        <v>0</v>
      </c>
      <c r="T132" s="131">
        <f>SUM(T133:T135)</f>
        <v>0</v>
      </c>
      <c r="AR132" s="125" t="s">
        <v>88</v>
      </c>
      <c r="AT132" s="132" t="s">
        <v>80</v>
      </c>
      <c r="AU132" s="132" t="s">
        <v>88</v>
      </c>
      <c r="AY132" s="125" t="s">
        <v>155</v>
      </c>
      <c r="BK132" s="133">
        <f>SUM(BK133:BK135)</f>
        <v>0</v>
      </c>
    </row>
    <row r="133" spans="2:65" s="1" customFormat="1" ht="16.5" customHeight="1">
      <c r="B133" s="32"/>
      <c r="C133" s="136" t="s">
        <v>162</v>
      </c>
      <c r="D133" s="136" t="s">
        <v>157</v>
      </c>
      <c r="E133" s="137" t="s">
        <v>1438</v>
      </c>
      <c r="F133" s="138" t="s">
        <v>1439</v>
      </c>
      <c r="G133" s="139" t="s">
        <v>1290</v>
      </c>
      <c r="H133" s="140">
        <v>5</v>
      </c>
      <c r="I133" s="141"/>
      <c r="J133" s="142">
        <f>ROUND(I133*H133,2)</f>
        <v>0</v>
      </c>
      <c r="K133" s="138" t="s">
        <v>1</v>
      </c>
      <c r="L133" s="32"/>
      <c r="M133" s="143" t="s">
        <v>1</v>
      </c>
      <c r="N133" s="144" t="s">
        <v>46</v>
      </c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AR133" s="147" t="s">
        <v>162</v>
      </c>
      <c r="AT133" s="147" t="s">
        <v>157</v>
      </c>
      <c r="AU133" s="147" t="s">
        <v>90</v>
      </c>
      <c r="AY133" s="17" t="s">
        <v>155</v>
      </c>
      <c r="BE133" s="148">
        <f>IF(N133="základní",J133,0)</f>
        <v>0</v>
      </c>
      <c r="BF133" s="148">
        <f>IF(N133="snížená",J133,0)</f>
        <v>0</v>
      </c>
      <c r="BG133" s="148">
        <f>IF(N133="zákl. přenesená",J133,0)</f>
        <v>0</v>
      </c>
      <c r="BH133" s="148">
        <f>IF(N133="sníž. přenesená",J133,0)</f>
        <v>0</v>
      </c>
      <c r="BI133" s="148">
        <f>IF(N133="nulová",J133,0)</f>
        <v>0</v>
      </c>
      <c r="BJ133" s="17" t="s">
        <v>88</v>
      </c>
      <c r="BK133" s="148">
        <f>ROUND(I133*H133,2)</f>
        <v>0</v>
      </c>
      <c r="BL133" s="17" t="s">
        <v>162</v>
      </c>
      <c r="BM133" s="147" t="s">
        <v>200</v>
      </c>
    </row>
    <row r="134" spans="2:65" s="1" customFormat="1" ht="16.5" customHeight="1">
      <c r="B134" s="32"/>
      <c r="C134" s="136" t="s">
        <v>182</v>
      </c>
      <c r="D134" s="136" t="s">
        <v>157</v>
      </c>
      <c r="E134" s="137" t="s">
        <v>1440</v>
      </c>
      <c r="F134" s="138" t="s">
        <v>1441</v>
      </c>
      <c r="G134" s="139" t="s">
        <v>1290</v>
      </c>
      <c r="H134" s="140">
        <v>25</v>
      </c>
      <c r="I134" s="141"/>
      <c r="J134" s="142">
        <f>ROUND(I134*H134,2)</f>
        <v>0</v>
      </c>
      <c r="K134" s="138" t="s">
        <v>1</v>
      </c>
      <c r="L134" s="32"/>
      <c r="M134" s="143" t="s">
        <v>1</v>
      </c>
      <c r="N134" s="144" t="s">
        <v>46</v>
      </c>
      <c r="P134" s="145">
        <f>O134*H134</f>
        <v>0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162</v>
      </c>
      <c r="AT134" s="147" t="s">
        <v>157</v>
      </c>
      <c r="AU134" s="147" t="s">
        <v>90</v>
      </c>
      <c r="AY134" s="17" t="s">
        <v>155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7" t="s">
        <v>88</v>
      </c>
      <c r="BK134" s="148">
        <f>ROUND(I134*H134,2)</f>
        <v>0</v>
      </c>
      <c r="BL134" s="17" t="s">
        <v>162</v>
      </c>
      <c r="BM134" s="147" t="s">
        <v>210</v>
      </c>
    </row>
    <row r="135" spans="2:65" s="1" customFormat="1" ht="21.75" customHeight="1">
      <c r="B135" s="32"/>
      <c r="C135" s="136" t="s">
        <v>188</v>
      </c>
      <c r="D135" s="136" t="s">
        <v>157</v>
      </c>
      <c r="E135" s="137" t="s">
        <v>1442</v>
      </c>
      <c r="F135" s="138" t="s">
        <v>1443</v>
      </c>
      <c r="G135" s="139" t="s">
        <v>1290</v>
      </c>
      <c r="H135" s="140">
        <v>5</v>
      </c>
      <c r="I135" s="141"/>
      <c r="J135" s="142">
        <f>ROUND(I135*H135,2)</f>
        <v>0</v>
      </c>
      <c r="K135" s="138" t="s">
        <v>1</v>
      </c>
      <c r="L135" s="32"/>
      <c r="M135" s="143" t="s">
        <v>1</v>
      </c>
      <c r="N135" s="144" t="s">
        <v>46</v>
      </c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AR135" s="147" t="s">
        <v>162</v>
      </c>
      <c r="AT135" s="147" t="s">
        <v>157</v>
      </c>
      <c r="AU135" s="147" t="s">
        <v>90</v>
      </c>
      <c r="AY135" s="17" t="s">
        <v>155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7" t="s">
        <v>88</v>
      </c>
      <c r="BK135" s="148">
        <f>ROUND(I135*H135,2)</f>
        <v>0</v>
      </c>
      <c r="BL135" s="17" t="s">
        <v>162</v>
      </c>
      <c r="BM135" s="147" t="s">
        <v>227</v>
      </c>
    </row>
    <row r="136" spans="2:63" s="11" customFormat="1" ht="22.9" customHeight="1">
      <c r="B136" s="124"/>
      <c r="D136" s="125" t="s">
        <v>80</v>
      </c>
      <c r="E136" s="134" t="s">
        <v>1444</v>
      </c>
      <c r="F136" s="134" t="s">
        <v>1445</v>
      </c>
      <c r="I136" s="127"/>
      <c r="J136" s="135">
        <f>BK136</f>
        <v>0</v>
      </c>
      <c r="L136" s="124"/>
      <c r="M136" s="129"/>
      <c r="P136" s="130">
        <f>SUM(P137:P138)</f>
        <v>0</v>
      </c>
      <c r="R136" s="130">
        <f>SUM(R137:R138)</f>
        <v>0</v>
      </c>
      <c r="T136" s="131">
        <f>SUM(T137:T138)</f>
        <v>0</v>
      </c>
      <c r="AR136" s="125" t="s">
        <v>88</v>
      </c>
      <c r="AT136" s="132" t="s">
        <v>80</v>
      </c>
      <c r="AU136" s="132" t="s">
        <v>88</v>
      </c>
      <c r="AY136" s="125" t="s">
        <v>155</v>
      </c>
      <c r="BK136" s="133">
        <f>SUM(BK137:BK138)</f>
        <v>0</v>
      </c>
    </row>
    <row r="137" spans="2:65" s="1" customFormat="1" ht="24.25" customHeight="1">
      <c r="B137" s="32"/>
      <c r="C137" s="136" t="s">
        <v>194</v>
      </c>
      <c r="D137" s="136" t="s">
        <v>157</v>
      </c>
      <c r="E137" s="137" t="s">
        <v>1446</v>
      </c>
      <c r="F137" s="138" t="s">
        <v>1447</v>
      </c>
      <c r="G137" s="139" t="s">
        <v>422</v>
      </c>
      <c r="H137" s="140">
        <v>65</v>
      </c>
      <c r="I137" s="141"/>
      <c r="J137" s="142">
        <f>ROUND(I137*H137,2)</f>
        <v>0</v>
      </c>
      <c r="K137" s="138" t="s">
        <v>1</v>
      </c>
      <c r="L137" s="32"/>
      <c r="M137" s="143" t="s">
        <v>1</v>
      </c>
      <c r="N137" s="144" t="s">
        <v>46</v>
      </c>
      <c r="P137" s="145">
        <f>O137*H137</f>
        <v>0</v>
      </c>
      <c r="Q137" s="145">
        <v>0</v>
      </c>
      <c r="R137" s="145">
        <f>Q137*H137</f>
        <v>0</v>
      </c>
      <c r="S137" s="145">
        <v>0</v>
      </c>
      <c r="T137" s="146">
        <f>S137*H137</f>
        <v>0</v>
      </c>
      <c r="AR137" s="147" t="s">
        <v>162</v>
      </c>
      <c r="AT137" s="147" t="s">
        <v>157</v>
      </c>
      <c r="AU137" s="147" t="s">
        <v>90</v>
      </c>
      <c r="AY137" s="17" t="s">
        <v>155</v>
      </c>
      <c r="BE137" s="148">
        <f>IF(N137="základní",J137,0)</f>
        <v>0</v>
      </c>
      <c r="BF137" s="148">
        <f>IF(N137="snížená",J137,0)</f>
        <v>0</v>
      </c>
      <c r="BG137" s="148">
        <f>IF(N137="zákl. přenesená",J137,0)</f>
        <v>0</v>
      </c>
      <c r="BH137" s="148">
        <f>IF(N137="sníž. přenesená",J137,0)</f>
        <v>0</v>
      </c>
      <c r="BI137" s="148">
        <f>IF(N137="nulová",J137,0)</f>
        <v>0</v>
      </c>
      <c r="BJ137" s="17" t="s">
        <v>88</v>
      </c>
      <c r="BK137" s="148">
        <f>ROUND(I137*H137,2)</f>
        <v>0</v>
      </c>
      <c r="BL137" s="17" t="s">
        <v>162</v>
      </c>
      <c r="BM137" s="147" t="s">
        <v>240</v>
      </c>
    </row>
    <row r="138" spans="2:65" s="1" customFormat="1" ht="16.5" customHeight="1">
      <c r="B138" s="32"/>
      <c r="C138" s="136" t="s">
        <v>200</v>
      </c>
      <c r="D138" s="136" t="s">
        <v>157</v>
      </c>
      <c r="E138" s="137" t="s">
        <v>1448</v>
      </c>
      <c r="F138" s="138" t="s">
        <v>1449</v>
      </c>
      <c r="G138" s="139" t="s">
        <v>422</v>
      </c>
      <c r="H138" s="140">
        <v>6</v>
      </c>
      <c r="I138" s="141"/>
      <c r="J138" s="142">
        <f>ROUND(I138*H138,2)</f>
        <v>0</v>
      </c>
      <c r="K138" s="138" t="s">
        <v>1</v>
      </c>
      <c r="L138" s="32"/>
      <c r="M138" s="143" t="s">
        <v>1</v>
      </c>
      <c r="N138" s="144" t="s">
        <v>46</v>
      </c>
      <c r="P138" s="145">
        <f>O138*H138</f>
        <v>0</v>
      </c>
      <c r="Q138" s="145">
        <v>0</v>
      </c>
      <c r="R138" s="145">
        <f>Q138*H138</f>
        <v>0</v>
      </c>
      <c r="S138" s="145">
        <v>0</v>
      </c>
      <c r="T138" s="146">
        <f>S138*H138</f>
        <v>0</v>
      </c>
      <c r="AR138" s="147" t="s">
        <v>162</v>
      </c>
      <c r="AT138" s="147" t="s">
        <v>157</v>
      </c>
      <c r="AU138" s="147" t="s">
        <v>90</v>
      </c>
      <c r="AY138" s="17" t="s">
        <v>155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7" t="s">
        <v>88</v>
      </c>
      <c r="BK138" s="148">
        <f>ROUND(I138*H138,2)</f>
        <v>0</v>
      </c>
      <c r="BL138" s="17" t="s">
        <v>162</v>
      </c>
      <c r="BM138" s="147" t="s">
        <v>253</v>
      </c>
    </row>
    <row r="139" spans="2:63" s="11" customFormat="1" ht="22.9" customHeight="1">
      <c r="B139" s="124"/>
      <c r="D139" s="125" t="s">
        <v>80</v>
      </c>
      <c r="E139" s="134" t="s">
        <v>1450</v>
      </c>
      <c r="F139" s="134" t="s">
        <v>1451</v>
      </c>
      <c r="I139" s="127"/>
      <c r="J139" s="135">
        <f>BK139</f>
        <v>0</v>
      </c>
      <c r="L139" s="124"/>
      <c r="M139" s="129"/>
      <c r="P139" s="130">
        <f>SUM(P140:P143)</f>
        <v>0</v>
      </c>
      <c r="R139" s="130">
        <f>SUM(R140:R143)</f>
        <v>0</v>
      </c>
      <c r="T139" s="131">
        <f>SUM(T140:T143)</f>
        <v>0</v>
      </c>
      <c r="AR139" s="125" t="s">
        <v>88</v>
      </c>
      <c r="AT139" s="132" t="s">
        <v>80</v>
      </c>
      <c r="AU139" s="132" t="s">
        <v>88</v>
      </c>
      <c r="AY139" s="125" t="s">
        <v>155</v>
      </c>
      <c r="BK139" s="133">
        <f>SUM(BK140:BK143)</f>
        <v>0</v>
      </c>
    </row>
    <row r="140" spans="2:65" s="1" customFormat="1" ht="24.25" customHeight="1">
      <c r="B140" s="32"/>
      <c r="C140" s="136" t="s">
        <v>204</v>
      </c>
      <c r="D140" s="136" t="s">
        <v>157</v>
      </c>
      <c r="E140" s="137" t="s">
        <v>1452</v>
      </c>
      <c r="F140" s="138" t="s">
        <v>1453</v>
      </c>
      <c r="G140" s="139" t="s">
        <v>1290</v>
      </c>
      <c r="H140" s="140">
        <v>1</v>
      </c>
      <c r="I140" s="141"/>
      <c r="J140" s="142">
        <f>ROUND(I140*H140,2)</f>
        <v>0</v>
      </c>
      <c r="K140" s="138" t="s">
        <v>1</v>
      </c>
      <c r="L140" s="32"/>
      <c r="M140" s="143" t="s">
        <v>1</v>
      </c>
      <c r="N140" s="144" t="s">
        <v>46</v>
      </c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162</v>
      </c>
      <c r="AT140" s="147" t="s">
        <v>157</v>
      </c>
      <c r="AU140" s="147" t="s">
        <v>90</v>
      </c>
      <c r="AY140" s="17" t="s">
        <v>155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7" t="s">
        <v>88</v>
      </c>
      <c r="BK140" s="148">
        <f>ROUND(I140*H140,2)</f>
        <v>0</v>
      </c>
      <c r="BL140" s="17" t="s">
        <v>162</v>
      </c>
      <c r="BM140" s="147" t="s">
        <v>265</v>
      </c>
    </row>
    <row r="141" spans="2:65" s="1" customFormat="1" ht="16.5" customHeight="1">
      <c r="B141" s="32"/>
      <c r="C141" s="136" t="s">
        <v>210</v>
      </c>
      <c r="D141" s="136" t="s">
        <v>157</v>
      </c>
      <c r="E141" s="137" t="s">
        <v>1454</v>
      </c>
      <c r="F141" s="138" t="s">
        <v>1455</v>
      </c>
      <c r="G141" s="139" t="s">
        <v>422</v>
      </c>
      <c r="H141" s="140">
        <v>6</v>
      </c>
      <c r="I141" s="141"/>
      <c r="J141" s="142">
        <f>ROUND(I141*H141,2)</f>
        <v>0</v>
      </c>
      <c r="K141" s="138" t="s">
        <v>1</v>
      </c>
      <c r="L141" s="32"/>
      <c r="M141" s="143" t="s">
        <v>1</v>
      </c>
      <c r="N141" s="144" t="s">
        <v>46</v>
      </c>
      <c r="P141" s="145">
        <f>O141*H141</f>
        <v>0</v>
      </c>
      <c r="Q141" s="145">
        <v>0</v>
      </c>
      <c r="R141" s="145">
        <f>Q141*H141</f>
        <v>0</v>
      </c>
      <c r="S141" s="145">
        <v>0</v>
      </c>
      <c r="T141" s="146">
        <f>S141*H141</f>
        <v>0</v>
      </c>
      <c r="AR141" s="147" t="s">
        <v>162</v>
      </c>
      <c r="AT141" s="147" t="s">
        <v>157</v>
      </c>
      <c r="AU141" s="147" t="s">
        <v>90</v>
      </c>
      <c r="AY141" s="17" t="s">
        <v>155</v>
      </c>
      <c r="BE141" s="148">
        <f>IF(N141="základní",J141,0)</f>
        <v>0</v>
      </c>
      <c r="BF141" s="148">
        <f>IF(N141="snížená",J141,0)</f>
        <v>0</v>
      </c>
      <c r="BG141" s="148">
        <f>IF(N141="zákl. přenesená",J141,0)</f>
        <v>0</v>
      </c>
      <c r="BH141" s="148">
        <f>IF(N141="sníž. přenesená",J141,0)</f>
        <v>0</v>
      </c>
      <c r="BI141" s="148">
        <f>IF(N141="nulová",J141,0)</f>
        <v>0</v>
      </c>
      <c r="BJ141" s="17" t="s">
        <v>88</v>
      </c>
      <c r="BK141" s="148">
        <f>ROUND(I141*H141,2)</f>
        <v>0</v>
      </c>
      <c r="BL141" s="17" t="s">
        <v>162</v>
      </c>
      <c r="BM141" s="147" t="s">
        <v>280</v>
      </c>
    </row>
    <row r="142" spans="2:65" s="1" customFormat="1" ht="16.5" customHeight="1">
      <c r="B142" s="32"/>
      <c r="C142" s="136" t="s">
        <v>219</v>
      </c>
      <c r="D142" s="136" t="s">
        <v>157</v>
      </c>
      <c r="E142" s="137" t="s">
        <v>1456</v>
      </c>
      <c r="F142" s="138" t="s">
        <v>1457</v>
      </c>
      <c r="G142" s="139" t="s">
        <v>1290</v>
      </c>
      <c r="H142" s="140">
        <v>2</v>
      </c>
      <c r="I142" s="141"/>
      <c r="J142" s="142">
        <f>ROUND(I142*H142,2)</f>
        <v>0</v>
      </c>
      <c r="K142" s="138" t="s">
        <v>1</v>
      </c>
      <c r="L142" s="32"/>
      <c r="M142" s="143" t="s">
        <v>1</v>
      </c>
      <c r="N142" s="144" t="s">
        <v>46</v>
      </c>
      <c r="P142" s="145">
        <f>O142*H142</f>
        <v>0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AR142" s="147" t="s">
        <v>162</v>
      </c>
      <c r="AT142" s="147" t="s">
        <v>157</v>
      </c>
      <c r="AU142" s="147" t="s">
        <v>90</v>
      </c>
      <c r="AY142" s="17" t="s">
        <v>155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7" t="s">
        <v>88</v>
      </c>
      <c r="BK142" s="148">
        <f>ROUND(I142*H142,2)</f>
        <v>0</v>
      </c>
      <c r="BL142" s="17" t="s">
        <v>162</v>
      </c>
      <c r="BM142" s="147" t="s">
        <v>292</v>
      </c>
    </row>
    <row r="143" spans="2:65" s="1" customFormat="1" ht="16.5" customHeight="1">
      <c r="B143" s="32"/>
      <c r="C143" s="136" t="s">
        <v>227</v>
      </c>
      <c r="D143" s="136" t="s">
        <v>157</v>
      </c>
      <c r="E143" s="137" t="s">
        <v>1458</v>
      </c>
      <c r="F143" s="138" t="s">
        <v>1459</v>
      </c>
      <c r="G143" s="139" t="s">
        <v>1290</v>
      </c>
      <c r="H143" s="140">
        <v>2</v>
      </c>
      <c r="I143" s="141"/>
      <c r="J143" s="142">
        <f>ROUND(I143*H143,2)</f>
        <v>0</v>
      </c>
      <c r="K143" s="138" t="s">
        <v>1</v>
      </c>
      <c r="L143" s="32"/>
      <c r="M143" s="143" t="s">
        <v>1</v>
      </c>
      <c r="N143" s="144" t="s">
        <v>46</v>
      </c>
      <c r="P143" s="145">
        <f>O143*H143</f>
        <v>0</v>
      </c>
      <c r="Q143" s="145">
        <v>0</v>
      </c>
      <c r="R143" s="145">
        <f>Q143*H143</f>
        <v>0</v>
      </c>
      <c r="S143" s="145">
        <v>0</v>
      </c>
      <c r="T143" s="146">
        <f>S143*H143</f>
        <v>0</v>
      </c>
      <c r="AR143" s="147" t="s">
        <v>162</v>
      </c>
      <c r="AT143" s="147" t="s">
        <v>157</v>
      </c>
      <c r="AU143" s="147" t="s">
        <v>90</v>
      </c>
      <c r="AY143" s="17" t="s">
        <v>155</v>
      </c>
      <c r="BE143" s="148">
        <f>IF(N143="základní",J143,0)</f>
        <v>0</v>
      </c>
      <c r="BF143" s="148">
        <f>IF(N143="snížená",J143,0)</f>
        <v>0</v>
      </c>
      <c r="BG143" s="148">
        <f>IF(N143="zákl. přenesená",J143,0)</f>
        <v>0</v>
      </c>
      <c r="BH143" s="148">
        <f>IF(N143="sníž. přenesená",J143,0)</f>
        <v>0</v>
      </c>
      <c r="BI143" s="148">
        <f>IF(N143="nulová",J143,0)</f>
        <v>0</v>
      </c>
      <c r="BJ143" s="17" t="s">
        <v>88</v>
      </c>
      <c r="BK143" s="148">
        <f>ROUND(I143*H143,2)</f>
        <v>0</v>
      </c>
      <c r="BL143" s="17" t="s">
        <v>162</v>
      </c>
      <c r="BM143" s="147" t="s">
        <v>303</v>
      </c>
    </row>
    <row r="144" spans="2:63" s="11" customFormat="1" ht="22.9" customHeight="1">
      <c r="B144" s="124"/>
      <c r="D144" s="125" t="s">
        <v>80</v>
      </c>
      <c r="E144" s="134" t="s">
        <v>1460</v>
      </c>
      <c r="F144" s="134" t="s">
        <v>1461</v>
      </c>
      <c r="I144" s="127"/>
      <c r="J144" s="135">
        <f>BK144</f>
        <v>0</v>
      </c>
      <c r="L144" s="124"/>
      <c r="M144" s="129"/>
      <c r="P144" s="130">
        <f>SUM(P145:P151)</f>
        <v>0</v>
      </c>
      <c r="R144" s="130">
        <f>SUM(R145:R151)</f>
        <v>0</v>
      </c>
      <c r="T144" s="131">
        <f>SUM(T145:T151)</f>
        <v>0</v>
      </c>
      <c r="AR144" s="125" t="s">
        <v>88</v>
      </c>
      <c r="AT144" s="132" t="s">
        <v>80</v>
      </c>
      <c r="AU144" s="132" t="s">
        <v>88</v>
      </c>
      <c r="AY144" s="125" t="s">
        <v>155</v>
      </c>
      <c r="BK144" s="133">
        <f>SUM(BK145:BK151)</f>
        <v>0</v>
      </c>
    </row>
    <row r="145" spans="2:65" s="1" customFormat="1" ht="24.25" customHeight="1">
      <c r="B145" s="32"/>
      <c r="C145" s="136" t="s">
        <v>233</v>
      </c>
      <c r="D145" s="136" t="s">
        <v>157</v>
      </c>
      <c r="E145" s="137" t="s">
        <v>1462</v>
      </c>
      <c r="F145" s="138" t="s">
        <v>1463</v>
      </c>
      <c r="G145" s="139" t="s">
        <v>1284</v>
      </c>
      <c r="H145" s="140">
        <v>1</v>
      </c>
      <c r="I145" s="141"/>
      <c r="J145" s="142">
        <f aca="true" t="shared" si="0" ref="J145:J151">ROUND(I145*H145,2)</f>
        <v>0</v>
      </c>
      <c r="K145" s="138" t="s">
        <v>1</v>
      </c>
      <c r="L145" s="32"/>
      <c r="M145" s="143" t="s">
        <v>1</v>
      </c>
      <c r="N145" s="144" t="s">
        <v>46</v>
      </c>
      <c r="P145" s="145">
        <f aca="true" t="shared" si="1" ref="P145:P151">O145*H145</f>
        <v>0</v>
      </c>
      <c r="Q145" s="145">
        <v>0</v>
      </c>
      <c r="R145" s="145">
        <f aca="true" t="shared" si="2" ref="R145:R151">Q145*H145</f>
        <v>0</v>
      </c>
      <c r="S145" s="145">
        <v>0</v>
      </c>
      <c r="T145" s="146">
        <f aca="true" t="shared" si="3" ref="T145:T151">S145*H145</f>
        <v>0</v>
      </c>
      <c r="AR145" s="147" t="s">
        <v>162</v>
      </c>
      <c r="AT145" s="147" t="s">
        <v>157</v>
      </c>
      <c r="AU145" s="147" t="s">
        <v>90</v>
      </c>
      <c r="AY145" s="17" t="s">
        <v>155</v>
      </c>
      <c r="BE145" s="148">
        <f aca="true" t="shared" si="4" ref="BE145:BE151">IF(N145="základní",J145,0)</f>
        <v>0</v>
      </c>
      <c r="BF145" s="148">
        <f aca="true" t="shared" si="5" ref="BF145:BF151">IF(N145="snížená",J145,0)</f>
        <v>0</v>
      </c>
      <c r="BG145" s="148">
        <f aca="true" t="shared" si="6" ref="BG145:BG151">IF(N145="zákl. přenesená",J145,0)</f>
        <v>0</v>
      </c>
      <c r="BH145" s="148">
        <f aca="true" t="shared" si="7" ref="BH145:BH151">IF(N145="sníž. přenesená",J145,0)</f>
        <v>0</v>
      </c>
      <c r="BI145" s="148">
        <f aca="true" t="shared" si="8" ref="BI145:BI151">IF(N145="nulová",J145,0)</f>
        <v>0</v>
      </c>
      <c r="BJ145" s="17" t="s">
        <v>88</v>
      </c>
      <c r="BK145" s="148">
        <f aca="true" t="shared" si="9" ref="BK145:BK151">ROUND(I145*H145,2)</f>
        <v>0</v>
      </c>
      <c r="BL145" s="17" t="s">
        <v>162</v>
      </c>
      <c r="BM145" s="147" t="s">
        <v>313</v>
      </c>
    </row>
    <row r="146" spans="2:65" s="1" customFormat="1" ht="16.5" customHeight="1">
      <c r="B146" s="32"/>
      <c r="C146" s="136" t="s">
        <v>240</v>
      </c>
      <c r="D146" s="136" t="s">
        <v>157</v>
      </c>
      <c r="E146" s="137" t="s">
        <v>1464</v>
      </c>
      <c r="F146" s="138" t="s">
        <v>1465</v>
      </c>
      <c r="G146" s="139" t="s">
        <v>1466</v>
      </c>
      <c r="H146" s="140">
        <v>6</v>
      </c>
      <c r="I146" s="141"/>
      <c r="J146" s="142">
        <f t="shared" si="0"/>
        <v>0</v>
      </c>
      <c r="K146" s="138" t="s">
        <v>1</v>
      </c>
      <c r="L146" s="32"/>
      <c r="M146" s="143" t="s">
        <v>1</v>
      </c>
      <c r="N146" s="144" t="s">
        <v>46</v>
      </c>
      <c r="P146" s="145">
        <f t="shared" si="1"/>
        <v>0</v>
      </c>
      <c r="Q146" s="145">
        <v>0</v>
      </c>
      <c r="R146" s="145">
        <f t="shared" si="2"/>
        <v>0</v>
      </c>
      <c r="S146" s="145">
        <v>0</v>
      </c>
      <c r="T146" s="146">
        <f t="shared" si="3"/>
        <v>0</v>
      </c>
      <c r="AR146" s="147" t="s">
        <v>162</v>
      </c>
      <c r="AT146" s="147" t="s">
        <v>157</v>
      </c>
      <c r="AU146" s="147" t="s">
        <v>90</v>
      </c>
      <c r="AY146" s="17" t="s">
        <v>155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7" t="s">
        <v>88</v>
      </c>
      <c r="BK146" s="148">
        <f t="shared" si="9"/>
        <v>0</v>
      </c>
      <c r="BL146" s="17" t="s">
        <v>162</v>
      </c>
      <c r="BM146" s="147" t="s">
        <v>324</v>
      </c>
    </row>
    <row r="147" spans="2:65" s="1" customFormat="1" ht="24.25" customHeight="1">
      <c r="B147" s="32"/>
      <c r="C147" s="136" t="s">
        <v>8</v>
      </c>
      <c r="D147" s="136" t="s">
        <v>157</v>
      </c>
      <c r="E147" s="137" t="s">
        <v>1467</v>
      </c>
      <c r="F147" s="138" t="s">
        <v>1468</v>
      </c>
      <c r="G147" s="139" t="s">
        <v>1466</v>
      </c>
      <c r="H147" s="140">
        <v>40</v>
      </c>
      <c r="I147" s="141"/>
      <c r="J147" s="142">
        <f t="shared" si="0"/>
        <v>0</v>
      </c>
      <c r="K147" s="138" t="s">
        <v>1</v>
      </c>
      <c r="L147" s="32"/>
      <c r="M147" s="143" t="s">
        <v>1</v>
      </c>
      <c r="N147" s="144" t="s">
        <v>46</v>
      </c>
      <c r="P147" s="145">
        <f t="shared" si="1"/>
        <v>0</v>
      </c>
      <c r="Q147" s="145">
        <v>0</v>
      </c>
      <c r="R147" s="145">
        <f t="shared" si="2"/>
        <v>0</v>
      </c>
      <c r="S147" s="145">
        <v>0</v>
      </c>
      <c r="T147" s="146">
        <f t="shared" si="3"/>
        <v>0</v>
      </c>
      <c r="AR147" s="147" t="s">
        <v>162</v>
      </c>
      <c r="AT147" s="147" t="s">
        <v>157</v>
      </c>
      <c r="AU147" s="147" t="s">
        <v>90</v>
      </c>
      <c r="AY147" s="17" t="s">
        <v>155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7" t="s">
        <v>88</v>
      </c>
      <c r="BK147" s="148">
        <f t="shared" si="9"/>
        <v>0</v>
      </c>
      <c r="BL147" s="17" t="s">
        <v>162</v>
      </c>
      <c r="BM147" s="147" t="s">
        <v>338</v>
      </c>
    </row>
    <row r="148" spans="2:65" s="1" customFormat="1" ht="16.5" customHeight="1">
      <c r="B148" s="32"/>
      <c r="C148" s="136" t="s">
        <v>253</v>
      </c>
      <c r="D148" s="136" t="s">
        <v>157</v>
      </c>
      <c r="E148" s="137" t="s">
        <v>1469</v>
      </c>
      <c r="F148" s="138" t="s">
        <v>1470</v>
      </c>
      <c r="G148" s="139" t="s">
        <v>160</v>
      </c>
      <c r="H148" s="140">
        <v>0.4</v>
      </c>
      <c r="I148" s="141"/>
      <c r="J148" s="142">
        <f t="shared" si="0"/>
        <v>0</v>
      </c>
      <c r="K148" s="138" t="s">
        <v>1</v>
      </c>
      <c r="L148" s="32"/>
      <c r="M148" s="143" t="s">
        <v>1</v>
      </c>
      <c r="N148" s="144" t="s">
        <v>46</v>
      </c>
      <c r="P148" s="145">
        <f t="shared" si="1"/>
        <v>0</v>
      </c>
      <c r="Q148" s="145">
        <v>0</v>
      </c>
      <c r="R148" s="145">
        <f t="shared" si="2"/>
        <v>0</v>
      </c>
      <c r="S148" s="145">
        <v>0</v>
      </c>
      <c r="T148" s="146">
        <f t="shared" si="3"/>
        <v>0</v>
      </c>
      <c r="AR148" s="147" t="s">
        <v>162</v>
      </c>
      <c r="AT148" s="147" t="s">
        <v>157</v>
      </c>
      <c r="AU148" s="147" t="s">
        <v>90</v>
      </c>
      <c r="AY148" s="17" t="s">
        <v>155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7" t="s">
        <v>88</v>
      </c>
      <c r="BK148" s="148">
        <f t="shared" si="9"/>
        <v>0</v>
      </c>
      <c r="BL148" s="17" t="s">
        <v>162</v>
      </c>
      <c r="BM148" s="147" t="s">
        <v>358</v>
      </c>
    </row>
    <row r="149" spans="2:65" s="1" customFormat="1" ht="16.5" customHeight="1">
      <c r="B149" s="32"/>
      <c r="C149" s="136" t="s">
        <v>259</v>
      </c>
      <c r="D149" s="136" t="s">
        <v>157</v>
      </c>
      <c r="E149" s="137" t="s">
        <v>1471</v>
      </c>
      <c r="F149" s="138" t="s">
        <v>1472</v>
      </c>
      <c r="G149" s="139" t="s">
        <v>1466</v>
      </c>
      <c r="H149" s="140">
        <v>50</v>
      </c>
      <c r="I149" s="141"/>
      <c r="J149" s="142">
        <f t="shared" si="0"/>
        <v>0</v>
      </c>
      <c r="K149" s="138" t="s">
        <v>1</v>
      </c>
      <c r="L149" s="32"/>
      <c r="M149" s="143" t="s">
        <v>1</v>
      </c>
      <c r="N149" s="144" t="s">
        <v>46</v>
      </c>
      <c r="P149" s="145">
        <f t="shared" si="1"/>
        <v>0</v>
      </c>
      <c r="Q149" s="145">
        <v>0</v>
      </c>
      <c r="R149" s="145">
        <f t="shared" si="2"/>
        <v>0</v>
      </c>
      <c r="S149" s="145">
        <v>0</v>
      </c>
      <c r="T149" s="146">
        <f t="shared" si="3"/>
        <v>0</v>
      </c>
      <c r="AR149" s="147" t="s">
        <v>162</v>
      </c>
      <c r="AT149" s="147" t="s">
        <v>157</v>
      </c>
      <c r="AU149" s="147" t="s">
        <v>90</v>
      </c>
      <c r="AY149" s="17" t="s">
        <v>155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7" t="s">
        <v>88</v>
      </c>
      <c r="BK149" s="148">
        <f t="shared" si="9"/>
        <v>0</v>
      </c>
      <c r="BL149" s="17" t="s">
        <v>162</v>
      </c>
      <c r="BM149" s="147" t="s">
        <v>366</v>
      </c>
    </row>
    <row r="150" spans="2:65" s="1" customFormat="1" ht="16.5" customHeight="1">
      <c r="B150" s="32"/>
      <c r="C150" s="136" t="s">
        <v>265</v>
      </c>
      <c r="D150" s="136" t="s">
        <v>157</v>
      </c>
      <c r="E150" s="137" t="s">
        <v>1473</v>
      </c>
      <c r="F150" s="138" t="s">
        <v>1474</v>
      </c>
      <c r="G150" s="139" t="s">
        <v>197</v>
      </c>
      <c r="H150" s="140">
        <v>0.1</v>
      </c>
      <c r="I150" s="141"/>
      <c r="J150" s="142">
        <f t="shared" si="0"/>
        <v>0</v>
      </c>
      <c r="K150" s="138" t="s">
        <v>1</v>
      </c>
      <c r="L150" s="32"/>
      <c r="M150" s="143" t="s">
        <v>1</v>
      </c>
      <c r="N150" s="144" t="s">
        <v>46</v>
      </c>
      <c r="P150" s="145">
        <f t="shared" si="1"/>
        <v>0</v>
      </c>
      <c r="Q150" s="145">
        <v>0</v>
      </c>
      <c r="R150" s="145">
        <f t="shared" si="2"/>
        <v>0</v>
      </c>
      <c r="S150" s="145">
        <v>0</v>
      </c>
      <c r="T150" s="146">
        <f t="shared" si="3"/>
        <v>0</v>
      </c>
      <c r="AR150" s="147" t="s">
        <v>162</v>
      </c>
      <c r="AT150" s="147" t="s">
        <v>157</v>
      </c>
      <c r="AU150" s="147" t="s">
        <v>90</v>
      </c>
      <c r="AY150" s="17" t="s">
        <v>155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7" t="s">
        <v>88</v>
      </c>
      <c r="BK150" s="148">
        <f t="shared" si="9"/>
        <v>0</v>
      </c>
      <c r="BL150" s="17" t="s">
        <v>162</v>
      </c>
      <c r="BM150" s="147" t="s">
        <v>379</v>
      </c>
    </row>
    <row r="151" spans="2:65" s="1" customFormat="1" ht="16.5" customHeight="1">
      <c r="B151" s="32"/>
      <c r="C151" s="136" t="s">
        <v>273</v>
      </c>
      <c r="D151" s="136" t="s">
        <v>157</v>
      </c>
      <c r="E151" s="137" t="s">
        <v>1475</v>
      </c>
      <c r="F151" s="138" t="s">
        <v>1476</v>
      </c>
      <c r="G151" s="139" t="s">
        <v>1466</v>
      </c>
      <c r="H151" s="140">
        <v>15</v>
      </c>
      <c r="I151" s="141"/>
      <c r="J151" s="142">
        <f t="shared" si="0"/>
        <v>0</v>
      </c>
      <c r="K151" s="138" t="s">
        <v>1</v>
      </c>
      <c r="L151" s="32"/>
      <c r="M151" s="191" t="s">
        <v>1</v>
      </c>
      <c r="N151" s="192" t="s">
        <v>46</v>
      </c>
      <c r="O151" s="193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AR151" s="147" t="s">
        <v>162</v>
      </c>
      <c r="AT151" s="147" t="s">
        <v>157</v>
      </c>
      <c r="AU151" s="147" t="s">
        <v>90</v>
      </c>
      <c r="AY151" s="17" t="s">
        <v>155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7" t="s">
        <v>88</v>
      </c>
      <c r="BK151" s="148">
        <f t="shared" si="9"/>
        <v>0</v>
      </c>
      <c r="BL151" s="17" t="s">
        <v>162</v>
      </c>
      <c r="BM151" s="147" t="s">
        <v>387</v>
      </c>
    </row>
    <row r="152" spans="2:12" s="1" customFormat="1" ht="7" customHeight="1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32"/>
    </row>
  </sheetData>
  <autoFilter ref="C125:K15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6"/>
  <sheetViews>
    <sheetView showGridLines="0" workbookViewId="0" topLeftCell="A1">
      <selection activeCell="K143" sqref="K14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99</v>
      </c>
    </row>
    <row r="3" spans="2:46" ht="7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2:46" ht="25" customHeight="1" hidden="1">
      <c r="B4" s="20"/>
      <c r="D4" s="21" t="s">
        <v>106</v>
      </c>
      <c r="L4" s="20"/>
      <c r="M4" s="91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27" t="s">
        <v>16</v>
      </c>
      <c r="L6" s="20"/>
    </row>
    <row r="7" spans="2:12" ht="16.5" customHeight="1" hidden="1">
      <c r="B7" s="20"/>
      <c r="E7" s="240" t="str">
        <f>'Rekapitulace stavby'!K6</f>
        <v>Rekonstrukce objektu garáží nákladních vozidel - Jaroměř</v>
      </c>
      <c r="F7" s="241"/>
      <c r="G7" s="241"/>
      <c r="H7" s="241"/>
      <c r="L7" s="20"/>
    </row>
    <row r="8" spans="2:12" ht="12.5" hidden="1">
      <c r="B8" s="20"/>
      <c r="D8" s="27" t="s">
        <v>107</v>
      </c>
      <c r="L8" s="20"/>
    </row>
    <row r="9" spans="2:12" ht="16.5" customHeight="1" hidden="1">
      <c r="B9" s="20"/>
      <c r="E9" s="240" t="s">
        <v>108</v>
      </c>
      <c r="F9" s="196"/>
      <c r="G9" s="196"/>
      <c r="H9" s="196"/>
      <c r="L9" s="20"/>
    </row>
    <row r="10" spans="2:12" ht="12" customHeight="1" hidden="1">
      <c r="B10" s="20"/>
      <c r="D10" s="27" t="s">
        <v>1418</v>
      </c>
      <c r="L10" s="20"/>
    </row>
    <row r="11" spans="2:12" s="1" customFormat="1" ht="16.5" customHeight="1" hidden="1">
      <c r="B11" s="32"/>
      <c r="E11" s="236" t="s">
        <v>1419</v>
      </c>
      <c r="F11" s="239"/>
      <c r="G11" s="239"/>
      <c r="H11" s="239"/>
      <c r="L11" s="32"/>
    </row>
    <row r="12" spans="2:12" s="1" customFormat="1" ht="12" customHeight="1" hidden="1">
      <c r="B12" s="32"/>
      <c r="D12" s="27" t="s">
        <v>1477</v>
      </c>
      <c r="L12" s="32"/>
    </row>
    <row r="13" spans="2:12" s="1" customFormat="1" ht="16.5" customHeight="1" hidden="1">
      <c r="B13" s="32"/>
      <c r="E13" s="230" t="s">
        <v>1478</v>
      </c>
      <c r="F13" s="239"/>
      <c r="G13" s="239"/>
      <c r="H13" s="239"/>
      <c r="L13" s="32"/>
    </row>
    <row r="14" spans="2:12" s="1" customFormat="1" ht="12" hidden="1">
      <c r="B14" s="32"/>
      <c r="L14" s="32"/>
    </row>
    <row r="15" spans="2:12" s="1" customFormat="1" ht="12" customHeight="1" hidden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 hidden="1">
      <c r="B16" s="32"/>
      <c r="D16" s="27" t="s">
        <v>20</v>
      </c>
      <c r="F16" s="25" t="s">
        <v>21</v>
      </c>
      <c r="I16" s="27" t="s">
        <v>22</v>
      </c>
      <c r="J16" s="51" t="str">
        <f>'Rekapitulace stavby'!AN8</f>
        <v>10. 1. 2023</v>
      </c>
      <c r="L16" s="32"/>
    </row>
    <row r="17" spans="2:12" s="1" customFormat="1" ht="10.9" customHeight="1" hidden="1">
      <c r="B17" s="32"/>
      <c r="L17" s="32"/>
    </row>
    <row r="18" spans="2:12" s="1" customFormat="1" ht="12" customHeight="1" hidden="1">
      <c r="B18" s="32"/>
      <c r="D18" s="27" t="s">
        <v>24</v>
      </c>
      <c r="I18" s="27" t="s">
        <v>25</v>
      </c>
      <c r="J18" s="25" t="s">
        <v>26</v>
      </c>
      <c r="L18" s="32"/>
    </row>
    <row r="19" spans="2:12" s="1" customFormat="1" ht="18" customHeight="1" hidden="1">
      <c r="B19" s="32"/>
      <c r="E19" s="25" t="s">
        <v>27</v>
      </c>
      <c r="I19" s="27" t="s">
        <v>28</v>
      </c>
      <c r="J19" s="25" t="s">
        <v>29</v>
      </c>
      <c r="L19" s="32"/>
    </row>
    <row r="20" spans="2:12" s="1" customFormat="1" ht="7" customHeight="1" hidden="1">
      <c r="B20" s="32"/>
      <c r="L20" s="32"/>
    </row>
    <row r="21" spans="2:12" s="1" customFormat="1" ht="12" customHeight="1" hidden="1">
      <c r="B21" s="32"/>
      <c r="D21" s="27" t="s">
        <v>30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 hidden="1">
      <c r="B22" s="32"/>
      <c r="E22" s="242" t="str">
        <f>'Rekapitulace stavby'!E14</f>
        <v>Vyplň údaj</v>
      </c>
      <c r="F22" s="207"/>
      <c r="G22" s="207"/>
      <c r="H22" s="207"/>
      <c r="I22" s="27" t="s">
        <v>28</v>
      </c>
      <c r="J22" s="28" t="str">
        <f>'Rekapitulace stavby'!AN14</f>
        <v>Vyplň údaj</v>
      </c>
      <c r="L22" s="32"/>
    </row>
    <row r="23" spans="2:12" s="1" customFormat="1" ht="7" customHeight="1" hidden="1">
      <c r="B23" s="32"/>
      <c r="L23" s="32"/>
    </row>
    <row r="24" spans="2:12" s="1" customFormat="1" ht="12" customHeight="1" hidden="1">
      <c r="B24" s="32"/>
      <c r="D24" s="27" t="s">
        <v>32</v>
      </c>
      <c r="I24" s="27" t="s">
        <v>25</v>
      </c>
      <c r="J24" s="25" t="s">
        <v>33</v>
      </c>
      <c r="L24" s="32"/>
    </row>
    <row r="25" spans="2:12" s="1" customFormat="1" ht="18" customHeight="1" hidden="1">
      <c r="B25" s="32"/>
      <c r="E25" s="25" t="s">
        <v>34</v>
      </c>
      <c r="I25" s="27" t="s">
        <v>28</v>
      </c>
      <c r="J25" s="25" t="s">
        <v>35</v>
      </c>
      <c r="L25" s="32"/>
    </row>
    <row r="26" spans="2:12" s="1" customFormat="1" ht="7" customHeight="1" hidden="1">
      <c r="B26" s="32"/>
      <c r="L26" s="32"/>
    </row>
    <row r="27" spans="2:12" s="1" customFormat="1" ht="12" customHeight="1" hidden="1">
      <c r="B27" s="32"/>
      <c r="D27" s="27" t="s">
        <v>37</v>
      </c>
      <c r="I27" s="27" t="s">
        <v>25</v>
      </c>
      <c r="J27" s="25" t="str">
        <f>IF('Rekapitulace stavby'!AN19="","",'Rekapitulace stavby'!AN19)</f>
        <v/>
      </c>
      <c r="L27" s="32"/>
    </row>
    <row r="28" spans="2:12" s="1" customFormat="1" ht="18" customHeight="1" hidden="1">
      <c r="B28" s="32"/>
      <c r="E28" s="25" t="str">
        <f>IF('Rekapitulace stavby'!E20="","",'Rekapitulace stavby'!E20)</f>
        <v xml:space="preserve"> </v>
      </c>
      <c r="I28" s="27" t="s">
        <v>28</v>
      </c>
      <c r="J28" s="25" t="str">
        <f>IF('Rekapitulace stavby'!AN20="","",'Rekapitulace stavby'!AN20)</f>
        <v/>
      </c>
      <c r="L28" s="32"/>
    </row>
    <row r="29" spans="2:12" s="1" customFormat="1" ht="7" customHeight="1" hidden="1">
      <c r="B29" s="32"/>
      <c r="L29" s="32"/>
    </row>
    <row r="30" spans="2:12" s="1" customFormat="1" ht="12" customHeight="1" hidden="1">
      <c r="B30" s="32"/>
      <c r="D30" s="27" t="s">
        <v>39</v>
      </c>
      <c r="L30" s="32"/>
    </row>
    <row r="31" spans="2:12" s="7" customFormat="1" ht="71.25" customHeight="1" hidden="1">
      <c r="B31" s="92"/>
      <c r="E31" s="211" t="s">
        <v>40</v>
      </c>
      <c r="F31" s="211"/>
      <c r="G31" s="211"/>
      <c r="H31" s="211"/>
      <c r="L31" s="92"/>
    </row>
    <row r="32" spans="2:12" s="1" customFormat="1" ht="7" customHeight="1" hidden="1">
      <c r="B32" s="32"/>
      <c r="L32" s="32"/>
    </row>
    <row r="33" spans="2:12" s="1" customFormat="1" ht="7" customHeight="1" hidden="1">
      <c r="B33" s="32"/>
      <c r="D33" s="52"/>
      <c r="E33" s="52"/>
      <c r="F33" s="52"/>
      <c r="G33" s="52"/>
      <c r="H33" s="52"/>
      <c r="I33" s="52"/>
      <c r="J33" s="52"/>
      <c r="K33" s="52"/>
      <c r="L33" s="32"/>
    </row>
    <row r="34" spans="2:12" s="1" customFormat="1" ht="25.4" customHeight="1" hidden="1">
      <c r="B34" s="32"/>
      <c r="D34" s="93" t="s">
        <v>41</v>
      </c>
      <c r="J34" s="64">
        <f>ROUND(J126,2)</f>
        <v>0</v>
      </c>
      <c r="L34" s="32"/>
    </row>
    <row r="35" spans="2:12" s="1" customFormat="1" ht="7" customHeight="1" hidden="1">
      <c r="B35" s="32"/>
      <c r="D35" s="52"/>
      <c r="E35" s="52"/>
      <c r="F35" s="52"/>
      <c r="G35" s="52"/>
      <c r="H35" s="52"/>
      <c r="I35" s="52"/>
      <c r="J35" s="52"/>
      <c r="K35" s="52"/>
      <c r="L35" s="32"/>
    </row>
    <row r="36" spans="2:12" s="1" customFormat="1" ht="14.5" customHeight="1" hidden="1">
      <c r="B36" s="32"/>
      <c r="F36" s="94" t="s">
        <v>43</v>
      </c>
      <c r="I36" s="94" t="s">
        <v>42</v>
      </c>
      <c r="J36" s="94" t="s">
        <v>44</v>
      </c>
      <c r="L36" s="32"/>
    </row>
    <row r="37" spans="2:12" s="1" customFormat="1" ht="14.5" customHeight="1" hidden="1">
      <c r="B37" s="32"/>
      <c r="D37" s="95" t="s">
        <v>45</v>
      </c>
      <c r="E37" s="27" t="s">
        <v>46</v>
      </c>
      <c r="F37" s="84">
        <f>ROUND((SUM(BE126:BE135)),2)</f>
        <v>0</v>
      </c>
      <c r="I37" s="96">
        <v>0.21</v>
      </c>
      <c r="J37" s="84">
        <f>ROUND(((SUM(BE126:BE135))*I37),2)</f>
        <v>0</v>
      </c>
      <c r="L37" s="32"/>
    </row>
    <row r="38" spans="2:12" s="1" customFormat="1" ht="14.5" customHeight="1" hidden="1">
      <c r="B38" s="32"/>
      <c r="E38" s="27" t="s">
        <v>47</v>
      </c>
      <c r="F38" s="84">
        <f>ROUND((SUM(BF126:BF135)),2)</f>
        <v>0</v>
      </c>
      <c r="I38" s="96">
        <v>0.15</v>
      </c>
      <c r="J38" s="84">
        <f>ROUND(((SUM(BF126:BF135))*I38),2)</f>
        <v>0</v>
      </c>
      <c r="L38" s="32"/>
    </row>
    <row r="39" spans="2:12" s="1" customFormat="1" ht="14.5" customHeight="1" hidden="1">
      <c r="B39" s="32"/>
      <c r="E39" s="27" t="s">
        <v>48</v>
      </c>
      <c r="F39" s="84">
        <f>ROUND((SUM(BG126:BG135)),2)</f>
        <v>0</v>
      </c>
      <c r="I39" s="96">
        <v>0.21</v>
      </c>
      <c r="J39" s="84">
        <f>0</f>
        <v>0</v>
      </c>
      <c r="L39" s="32"/>
    </row>
    <row r="40" spans="2:12" s="1" customFormat="1" ht="14.5" customHeight="1" hidden="1">
      <c r="B40" s="32"/>
      <c r="E40" s="27" t="s">
        <v>49</v>
      </c>
      <c r="F40" s="84">
        <f>ROUND((SUM(BH126:BH135)),2)</f>
        <v>0</v>
      </c>
      <c r="I40" s="96">
        <v>0.15</v>
      </c>
      <c r="J40" s="84">
        <f>0</f>
        <v>0</v>
      </c>
      <c r="L40" s="32"/>
    </row>
    <row r="41" spans="2:12" s="1" customFormat="1" ht="14.5" customHeight="1" hidden="1">
      <c r="B41" s="32"/>
      <c r="E41" s="27" t="s">
        <v>50</v>
      </c>
      <c r="F41" s="84">
        <f>ROUND((SUM(BI126:BI135)),2)</f>
        <v>0</v>
      </c>
      <c r="I41" s="96">
        <v>0</v>
      </c>
      <c r="J41" s="84">
        <f>0</f>
        <v>0</v>
      </c>
      <c r="L41" s="32"/>
    </row>
    <row r="42" spans="2:12" s="1" customFormat="1" ht="7" customHeight="1" hidden="1">
      <c r="B42" s="32"/>
      <c r="L42" s="32"/>
    </row>
    <row r="43" spans="2:12" s="1" customFormat="1" ht="25.4" customHeight="1" hidden="1">
      <c r="B43" s="32"/>
      <c r="C43" s="97"/>
      <c r="D43" s="98" t="s">
        <v>51</v>
      </c>
      <c r="E43" s="55"/>
      <c r="F43" s="55"/>
      <c r="G43" s="99" t="s">
        <v>52</v>
      </c>
      <c r="H43" s="100" t="s">
        <v>53</v>
      </c>
      <c r="I43" s="55"/>
      <c r="J43" s="101">
        <f>SUM(J34:J41)</f>
        <v>0</v>
      </c>
      <c r="K43" s="102"/>
      <c r="L43" s="32"/>
    </row>
    <row r="44" spans="2:12" s="1" customFormat="1" ht="14.5" customHeight="1" hidden="1">
      <c r="B44" s="32"/>
      <c r="L44" s="32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2"/>
      <c r="D50" s="40" t="s">
        <v>54</v>
      </c>
      <c r="E50" s="41"/>
      <c r="F50" s="41"/>
      <c r="G50" s="40" t="s">
        <v>55</v>
      </c>
      <c r="H50" s="41"/>
      <c r="I50" s="41"/>
      <c r="J50" s="41"/>
      <c r="K50" s="41"/>
      <c r="L50" s="3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2"/>
      <c r="D61" s="42" t="s">
        <v>56</v>
      </c>
      <c r="E61" s="34"/>
      <c r="F61" s="103" t="s">
        <v>57</v>
      </c>
      <c r="G61" s="42" t="s">
        <v>56</v>
      </c>
      <c r="H61" s="34"/>
      <c r="I61" s="34"/>
      <c r="J61" s="104" t="s">
        <v>57</v>
      </c>
      <c r="K61" s="34"/>
      <c r="L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2"/>
      <c r="D65" s="40" t="s">
        <v>58</v>
      </c>
      <c r="E65" s="41"/>
      <c r="F65" s="41"/>
      <c r="G65" s="40" t="s">
        <v>59</v>
      </c>
      <c r="H65" s="41"/>
      <c r="I65" s="41"/>
      <c r="J65" s="41"/>
      <c r="K65" s="41"/>
      <c r="L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2"/>
      <c r="D76" s="42" t="s">
        <v>56</v>
      </c>
      <c r="E76" s="34"/>
      <c r="F76" s="103" t="s">
        <v>57</v>
      </c>
      <c r="G76" s="42" t="s">
        <v>56</v>
      </c>
      <c r="H76" s="34"/>
      <c r="I76" s="34"/>
      <c r="J76" s="104" t="s">
        <v>57</v>
      </c>
      <c r="K76" s="34"/>
      <c r="L76" s="32"/>
    </row>
    <row r="77" spans="2:12" s="1" customFormat="1" ht="14.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ht="12" hidden="1"/>
    <row r="79" ht="12" hidden="1"/>
    <row r="80" ht="12" hidden="1"/>
    <row r="81" spans="2:12" s="1" customFormat="1" ht="7" customHeigh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2"/>
    </row>
    <row r="82" spans="2:12" s="1" customFormat="1" ht="25" customHeight="1" hidden="1">
      <c r="B82" s="32"/>
      <c r="C82" s="21" t="s">
        <v>109</v>
      </c>
      <c r="L82" s="32"/>
    </row>
    <row r="83" spans="2:12" s="1" customFormat="1" ht="7" customHeight="1" hidden="1">
      <c r="B83" s="32"/>
      <c r="L83" s="32"/>
    </row>
    <row r="84" spans="2:12" s="1" customFormat="1" ht="12" customHeight="1" hidden="1">
      <c r="B84" s="32"/>
      <c r="C84" s="27" t="s">
        <v>16</v>
      </c>
      <c r="L84" s="32"/>
    </row>
    <row r="85" spans="2:12" s="1" customFormat="1" ht="16.5" customHeight="1" hidden="1">
      <c r="B85" s="32"/>
      <c r="E85" s="240" t="str">
        <f>E7</f>
        <v>Rekonstrukce objektu garáží nákladních vozidel - Jaroměř</v>
      </c>
      <c r="F85" s="241"/>
      <c r="G85" s="241"/>
      <c r="H85" s="241"/>
      <c r="L85" s="32"/>
    </row>
    <row r="86" spans="2:12" ht="12" customHeight="1" hidden="1">
      <c r="B86" s="20"/>
      <c r="C86" s="27" t="s">
        <v>107</v>
      </c>
      <c r="L86" s="20"/>
    </row>
    <row r="87" spans="2:12" ht="16.5" customHeight="1" hidden="1">
      <c r="B87" s="20"/>
      <c r="E87" s="240" t="s">
        <v>108</v>
      </c>
      <c r="F87" s="196"/>
      <c r="G87" s="196"/>
      <c r="H87" s="196"/>
      <c r="L87" s="20"/>
    </row>
    <row r="88" spans="2:12" ht="12" customHeight="1" hidden="1">
      <c r="B88" s="20"/>
      <c r="C88" s="27" t="s">
        <v>1418</v>
      </c>
      <c r="L88" s="20"/>
    </row>
    <row r="89" spans="2:12" s="1" customFormat="1" ht="16.5" customHeight="1" hidden="1">
      <c r="B89" s="32"/>
      <c r="E89" s="236" t="s">
        <v>1419</v>
      </c>
      <c r="F89" s="239"/>
      <c r="G89" s="239"/>
      <c r="H89" s="239"/>
      <c r="L89" s="32"/>
    </row>
    <row r="90" spans="2:12" s="1" customFormat="1" ht="12" customHeight="1" hidden="1">
      <c r="B90" s="32"/>
      <c r="C90" s="27" t="s">
        <v>1477</v>
      </c>
      <c r="L90" s="32"/>
    </row>
    <row r="91" spans="2:12" s="1" customFormat="1" ht="16.5" customHeight="1" hidden="1">
      <c r="B91" s="32"/>
      <c r="E91" s="230" t="str">
        <f>E13</f>
        <v>D.1.4.b - RH-úprava</v>
      </c>
      <c r="F91" s="239"/>
      <c r="G91" s="239"/>
      <c r="H91" s="239"/>
      <c r="L91" s="32"/>
    </row>
    <row r="92" spans="2:12" s="1" customFormat="1" ht="7" customHeight="1" hidden="1">
      <c r="B92" s="32"/>
      <c r="L92" s="32"/>
    </row>
    <row r="93" spans="2:12" s="1" customFormat="1" ht="12" customHeight="1" hidden="1">
      <c r="B93" s="32"/>
      <c r="C93" s="27" t="s">
        <v>20</v>
      </c>
      <c r="F93" s="25" t="str">
        <f>F16</f>
        <v>Do Končin 396, 551 01 Jaroměř - Jakubské Předměstí</v>
      </c>
      <c r="I93" s="27" t="s">
        <v>22</v>
      </c>
      <c r="J93" s="51" t="str">
        <f>IF(J16="","",J16)</f>
        <v>10. 1. 2023</v>
      </c>
      <c r="L93" s="32"/>
    </row>
    <row r="94" spans="2:12" s="1" customFormat="1" ht="7" customHeight="1" hidden="1">
      <c r="B94" s="32"/>
      <c r="L94" s="32"/>
    </row>
    <row r="95" spans="2:12" s="1" customFormat="1" ht="15.25" customHeight="1" hidden="1">
      <c r="B95" s="32"/>
      <c r="C95" s="27" t="s">
        <v>24</v>
      </c>
      <c r="F95" s="25" t="str">
        <f>E19</f>
        <v>Údržba silnic Královehradeckého kraje a.s.</v>
      </c>
      <c r="I95" s="27" t="s">
        <v>32</v>
      </c>
      <c r="J95" s="30" t="str">
        <f>E25</f>
        <v>IRBOS s.r.o.-</v>
      </c>
      <c r="L95" s="32"/>
    </row>
    <row r="96" spans="2:12" s="1" customFormat="1" ht="15.25" customHeight="1" hidden="1">
      <c r="B96" s="32"/>
      <c r="C96" s="27" t="s">
        <v>30</v>
      </c>
      <c r="F96" s="25" t="str">
        <f>IF(E22="","",E22)</f>
        <v>Vyplň údaj</v>
      </c>
      <c r="I96" s="27" t="s">
        <v>37</v>
      </c>
      <c r="J96" s="30" t="str">
        <f>E28</f>
        <v xml:space="preserve"> </v>
      </c>
      <c r="L96" s="32"/>
    </row>
    <row r="97" spans="2:12" s="1" customFormat="1" ht="10.4" customHeight="1" hidden="1">
      <c r="B97" s="32"/>
      <c r="L97" s="32"/>
    </row>
    <row r="98" spans="2:12" s="1" customFormat="1" ht="29.25" customHeight="1" hidden="1">
      <c r="B98" s="32"/>
      <c r="C98" s="105" t="s">
        <v>110</v>
      </c>
      <c r="D98" s="97"/>
      <c r="E98" s="97"/>
      <c r="F98" s="97"/>
      <c r="G98" s="97"/>
      <c r="H98" s="97"/>
      <c r="I98" s="97"/>
      <c r="J98" s="106" t="s">
        <v>111</v>
      </c>
      <c r="K98" s="97"/>
      <c r="L98" s="32"/>
    </row>
    <row r="99" spans="2:12" s="1" customFormat="1" ht="10.4" customHeight="1" hidden="1">
      <c r="B99" s="32"/>
      <c r="L99" s="32"/>
    </row>
    <row r="100" spans="2:47" s="1" customFormat="1" ht="22.9" customHeight="1" hidden="1">
      <c r="B100" s="32"/>
      <c r="C100" s="107" t="s">
        <v>112</v>
      </c>
      <c r="J100" s="64">
        <f>J126</f>
        <v>0</v>
      </c>
      <c r="L100" s="32"/>
      <c r="AU100" s="17" t="s">
        <v>113</v>
      </c>
    </row>
    <row r="101" spans="2:12" s="8" customFormat="1" ht="25" customHeight="1" hidden="1">
      <c r="B101" s="108"/>
      <c r="D101" s="109" t="s">
        <v>1420</v>
      </c>
      <c r="E101" s="110"/>
      <c r="F101" s="110"/>
      <c r="G101" s="110"/>
      <c r="H101" s="110"/>
      <c r="I101" s="110"/>
      <c r="J101" s="111">
        <f>J127</f>
        <v>0</v>
      </c>
      <c r="L101" s="108"/>
    </row>
    <row r="102" spans="2:12" s="9" customFormat="1" ht="19.9" customHeight="1" hidden="1">
      <c r="B102" s="112"/>
      <c r="D102" s="113" t="s">
        <v>1479</v>
      </c>
      <c r="E102" s="114"/>
      <c r="F102" s="114"/>
      <c r="G102" s="114"/>
      <c r="H102" s="114"/>
      <c r="I102" s="114"/>
      <c r="J102" s="115">
        <f>J128</f>
        <v>0</v>
      </c>
      <c r="L102" s="112"/>
    </row>
    <row r="103" spans="2:12" s="1" customFormat="1" ht="21.75" customHeight="1" hidden="1">
      <c r="B103" s="32"/>
      <c r="L103" s="32"/>
    </row>
    <row r="104" spans="2:12" s="1" customFormat="1" ht="7" customHeight="1" hidden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2"/>
    </row>
    <row r="105" ht="12" hidden="1"/>
    <row r="106" ht="12" hidden="1"/>
    <row r="107" ht="12" hidden="1"/>
    <row r="108" spans="2:12" s="1" customFormat="1" ht="7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2"/>
    </row>
    <row r="109" spans="2:12" s="1" customFormat="1" ht="25" customHeight="1">
      <c r="B109" s="32"/>
      <c r="C109" s="21" t="s">
        <v>140</v>
      </c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16</v>
      </c>
      <c r="L111" s="32"/>
    </row>
    <row r="112" spans="2:12" s="1" customFormat="1" ht="16.5" customHeight="1">
      <c r="B112" s="32"/>
      <c r="E112" s="240" t="str">
        <f>E7</f>
        <v>Rekonstrukce objektu garáží nákladních vozidel - Jaroměř</v>
      </c>
      <c r="F112" s="241"/>
      <c r="G112" s="241"/>
      <c r="H112" s="241"/>
      <c r="L112" s="32"/>
    </row>
    <row r="113" spans="2:12" ht="12" customHeight="1">
      <c r="B113" s="20"/>
      <c r="C113" s="27" t="s">
        <v>107</v>
      </c>
      <c r="L113" s="20"/>
    </row>
    <row r="114" spans="2:12" ht="16.5" customHeight="1">
      <c r="B114" s="20"/>
      <c r="E114" s="240" t="s">
        <v>108</v>
      </c>
      <c r="F114" s="196"/>
      <c r="G114" s="196"/>
      <c r="H114" s="196"/>
      <c r="L114" s="20"/>
    </row>
    <row r="115" spans="2:12" ht="12" customHeight="1">
      <c r="B115" s="20"/>
      <c r="C115" s="27" t="s">
        <v>1418</v>
      </c>
      <c r="L115" s="20"/>
    </row>
    <row r="116" spans="2:12" s="1" customFormat="1" ht="16.5" customHeight="1">
      <c r="B116" s="32"/>
      <c r="E116" s="236" t="s">
        <v>1419</v>
      </c>
      <c r="F116" s="239"/>
      <c r="G116" s="239"/>
      <c r="H116" s="239"/>
      <c r="L116" s="32"/>
    </row>
    <row r="117" spans="2:12" s="1" customFormat="1" ht="12" customHeight="1">
      <c r="B117" s="32"/>
      <c r="C117" s="27" t="s">
        <v>1477</v>
      </c>
      <c r="L117" s="32"/>
    </row>
    <row r="118" spans="2:12" s="1" customFormat="1" ht="16.5" customHeight="1">
      <c r="B118" s="32"/>
      <c r="E118" s="230" t="str">
        <f>E13</f>
        <v>D.1.4.b - RH-úprava</v>
      </c>
      <c r="F118" s="239"/>
      <c r="G118" s="239"/>
      <c r="H118" s="239"/>
      <c r="L118" s="32"/>
    </row>
    <row r="119" spans="2:12" s="1" customFormat="1" ht="7" customHeight="1">
      <c r="B119" s="32"/>
      <c r="L119" s="32"/>
    </row>
    <row r="120" spans="2:12" s="1" customFormat="1" ht="12" customHeight="1">
      <c r="B120" s="32"/>
      <c r="C120" s="27" t="s">
        <v>20</v>
      </c>
      <c r="F120" s="25" t="str">
        <f>F16</f>
        <v>Do Končin 396, 551 01 Jaroměř - Jakubské Předměstí</v>
      </c>
      <c r="I120" s="27" t="s">
        <v>22</v>
      </c>
      <c r="J120" s="51" t="str">
        <f>IF(J16="","",J16)</f>
        <v>10. 1. 2023</v>
      </c>
      <c r="L120" s="32"/>
    </row>
    <row r="121" spans="2:12" s="1" customFormat="1" ht="7" customHeight="1">
      <c r="B121" s="32"/>
      <c r="L121" s="32"/>
    </row>
    <row r="122" spans="2:12" s="1" customFormat="1" ht="15.25" customHeight="1">
      <c r="B122" s="32"/>
      <c r="C122" s="27" t="s">
        <v>24</v>
      </c>
      <c r="F122" s="25" t="str">
        <f>E19</f>
        <v>Údržba silnic Královehradeckého kraje a.s.</v>
      </c>
      <c r="I122" s="27" t="s">
        <v>32</v>
      </c>
      <c r="J122" s="30" t="str">
        <f>E25</f>
        <v>IRBOS s.r.o.-</v>
      </c>
      <c r="L122" s="32"/>
    </row>
    <row r="123" spans="2:12" s="1" customFormat="1" ht="15.25" customHeight="1">
      <c r="B123" s="32"/>
      <c r="C123" s="27" t="s">
        <v>30</v>
      </c>
      <c r="F123" s="25" t="str">
        <f>IF(E22="","",E22)</f>
        <v>Vyplň údaj</v>
      </c>
      <c r="I123" s="27" t="s">
        <v>37</v>
      </c>
      <c r="J123" s="30" t="str">
        <f>E28</f>
        <v xml:space="preserve"> </v>
      </c>
      <c r="L123" s="32"/>
    </row>
    <row r="124" spans="2:12" s="1" customFormat="1" ht="10.4" customHeight="1">
      <c r="B124" s="32"/>
      <c r="L124" s="32"/>
    </row>
    <row r="125" spans="2:20" s="10" customFormat="1" ht="29.25" customHeight="1">
      <c r="B125" s="116"/>
      <c r="C125" s="117" t="s">
        <v>141</v>
      </c>
      <c r="D125" s="118" t="s">
        <v>66</v>
      </c>
      <c r="E125" s="118" t="s">
        <v>62</v>
      </c>
      <c r="F125" s="118" t="s">
        <v>63</v>
      </c>
      <c r="G125" s="118" t="s">
        <v>142</v>
      </c>
      <c r="H125" s="118" t="s">
        <v>143</v>
      </c>
      <c r="I125" s="118" t="s">
        <v>144</v>
      </c>
      <c r="J125" s="118" t="s">
        <v>111</v>
      </c>
      <c r="K125" s="119" t="s">
        <v>145</v>
      </c>
      <c r="L125" s="116"/>
      <c r="M125" s="57" t="s">
        <v>1</v>
      </c>
      <c r="N125" s="58" t="s">
        <v>45</v>
      </c>
      <c r="O125" s="58" t="s">
        <v>146</v>
      </c>
      <c r="P125" s="58" t="s">
        <v>147</v>
      </c>
      <c r="Q125" s="58" t="s">
        <v>148</v>
      </c>
      <c r="R125" s="58" t="s">
        <v>149</v>
      </c>
      <c r="S125" s="58" t="s">
        <v>150</v>
      </c>
      <c r="T125" s="59" t="s">
        <v>151</v>
      </c>
    </row>
    <row r="126" spans="2:63" s="1" customFormat="1" ht="22.9" customHeight="1">
      <c r="B126" s="32"/>
      <c r="C126" s="62" t="s">
        <v>152</v>
      </c>
      <c r="J126" s="120">
        <f>BK126</f>
        <v>0</v>
      </c>
      <c r="L126" s="32"/>
      <c r="M126" s="60"/>
      <c r="N126" s="52"/>
      <c r="O126" s="52"/>
      <c r="P126" s="121">
        <f>P127</f>
        <v>0</v>
      </c>
      <c r="Q126" s="52"/>
      <c r="R126" s="121">
        <f>R127</f>
        <v>0</v>
      </c>
      <c r="S126" s="52"/>
      <c r="T126" s="122">
        <f>T127</f>
        <v>0</v>
      </c>
      <c r="AT126" s="17" t="s">
        <v>80</v>
      </c>
      <c r="AU126" s="17" t="s">
        <v>113</v>
      </c>
      <c r="BK126" s="123">
        <f>BK127</f>
        <v>0</v>
      </c>
    </row>
    <row r="127" spans="2:63" s="11" customFormat="1" ht="25.9" customHeight="1">
      <c r="B127" s="124"/>
      <c r="D127" s="125" t="s">
        <v>80</v>
      </c>
      <c r="E127" s="126" t="s">
        <v>1426</v>
      </c>
      <c r="F127" s="126" t="s">
        <v>1427</v>
      </c>
      <c r="I127" s="127"/>
      <c r="J127" s="128">
        <f>BK127</f>
        <v>0</v>
      </c>
      <c r="L127" s="124"/>
      <c r="M127" s="129"/>
      <c r="P127" s="130">
        <f>P128</f>
        <v>0</v>
      </c>
      <c r="R127" s="130">
        <f>R128</f>
        <v>0</v>
      </c>
      <c r="T127" s="131">
        <f>T128</f>
        <v>0</v>
      </c>
      <c r="AR127" s="125" t="s">
        <v>88</v>
      </c>
      <c r="AT127" s="132" t="s">
        <v>80</v>
      </c>
      <c r="AU127" s="132" t="s">
        <v>81</v>
      </c>
      <c r="AY127" s="125" t="s">
        <v>155</v>
      </c>
      <c r="BK127" s="133">
        <f>BK128</f>
        <v>0</v>
      </c>
    </row>
    <row r="128" spans="2:63" s="11" customFormat="1" ht="22.9" customHeight="1">
      <c r="B128" s="124"/>
      <c r="D128" s="125" t="s">
        <v>80</v>
      </c>
      <c r="E128" s="134" t="s">
        <v>1430</v>
      </c>
      <c r="F128" s="134" t="s">
        <v>1480</v>
      </c>
      <c r="I128" s="127"/>
      <c r="J128" s="135">
        <f>BK128</f>
        <v>0</v>
      </c>
      <c r="L128" s="124"/>
      <c r="M128" s="129"/>
      <c r="P128" s="130">
        <f>SUM(P129:P135)</f>
        <v>0</v>
      </c>
      <c r="R128" s="130">
        <f>SUM(R129:R135)</f>
        <v>0</v>
      </c>
      <c r="T128" s="131">
        <f>SUM(T129:T135)</f>
        <v>0</v>
      </c>
      <c r="AR128" s="125" t="s">
        <v>88</v>
      </c>
      <c r="AT128" s="132" t="s">
        <v>80</v>
      </c>
      <c r="AU128" s="132" t="s">
        <v>88</v>
      </c>
      <c r="AY128" s="125" t="s">
        <v>155</v>
      </c>
      <c r="BK128" s="133">
        <f>SUM(BK129:BK135)</f>
        <v>0</v>
      </c>
    </row>
    <row r="129" spans="2:65" s="1" customFormat="1" ht="16.5" customHeight="1">
      <c r="B129" s="32"/>
      <c r="C129" s="136" t="s">
        <v>88</v>
      </c>
      <c r="D129" s="136" t="s">
        <v>157</v>
      </c>
      <c r="E129" s="137" t="s">
        <v>1481</v>
      </c>
      <c r="F129" s="138" t="s">
        <v>1482</v>
      </c>
      <c r="G129" s="139" t="s">
        <v>1290</v>
      </c>
      <c r="H129" s="140">
        <v>4</v>
      </c>
      <c r="I129" s="141"/>
      <c r="J129" s="142">
        <f aca="true" t="shared" si="0" ref="J129:J135">ROUND(I129*H129,2)</f>
        <v>0</v>
      </c>
      <c r="K129" s="138" t="s">
        <v>1</v>
      </c>
      <c r="L129" s="32"/>
      <c r="M129" s="143" t="s">
        <v>1</v>
      </c>
      <c r="N129" s="144" t="s">
        <v>46</v>
      </c>
      <c r="P129" s="145">
        <f aca="true" t="shared" si="1" ref="P129:P135">O129*H129</f>
        <v>0</v>
      </c>
      <c r="Q129" s="145">
        <v>0</v>
      </c>
      <c r="R129" s="145">
        <f aca="true" t="shared" si="2" ref="R129:R135">Q129*H129</f>
        <v>0</v>
      </c>
      <c r="S129" s="145">
        <v>0</v>
      </c>
      <c r="T129" s="146">
        <f aca="true" t="shared" si="3" ref="T129:T135">S129*H129</f>
        <v>0</v>
      </c>
      <c r="AR129" s="147" t="s">
        <v>162</v>
      </c>
      <c r="AT129" s="147" t="s">
        <v>157</v>
      </c>
      <c r="AU129" s="147" t="s">
        <v>90</v>
      </c>
      <c r="AY129" s="17" t="s">
        <v>155</v>
      </c>
      <c r="BE129" s="148">
        <f aca="true" t="shared" si="4" ref="BE129:BE135">IF(N129="základní",J129,0)</f>
        <v>0</v>
      </c>
      <c r="BF129" s="148">
        <f aca="true" t="shared" si="5" ref="BF129:BF135">IF(N129="snížená",J129,0)</f>
        <v>0</v>
      </c>
      <c r="BG129" s="148">
        <f aca="true" t="shared" si="6" ref="BG129:BG135">IF(N129="zákl. přenesená",J129,0)</f>
        <v>0</v>
      </c>
      <c r="BH129" s="148">
        <f aca="true" t="shared" si="7" ref="BH129:BH135">IF(N129="sníž. přenesená",J129,0)</f>
        <v>0</v>
      </c>
      <c r="BI129" s="148">
        <f aca="true" t="shared" si="8" ref="BI129:BI135">IF(N129="nulová",J129,0)</f>
        <v>0</v>
      </c>
      <c r="BJ129" s="17" t="s">
        <v>88</v>
      </c>
      <c r="BK129" s="148">
        <f aca="true" t="shared" si="9" ref="BK129:BK135">ROUND(I129*H129,2)</f>
        <v>0</v>
      </c>
      <c r="BL129" s="17" t="s">
        <v>162</v>
      </c>
      <c r="BM129" s="147" t="s">
        <v>90</v>
      </c>
    </row>
    <row r="130" spans="2:65" s="1" customFormat="1" ht="16.5" customHeight="1">
      <c r="B130" s="32"/>
      <c r="C130" s="136" t="s">
        <v>90</v>
      </c>
      <c r="D130" s="136" t="s">
        <v>157</v>
      </c>
      <c r="E130" s="137" t="s">
        <v>1483</v>
      </c>
      <c r="F130" s="138" t="s">
        <v>1484</v>
      </c>
      <c r="G130" s="139" t="s">
        <v>1290</v>
      </c>
      <c r="H130" s="140">
        <v>3</v>
      </c>
      <c r="I130" s="141"/>
      <c r="J130" s="142">
        <f t="shared" si="0"/>
        <v>0</v>
      </c>
      <c r="K130" s="138" t="s">
        <v>1</v>
      </c>
      <c r="L130" s="32"/>
      <c r="M130" s="143" t="s">
        <v>1</v>
      </c>
      <c r="N130" s="144" t="s">
        <v>46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47" t="s">
        <v>162</v>
      </c>
      <c r="AT130" s="147" t="s">
        <v>157</v>
      </c>
      <c r="AU130" s="147" t="s">
        <v>90</v>
      </c>
      <c r="AY130" s="17" t="s">
        <v>155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7" t="s">
        <v>88</v>
      </c>
      <c r="BK130" s="148">
        <f t="shared" si="9"/>
        <v>0</v>
      </c>
      <c r="BL130" s="17" t="s">
        <v>162</v>
      </c>
      <c r="BM130" s="147" t="s">
        <v>162</v>
      </c>
    </row>
    <row r="131" spans="2:65" s="1" customFormat="1" ht="16.5" customHeight="1">
      <c r="B131" s="32"/>
      <c r="C131" s="136" t="s">
        <v>97</v>
      </c>
      <c r="D131" s="136" t="s">
        <v>157</v>
      </c>
      <c r="E131" s="137" t="s">
        <v>1485</v>
      </c>
      <c r="F131" s="138" t="s">
        <v>1486</v>
      </c>
      <c r="G131" s="139" t="s">
        <v>1290</v>
      </c>
      <c r="H131" s="140">
        <v>1</v>
      </c>
      <c r="I131" s="141"/>
      <c r="J131" s="142">
        <f t="shared" si="0"/>
        <v>0</v>
      </c>
      <c r="K131" s="138" t="s">
        <v>1</v>
      </c>
      <c r="L131" s="32"/>
      <c r="M131" s="143" t="s">
        <v>1</v>
      </c>
      <c r="N131" s="144" t="s">
        <v>46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162</v>
      </c>
      <c r="AT131" s="147" t="s">
        <v>157</v>
      </c>
      <c r="AU131" s="147" t="s">
        <v>90</v>
      </c>
      <c r="AY131" s="17" t="s">
        <v>155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7" t="s">
        <v>88</v>
      </c>
      <c r="BK131" s="148">
        <f t="shared" si="9"/>
        <v>0</v>
      </c>
      <c r="BL131" s="17" t="s">
        <v>162</v>
      </c>
      <c r="BM131" s="147" t="s">
        <v>188</v>
      </c>
    </row>
    <row r="132" spans="2:65" s="1" customFormat="1" ht="16.5" customHeight="1">
      <c r="B132" s="32"/>
      <c r="C132" s="136" t="s">
        <v>162</v>
      </c>
      <c r="D132" s="136" t="s">
        <v>157</v>
      </c>
      <c r="E132" s="137" t="s">
        <v>1487</v>
      </c>
      <c r="F132" s="138" t="s">
        <v>1488</v>
      </c>
      <c r="G132" s="139" t="s">
        <v>1290</v>
      </c>
      <c r="H132" s="140">
        <v>3</v>
      </c>
      <c r="I132" s="141"/>
      <c r="J132" s="142">
        <f t="shared" si="0"/>
        <v>0</v>
      </c>
      <c r="K132" s="138" t="s">
        <v>1</v>
      </c>
      <c r="L132" s="32"/>
      <c r="M132" s="143" t="s">
        <v>1</v>
      </c>
      <c r="N132" s="144" t="s">
        <v>46</v>
      </c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47" t="s">
        <v>162</v>
      </c>
      <c r="AT132" s="147" t="s">
        <v>157</v>
      </c>
      <c r="AU132" s="147" t="s">
        <v>90</v>
      </c>
      <c r="AY132" s="17" t="s">
        <v>155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7" t="s">
        <v>88</v>
      </c>
      <c r="BK132" s="148">
        <f t="shared" si="9"/>
        <v>0</v>
      </c>
      <c r="BL132" s="17" t="s">
        <v>162</v>
      </c>
      <c r="BM132" s="147" t="s">
        <v>200</v>
      </c>
    </row>
    <row r="133" spans="2:65" s="1" customFormat="1" ht="16.5" customHeight="1">
      <c r="B133" s="32"/>
      <c r="C133" s="136" t="s">
        <v>182</v>
      </c>
      <c r="D133" s="136" t="s">
        <v>157</v>
      </c>
      <c r="E133" s="137" t="s">
        <v>1489</v>
      </c>
      <c r="F133" s="138" t="s">
        <v>1490</v>
      </c>
      <c r="G133" s="139" t="s">
        <v>1290</v>
      </c>
      <c r="H133" s="140">
        <v>1</v>
      </c>
      <c r="I133" s="141"/>
      <c r="J133" s="142">
        <f t="shared" si="0"/>
        <v>0</v>
      </c>
      <c r="K133" s="138" t="s">
        <v>1</v>
      </c>
      <c r="L133" s="32"/>
      <c r="M133" s="143" t="s">
        <v>1</v>
      </c>
      <c r="N133" s="144" t="s">
        <v>46</v>
      </c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AR133" s="147" t="s">
        <v>162</v>
      </c>
      <c r="AT133" s="147" t="s">
        <v>157</v>
      </c>
      <c r="AU133" s="147" t="s">
        <v>90</v>
      </c>
      <c r="AY133" s="17" t="s">
        <v>155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7" t="s">
        <v>88</v>
      </c>
      <c r="BK133" s="148">
        <f t="shared" si="9"/>
        <v>0</v>
      </c>
      <c r="BL133" s="17" t="s">
        <v>162</v>
      </c>
      <c r="BM133" s="147" t="s">
        <v>210</v>
      </c>
    </row>
    <row r="134" spans="2:65" s="1" customFormat="1" ht="16.5" customHeight="1">
      <c r="B134" s="32"/>
      <c r="C134" s="136" t="s">
        <v>188</v>
      </c>
      <c r="D134" s="136" t="s">
        <v>157</v>
      </c>
      <c r="E134" s="137" t="s">
        <v>1471</v>
      </c>
      <c r="F134" s="138" t="s">
        <v>1472</v>
      </c>
      <c r="G134" s="139" t="s">
        <v>1466</v>
      </c>
      <c r="H134" s="140">
        <v>4</v>
      </c>
      <c r="I134" s="141"/>
      <c r="J134" s="142">
        <f t="shared" si="0"/>
        <v>0</v>
      </c>
      <c r="K134" s="138" t="s">
        <v>1</v>
      </c>
      <c r="L134" s="32"/>
      <c r="M134" s="143" t="s">
        <v>1</v>
      </c>
      <c r="N134" s="144" t="s">
        <v>46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162</v>
      </c>
      <c r="AT134" s="147" t="s">
        <v>157</v>
      </c>
      <c r="AU134" s="147" t="s">
        <v>90</v>
      </c>
      <c r="AY134" s="17" t="s">
        <v>155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7" t="s">
        <v>88</v>
      </c>
      <c r="BK134" s="148">
        <f t="shared" si="9"/>
        <v>0</v>
      </c>
      <c r="BL134" s="17" t="s">
        <v>162</v>
      </c>
      <c r="BM134" s="147" t="s">
        <v>227</v>
      </c>
    </row>
    <row r="135" spans="2:65" s="1" customFormat="1" ht="16.5" customHeight="1">
      <c r="B135" s="32"/>
      <c r="C135" s="136" t="s">
        <v>194</v>
      </c>
      <c r="D135" s="136" t="s">
        <v>157</v>
      </c>
      <c r="E135" s="137" t="s">
        <v>1491</v>
      </c>
      <c r="F135" s="138" t="s">
        <v>1492</v>
      </c>
      <c r="G135" s="139" t="s">
        <v>1466</v>
      </c>
      <c r="H135" s="140">
        <v>5</v>
      </c>
      <c r="I135" s="141"/>
      <c r="J135" s="142">
        <f t="shared" si="0"/>
        <v>0</v>
      </c>
      <c r="K135" s="138" t="s">
        <v>1</v>
      </c>
      <c r="L135" s="32"/>
      <c r="M135" s="191" t="s">
        <v>1</v>
      </c>
      <c r="N135" s="192" t="s">
        <v>46</v>
      </c>
      <c r="O135" s="193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AR135" s="147" t="s">
        <v>162</v>
      </c>
      <c r="AT135" s="147" t="s">
        <v>157</v>
      </c>
      <c r="AU135" s="147" t="s">
        <v>90</v>
      </c>
      <c r="AY135" s="17" t="s">
        <v>155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7" t="s">
        <v>88</v>
      </c>
      <c r="BK135" s="148">
        <f t="shared" si="9"/>
        <v>0</v>
      </c>
      <c r="BL135" s="17" t="s">
        <v>162</v>
      </c>
      <c r="BM135" s="147" t="s">
        <v>240</v>
      </c>
    </row>
    <row r="136" spans="2:12" s="1" customFormat="1" ht="7" customHeight="1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32"/>
    </row>
  </sheetData>
  <autoFilter ref="C125:K135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14"/>
  <sheetViews>
    <sheetView showGridLines="0" workbookViewId="0" topLeftCell="A195">
      <selection activeCell="AE211" sqref="AE21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102</v>
      </c>
    </row>
    <row r="3" spans="2:46" ht="7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2:46" ht="25" customHeight="1" hidden="1">
      <c r="B4" s="20"/>
      <c r="D4" s="21" t="s">
        <v>106</v>
      </c>
      <c r="L4" s="20"/>
      <c r="M4" s="91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27" t="s">
        <v>16</v>
      </c>
      <c r="L6" s="20"/>
    </row>
    <row r="7" spans="2:12" ht="16.5" customHeight="1" hidden="1">
      <c r="B7" s="20"/>
      <c r="E7" s="240" t="str">
        <f>'Rekapitulace stavby'!K6</f>
        <v>Rekonstrukce objektu garáží nákladních vozidel - Jaroměř</v>
      </c>
      <c r="F7" s="241"/>
      <c r="G7" s="241"/>
      <c r="H7" s="241"/>
      <c r="L7" s="20"/>
    </row>
    <row r="8" spans="2:12" ht="12" customHeight="1" hidden="1">
      <c r="B8" s="20"/>
      <c r="D8" s="27" t="s">
        <v>107</v>
      </c>
      <c r="L8" s="20"/>
    </row>
    <row r="9" spans="2:12" s="1" customFormat="1" ht="16.5" customHeight="1" hidden="1">
      <c r="B9" s="32"/>
      <c r="E9" s="240" t="s">
        <v>108</v>
      </c>
      <c r="F9" s="239"/>
      <c r="G9" s="239"/>
      <c r="H9" s="239"/>
      <c r="L9" s="32"/>
    </row>
    <row r="10" spans="2:12" s="1" customFormat="1" ht="12" customHeight="1" hidden="1">
      <c r="B10" s="32"/>
      <c r="D10" s="27" t="s">
        <v>1418</v>
      </c>
      <c r="L10" s="32"/>
    </row>
    <row r="11" spans="2:12" s="1" customFormat="1" ht="16.5" customHeight="1" hidden="1">
      <c r="B11" s="32"/>
      <c r="E11" s="230" t="s">
        <v>1493</v>
      </c>
      <c r="F11" s="239"/>
      <c r="G11" s="239"/>
      <c r="H11" s="239"/>
      <c r="L11" s="32"/>
    </row>
    <row r="12" spans="2:12" s="1" customFormat="1" ht="12" hidden="1">
      <c r="B12" s="32"/>
      <c r="L12" s="32"/>
    </row>
    <row r="13" spans="2:12" s="1" customFormat="1" ht="12" customHeight="1" hidden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 hidden="1">
      <c r="B14" s="32"/>
      <c r="D14" s="27" t="s">
        <v>20</v>
      </c>
      <c r="F14" s="25" t="s">
        <v>21</v>
      </c>
      <c r="I14" s="27" t="s">
        <v>22</v>
      </c>
      <c r="J14" s="51" t="str">
        <f>'Rekapitulace stavby'!AN8</f>
        <v>10. 1. 2023</v>
      </c>
      <c r="L14" s="32"/>
    </row>
    <row r="15" spans="2:12" s="1" customFormat="1" ht="10.9" customHeight="1" hidden="1">
      <c r="B15" s="32"/>
      <c r="L15" s="32"/>
    </row>
    <row r="16" spans="2:12" s="1" customFormat="1" ht="12" customHeight="1" hidden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 hidden="1">
      <c r="B17" s="32"/>
      <c r="E17" s="25" t="s">
        <v>27</v>
      </c>
      <c r="I17" s="27" t="s">
        <v>28</v>
      </c>
      <c r="J17" s="25" t="s">
        <v>29</v>
      </c>
      <c r="L17" s="32"/>
    </row>
    <row r="18" spans="2:12" s="1" customFormat="1" ht="7" customHeight="1" hidden="1">
      <c r="B18" s="32"/>
      <c r="L18" s="32"/>
    </row>
    <row r="19" spans="2:12" s="1" customFormat="1" ht="12" customHeight="1" hidden="1">
      <c r="B19" s="32"/>
      <c r="D19" s="27" t="s">
        <v>30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 hidden="1">
      <c r="B20" s="32"/>
      <c r="E20" s="242" t="str">
        <f>'Rekapitulace stavby'!E14</f>
        <v>Vyplň údaj</v>
      </c>
      <c r="F20" s="207"/>
      <c r="G20" s="207"/>
      <c r="H20" s="207"/>
      <c r="I20" s="27" t="s">
        <v>28</v>
      </c>
      <c r="J20" s="28" t="str">
        <f>'Rekapitulace stavby'!AN14</f>
        <v>Vyplň údaj</v>
      </c>
      <c r="L20" s="32"/>
    </row>
    <row r="21" spans="2:12" s="1" customFormat="1" ht="7" customHeight="1" hidden="1">
      <c r="B21" s="32"/>
      <c r="L21" s="32"/>
    </row>
    <row r="22" spans="2:12" s="1" customFormat="1" ht="12" customHeight="1" hidden="1">
      <c r="B22" s="32"/>
      <c r="D22" s="27" t="s">
        <v>32</v>
      </c>
      <c r="I22" s="27" t="s">
        <v>25</v>
      </c>
      <c r="J22" s="25" t="s">
        <v>33</v>
      </c>
      <c r="L22" s="32"/>
    </row>
    <row r="23" spans="2:12" s="1" customFormat="1" ht="18" customHeight="1" hidden="1">
      <c r="B23" s="32"/>
      <c r="E23" s="25" t="s">
        <v>34</v>
      </c>
      <c r="I23" s="27" t="s">
        <v>28</v>
      </c>
      <c r="J23" s="25" t="s">
        <v>35</v>
      </c>
      <c r="L23" s="32"/>
    </row>
    <row r="24" spans="2:12" s="1" customFormat="1" ht="7" customHeight="1" hidden="1">
      <c r="B24" s="32"/>
      <c r="L24" s="32"/>
    </row>
    <row r="25" spans="2:12" s="1" customFormat="1" ht="12" customHeight="1" hidden="1">
      <c r="B25" s="32"/>
      <c r="D25" s="27" t="s">
        <v>37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 hidden="1">
      <c r="B26" s="32"/>
      <c r="E26" s="25" t="str">
        <f>IF('Rekapitulace stavby'!E20="","",'Rekapitulace stavby'!E20)</f>
        <v xml:space="preserve"> 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7" customHeight="1" hidden="1">
      <c r="B27" s="32"/>
      <c r="L27" s="32"/>
    </row>
    <row r="28" spans="2:12" s="1" customFormat="1" ht="12" customHeight="1" hidden="1">
      <c r="B28" s="32"/>
      <c r="D28" s="27" t="s">
        <v>39</v>
      </c>
      <c r="L28" s="32"/>
    </row>
    <row r="29" spans="2:12" s="7" customFormat="1" ht="71.25" customHeight="1" hidden="1">
      <c r="B29" s="92"/>
      <c r="E29" s="211" t="s">
        <v>40</v>
      </c>
      <c r="F29" s="211"/>
      <c r="G29" s="211"/>
      <c r="H29" s="211"/>
      <c r="L29" s="92"/>
    </row>
    <row r="30" spans="2:12" s="1" customFormat="1" ht="7" customHeight="1" hidden="1">
      <c r="B30" s="32"/>
      <c r="L30" s="32"/>
    </row>
    <row r="31" spans="2:12" s="1" customFormat="1" ht="7" customHeight="1" hidden="1">
      <c r="B31" s="32"/>
      <c r="D31" s="52"/>
      <c r="E31" s="52"/>
      <c r="F31" s="52"/>
      <c r="G31" s="52"/>
      <c r="H31" s="52"/>
      <c r="I31" s="52"/>
      <c r="J31" s="52"/>
      <c r="K31" s="52"/>
      <c r="L31" s="32"/>
    </row>
    <row r="32" spans="2:12" s="1" customFormat="1" ht="25.4" customHeight="1" hidden="1">
      <c r="B32" s="32"/>
      <c r="D32" s="93" t="s">
        <v>41</v>
      </c>
      <c r="J32" s="64">
        <f>ROUND(J136,2)</f>
        <v>0</v>
      </c>
      <c r="L32" s="32"/>
    </row>
    <row r="33" spans="2:12" s="1" customFormat="1" ht="7" customHeight="1" hidden="1">
      <c r="B33" s="32"/>
      <c r="D33" s="52"/>
      <c r="E33" s="52"/>
      <c r="F33" s="52"/>
      <c r="G33" s="52"/>
      <c r="H33" s="52"/>
      <c r="I33" s="52"/>
      <c r="J33" s="52"/>
      <c r="K33" s="52"/>
      <c r="L33" s="32"/>
    </row>
    <row r="34" spans="2:12" s="1" customFormat="1" ht="14.5" customHeight="1" hidden="1">
      <c r="B34" s="32"/>
      <c r="F34" s="94" t="s">
        <v>43</v>
      </c>
      <c r="I34" s="94" t="s">
        <v>42</v>
      </c>
      <c r="J34" s="94" t="s">
        <v>44</v>
      </c>
      <c r="L34" s="32"/>
    </row>
    <row r="35" spans="2:12" s="1" customFormat="1" ht="14.5" customHeight="1" hidden="1">
      <c r="B35" s="32"/>
      <c r="D35" s="95" t="s">
        <v>45</v>
      </c>
      <c r="E35" s="27" t="s">
        <v>46</v>
      </c>
      <c r="F35" s="84">
        <f>ROUND((SUM(BE136:BE213)),2)</f>
        <v>0</v>
      </c>
      <c r="I35" s="96">
        <v>0.21</v>
      </c>
      <c r="J35" s="84">
        <f>ROUND(((SUM(BE136:BE213))*I35),2)</f>
        <v>0</v>
      </c>
      <c r="L35" s="32"/>
    </row>
    <row r="36" spans="2:12" s="1" customFormat="1" ht="14.5" customHeight="1" hidden="1">
      <c r="B36" s="32"/>
      <c r="E36" s="27" t="s">
        <v>47</v>
      </c>
      <c r="F36" s="84">
        <f>ROUND((SUM(BF136:BF213)),2)</f>
        <v>0</v>
      </c>
      <c r="I36" s="96">
        <v>0.15</v>
      </c>
      <c r="J36" s="84">
        <f>ROUND(((SUM(BF136:BF213))*I36),2)</f>
        <v>0</v>
      </c>
      <c r="L36" s="32"/>
    </row>
    <row r="37" spans="2:12" s="1" customFormat="1" ht="14.5" customHeight="1" hidden="1">
      <c r="B37" s="32"/>
      <c r="E37" s="27" t="s">
        <v>48</v>
      </c>
      <c r="F37" s="84">
        <f>ROUND((SUM(BG136:BG213)),2)</f>
        <v>0</v>
      </c>
      <c r="I37" s="96">
        <v>0.21</v>
      </c>
      <c r="J37" s="84">
        <f>0</f>
        <v>0</v>
      </c>
      <c r="L37" s="32"/>
    </row>
    <row r="38" spans="2:12" s="1" customFormat="1" ht="14.5" customHeight="1" hidden="1">
      <c r="B38" s="32"/>
      <c r="E38" s="27" t="s">
        <v>49</v>
      </c>
      <c r="F38" s="84">
        <f>ROUND((SUM(BH136:BH213)),2)</f>
        <v>0</v>
      </c>
      <c r="I38" s="96">
        <v>0.15</v>
      </c>
      <c r="J38" s="84">
        <f>0</f>
        <v>0</v>
      </c>
      <c r="L38" s="32"/>
    </row>
    <row r="39" spans="2:12" s="1" customFormat="1" ht="14.5" customHeight="1" hidden="1">
      <c r="B39" s="32"/>
      <c r="E39" s="27" t="s">
        <v>50</v>
      </c>
      <c r="F39" s="84">
        <f>ROUND((SUM(BI136:BI213)),2)</f>
        <v>0</v>
      </c>
      <c r="I39" s="96">
        <v>0</v>
      </c>
      <c r="J39" s="84">
        <f>0</f>
        <v>0</v>
      </c>
      <c r="L39" s="32"/>
    </row>
    <row r="40" spans="2:12" s="1" customFormat="1" ht="7" customHeight="1" hidden="1">
      <c r="B40" s="32"/>
      <c r="L40" s="32"/>
    </row>
    <row r="41" spans="2:12" s="1" customFormat="1" ht="25.4" customHeight="1" hidden="1">
      <c r="B41" s="32"/>
      <c r="C41" s="97"/>
      <c r="D41" s="98" t="s">
        <v>51</v>
      </c>
      <c r="E41" s="55"/>
      <c r="F41" s="55"/>
      <c r="G41" s="99" t="s">
        <v>52</v>
      </c>
      <c r="H41" s="100" t="s">
        <v>53</v>
      </c>
      <c r="I41" s="55"/>
      <c r="J41" s="101">
        <f>SUM(J32:J39)</f>
        <v>0</v>
      </c>
      <c r="K41" s="102"/>
      <c r="L41" s="32"/>
    </row>
    <row r="42" spans="2:12" s="1" customFormat="1" ht="14.5" customHeight="1" hidden="1">
      <c r="B42" s="32"/>
      <c r="L42" s="32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2"/>
      <c r="D50" s="40" t="s">
        <v>54</v>
      </c>
      <c r="E50" s="41"/>
      <c r="F50" s="41"/>
      <c r="G50" s="40" t="s">
        <v>55</v>
      </c>
      <c r="H50" s="41"/>
      <c r="I50" s="41"/>
      <c r="J50" s="41"/>
      <c r="K50" s="41"/>
      <c r="L50" s="3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2"/>
      <c r="D61" s="42" t="s">
        <v>56</v>
      </c>
      <c r="E61" s="34"/>
      <c r="F61" s="103" t="s">
        <v>57</v>
      </c>
      <c r="G61" s="42" t="s">
        <v>56</v>
      </c>
      <c r="H61" s="34"/>
      <c r="I61" s="34"/>
      <c r="J61" s="104" t="s">
        <v>57</v>
      </c>
      <c r="K61" s="34"/>
      <c r="L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2"/>
      <c r="D65" s="40" t="s">
        <v>58</v>
      </c>
      <c r="E65" s="41"/>
      <c r="F65" s="41"/>
      <c r="G65" s="40" t="s">
        <v>59</v>
      </c>
      <c r="H65" s="41"/>
      <c r="I65" s="41"/>
      <c r="J65" s="41"/>
      <c r="K65" s="41"/>
      <c r="L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2"/>
      <c r="D76" s="42" t="s">
        <v>56</v>
      </c>
      <c r="E76" s="34"/>
      <c r="F76" s="103" t="s">
        <v>57</v>
      </c>
      <c r="G76" s="42" t="s">
        <v>56</v>
      </c>
      <c r="H76" s="34"/>
      <c r="I76" s="34"/>
      <c r="J76" s="104" t="s">
        <v>57</v>
      </c>
      <c r="K76" s="34"/>
      <c r="L76" s="32"/>
    </row>
    <row r="77" spans="2:12" s="1" customFormat="1" ht="14.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ht="12" hidden="1"/>
    <row r="79" ht="12" hidden="1"/>
    <row r="80" ht="12" hidden="1"/>
    <row r="81" spans="2:12" s="1" customFormat="1" ht="7" customHeigh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2"/>
    </row>
    <row r="82" spans="2:12" s="1" customFormat="1" ht="25" customHeight="1" hidden="1">
      <c r="B82" s="32"/>
      <c r="C82" s="21" t="s">
        <v>109</v>
      </c>
      <c r="L82" s="32"/>
    </row>
    <row r="83" spans="2:12" s="1" customFormat="1" ht="7" customHeight="1" hidden="1">
      <c r="B83" s="32"/>
      <c r="L83" s="32"/>
    </row>
    <row r="84" spans="2:12" s="1" customFormat="1" ht="12" customHeight="1" hidden="1">
      <c r="B84" s="32"/>
      <c r="C84" s="27" t="s">
        <v>16</v>
      </c>
      <c r="L84" s="32"/>
    </row>
    <row r="85" spans="2:12" s="1" customFormat="1" ht="16.5" customHeight="1" hidden="1">
      <c r="B85" s="32"/>
      <c r="E85" s="240" t="str">
        <f>E7</f>
        <v>Rekonstrukce objektu garáží nákladních vozidel - Jaroměř</v>
      </c>
      <c r="F85" s="241"/>
      <c r="G85" s="241"/>
      <c r="H85" s="241"/>
      <c r="L85" s="32"/>
    </row>
    <row r="86" spans="2:12" ht="12" customHeight="1" hidden="1">
      <c r="B86" s="20"/>
      <c r="C86" s="27" t="s">
        <v>107</v>
      </c>
      <c r="L86" s="20"/>
    </row>
    <row r="87" spans="2:12" s="1" customFormat="1" ht="16.5" customHeight="1" hidden="1">
      <c r="B87" s="32"/>
      <c r="E87" s="240" t="s">
        <v>108</v>
      </c>
      <c r="F87" s="239"/>
      <c r="G87" s="239"/>
      <c r="H87" s="239"/>
      <c r="L87" s="32"/>
    </row>
    <row r="88" spans="2:12" s="1" customFormat="1" ht="12" customHeight="1" hidden="1">
      <c r="B88" s="32"/>
      <c r="C88" s="27" t="s">
        <v>1418</v>
      </c>
      <c r="L88" s="32"/>
    </row>
    <row r="89" spans="2:12" s="1" customFormat="1" ht="16.5" customHeight="1" hidden="1">
      <c r="B89" s="32"/>
      <c r="E89" s="230" t="str">
        <f>E11</f>
        <v>Vytápění - Rekonstrukce objektu</v>
      </c>
      <c r="F89" s="239"/>
      <c r="G89" s="239"/>
      <c r="H89" s="239"/>
      <c r="L89" s="32"/>
    </row>
    <row r="90" spans="2:12" s="1" customFormat="1" ht="7" customHeight="1" hidden="1">
      <c r="B90" s="32"/>
      <c r="L90" s="32"/>
    </row>
    <row r="91" spans="2:12" s="1" customFormat="1" ht="12" customHeight="1" hidden="1">
      <c r="B91" s="32"/>
      <c r="C91" s="27" t="s">
        <v>20</v>
      </c>
      <c r="F91" s="25" t="str">
        <f>F14</f>
        <v>Do Končin 396, 551 01 Jaroměř - Jakubské Předměstí</v>
      </c>
      <c r="I91" s="27" t="s">
        <v>22</v>
      </c>
      <c r="J91" s="51" t="str">
        <f>IF(J14="","",J14)</f>
        <v>10. 1. 2023</v>
      </c>
      <c r="L91" s="32"/>
    </row>
    <row r="92" spans="2:12" s="1" customFormat="1" ht="7" customHeight="1" hidden="1">
      <c r="B92" s="32"/>
      <c r="L92" s="32"/>
    </row>
    <row r="93" spans="2:12" s="1" customFormat="1" ht="15.25" customHeight="1" hidden="1">
      <c r="B93" s="32"/>
      <c r="C93" s="27" t="s">
        <v>24</v>
      </c>
      <c r="F93" s="25" t="str">
        <f>E17</f>
        <v>Údržba silnic Královehradeckého kraje a.s.</v>
      </c>
      <c r="I93" s="27" t="s">
        <v>32</v>
      </c>
      <c r="J93" s="30" t="str">
        <f>E23</f>
        <v>IRBOS s.r.o.-</v>
      </c>
      <c r="L93" s="32"/>
    </row>
    <row r="94" spans="2:12" s="1" customFormat="1" ht="15.25" customHeight="1" hidden="1">
      <c r="B94" s="32"/>
      <c r="C94" s="27" t="s">
        <v>30</v>
      </c>
      <c r="F94" s="25" t="str">
        <f>IF(E20="","",E20)</f>
        <v>Vyplň údaj</v>
      </c>
      <c r="I94" s="27" t="s">
        <v>37</v>
      </c>
      <c r="J94" s="30" t="str">
        <f>E26</f>
        <v xml:space="preserve"> </v>
      </c>
      <c r="L94" s="32"/>
    </row>
    <row r="95" spans="2:12" s="1" customFormat="1" ht="10.4" customHeight="1" hidden="1">
      <c r="B95" s="32"/>
      <c r="L95" s="32"/>
    </row>
    <row r="96" spans="2:12" s="1" customFormat="1" ht="29.25" customHeight="1" hidden="1">
      <c r="B96" s="32"/>
      <c r="C96" s="105" t="s">
        <v>110</v>
      </c>
      <c r="D96" s="97"/>
      <c r="E96" s="97"/>
      <c r="F96" s="97"/>
      <c r="G96" s="97"/>
      <c r="H96" s="97"/>
      <c r="I96" s="97"/>
      <c r="J96" s="106" t="s">
        <v>111</v>
      </c>
      <c r="K96" s="97"/>
      <c r="L96" s="32"/>
    </row>
    <row r="97" spans="2:12" s="1" customFormat="1" ht="10.4" customHeight="1" hidden="1">
      <c r="B97" s="32"/>
      <c r="L97" s="32"/>
    </row>
    <row r="98" spans="2:47" s="1" customFormat="1" ht="22.9" customHeight="1" hidden="1">
      <c r="B98" s="32"/>
      <c r="C98" s="107" t="s">
        <v>112</v>
      </c>
      <c r="J98" s="64">
        <f>J136</f>
        <v>0</v>
      </c>
      <c r="L98" s="32"/>
      <c r="AU98" s="17" t="s">
        <v>113</v>
      </c>
    </row>
    <row r="99" spans="2:12" s="8" customFormat="1" ht="25" customHeight="1" hidden="1">
      <c r="B99" s="108"/>
      <c r="D99" s="109" t="s">
        <v>1494</v>
      </c>
      <c r="E99" s="110"/>
      <c r="F99" s="110"/>
      <c r="G99" s="110"/>
      <c r="H99" s="110"/>
      <c r="I99" s="110"/>
      <c r="J99" s="111">
        <f>J137</f>
        <v>0</v>
      </c>
      <c r="L99" s="108"/>
    </row>
    <row r="100" spans="2:12" s="9" customFormat="1" ht="19.9" customHeight="1" hidden="1">
      <c r="B100" s="112"/>
      <c r="D100" s="113" t="s">
        <v>1495</v>
      </c>
      <c r="E100" s="114"/>
      <c r="F100" s="114"/>
      <c r="G100" s="114"/>
      <c r="H100" s="114"/>
      <c r="I100" s="114"/>
      <c r="J100" s="115">
        <f>J138</f>
        <v>0</v>
      </c>
      <c r="L100" s="112"/>
    </row>
    <row r="101" spans="2:12" s="9" customFormat="1" ht="14.9" customHeight="1" hidden="1">
      <c r="B101" s="112"/>
      <c r="D101" s="113" t="s">
        <v>1496</v>
      </c>
      <c r="E101" s="114"/>
      <c r="F101" s="114"/>
      <c r="G101" s="114"/>
      <c r="H101" s="114"/>
      <c r="I101" s="114"/>
      <c r="J101" s="115">
        <f>J139</f>
        <v>0</v>
      </c>
      <c r="L101" s="112"/>
    </row>
    <row r="102" spans="2:12" s="8" customFormat="1" ht="25" customHeight="1" hidden="1">
      <c r="B102" s="108"/>
      <c r="D102" s="109" t="s">
        <v>1497</v>
      </c>
      <c r="E102" s="110"/>
      <c r="F102" s="110"/>
      <c r="G102" s="110"/>
      <c r="H102" s="110"/>
      <c r="I102" s="110"/>
      <c r="J102" s="111">
        <f>J143</f>
        <v>0</v>
      </c>
      <c r="L102" s="108"/>
    </row>
    <row r="103" spans="2:12" s="9" customFormat="1" ht="19.9" customHeight="1" hidden="1">
      <c r="B103" s="112"/>
      <c r="D103" s="113" t="s">
        <v>1498</v>
      </c>
      <c r="E103" s="114"/>
      <c r="F103" s="114"/>
      <c r="G103" s="114"/>
      <c r="H103" s="114"/>
      <c r="I103" s="114"/>
      <c r="J103" s="115">
        <f>J144</f>
        <v>0</v>
      </c>
      <c r="L103" s="112"/>
    </row>
    <row r="104" spans="2:12" s="9" customFormat="1" ht="19.9" customHeight="1" hidden="1">
      <c r="B104" s="112"/>
      <c r="D104" s="113" t="s">
        <v>1499</v>
      </c>
      <c r="E104" s="114"/>
      <c r="F104" s="114"/>
      <c r="G104" s="114"/>
      <c r="H104" s="114"/>
      <c r="I104" s="114"/>
      <c r="J104" s="115">
        <f>J147</f>
        <v>0</v>
      </c>
      <c r="L104" s="112"/>
    </row>
    <row r="105" spans="2:12" s="9" customFormat="1" ht="19.9" customHeight="1" hidden="1">
      <c r="B105" s="112"/>
      <c r="D105" s="113" t="s">
        <v>1500</v>
      </c>
      <c r="E105" s="114"/>
      <c r="F105" s="114"/>
      <c r="G105" s="114"/>
      <c r="H105" s="114"/>
      <c r="I105" s="114"/>
      <c r="J105" s="115">
        <f>J164</f>
        <v>0</v>
      </c>
      <c r="L105" s="112"/>
    </row>
    <row r="106" spans="2:12" s="9" customFormat="1" ht="19.9" customHeight="1" hidden="1">
      <c r="B106" s="112"/>
      <c r="D106" s="113" t="s">
        <v>1501</v>
      </c>
      <c r="E106" s="114"/>
      <c r="F106" s="114"/>
      <c r="G106" s="114"/>
      <c r="H106" s="114"/>
      <c r="I106" s="114"/>
      <c r="J106" s="115">
        <f>J175</f>
        <v>0</v>
      </c>
      <c r="L106" s="112"/>
    </row>
    <row r="107" spans="2:12" s="9" customFormat="1" ht="19.9" customHeight="1" hidden="1">
      <c r="B107" s="112"/>
      <c r="D107" s="113" t="s">
        <v>1502</v>
      </c>
      <c r="E107" s="114"/>
      <c r="F107" s="114"/>
      <c r="G107" s="114"/>
      <c r="H107" s="114"/>
      <c r="I107" s="114"/>
      <c r="J107" s="115">
        <f>J178</f>
        <v>0</v>
      </c>
      <c r="L107" s="112"/>
    </row>
    <row r="108" spans="2:12" s="9" customFormat="1" ht="19.9" customHeight="1" hidden="1">
      <c r="B108" s="112"/>
      <c r="D108" s="113" t="s">
        <v>1503</v>
      </c>
      <c r="E108" s="114"/>
      <c r="F108" s="114"/>
      <c r="G108" s="114"/>
      <c r="H108" s="114"/>
      <c r="I108" s="114"/>
      <c r="J108" s="115">
        <f>J181</f>
        <v>0</v>
      </c>
      <c r="L108" s="112"/>
    </row>
    <row r="109" spans="2:12" s="9" customFormat="1" ht="19.9" customHeight="1" hidden="1">
      <c r="B109" s="112"/>
      <c r="D109" s="113" t="s">
        <v>1504</v>
      </c>
      <c r="E109" s="114"/>
      <c r="F109" s="114"/>
      <c r="G109" s="114"/>
      <c r="H109" s="114"/>
      <c r="I109" s="114"/>
      <c r="J109" s="115">
        <f>J187</f>
        <v>0</v>
      </c>
      <c r="L109" s="112"/>
    </row>
    <row r="110" spans="2:12" s="9" customFormat="1" ht="19.9" customHeight="1" hidden="1">
      <c r="B110" s="112"/>
      <c r="D110" s="113" t="s">
        <v>1505</v>
      </c>
      <c r="E110" s="114"/>
      <c r="F110" s="114"/>
      <c r="G110" s="114"/>
      <c r="H110" s="114"/>
      <c r="I110" s="114"/>
      <c r="J110" s="115">
        <f>J195</f>
        <v>0</v>
      </c>
      <c r="L110" s="112"/>
    </row>
    <row r="111" spans="2:12" s="9" customFormat="1" ht="19.9" customHeight="1" hidden="1">
      <c r="B111" s="112"/>
      <c r="D111" s="113" t="s">
        <v>1506</v>
      </c>
      <c r="E111" s="114"/>
      <c r="F111" s="114"/>
      <c r="G111" s="114"/>
      <c r="H111" s="114"/>
      <c r="I111" s="114"/>
      <c r="J111" s="115">
        <f>J197</f>
        <v>0</v>
      </c>
      <c r="L111" s="112"/>
    </row>
    <row r="112" spans="2:12" s="9" customFormat="1" ht="19.9" customHeight="1" hidden="1">
      <c r="B112" s="112"/>
      <c r="D112" s="113" t="s">
        <v>1507</v>
      </c>
      <c r="E112" s="114"/>
      <c r="F112" s="114"/>
      <c r="G112" s="114"/>
      <c r="H112" s="114"/>
      <c r="I112" s="114"/>
      <c r="J112" s="115">
        <f>J202</f>
        <v>0</v>
      </c>
      <c r="L112" s="112"/>
    </row>
    <row r="113" spans="2:12" s="8" customFormat="1" ht="25" customHeight="1" hidden="1">
      <c r="B113" s="108"/>
      <c r="D113" s="109" t="s">
        <v>1508</v>
      </c>
      <c r="E113" s="110"/>
      <c r="F113" s="110"/>
      <c r="G113" s="110"/>
      <c r="H113" s="110"/>
      <c r="I113" s="110"/>
      <c r="J113" s="111">
        <f>J207</f>
        <v>0</v>
      </c>
      <c r="L113" s="108"/>
    </row>
    <row r="114" spans="2:12" s="8" customFormat="1" ht="25" customHeight="1" hidden="1">
      <c r="B114" s="108"/>
      <c r="D114" s="109" t="s">
        <v>1509</v>
      </c>
      <c r="E114" s="110"/>
      <c r="F114" s="110"/>
      <c r="G114" s="110"/>
      <c r="H114" s="110"/>
      <c r="I114" s="110"/>
      <c r="J114" s="111">
        <f>J210</f>
        <v>0</v>
      </c>
      <c r="L114" s="108"/>
    </row>
    <row r="115" spans="2:12" s="1" customFormat="1" ht="21.75" customHeight="1" hidden="1">
      <c r="B115" s="32"/>
      <c r="L115" s="32"/>
    </row>
    <row r="116" spans="2:12" s="1" customFormat="1" ht="7" customHeight="1" hidden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2"/>
    </row>
    <row r="117" ht="12" hidden="1"/>
    <row r="118" ht="12" hidden="1"/>
    <row r="119" ht="12" hidden="1"/>
    <row r="120" spans="2:12" s="1" customFormat="1" ht="7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32"/>
    </row>
    <row r="121" spans="2:12" s="1" customFormat="1" ht="25" customHeight="1">
      <c r="B121" s="32"/>
      <c r="C121" s="21" t="s">
        <v>140</v>
      </c>
      <c r="L121" s="32"/>
    </row>
    <row r="122" spans="2:12" s="1" customFormat="1" ht="7" customHeight="1">
      <c r="B122" s="32"/>
      <c r="L122" s="32"/>
    </row>
    <row r="123" spans="2:12" s="1" customFormat="1" ht="12" customHeight="1">
      <c r="B123" s="32"/>
      <c r="C123" s="27" t="s">
        <v>16</v>
      </c>
      <c r="L123" s="32"/>
    </row>
    <row r="124" spans="2:12" s="1" customFormat="1" ht="16.5" customHeight="1">
      <c r="B124" s="32"/>
      <c r="E124" s="240" t="str">
        <f>E7</f>
        <v>Rekonstrukce objektu garáží nákladních vozidel - Jaroměř</v>
      </c>
      <c r="F124" s="241"/>
      <c r="G124" s="241"/>
      <c r="H124" s="241"/>
      <c r="L124" s="32"/>
    </row>
    <row r="125" spans="2:12" ht="12" customHeight="1">
      <c r="B125" s="20"/>
      <c r="C125" s="27" t="s">
        <v>107</v>
      </c>
      <c r="L125" s="20"/>
    </row>
    <row r="126" spans="2:12" s="1" customFormat="1" ht="16.5" customHeight="1">
      <c r="B126" s="32"/>
      <c r="E126" s="240" t="s">
        <v>108</v>
      </c>
      <c r="F126" s="239"/>
      <c r="G126" s="239"/>
      <c r="H126" s="239"/>
      <c r="L126" s="32"/>
    </row>
    <row r="127" spans="2:12" s="1" customFormat="1" ht="12" customHeight="1">
      <c r="B127" s="32"/>
      <c r="C127" s="27" t="s">
        <v>1418</v>
      </c>
      <c r="L127" s="32"/>
    </row>
    <row r="128" spans="2:12" s="1" customFormat="1" ht="16.5" customHeight="1">
      <c r="B128" s="32"/>
      <c r="E128" s="230" t="str">
        <f>E11</f>
        <v>Vytápění - Rekonstrukce objektu</v>
      </c>
      <c r="F128" s="239"/>
      <c r="G128" s="239"/>
      <c r="H128" s="239"/>
      <c r="L128" s="32"/>
    </row>
    <row r="129" spans="2:12" s="1" customFormat="1" ht="7" customHeight="1">
      <c r="B129" s="32"/>
      <c r="L129" s="32"/>
    </row>
    <row r="130" spans="2:12" s="1" customFormat="1" ht="12" customHeight="1">
      <c r="B130" s="32"/>
      <c r="C130" s="27" t="s">
        <v>20</v>
      </c>
      <c r="F130" s="25" t="str">
        <f>F14</f>
        <v>Do Končin 396, 551 01 Jaroměř - Jakubské Předměstí</v>
      </c>
      <c r="I130" s="27" t="s">
        <v>22</v>
      </c>
      <c r="J130" s="51" t="str">
        <f>IF(J14="","",J14)</f>
        <v>10. 1. 2023</v>
      </c>
      <c r="L130" s="32"/>
    </row>
    <row r="131" spans="2:12" s="1" customFormat="1" ht="7" customHeight="1">
      <c r="B131" s="32"/>
      <c r="L131" s="32"/>
    </row>
    <row r="132" spans="2:12" s="1" customFormat="1" ht="15.25" customHeight="1">
      <c r="B132" s="32"/>
      <c r="C132" s="27" t="s">
        <v>24</v>
      </c>
      <c r="F132" s="25" t="str">
        <f>E17</f>
        <v>Údržba silnic Královehradeckého kraje a.s.</v>
      </c>
      <c r="I132" s="27" t="s">
        <v>32</v>
      </c>
      <c r="J132" s="30" t="str">
        <f>E23</f>
        <v>IRBOS s.r.o.-</v>
      </c>
      <c r="L132" s="32"/>
    </row>
    <row r="133" spans="2:12" s="1" customFormat="1" ht="15.25" customHeight="1">
      <c r="B133" s="32"/>
      <c r="C133" s="27" t="s">
        <v>30</v>
      </c>
      <c r="F133" s="25" t="str">
        <f>IF(E20="","",E20)</f>
        <v>Vyplň údaj</v>
      </c>
      <c r="I133" s="27" t="s">
        <v>37</v>
      </c>
      <c r="J133" s="30" t="str">
        <f>E26</f>
        <v xml:space="preserve"> </v>
      </c>
      <c r="L133" s="32"/>
    </row>
    <row r="134" spans="2:12" s="1" customFormat="1" ht="10.4" customHeight="1">
      <c r="B134" s="32"/>
      <c r="L134" s="32"/>
    </row>
    <row r="135" spans="2:20" s="10" customFormat="1" ht="29.25" customHeight="1">
      <c r="B135" s="116"/>
      <c r="C135" s="117" t="s">
        <v>141</v>
      </c>
      <c r="D135" s="118" t="s">
        <v>66</v>
      </c>
      <c r="E135" s="118" t="s">
        <v>62</v>
      </c>
      <c r="F135" s="118" t="s">
        <v>63</v>
      </c>
      <c r="G135" s="118" t="s">
        <v>142</v>
      </c>
      <c r="H135" s="118" t="s">
        <v>143</v>
      </c>
      <c r="I135" s="118" t="s">
        <v>144</v>
      </c>
      <c r="J135" s="118" t="s">
        <v>111</v>
      </c>
      <c r="K135" s="119" t="s">
        <v>145</v>
      </c>
      <c r="L135" s="116"/>
      <c r="M135" s="57" t="s">
        <v>1</v>
      </c>
      <c r="N135" s="58" t="s">
        <v>45</v>
      </c>
      <c r="O135" s="58" t="s">
        <v>146</v>
      </c>
      <c r="P135" s="58" t="s">
        <v>147</v>
      </c>
      <c r="Q135" s="58" t="s">
        <v>148</v>
      </c>
      <c r="R135" s="58" t="s">
        <v>149</v>
      </c>
      <c r="S135" s="58" t="s">
        <v>150</v>
      </c>
      <c r="T135" s="59" t="s">
        <v>151</v>
      </c>
    </row>
    <row r="136" spans="2:63" s="1" customFormat="1" ht="22.9" customHeight="1">
      <c r="B136" s="32"/>
      <c r="C136" s="62" t="s">
        <v>152</v>
      </c>
      <c r="J136" s="120">
        <f>BK136</f>
        <v>0</v>
      </c>
      <c r="L136" s="32"/>
      <c r="M136" s="60"/>
      <c r="N136" s="52"/>
      <c r="O136" s="52"/>
      <c r="P136" s="121">
        <f>P137+P143+P207+P210</f>
        <v>0</v>
      </c>
      <c r="Q136" s="52"/>
      <c r="R136" s="121">
        <f>R137+R143+R207+R210</f>
        <v>0</v>
      </c>
      <c r="S136" s="52"/>
      <c r="T136" s="122">
        <f>T137+T143+T207+T210</f>
        <v>0</v>
      </c>
      <c r="AT136" s="17" t="s">
        <v>80</v>
      </c>
      <c r="AU136" s="17" t="s">
        <v>113</v>
      </c>
      <c r="BK136" s="123">
        <f>BK137+BK143+BK207+BK210</f>
        <v>0</v>
      </c>
    </row>
    <row r="137" spans="2:63" s="11" customFormat="1" ht="25.9" customHeight="1">
      <c r="B137" s="124"/>
      <c r="D137" s="125" t="s">
        <v>80</v>
      </c>
      <c r="E137" s="126" t="s">
        <v>153</v>
      </c>
      <c r="F137" s="126" t="s">
        <v>1510</v>
      </c>
      <c r="I137" s="127"/>
      <c r="J137" s="128">
        <f>BK137</f>
        <v>0</v>
      </c>
      <c r="L137" s="124"/>
      <c r="M137" s="129"/>
      <c r="P137" s="130">
        <f>P138</f>
        <v>0</v>
      </c>
      <c r="R137" s="130">
        <f>R138</f>
        <v>0</v>
      </c>
      <c r="T137" s="131">
        <f>T138</f>
        <v>0</v>
      </c>
      <c r="AR137" s="125" t="s">
        <v>88</v>
      </c>
      <c r="AT137" s="132" t="s">
        <v>80</v>
      </c>
      <c r="AU137" s="132" t="s">
        <v>81</v>
      </c>
      <c r="AY137" s="125" t="s">
        <v>155</v>
      </c>
      <c r="BK137" s="133">
        <f>BK138</f>
        <v>0</v>
      </c>
    </row>
    <row r="138" spans="2:63" s="11" customFormat="1" ht="22.9" customHeight="1">
      <c r="B138" s="124"/>
      <c r="D138" s="125" t="s">
        <v>80</v>
      </c>
      <c r="E138" s="134" t="s">
        <v>204</v>
      </c>
      <c r="F138" s="134" t="s">
        <v>1511</v>
      </c>
      <c r="I138" s="127"/>
      <c r="J138" s="135">
        <f>BK138</f>
        <v>0</v>
      </c>
      <c r="L138" s="124"/>
      <c r="M138" s="129"/>
      <c r="P138" s="130">
        <f>P139</f>
        <v>0</v>
      </c>
      <c r="R138" s="130">
        <f>R139</f>
        <v>0</v>
      </c>
      <c r="T138" s="131">
        <f>T139</f>
        <v>0</v>
      </c>
      <c r="AR138" s="125" t="s">
        <v>88</v>
      </c>
      <c r="AT138" s="132" t="s">
        <v>80</v>
      </c>
      <c r="AU138" s="132" t="s">
        <v>88</v>
      </c>
      <c r="AY138" s="125" t="s">
        <v>155</v>
      </c>
      <c r="BK138" s="133">
        <f>BK139</f>
        <v>0</v>
      </c>
    </row>
    <row r="139" spans="2:63" s="11" customFormat="1" ht="20.9" customHeight="1">
      <c r="B139" s="124"/>
      <c r="D139" s="125" t="s">
        <v>80</v>
      </c>
      <c r="E139" s="134" t="s">
        <v>752</v>
      </c>
      <c r="F139" s="134" t="s">
        <v>1512</v>
      </c>
      <c r="I139" s="127"/>
      <c r="J139" s="135">
        <f>BK139</f>
        <v>0</v>
      </c>
      <c r="L139" s="124"/>
      <c r="M139" s="129"/>
      <c r="P139" s="130">
        <f>SUM(P140:P142)</f>
        <v>0</v>
      </c>
      <c r="R139" s="130">
        <f>SUM(R140:R142)</f>
        <v>0</v>
      </c>
      <c r="T139" s="131">
        <f>SUM(T140:T142)</f>
        <v>0</v>
      </c>
      <c r="AR139" s="125" t="s">
        <v>88</v>
      </c>
      <c r="AT139" s="132" t="s">
        <v>80</v>
      </c>
      <c r="AU139" s="132" t="s">
        <v>90</v>
      </c>
      <c r="AY139" s="125" t="s">
        <v>155</v>
      </c>
      <c r="BK139" s="133">
        <f>SUM(BK140:BK142)</f>
        <v>0</v>
      </c>
    </row>
    <row r="140" spans="2:65" s="1" customFormat="1" ht="24.25" customHeight="1">
      <c r="B140" s="32"/>
      <c r="C140" s="136" t="s">
        <v>88</v>
      </c>
      <c r="D140" s="136" t="s">
        <v>157</v>
      </c>
      <c r="E140" s="137" t="s">
        <v>1513</v>
      </c>
      <c r="F140" s="138" t="s">
        <v>1514</v>
      </c>
      <c r="G140" s="139" t="s">
        <v>160</v>
      </c>
      <c r="H140" s="140">
        <v>1.1</v>
      </c>
      <c r="I140" s="141"/>
      <c r="J140" s="142">
        <f>ROUND(I140*H140,2)</f>
        <v>0</v>
      </c>
      <c r="K140" s="138" t="s">
        <v>1</v>
      </c>
      <c r="L140" s="32"/>
      <c r="M140" s="143" t="s">
        <v>1</v>
      </c>
      <c r="N140" s="144" t="s">
        <v>46</v>
      </c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162</v>
      </c>
      <c r="AT140" s="147" t="s">
        <v>157</v>
      </c>
      <c r="AU140" s="147" t="s">
        <v>97</v>
      </c>
      <c r="AY140" s="17" t="s">
        <v>155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7" t="s">
        <v>88</v>
      </c>
      <c r="BK140" s="148">
        <f>ROUND(I140*H140,2)</f>
        <v>0</v>
      </c>
      <c r="BL140" s="17" t="s">
        <v>162</v>
      </c>
      <c r="BM140" s="147" t="s">
        <v>90</v>
      </c>
    </row>
    <row r="141" spans="2:65" s="1" customFormat="1" ht="24.25" customHeight="1">
      <c r="B141" s="32"/>
      <c r="C141" s="136" t="s">
        <v>90</v>
      </c>
      <c r="D141" s="136" t="s">
        <v>157</v>
      </c>
      <c r="E141" s="137" t="s">
        <v>1515</v>
      </c>
      <c r="F141" s="138" t="s">
        <v>1516</v>
      </c>
      <c r="G141" s="139" t="s">
        <v>197</v>
      </c>
      <c r="H141" s="140">
        <v>0.173</v>
      </c>
      <c r="I141" s="141"/>
      <c r="J141" s="142">
        <f>ROUND(I141*H141,2)</f>
        <v>0</v>
      </c>
      <c r="K141" s="138" t="s">
        <v>1</v>
      </c>
      <c r="L141" s="32"/>
      <c r="M141" s="143" t="s">
        <v>1</v>
      </c>
      <c r="N141" s="144" t="s">
        <v>46</v>
      </c>
      <c r="P141" s="145">
        <f>O141*H141</f>
        <v>0</v>
      </c>
      <c r="Q141" s="145">
        <v>0</v>
      </c>
      <c r="R141" s="145">
        <f>Q141*H141</f>
        <v>0</v>
      </c>
      <c r="S141" s="145">
        <v>0</v>
      </c>
      <c r="T141" s="146">
        <f>S141*H141</f>
        <v>0</v>
      </c>
      <c r="AR141" s="147" t="s">
        <v>162</v>
      </c>
      <c r="AT141" s="147" t="s">
        <v>157</v>
      </c>
      <c r="AU141" s="147" t="s">
        <v>97</v>
      </c>
      <c r="AY141" s="17" t="s">
        <v>155</v>
      </c>
      <c r="BE141" s="148">
        <f>IF(N141="základní",J141,0)</f>
        <v>0</v>
      </c>
      <c r="BF141" s="148">
        <f>IF(N141="snížená",J141,0)</f>
        <v>0</v>
      </c>
      <c r="BG141" s="148">
        <f>IF(N141="zákl. přenesená",J141,0)</f>
        <v>0</v>
      </c>
      <c r="BH141" s="148">
        <f>IF(N141="sníž. přenesená",J141,0)</f>
        <v>0</v>
      </c>
      <c r="BI141" s="148">
        <f>IF(N141="nulová",J141,0)</f>
        <v>0</v>
      </c>
      <c r="BJ141" s="17" t="s">
        <v>88</v>
      </c>
      <c r="BK141" s="148">
        <f>ROUND(I141*H141,2)</f>
        <v>0</v>
      </c>
      <c r="BL141" s="17" t="s">
        <v>162</v>
      </c>
      <c r="BM141" s="147" t="s">
        <v>162</v>
      </c>
    </row>
    <row r="142" spans="2:65" s="1" customFormat="1" ht="21.75" customHeight="1">
      <c r="B142" s="32"/>
      <c r="C142" s="136" t="s">
        <v>97</v>
      </c>
      <c r="D142" s="136" t="s">
        <v>157</v>
      </c>
      <c r="E142" s="137" t="s">
        <v>1517</v>
      </c>
      <c r="F142" s="138" t="s">
        <v>1518</v>
      </c>
      <c r="G142" s="139" t="s">
        <v>172</v>
      </c>
      <c r="H142" s="140">
        <v>0.075</v>
      </c>
      <c r="I142" s="141"/>
      <c r="J142" s="142">
        <f>ROUND(I142*H142,2)</f>
        <v>0</v>
      </c>
      <c r="K142" s="138" t="s">
        <v>1</v>
      </c>
      <c r="L142" s="32"/>
      <c r="M142" s="143" t="s">
        <v>1</v>
      </c>
      <c r="N142" s="144" t="s">
        <v>46</v>
      </c>
      <c r="P142" s="145">
        <f>O142*H142</f>
        <v>0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AR142" s="147" t="s">
        <v>162</v>
      </c>
      <c r="AT142" s="147" t="s">
        <v>157</v>
      </c>
      <c r="AU142" s="147" t="s">
        <v>97</v>
      </c>
      <c r="AY142" s="17" t="s">
        <v>155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7" t="s">
        <v>88</v>
      </c>
      <c r="BK142" s="148">
        <f>ROUND(I142*H142,2)</f>
        <v>0</v>
      </c>
      <c r="BL142" s="17" t="s">
        <v>162</v>
      </c>
      <c r="BM142" s="147" t="s">
        <v>188</v>
      </c>
    </row>
    <row r="143" spans="2:63" s="11" customFormat="1" ht="25.9" customHeight="1">
      <c r="B143" s="124"/>
      <c r="D143" s="125" t="s">
        <v>80</v>
      </c>
      <c r="E143" s="126" t="s">
        <v>762</v>
      </c>
      <c r="F143" s="126" t="s">
        <v>1519</v>
      </c>
      <c r="I143" s="127"/>
      <c r="J143" s="128">
        <f>BK143</f>
        <v>0</v>
      </c>
      <c r="L143" s="124"/>
      <c r="M143" s="129"/>
      <c r="P143" s="130">
        <f>P144+P147+P164+P175+P178+P181+P187+P195+P197+P202</f>
        <v>0</v>
      </c>
      <c r="R143" s="130">
        <f>R144+R147+R164+R175+R178+R181+R187+R195+R197+R202</f>
        <v>0</v>
      </c>
      <c r="T143" s="131">
        <f>T144+T147+T164+T175+T178+T181+T187+T195+T197+T202</f>
        <v>0</v>
      </c>
      <c r="AR143" s="125" t="s">
        <v>90</v>
      </c>
      <c r="AT143" s="132" t="s">
        <v>80</v>
      </c>
      <c r="AU143" s="132" t="s">
        <v>81</v>
      </c>
      <c r="AY143" s="125" t="s">
        <v>155</v>
      </c>
      <c r="BK143" s="133">
        <f>BK144+BK147+BK164+BK175+BK178+BK181+BK187+BK195+BK197+BK202</f>
        <v>0</v>
      </c>
    </row>
    <row r="144" spans="2:63" s="11" customFormat="1" ht="22.9" customHeight="1">
      <c r="B144" s="124"/>
      <c r="D144" s="125" t="s">
        <v>80</v>
      </c>
      <c r="E144" s="134" t="s">
        <v>877</v>
      </c>
      <c r="F144" s="134" t="s">
        <v>1520</v>
      </c>
      <c r="I144" s="127"/>
      <c r="J144" s="135">
        <f>BK144</f>
        <v>0</v>
      </c>
      <c r="L144" s="124"/>
      <c r="M144" s="129"/>
      <c r="P144" s="130">
        <f>SUM(P145:P146)</f>
        <v>0</v>
      </c>
      <c r="R144" s="130">
        <f>SUM(R145:R146)</f>
        <v>0</v>
      </c>
      <c r="T144" s="131">
        <f>SUM(T145:T146)</f>
        <v>0</v>
      </c>
      <c r="AR144" s="125" t="s">
        <v>90</v>
      </c>
      <c r="AT144" s="132" t="s">
        <v>80</v>
      </c>
      <c r="AU144" s="132" t="s">
        <v>88</v>
      </c>
      <c r="AY144" s="125" t="s">
        <v>155</v>
      </c>
      <c r="BK144" s="133">
        <f>SUM(BK145:BK146)</f>
        <v>0</v>
      </c>
    </row>
    <row r="145" spans="2:65" s="1" customFormat="1" ht="24.25" customHeight="1">
      <c r="B145" s="32"/>
      <c r="C145" s="136" t="s">
        <v>162</v>
      </c>
      <c r="D145" s="136" t="s">
        <v>157</v>
      </c>
      <c r="E145" s="137" t="s">
        <v>1521</v>
      </c>
      <c r="F145" s="138" t="s">
        <v>1522</v>
      </c>
      <c r="G145" s="139" t="s">
        <v>172</v>
      </c>
      <c r="H145" s="140">
        <v>0.66</v>
      </c>
      <c r="I145" s="141"/>
      <c r="J145" s="142">
        <f>ROUND(I145*H145,2)</f>
        <v>0</v>
      </c>
      <c r="K145" s="138" t="s">
        <v>1</v>
      </c>
      <c r="L145" s="32"/>
      <c r="M145" s="143" t="s">
        <v>1</v>
      </c>
      <c r="N145" s="144" t="s">
        <v>46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253</v>
      </c>
      <c r="AT145" s="147" t="s">
        <v>157</v>
      </c>
      <c r="AU145" s="147" t="s">
        <v>90</v>
      </c>
      <c r="AY145" s="17" t="s">
        <v>155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7" t="s">
        <v>88</v>
      </c>
      <c r="BK145" s="148">
        <f>ROUND(I145*H145,2)</f>
        <v>0</v>
      </c>
      <c r="BL145" s="17" t="s">
        <v>253</v>
      </c>
      <c r="BM145" s="147" t="s">
        <v>200</v>
      </c>
    </row>
    <row r="146" spans="2:65" s="1" customFormat="1" ht="37.9" customHeight="1">
      <c r="B146" s="32"/>
      <c r="C146" s="136" t="s">
        <v>182</v>
      </c>
      <c r="D146" s="136" t="s">
        <v>157</v>
      </c>
      <c r="E146" s="137" t="s">
        <v>1523</v>
      </c>
      <c r="F146" s="138" t="s">
        <v>1524</v>
      </c>
      <c r="G146" s="139" t="s">
        <v>422</v>
      </c>
      <c r="H146" s="140">
        <v>50</v>
      </c>
      <c r="I146" s="141"/>
      <c r="J146" s="142">
        <f>ROUND(I146*H146,2)</f>
        <v>0</v>
      </c>
      <c r="K146" s="138" t="s">
        <v>1</v>
      </c>
      <c r="L146" s="32"/>
      <c r="M146" s="143" t="s">
        <v>1</v>
      </c>
      <c r="N146" s="144" t="s">
        <v>46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253</v>
      </c>
      <c r="AT146" s="147" t="s">
        <v>157</v>
      </c>
      <c r="AU146" s="147" t="s">
        <v>90</v>
      </c>
      <c r="AY146" s="17" t="s">
        <v>155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7" t="s">
        <v>88</v>
      </c>
      <c r="BK146" s="148">
        <f>ROUND(I146*H146,2)</f>
        <v>0</v>
      </c>
      <c r="BL146" s="17" t="s">
        <v>253</v>
      </c>
      <c r="BM146" s="147" t="s">
        <v>210</v>
      </c>
    </row>
    <row r="147" spans="2:63" s="11" customFormat="1" ht="22.9" customHeight="1">
      <c r="B147" s="124"/>
      <c r="D147" s="125" t="s">
        <v>80</v>
      </c>
      <c r="E147" s="134" t="s">
        <v>1525</v>
      </c>
      <c r="F147" s="134" t="s">
        <v>1526</v>
      </c>
      <c r="I147" s="127"/>
      <c r="J147" s="135">
        <f>BK147</f>
        <v>0</v>
      </c>
      <c r="L147" s="124"/>
      <c r="M147" s="129"/>
      <c r="P147" s="130">
        <f>SUM(P148:P163)</f>
        <v>0</v>
      </c>
      <c r="R147" s="130">
        <f>SUM(R148:R163)</f>
        <v>0</v>
      </c>
      <c r="T147" s="131">
        <f>SUM(T148:T163)</f>
        <v>0</v>
      </c>
      <c r="AR147" s="125" t="s">
        <v>90</v>
      </c>
      <c r="AT147" s="132" t="s">
        <v>80</v>
      </c>
      <c r="AU147" s="132" t="s">
        <v>88</v>
      </c>
      <c r="AY147" s="125" t="s">
        <v>155</v>
      </c>
      <c r="BK147" s="133">
        <f>SUM(BK148:BK163)</f>
        <v>0</v>
      </c>
    </row>
    <row r="148" spans="2:65" s="1" customFormat="1" ht="16.5" customHeight="1">
      <c r="B148" s="32"/>
      <c r="C148" s="136" t="s">
        <v>188</v>
      </c>
      <c r="D148" s="136" t="s">
        <v>157</v>
      </c>
      <c r="E148" s="137" t="s">
        <v>1527</v>
      </c>
      <c r="F148" s="138" t="s">
        <v>1528</v>
      </c>
      <c r="G148" s="139" t="s">
        <v>818</v>
      </c>
      <c r="H148" s="190"/>
      <c r="I148" s="141"/>
      <c r="J148" s="142">
        <f aca="true" t="shared" si="0" ref="J148:J163">ROUND(I148*H148,2)</f>
        <v>0</v>
      </c>
      <c r="K148" s="138" t="s">
        <v>1</v>
      </c>
      <c r="L148" s="32"/>
      <c r="M148" s="143" t="s">
        <v>1</v>
      </c>
      <c r="N148" s="144" t="s">
        <v>46</v>
      </c>
      <c r="P148" s="145">
        <f aca="true" t="shared" si="1" ref="P148:P163">O148*H148</f>
        <v>0</v>
      </c>
      <c r="Q148" s="145">
        <v>0</v>
      </c>
      <c r="R148" s="145">
        <f aca="true" t="shared" si="2" ref="R148:R163">Q148*H148</f>
        <v>0</v>
      </c>
      <c r="S148" s="145">
        <v>0</v>
      </c>
      <c r="T148" s="146">
        <f aca="true" t="shared" si="3" ref="T148:T163">S148*H148</f>
        <v>0</v>
      </c>
      <c r="AR148" s="147" t="s">
        <v>253</v>
      </c>
      <c r="AT148" s="147" t="s">
        <v>157</v>
      </c>
      <c r="AU148" s="147" t="s">
        <v>90</v>
      </c>
      <c r="AY148" s="17" t="s">
        <v>155</v>
      </c>
      <c r="BE148" s="148">
        <f aca="true" t="shared" si="4" ref="BE148:BE163">IF(N148="základní",J148,0)</f>
        <v>0</v>
      </c>
      <c r="BF148" s="148">
        <f aca="true" t="shared" si="5" ref="BF148:BF163">IF(N148="snížená",J148,0)</f>
        <v>0</v>
      </c>
      <c r="BG148" s="148">
        <f aca="true" t="shared" si="6" ref="BG148:BG163">IF(N148="zákl. přenesená",J148,0)</f>
        <v>0</v>
      </c>
      <c r="BH148" s="148">
        <f aca="true" t="shared" si="7" ref="BH148:BH163">IF(N148="sníž. přenesená",J148,0)</f>
        <v>0</v>
      </c>
      <c r="BI148" s="148">
        <f aca="true" t="shared" si="8" ref="BI148:BI163">IF(N148="nulová",J148,0)</f>
        <v>0</v>
      </c>
      <c r="BJ148" s="17" t="s">
        <v>88</v>
      </c>
      <c r="BK148" s="148">
        <f aca="true" t="shared" si="9" ref="BK148:BK163">ROUND(I148*H148,2)</f>
        <v>0</v>
      </c>
      <c r="BL148" s="17" t="s">
        <v>253</v>
      </c>
      <c r="BM148" s="147" t="s">
        <v>227</v>
      </c>
    </row>
    <row r="149" spans="2:65" s="1" customFormat="1" ht="24.25" customHeight="1">
      <c r="B149" s="32"/>
      <c r="C149" s="136" t="s">
        <v>194</v>
      </c>
      <c r="D149" s="136" t="s">
        <v>157</v>
      </c>
      <c r="E149" s="137" t="s">
        <v>1529</v>
      </c>
      <c r="F149" s="138" t="s">
        <v>1530</v>
      </c>
      <c r="G149" s="139" t="s">
        <v>422</v>
      </c>
      <c r="H149" s="140">
        <v>6</v>
      </c>
      <c r="I149" s="141"/>
      <c r="J149" s="142">
        <f t="shared" si="0"/>
        <v>0</v>
      </c>
      <c r="K149" s="138" t="s">
        <v>1</v>
      </c>
      <c r="L149" s="32"/>
      <c r="M149" s="143" t="s">
        <v>1</v>
      </c>
      <c r="N149" s="144" t="s">
        <v>46</v>
      </c>
      <c r="P149" s="145">
        <f t="shared" si="1"/>
        <v>0</v>
      </c>
      <c r="Q149" s="145">
        <v>0</v>
      </c>
      <c r="R149" s="145">
        <f t="shared" si="2"/>
        <v>0</v>
      </c>
      <c r="S149" s="145">
        <v>0</v>
      </c>
      <c r="T149" s="146">
        <f t="shared" si="3"/>
        <v>0</v>
      </c>
      <c r="AR149" s="147" t="s">
        <v>253</v>
      </c>
      <c r="AT149" s="147" t="s">
        <v>157</v>
      </c>
      <c r="AU149" s="147" t="s">
        <v>90</v>
      </c>
      <c r="AY149" s="17" t="s">
        <v>155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7" t="s">
        <v>88</v>
      </c>
      <c r="BK149" s="148">
        <f t="shared" si="9"/>
        <v>0</v>
      </c>
      <c r="BL149" s="17" t="s">
        <v>253</v>
      </c>
      <c r="BM149" s="147" t="s">
        <v>240</v>
      </c>
    </row>
    <row r="150" spans="2:65" s="1" customFormat="1" ht="24.25" customHeight="1">
      <c r="B150" s="32"/>
      <c r="C150" s="136" t="s">
        <v>200</v>
      </c>
      <c r="D150" s="136" t="s">
        <v>157</v>
      </c>
      <c r="E150" s="137" t="s">
        <v>1531</v>
      </c>
      <c r="F150" s="138" t="s">
        <v>1532</v>
      </c>
      <c r="G150" s="139" t="s">
        <v>422</v>
      </c>
      <c r="H150" s="140">
        <v>4</v>
      </c>
      <c r="I150" s="141"/>
      <c r="J150" s="142">
        <f t="shared" si="0"/>
        <v>0</v>
      </c>
      <c r="K150" s="138" t="s">
        <v>1</v>
      </c>
      <c r="L150" s="32"/>
      <c r="M150" s="143" t="s">
        <v>1</v>
      </c>
      <c r="N150" s="144" t="s">
        <v>46</v>
      </c>
      <c r="P150" s="145">
        <f t="shared" si="1"/>
        <v>0</v>
      </c>
      <c r="Q150" s="145">
        <v>0</v>
      </c>
      <c r="R150" s="145">
        <f t="shared" si="2"/>
        <v>0</v>
      </c>
      <c r="S150" s="145">
        <v>0</v>
      </c>
      <c r="T150" s="146">
        <f t="shared" si="3"/>
        <v>0</v>
      </c>
      <c r="AR150" s="147" t="s">
        <v>253</v>
      </c>
      <c r="AT150" s="147" t="s">
        <v>157</v>
      </c>
      <c r="AU150" s="147" t="s">
        <v>90</v>
      </c>
      <c r="AY150" s="17" t="s">
        <v>155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7" t="s">
        <v>88</v>
      </c>
      <c r="BK150" s="148">
        <f t="shared" si="9"/>
        <v>0</v>
      </c>
      <c r="BL150" s="17" t="s">
        <v>253</v>
      </c>
      <c r="BM150" s="147" t="s">
        <v>253</v>
      </c>
    </row>
    <row r="151" spans="2:65" s="1" customFormat="1" ht="24.25" customHeight="1">
      <c r="B151" s="32"/>
      <c r="C151" s="136" t="s">
        <v>204</v>
      </c>
      <c r="D151" s="136" t="s">
        <v>157</v>
      </c>
      <c r="E151" s="137" t="s">
        <v>1533</v>
      </c>
      <c r="F151" s="138" t="s">
        <v>1534</v>
      </c>
      <c r="G151" s="139" t="s">
        <v>422</v>
      </c>
      <c r="H151" s="140">
        <v>44</v>
      </c>
      <c r="I151" s="141"/>
      <c r="J151" s="142">
        <f t="shared" si="0"/>
        <v>0</v>
      </c>
      <c r="K151" s="138" t="s">
        <v>1</v>
      </c>
      <c r="L151" s="32"/>
      <c r="M151" s="143" t="s">
        <v>1</v>
      </c>
      <c r="N151" s="144" t="s">
        <v>46</v>
      </c>
      <c r="P151" s="145">
        <f t="shared" si="1"/>
        <v>0</v>
      </c>
      <c r="Q151" s="145">
        <v>0</v>
      </c>
      <c r="R151" s="145">
        <f t="shared" si="2"/>
        <v>0</v>
      </c>
      <c r="S151" s="145">
        <v>0</v>
      </c>
      <c r="T151" s="146">
        <f t="shared" si="3"/>
        <v>0</v>
      </c>
      <c r="AR151" s="147" t="s">
        <v>253</v>
      </c>
      <c r="AT151" s="147" t="s">
        <v>157</v>
      </c>
      <c r="AU151" s="147" t="s">
        <v>90</v>
      </c>
      <c r="AY151" s="17" t="s">
        <v>155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7" t="s">
        <v>88</v>
      </c>
      <c r="BK151" s="148">
        <f t="shared" si="9"/>
        <v>0</v>
      </c>
      <c r="BL151" s="17" t="s">
        <v>253</v>
      </c>
      <c r="BM151" s="147" t="s">
        <v>265</v>
      </c>
    </row>
    <row r="152" spans="2:65" s="1" customFormat="1" ht="24.25" customHeight="1">
      <c r="B152" s="32"/>
      <c r="C152" s="136" t="s">
        <v>210</v>
      </c>
      <c r="D152" s="136" t="s">
        <v>157</v>
      </c>
      <c r="E152" s="137" t="s">
        <v>1535</v>
      </c>
      <c r="F152" s="138" t="s">
        <v>1536</v>
      </c>
      <c r="G152" s="139" t="s">
        <v>422</v>
      </c>
      <c r="H152" s="140">
        <v>46</v>
      </c>
      <c r="I152" s="141"/>
      <c r="J152" s="142">
        <f t="shared" si="0"/>
        <v>0</v>
      </c>
      <c r="K152" s="138" t="s">
        <v>1</v>
      </c>
      <c r="L152" s="32"/>
      <c r="M152" s="143" t="s">
        <v>1</v>
      </c>
      <c r="N152" s="144" t="s">
        <v>46</v>
      </c>
      <c r="P152" s="145">
        <f t="shared" si="1"/>
        <v>0</v>
      </c>
      <c r="Q152" s="145">
        <v>0</v>
      </c>
      <c r="R152" s="145">
        <f t="shared" si="2"/>
        <v>0</v>
      </c>
      <c r="S152" s="145">
        <v>0</v>
      </c>
      <c r="T152" s="146">
        <f t="shared" si="3"/>
        <v>0</v>
      </c>
      <c r="AR152" s="147" t="s">
        <v>253</v>
      </c>
      <c r="AT152" s="147" t="s">
        <v>157</v>
      </c>
      <c r="AU152" s="147" t="s">
        <v>90</v>
      </c>
      <c r="AY152" s="17" t="s">
        <v>155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7" t="s">
        <v>88</v>
      </c>
      <c r="BK152" s="148">
        <f t="shared" si="9"/>
        <v>0</v>
      </c>
      <c r="BL152" s="17" t="s">
        <v>253</v>
      </c>
      <c r="BM152" s="147" t="s">
        <v>280</v>
      </c>
    </row>
    <row r="153" spans="2:65" s="1" customFormat="1" ht="16.5" customHeight="1">
      <c r="B153" s="32"/>
      <c r="C153" s="136" t="s">
        <v>219</v>
      </c>
      <c r="D153" s="136" t="s">
        <v>157</v>
      </c>
      <c r="E153" s="137" t="s">
        <v>1537</v>
      </c>
      <c r="F153" s="138" t="s">
        <v>1538</v>
      </c>
      <c r="G153" s="139" t="s">
        <v>422</v>
      </c>
      <c r="H153" s="140">
        <v>0.45</v>
      </c>
      <c r="I153" s="141"/>
      <c r="J153" s="142">
        <f t="shared" si="0"/>
        <v>0</v>
      </c>
      <c r="K153" s="138" t="s">
        <v>1</v>
      </c>
      <c r="L153" s="32"/>
      <c r="M153" s="143" t="s">
        <v>1</v>
      </c>
      <c r="N153" s="144" t="s">
        <v>46</v>
      </c>
      <c r="P153" s="145">
        <f t="shared" si="1"/>
        <v>0</v>
      </c>
      <c r="Q153" s="145">
        <v>0</v>
      </c>
      <c r="R153" s="145">
        <f t="shared" si="2"/>
        <v>0</v>
      </c>
      <c r="S153" s="145">
        <v>0</v>
      </c>
      <c r="T153" s="146">
        <f t="shared" si="3"/>
        <v>0</v>
      </c>
      <c r="AR153" s="147" t="s">
        <v>253</v>
      </c>
      <c r="AT153" s="147" t="s">
        <v>157</v>
      </c>
      <c r="AU153" s="147" t="s">
        <v>90</v>
      </c>
      <c r="AY153" s="17" t="s">
        <v>155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7" t="s">
        <v>88</v>
      </c>
      <c r="BK153" s="148">
        <f t="shared" si="9"/>
        <v>0</v>
      </c>
      <c r="BL153" s="17" t="s">
        <v>253</v>
      </c>
      <c r="BM153" s="147" t="s">
        <v>292</v>
      </c>
    </row>
    <row r="154" spans="2:65" s="1" customFormat="1" ht="16.5" customHeight="1">
      <c r="B154" s="32"/>
      <c r="C154" s="136" t="s">
        <v>227</v>
      </c>
      <c r="D154" s="136" t="s">
        <v>157</v>
      </c>
      <c r="E154" s="137" t="s">
        <v>1539</v>
      </c>
      <c r="F154" s="138" t="s">
        <v>1540</v>
      </c>
      <c r="G154" s="139" t="s">
        <v>422</v>
      </c>
      <c r="H154" s="140">
        <v>1.05</v>
      </c>
      <c r="I154" s="141"/>
      <c r="J154" s="142">
        <f t="shared" si="0"/>
        <v>0</v>
      </c>
      <c r="K154" s="138" t="s">
        <v>1</v>
      </c>
      <c r="L154" s="32"/>
      <c r="M154" s="143" t="s">
        <v>1</v>
      </c>
      <c r="N154" s="144" t="s">
        <v>46</v>
      </c>
      <c r="P154" s="145">
        <f t="shared" si="1"/>
        <v>0</v>
      </c>
      <c r="Q154" s="145">
        <v>0</v>
      </c>
      <c r="R154" s="145">
        <f t="shared" si="2"/>
        <v>0</v>
      </c>
      <c r="S154" s="145">
        <v>0</v>
      </c>
      <c r="T154" s="146">
        <f t="shared" si="3"/>
        <v>0</v>
      </c>
      <c r="AR154" s="147" t="s">
        <v>253</v>
      </c>
      <c r="AT154" s="147" t="s">
        <v>157</v>
      </c>
      <c r="AU154" s="147" t="s">
        <v>90</v>
      </c>
      <c r="AY154" s="17" t="s">
        <v>155</v>
      </c>
      <c r="BE154" s="148">
        <f t="shared" si="4"/>
        <v>0</v>
      </c>
      <c r="BF154" s="148">
        <f t="shared" si="5"/>
        <v>0</v>
      </c>
      <c r="BG154" s="148">
        <f t="shared" si="6"/>
        <v>0</v>
      </c>
      <c r="BH154" s="148">
        <f t="shared" si="7"/>
        <v>0</v>
      </c>
      <c r="BI154" s="148">
        <f t="shared" si="8"/>
        <v>0</v>
      </c>
      <c r="BJ154" s="17" t="s">
        <v>88</v>
      </c>
      <c r="BK154" s="148">
        <f t="shared" si="9"/>
        <v>0</v>
      </c>
      <c r="BL154" s="17" t="s">
        <v>253</v>
      </c>
      <c r="BM154" s="147" t="s">
        <v>303</v>
      </c>
    </row>
    <row r="155" spans="2:65" s="1" customFormat="1" ht="21.75" customHeight="1">
      <c r="B155" s="32"/>
      <c r="C155" s="136" t="s">
        <v>233</v>
      </c>
      <c r="D155" s="136" t="s">
        <v>157</v>
      </c>
      <c r="E155" s="137" t="s">
        <v>1541</v>
      </c>
      <c r="F155" s="138" t="s">
        <v>1542</v>
      </c>
      <c r="G155" s="139" t="s">
        <v>422</v>
      </c>
      <c r="H155" s="140">
        <v>4</v>
      </c>
      <c r="I155" s="141"/>
      <c r="J155" s="142">
        <f t="shared" si="0"/>
        <v>0</v>
      </c>
      <c r="K155" s="138" t="s">
        <v>1</v>
      </c>
      <c r="L155" s="32"/>
      <c r="M155" s="143" t="s">
        <v>1</v>
      </c>
      <c r="N155" s="144" t="s">
        <v>46</v>
      </c>
      <c r="P155" s="145">
        <f t="shared" si="1"/>
        <v>0</v>
      </c>
      <c r="Q155" s="145">
        <v>0</v>
      </c>
      <c r="R155" s="145">
        <f t="shared" si="2"/>
        <v>0</v>
      </c>
      <c r="S155" s="145">
        <v>0</v>
      </c>
      <c r="T155" s="146">
        <f t="shared" si="3"/>
        <v>0</v>
      </c>
      <c r="AR155" s="147" t="s">
        <v>253</v>
      </c>
      <c r="AT155" s="147" t="s">
        <v>157</v>
      </c>
      <c r="AU155" s="147" t="s">
        <v>90</v>
      </c>
      <c r="AY155" s="17" t="s">
        <v>155</v>
      </c>
      <c r="BE155" s="148">
        <f t="shared" si="4"/>
        <v>0</v>
      </c>
      <c r="BF155" s="148">
        <f t="shared" si="5"/>
        <v>0</v>
      </c>
      <c r="BG155" s="148">
        <f t="shared" si="6"/>
        <v>0</v>
      </c>
      <c r="BH155" s="148">
        <f t="shared" si="7"/>
        <v>0</v>
      </c>
      <c r="BI155" s="148">
        <f t="shared" si="8"/>
        <v>0</v>
      </c>
      <c r="BJ155" s="17" t="s">
        <v>88</v>
      </c>
      <c r="BK155" s="148">
        <f t="shared" si="9"/>
        <v>0</v>
      </c>
      <c r="BL155" s="17" t="s">
        <v>253</v>
      </c>
      <c r="BM155" s="147" t="s">
        <v>313</v>
      </c>
    </row>
    <row r="156" spans="2:65" s="1" customFormat="1" ht="16.5" customHeight="1">
      <c r="B156" s="32"/>
      <c r="C156" s="136" t="s">
        <v>240</v>
      </c>
      <c r="D156" s="136" t="s">
        <v>157</v>
      </c>
      <c r="E156" s="137" t="s">
        <v>1543</v>
      </c>
      <c r="F156" s="138" t="s">
        <v>1544</v>
      </c>
      <c r="G156" s="139" t="s">
        <v>310</v>
      </c>
      <c r="H156" s="140">
        <v>4</v>
      </c>
      <c r="I156" s="141"/>
      <c r="J156" s="142">
        <f t="shared" si="0"/>
        <v>0</v>
      </c>
      <c r="K156" s="138" t="s">
        <v>1</v>
      </c>
      <c r="L156" s="32"/>
      <c r="M156" s="143" t="s">
        <v>1</v>
      </c>
      <c r="N156" s="144" t="s">
        <v>46</v>
      </c>
      <c r="P156" s="145">
        <f t="shared" si="1"/>
        <v>0</v>
      </c>
      <c r="Q156" s="145">
        <v>0</v>
      </c>
      <c r="R156" s="145">
        <f t="shared" si="2"/>
        <v>0</v>
      </c>
      <c r="S156" s="145">
        <v>0</v>
      </c>
      <c r="T156" s="146">
        <f t="shared" si="3"/>
        <v>0</v>
      </c>
      <c r="AR156" s="147" t="s">
        <v>253</v>
      </c>
      <c r="AT156" s="147" t="s">
        <v>157</v>
      </c>
      <c r="AU156" s="147" t="s">
        <v>90</v>
      </c>
      <c r="AY156" s="17" t="s">
        <v>155</v>
      </c>
      <c r="BE156" s="148">
        <f t="shared" si="4"/>
        <v>0</v>
      </c>
      <c r="BF156" s="148">
        <f t="shared" si="5"/>
        <v>0</v>
      </c>
      <c r="BG156" s="148">
        <f t="shared" si="6"/>
        <v>0</v>
      </c>
      <c r="BH156" s="148">
        <f t="shared" si="7"/>
        <v>0</v>
      </c>
      <c r="BI156" s="148">
        <f t="shared" si="8"/>
        <v>0</v>
      </c>
      <c r="BJ156" s="17" t="s">
        <v>88</v>
      </c>
      <c r="BK156" s="148">
        <f t="shared" si="9"/>
        <v>0</v>
      </c>
      <c r="BL156" s="17" t="s">
        <v>253</v>
      </c>
      <c r="BM156" s="147" t="s">
        <v>324</v>
      </c>
    </row>
    <row r="157" spans="2:65" s="1" customFormat="1" ht="16.5" customHeight="1">
      <c r="B157" s="32"/>
      <c r="C157" s="136" t="s">
        <v>8</v>
      </c>
      <c r="D157" s="136" t="s">
        <v>157</v>
      </c>
      <c r="E157" s="137" t="s">
        <v>1545</v>
      </c>
      <c r="F157" s="138" t="s">
        <v>1546</v>
      </c>
      <c r="G157" s="139" t="s">
        <v>422</v>
      </c>
      <c r="H157" s="140">
        <v>100</v>
      </c>
      <c r="I157" s="141"/>
      <c r="J157" s="142">
        <f t="shared" si="0"/>
        <v>0</v>
      </c>
      <c r="K157" s="138" t="s">
        <v>1</v>
      </c>
      <c r="L157" s="32"/>
      <c r="M157" s="143" t="s">
        <v>1</v>
      </c>
      <c r="N157" s="144" t="s">
        <v>46</v>
      </c>
      <c r="P157" s="145">
        <f t="shared" si="1"/>
        <v>0</v>
      </c>
      <c r="Q157" s="145">
        <v>0</v>
      </c>
      <c r="R157" s="145">
        <f t="shared" si="2"/>
        <v>0</v>
      </c>
      <c r="S157" s="145">
        <v>0</v>
      </c>
      <c r="T157" s="146">
        <f t="shared" si="3"/>
        <v>0</v>
      </c>
      <c r="AR157" s="147" t="s">
        <v>253</v>
      </c>
      <c r="AT157" s="147" t="s">
        <v>157</v>
      </c>
      <c r="AU157" s="147" t="s">
        <v>90</v>
      </c>
      <c r="AY157" s="17" t="s">
        <v>155</v>
      </c>
      <c r="BE157" s="148">
        <f t="shared" si="4"/>
        <v>0</v>
      </c>
      <c r="BF157" s="148">
        <f t="shared" si="5"/>
        <v>0</v>
      </c>
      <c r="BG157" s="148">
        <f t="shared" si="6"/>
        <v>0</v>
      </c>
      <c r="BH157" s="148">
        <f t="shared" si="7"/>
        <v>0</v>
      </c>
      <c r="BI157" s="148">
        <f t="shared" si="8"/>
        <v>0</v>
      </c>
      <c r="BJ157" s="17" t="s">
        <v>88</v>
      </c>
      <c r="BK157" s="148">
        <f t="shared" si="9"/>
        <v>0</v>
      </c>
      <c r="BL157" s="17" t="s">
        <v>253</v>
      </c>
      <c r="BM157" s="147" t="s">
        <v>338</v>
      </c>
    </row>
    <row r="158" spans="2:65" s="1" customFormat="1" ht="21.75" customHeight="1">
      <c r="B158" s="32"/>
      <c r="C158" s="136" t="s">
        <v>253</v>
      </c>
      <c r="D158" s="136" t="s">
        <v>157</v>
      </c>
      <c r="E158" s="137" t="s">
        <v>1547</v>
      </c>
      <c r="F158" s="138" t="s">
        <v>1548</v>
      </c>
      <c r="G158" s="139" t="s">
        <v>310</v>
      </c>
      <c r="H158" s="140">
        <v>1</v>
      </c>
      <c r="I158" s="141"/>
      <c r="J158" s="142">
        <f t="shared" si="0"/>
        <v>0</v>
      </c>
      <c r="K158" s="138" t="s">
        <v>1</v>
      </c>
      <c r="L158" s="32"/>
      <c r="M158" s="143" t="s">
        <v>1</v>
      </c>
      <c r="N158" s="144" t="s">
        <v>46</v>
      </c>
      <c r="P158" s="145">
        <f t="shared" si="1"/>
        <v>0</v>
      </c>
      <c r="Q158" s="145">
        <v>0</v>
      </c>
      <c r="R158" s="145">
        <f t="shared" si="2"/>
        <v>0</v>
      </c>
      <c r="S158" s="145">
        <v>0</v>
      </c>
      <c r="T158" s="146">
        <f t="shared" si="3"/>
        <v>0</v>
      </c>
      <c r="AR158" s="147" t="s">
        <v>253</v>
      </c>
      <c r="AT158" s="147" t="s">
        <v>157</v>
      </c>
      <c r="AU158" s="147" t="s">
        <v>90</v>
      </c>
      <c r="AY158" s="17" t="s">
        <v>155</v>
      </c>
      <c r="BE158" s="148">
        <f t="shared" si="4"/>
        <v>0</v>
      </c>
      <c r="BF158" s="148">
        <f t="shared" si="5"/>
        <v>0</v>
      </c>
      <c r="BG158" s="148">
        <f t="shared" si="6"/>
        <v>0</v>
      </c>
      <c r="BH158" s="148">
        <f t="shared" si="7"/>
        <v>0</v>
      </c>
      <c r="BI158" s="148">
        <f t="shared" si="8"/>
        <v>0</v>
      </c>
      <c r="BJ158" s="17" t="s">
        <v>88</v>
      </c>
      <c r="BK158" s="148">
        <f t="shared" si="9"/>
        <v>0</v>
      </c>
      <c r="BL158" s="17" t="s">
        <v>253</v>
      </c>
      <c r="BM158" s="147" t="s">
        <v>358</v>
      </c>
    </row>
    <row r="159" spans="2:65" s="1" customFormat="1" ht="33" customHeight="1">
      <c r="B159" s="32"/>
      <c r="C159" s="136" t="s">
        <v>259</v>
      </c>
      <c r="D159" s="136" t="s">
        <v>157</v>
      </c>
      <c r="E159" s="137" t="s">
        <v>1549</v>
      </c>
      <c r="F159" s="138" t="s">
        <v>1550</v>
      </c>
      <c r="G159" s="139" t="s">
        <v>310</v>
      </c>
      <c r="H159" s="140">
        <v>1</v>
      </c>
      <c r="I159" s="141"/>
      <c r="J159" s="142">
        <f t="shared" si="0"/>
        <v>0</v>
      </c>
      <c r="K159" s="138" t="s">
        <v>1</v>
      </c>
      <c r="L159" s="32"/>
      <c r="M159" s="143" t="s">
        <v>1</v>
      </c>
      <c r="N159" s="144" t="s">
        <v>46</v>
      </c>
      <c r="P159" s="145">
        <f t="shared" si="1"/>
        <v>0</v>
      </c>
      <c r="Q159" s="145">
        <v>0</v>
      </c>
      <c r="R159" s="145">
        <f t="shared" si="2"/>
        <v>0</v>
      </c>
      <c r="S159" s="145">
        <v>0</v>
      </c>
      <c r="T159" s="146">
        <f t="shared" si="3"/>
        <v>0</v>
      </c>
      <c r="AR159" s="147" t="s">
        <v>253</v>
      </c>
      <c r="AT159" s="147" t="s">
        <v>157</v>
      </c>
      <c r="AU159" s="147" t="s">
        <v>90</v>
      </c>
      <c r="AY159" s="17" t="s">
        <v>155</v>
      </c>
      <c r="BE159" s="148">
        <f t="shared" si="4"/>
        <v>0</v>
      </c>
      <c r="BF159" s="148">
        <f t="shared" si="5"/>
        <v>0</v>
      </c>
      <c r="BG159" s="148">
        <f t="shared" si="6"/>
        <v>0</v>
      </c>
      <c r="BH159" s="148">
        <f t="shared" si="7"/>
        <v>0</v>
      </c>
      <c r="BI159" s="148">
        <f t="shared" si="8"/>
        <v>0</v>
      </c>
      <c r="BJ159" s="17" t="s">
        <v>88</v>
      </c>
      <c r="BK159" s="148">
        <f t="shared" si="9"/>
        <v>0</v>
      </c>
      <c r="BL159" s="17" t="s">
        <v>253</v>
      </c>
      <c r="BM159" s="147" t="s">
        <v>366</v>
      </c>
    </row>
    <row r="160" spans="2:65" s="1" customFormat="1" ht="33" customHeight="1">
      <c r="B160" s="32"/>
      <c r="C160" s="136" t="s">
        <v>265</v>
      </c>
      <c r="D160" s="136" t="s">
        <v>157</v>
      </c>
      <c r="E160" s="137" t="s">
        <v>1551</v>
      </c>
      <c r="F160" s="138" t="s">
        <v>1552</v>
      </c>
      <c r="G160" s="139" t="s">
        <v>310</v>
      </c>
      <c r="H160" s="140">
        <v>4</v>
      </c>
      <c r="I160" s="141"/>
      <c r="J160" s="142">
        <f t="shared" si="0"/>
        <v>0</v>
      </c>
      <c r="K160" s="138" t="s">
        <v>1</v>
      </c>
      <c r="L160" s="32"/>
      <c r="M160" s="143" t="s">
        <v>1</v>
      </c>
      <c r="N160" s="144" t="s">
        <v>46</v>
      </c>
      <c r="P160" s="145">
        <f t="shared" si="1"/>
        <v>0</v>
      </c>
      <c r="Q160" s="145">
        <v>0</v>
      </c>
      <c r="R160" s="145">
        <f t="shared" si="2"/>
        <v>0</v>
      </c>
      <c r="S160" s="145">
        <v>0</v>
      </c>
      <c r="T160" s="146">
        <f t="shared" si="3"/>
        <v>0</v>
      </c>
      <c r="AR160" s="147" t="s">
        <v>253</v>
      </c>
      <c r="AT160" s="147" t="s">
        <v>157</v>
      </c>
      <c r="AU160" s="147" t="s">
        <v>90</v>
      </c>
      <c r="AY160" s="17" t="s">
        <v>155</v>
      </c>
      <c r="BE160" s="148">
        <f t="shared" si="4"/>
        <v>0</v>
      </c>
      <c r="BF160" s="148">
        <f t="shared" si="5"/>
        <v>0</v>
      </c>
      <c r="BG160" s="148">
        <f t="shared" si="6"/>
        <v>0</v>
      </c>
      <c r="BH160" s="148">
        <f t="shared" si="7"/>
        <v>0</v>
      </c>
      <c r="BI160" s="148">
        <f t="shared" si="8"/>
        <v>0</v>
      </c>
      <c r="BJ160" s="17" t="s">
        <v>88</v>
      </c>
      <c r="BK160" s="148">
        <f t="shared" si="9"/>
        <v>0</v>
      </c>
      <c r="BL160" s="17" t="s">
        <v>253</v>
      </c>
      <c r="BM160" s="147" t="s">
        <v>379</v>
      </c>
    </row>
    <row r="161" spans="2:65" s="1" customFormat="1" ht="33" customHeight="1">
      <c r="B161" s="32"/>
      <c r="C161" s="136" t="s">
        <v>273</v>
      </c>
      <c r="D161" s="136" t="s">
        <v>157</v>
      </c>
      <c r="E161" s="137" t="s">
        <v>1553</v>
      </c>
      <c r="F161" s="138" t="s">
        <v>1554</v>
      </c>
      <c r="G161" s="139" t="s">
        <v>310</v>
      </c>
      <c r="H161" s="140">
        <v>4</v>
      </c>
      <c r="I161" s="141"/>
      <c r="J161" s="142">
        <f t="shared" si="0"/>
        <v>0</v>
      </c>
      <c r="K161" s="138" t="s">
        <v>1</v>
      </c>
      <c r="L161" s="32"/>
      <c r="M161" s="143" t="s">
        <v>1</v>
      </c>
      <c r="N161" s="144" t="s">
        <v>46</v>
      </c>
      <c r="P161" s="145">
        <f t="shared" si="1"/>
        <v>0</v>
      </c>
      <c r="Q161" s="145">
        <v>0</v>
      </c>
      <c r="R161" s="145">
        <f t="shared" si="2"/>
        <v>0</v>
      </c>
      <c r="S161" s="145">
        <v>0</v>
      </c>
      <c r="T161" s="146">
        <f t="shared" si="3"/>
        <v>0</v>
      </c>
      <c r="AR161" s="147" t="s">
        <v>253</v>
      </c>
      <c r="AT161" s="147" t="s">
        <v>157</v>
      </c>
      <c r="AU161" s="147" t="s">
        <v>90</v>
      </c>
      <c r="AY161" s="17" t="s">
        <v>155</v>
      </c>
      <c r="BE161" s="148">
        <f t="shared" si="4"/>
        <v>0</v>
      </c>
      <c r="BF161" s="148">
        <f t="shared" si="5"/>
        <v>0</v>
      </c>
      <c r="BG161" s="148">
        <f t="shared" si="6"/>
        <v>0</v>
      </c>
      <c r="BH161" s="148">
        <f t="shared" si="7"/>
        <v>0</v>
      </c>
      <c r="BI161" s="148">
        <f t="shared" si="8"/>
        <v>0</v>
      </c>
      <c r="BJ161" s="17" t="s">
        <v>88</v>
      </c>
      <c r="BK161" s="148">
        <f t="shared" si="9"/>
        <v>0</v>
      </c>
      <c r="BL161" s="17" t="s">
        <v>253</v>
      </c>
      <c r="BM161" s="147" t="s">
        <v>387</v>
      </c>
    </row>
    <row r="162" spans="2:65" s="1" customFormat="1" ht="33" customHeight="1">
      <c r="B162" s="32"/>
      <c r="C162" s="136" t="s">
        <v>280</v>
      </c>
      <c r="D162" s="136" t="s">
        <v>157</v>
      </c>
      <c r="E162" s="137" t="s">
        <v>1555</v>
      </c>
      <c r="F162" s="138" t="s">
        <v>1556</v>
      </c>
      <c r="G162" s="139" t="s">
        <v>310</v>
      </c>
      <c r="H162" s="140">
        <v>1</v>
      </c>
      <c r="I162" s="141"/>
      <c r="J162" s="142">
        <f t="shared" si="0"/>
        <v>0</v>
      </c>
      <c r="K162" s="138" t="s">
        <v>1</v>
      </c>
      <c r="L162" s="32"/>
      <c r="M162" s="143" t="s">
        <v>1</v>
      </c>
      <c r="N162" s="144" t="s">
        <v>46</v>
      </c>
      <c r="P162" s="145">
        <f t="shared" si="1"/>
        <v>0</v>
      </c>
      <c r="Q162" s="145">
        <v>0</v>
      </c>
      <c r="R162" s="145">
        <f t="shared" si="2"/>
        <v>0</v>
      </c>
      <c r="S162" s="145">
        <v>0</v>
      </c>
      <c r="T162" s="146">
        <f t="shared" si="3"/>
        <v>0</v>
      </c>
      <c r="AR162" s="147" t="s">
        <v>253</v>
      </c>
      <c r="AT162" s="147" t="s">
        <v>157</v>
      </c>
      <c r="AU162" s="147" t="s">
        <v>90</v>
      </c>
      <c r="AY162" s="17" t="s">
        <v>155</v>
      </c>
      <c r="BE162" s="148">
        <f t="shared" si="4"/>
        <v>0</v>
      </c>
      <c r="BF162" s="148">
        <f t="shared" si="5"/>
        <v>0</v>
      </c>
      <c r="BG162" s="148">
        <f t="shared" si="6"/>
        <v>0</v>
      </c>
      <c r="BH162" s="148">
        <f t="shared" si="7"/>
        <v>0</v>
      </c>
      <c r="BI162" s="148">
        <f t="shared" si="8"/>
        <v>0</v>
      </c>
      <c r="BJ162" s="17" t="s">
        <v>88</v>
      </c>
      <c r="BK162" s="148">
        <f t="shared" si="9"/>
        <v>0</v>
      </c>
      <c r="BL162" s="17" t="s">
        <v>253</v>
      </c>
      <c r="BM162" s="147" t="s">
        <v>402</v>
      </c>
    </row>
    <row r="163" spans="2:65" s="1" customFormat="1" ht="24.25" customHeight="1">
      <c r="B163" s="32"/>
      <c r="C163" s="136" t="s">
        <v>7</v>
      </c>
      <c r="D163" s="136" t="s">
        <v>157</v>
      </c>
      <c r="E163" s="137" t="s">
        <v>1557</v>
      </c>
      <c r="F163" s="138" t="s">
        <v>1558</v>
      </c>
      <c r="G163" s="139" t="s">
        <v>818</v>
      </c>
      <c r="H163" s="190"/>
      <c r="I163" s="141"/>
      <c r="J163" s="142">
        <f t="shared" si="0"/>
        <v>0</v>
      </c>
      <c r="K163" s="138" t="s">
        <v>1</v>
      </c>
      <c r="L163" s="32"/>
      <c r="M163" s="143" t="s">
        <v>1</v>
      </c>
      <c r="N163" s="144" t="s">
        <v>46</v>
      </c>
      <c r="P163" s="145">
        <f t="shared" si="1"/>
        <v>0</v>
      </c>
      <c r="Q163" s="145">
        <v>0</v>
      </c>
      <c r="R163" s="145">
        <f t="shared" si="2"/>
        <v>0</v>
      </c>
      <c r="S163" s="145">
        <v>0</v>
      </c>
      <c r="T163" s="146">
        <f t="shared" si="3"/>
        <v>0</v>
      </c>
      <c r="AR163" s="147" t="s">
        <v>253</v>
      </c>
      <c r="AT163" s="147" t="s">
        <v>157</v>
      </c>
      <c r="AU163" s="147" t="s">
        <v>90</v>
      </c>
      <c r="AY163" s="17" t="s">
        <v>155</v>
      </c>
      <c r="BE163" s="148">
        <f t="shared" si="4"/>
        <v>0</v>
      </c>
      <c r="BF163" s="148">
        <f t="shared" si="5"/>
        <v>0</v>
      </c>
      <c r="BG163" s="148">
        <f t="shared" si="6"/>
        <v>0</v>
      </c>
      <c r="BH163" s="148">
        <f t="shared" si="7"/>
        <v>0</v>
      </c>
      <c r="BI163" s="148">
        <f t="shared" si="8"/>
        <v>0</v>
      </c>
      <c r="BJ163" s="17" t="s">
        <v>88</v>
      </c>
      <c r="BK163" s="148">
        <f t="shared" si="9"/>
        <v>0</v>
      </c>
      <c r="BL163" s="17" t="s">
        <v>253</v>
      </c>
      <c r="BM163" s="147" t="s">
        <v>413</v>
      </c>
    </row>
    <row r="164" spans="2:63" s="11" customFormat="1" ht="22.9" customHeight="1">
      <c r="B164" s="124"/>
      <c r="D164" s="125" t="s">
        <v>80</v>
      </c>
      <c r="E164" s="134" t="s">
        <v>1559</v>
      </c>
      <c r="F164" s="134" t="s">
        <v>1560</v>
      </c>
      <c r="I164" s="127"/>
      <c r="J164" s="135">
        <f>BK164</f>
        <v>0</v>
      </c>
      <c r="L164" s="124"/>
      <c r="M164" s="129"/>
      <c r="P164" s="130">
        <f>SUM(P165:P174)</f>
        <v>0</v>
      </c>
      <c r="R164" s="130">
        <f>SUM(R165:R174)</f>
        <v>0</v>
      </c>
      <c r="T164" s="131">
        <f>SUM(T165:T174)</f>
        <v>0</v>
      </c>
      <c r="AR164" s="125" t="s">
        <v>90</v>
      </c>
      <c r="AT164" s="132" t="s">
        <v>80</v>
      </c>
      <c r="AU164" s="132" t="s">
        <v>88</v>
      </c>
      <c r="AY164" s="125" t="s">
        <v>155</v>
      </c>
      <c r="BK164" s="133">
        <f>SUM(BK165:BK174)</f>
        <v>0</v>
      </c>
    </row>
    <row r="165" spans="2:65" s="1" customFormat="1" ht="33" customHeight="1">
      <c r="B165" s="32"/>
      <c r="C165" s="136" t="s">
        <v>292</v>
      </c>
      <c r="D165" s="136" t="s">
        <v>157</v>
      </c>
      <c r="E165" s="137" t="s">
        <v>1561</v>
      </c>
      <c r="F165" s="138" t="s">
        <v>1562</v>
      </c>
      <c r="G165" s="139" t="s">
        <v>310</v>
      </c>
      <c r="H165" s="140">
        <v>4</v>
      </c>
      <c r="I165" s="141"/>
      <c r="J165" s="142">
        <f aca="true" t="shared" si="10" ref="J165:J174">ROUND(I165*H165,2)</f>
        <v>0</v>
      </c>
      <c r="K165" s="138" t="s">
        <v>1</v>
      </c>
      <c r="L165" s="32"/>
      <c r="M165" s="143" t="s">
        <v>1</v>
      </c>
      <c r="N165" s="144" t="s">
        <v>46</v>
      </c>
      <c r="P165" s="145">
        <f aca="true" t="shared" si="11" ref="P165:P174">O165*H165</f>
        <v>0</v>
      </c>
      <c r="Q165" s="145">
        <v>0</v>
      </c>
      <c r="R165" s="145">
        <f aca="true" t="shared" si="12" ref="R165:R174">Q165*H165</f>
        <v>0</v>
      </c>
      <c r="S165" s="145">
        <v>0</v>
      </c>
      <c r="T165" s="146">
        <f aca="true" t="shared" si="13" ref="T165:T174">S165*H165</f>
        <v>0</v>
      </c>
      <c r="AR165" s="147" t="s">
        <v>253</v>
      </c>
      <c r="AT165" s="147" t="s">
        <v>157</v>
      </c>
      <c r="AU165" s="147" t="s">
        <v>90</v>
      </c>
      <c r="AY165" s="17" t="s">
        <v>155</v>
      </c>
      <c r="BE165" s="148">
        <f aca="true" t="shared" si="14" ref="BE165:BE174">IF(N165="základní",J165,0)</f>
        <v>0</v>
      </c>
      <c r="BF165" s="148">
        <f aca="true" t="shared" si="15" ref="BF165:BF174">IF(N165="snížená",J165,0)</f>
        <v>0</v>
      </c>
      <c r="BG165" s="148">
        <f aca="true" t="shared" si="16" ref="BG165:BG174">IF(N165="zákl. přenesená",J165,0)</f>
        <v>0</v>
      </c>
      <c r="BH165" s="148">
        <f aca="true" t="shared" si="17" ref="BH165:BH174">IF(N165="sníž. přenesená",J165,0)</f>
        <v>0</v>
      </c>
      <c r="BI165" s="148">
        <f aca="true" t="shared" si="18" ref="BI165:BI174">IF(N165="nulová",J165,0)</f>
        <v>0</v>
      </c>
      <c r="BJ165" s="17" t="s">
        <v>88</v>
      </c>
      <c r="BK165" s="148">
        <f aca="true" t="shared" si="19" ref="BK165:BK174">ROUND(I165*H165,2)</f>
        <v>0</v>
      </c>
      <c r="BL165" s="17" t="s">
        <v>253</v>
      </c>
      <c r="BM165" s="147" t="s">
        <v>427</v>
      </c>
    </row>
    <row r="166" spans="2:65" s="1" customFormat="1" ht="37.9" customHeight="1">
      <c r="B166" s="32"/>
      <c r="C166" s="136" t="s">
        <v>298</v>
      </c>
      <c r="D166" s="136" t="s">
        <v>157</v>
      </c>
      <c r="E166" s="137" t="s">
        <v>1563</v>
      </c>
      <c r="F166" s="138" t="s">
        <v>1564</v>
      </c>
      <c r="G166" s="139" t="s">
        <v>1284</v>
      </c>
      <c r="H166" s="140">
        <v>4</v>
      </c>
      <c r="I166" s="141"/>
      <c r="J166" s="142">
        <f t="shared" si="10"/>
        <v>0</v>
      </c>
      <c r="K166" s="138" t="s">
        <v>1</v>
      </c>
      <c r="L166" s="32"/>
      <c r="M166" s="143" t="s">
        <v>1</v>
      </c>
      <c r="N166" s="144" t="s">
        <v>46</v>
      </c>
      <c r="P166" s="145">
        <f t="shared" si="11"/>
        <v>0</v>
      </c>
      <c r="Q166" s="145">
        <v>0</v>
      </c>
      <c r="R166" s="145">
        <f t="shared" si="12"/>
        <v>0</v>
      </c>
      <c r="S166" s="145">
        <v>0</v>
      </c>
      <c r="T166" s="146">
        <f t="shared" si="13"/>
        <v>0</v>
      </c>
      <c r="AR166" s="147" t="s">
        <v>253</v>
      </c>
      <c r="AT166" s="147" t="s">
        <v>157</v>
      </c>
      <c r="AU166" s="147" t="s">
        <v>90</v>
      </c>
      <c r="AY166" s="17" t="s">
        <v>155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7" t="s">
        <v>88</v>
      </c>
      <c r="BK166" s="148">
        <f t="shared" si="19"/>
        <v>0</v>
      </c>
      <c r="BL166" s="17" t="s">
        <v>253</v>
      </c>
      <c r="BM166" s="147" t="s">
        <v>449</v>
      </c>
    </row>
    <row r="167" spans="2:65" s="1" customFormat="1" ht="16.5" customHeight="1">
      <c r="B167" s="32"/>
      <c r="C167" s="136" t="s">
        <v>303</v>
      </c>
      <c r="D167" s="136" t="s">
        <v>157</v>
      </c>
      <c r="E167" s="137" t="s">
        <v>1565</v>
      </c>
      <c r="F167" s="138" t="s">
        <v>1566</v>
      </c>
      <c r="G167" s="139" t="s">
        <v>310</v>
      </c>
      <c r="H167" s="140">
        <v>4</v>
      </c>
      <c r="I167" s="141"/>
      <c r="J167" s="142">
        <f t="shared" si="10"/>
        <v>0</v>
      </c>
      <c r="K167" s="138" t="s">
        <v>1</v>
      </c>
      <c r="L167" s="32"/>
      <c r="M167" s="143" t="s">
        <v>1</v>
      </c>
      <c r="N167" s="144" t="s">
        <v>46</v>
      </c>
      <c r="P167" s="145">
        <f t="shared" si="11"/>
        <v>0</v>
      </c>
      <c r="Q167" s="145">
        <v>0</v>
      </c>
      <c r="R167" s="145">
        <f t="shared" si="12"/>
        <v>0</v>
      </c>
      <c r="S167" s="145">
        <v>0</v>
      </c>
      <c r="T167" s="146">
        <f t="shared" si="13"/>
        <v>0</v>
      </c>
      <c r="AR167" s="147" t="s">
        <v>253</v>
      </c>
      <c r="AT167" s="147" t="s">
        <v>157</v>
      </c>
      <c r="AU167" s="147" t="s">
        <v>90</v>
      </c>
      <c r="AY167" s="17" t="s">
        <v>155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7" t="s">
        <v>88</v>
      </c>
      <c r="BK167" s="148">
        <f t="shared" si="19"/>
        <v>0</v>
      </c>
      <c r="BL167" s="17" t="s">
        <v>253</v>
      </c>
      <c r="BM167" s="147" t="s">
        <v>465</v>
      </c>
    </row>
    <row r="168" spans="2:65" s="1" customFormat="1" ht="44.25" customHeight="1">
      <c r="B168" s="32"/>
      <c r="C168" s="136" t="s">
        <v>307</v>
      </c>
      <c r="D168" s="136" t="s">
        <v>157</v>
      </c>
      <c r="E168" s="137" t="s">
        <v>1567</v>
      </c>
      <c r="F168" s="138" t="s">
        <v>1568</v>
      </c>
      <c r="G168" s="139" t="s">
        <v>310</v>
      </c>
      <c r="H168" s="140">
        <v>1</v>
      </c>
      <c r="I168" s="141"/>
      <c r="J168" s="142">
        <f t="shared" si="10"/>
        <v>0</v>
      </c>
      <c r="K168" s="138" t="s">
        <v>1</v>
      </c>
      <c r="L168" s="32"/>
      <c r="M168" s="143" t="s">
        <v>1</v>
      </c>
      <c r="N168" s="144" t="s">
        <v>46</v>
      </c>
      <c r="P168" s="145">
        <f t="shared" si="11"/>
        <v>0</v>
      </c>
      <c r="Q168" s="145">
        <v>0</v>
      </c>
      <c r="R168" s="145">
        <f t="shared" si="12"/>
        <v>0</v>
      </c>
      <c r="S168" s="145">
        <v>0</v>
      </c>
      <c r="T168" s="146">
        <f t="shared" si="13"/>
        <v>0</v>
      </c>
      <c r="AR168" s="147" t="s">
        <v>253</v>
      </c>
      <c r="AT168" s="147" t="s">
        <v>157</v>
      </c>
      <c r="AU168" s="147" t="s">
        <v>90</v>
      </c>
      <c r="AY168" s="17" t="s">
        <v>155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7" t="s">
        <v>88</v>
      </c>
      <c r="BK168" s="148">
        <f t="shared" si="19"/>
        <v>0</v>
      </c>
      <c r="BL168" s="17" t="s">
        <v>253</v>
      </c>
      <c r="BM168" s="147" t="s">
        <v>489</v>
      </c>
    </row>
    <row r="169" spans="2:65" s="1" customFormat="1" ht="21.75" customHeight="1">
      <c r="B169" s="32"/>
      <c r="C169" s="136" t="s">
        <v>313</v>
      </c>
      <c r="D169" s="136" t="s">
        <v>157</v>
      </c>
      <c r="E169" s="137" t="s">
        <v>1569</v>
      </c>
      <c r="F169" s="138" t="s">
        <v>1570</v>
      </c>
      <c r="G169" s="139" t="s">
        <v>310</v>
      </c>
      <c r="H169" s="140">
        <v>1</v>
      </c>
      <c r="I169" s="141"/>
      <c r="J169" s="142">
        <f t="shared" si="10"/>
        <v>0</v>
      </c>
      <c r="K169" s="138" t="s">
        <v>1</v>
      </c>
      <c r="L169" s="32"/>
      <c r="M169" s="143" t="s">
        <v>1</v>
      </c>
      <c r="N169" s="144" t="s">
        <v>46</v>
      </c>
      <c r="P169" s="145">
        <f t="shared" si="11"/>
        <v>0</v>
      </c>
      <c r="Q169" s="145">
        <v>0</v>
      </c>
      <c r="R169" s="145">
        <f t="shared" si="12"/>
        <v>0</v>
      </c>
      <c r="S169" s="145">
        <v>0</v>
      </c>
      <c r="T169" s="146">
        <f t="shared" si="13"/>
        <v>0</v>
      </c>
      <c r="AR169" s="147" t="s">
        <v>253</v>
      </c>
      <c r="AT169" s="147" t="s">
        <v>157</v>
      </c>
      <c r="AU169" s="147" t="s">
        <v>90</v>
      </c>
      <c r="AY169" s="17" t="s">
        <v>155</v>
      </c>
      <c r="BE169" s="148">
        <f t="shared" si="14"/>
        <v>0</v>
      </c>
      <c r="BF169" s="148">
        <f t="shared" si="15"/>
        <v>0</v>
      </c>
      <c r="BG169" s="148">
        <f t="shared" si="16"/>
        <v>0</v>
      </c>
      <c r="BH169" s="148">
        <f t="shared" si="17"/>
        <v>0</v>
      </c>
      <c r="BI169" s="148">
        <f t="shared" si="18"/>
        <v>0</v>
      </c>
      <c r="BJ169" s="17" t="s">
        <v>88</v>
      </c>
      <c r="BK169" s="148">
        <f t="shared" si="19"/>
        <v>0</v>
      </c>
      <c r="BL169" s="17" t="s">
        <v>253</v>
      </c>
      <c r="BM169" s="147" t="s">
        <v>514</v>
      </c>
    </row>
    <row r="170" spans="2:65" s="1" customFormat="1" ht="16.5" customHeight="1">
      <c r="B170" s="32"/>
      <c r="C170" s="136" t="s">
        <v>318</v>
      </c>
      <c r="D170" s="136" t="s">
        <v>157</v>
      </c>
      <c r="E170" s="137" t="s">
        <v>1571</v>
      </c>
      <c r="F170" s="138" t="s">
        <v>1572</v>
      </c>
      <c r="G170" s="139" t="s">
        <v>310</v>
      </c>
      <c r="H170" s="140">
        <v>4</v>
      </c>
      <c r="I170" s="141"/>
      <c r="J170" s="142">
        <f t="shared" si="10"/>
        <v>0</v>
      </c>
      <c r="K170" s="138" t="s">
        <v>1</v>
      </c>
      <c r="L170" s="32"/>
      <c r="M170" s="143" t="s">
        <v>1</v>
      </c>
      <c r="N170" s="144" t="s">
        <v>46</v>
      </c>
      <c r="P170" s="145">
        <f t="shared" si="11"/>
        <v>0</v>
      </c>
      <c r="Q170" s="145">
        <v>0</v>
      </c>
      <c r="R170" s="145">
        <f t="shared" si="12"/>
        <v>0</v>
      </c>
      <c r="S170" s="145">
        <v>0</v>
      </c>
      <c r="T170" s="146">
        <f t="shared" si="13"/>
        <v>0</v>
      </c>
      <c r="AR170" s="147" t="s">
        <v>253</v>
      </c>
      <c r="AT170" s="147" t="s">
        <v>157</v>
      </c>
      <c r="AU170" s="147" t="s">
        <v>90</v>
      </c>
      <c r="AY170" s="17" t="s">
        <v>155</v>
      </c>
      <c r="BE170" s="148">
        <f t="shared" si="14"/>
        <v>0</v>
      </c>
      <c r="BF170" s="148">
        <f t="shared" si="15"/>
        <v>0</v>
      </c>
      <c r="BG170" s="148">
        <f t="shared" si="16"/>
        <v>0</v>
      </c>
      <c r="BH170" s="148">
        <f t="shared" si="17"/>
        <v>0</v>
      </c>
      <c r="BI170" s="148">
        <f t="shared" si="18"/>
        <v>0</v>
      </c>
      <c r="BJ170" s="17" t="s">
        <v>88</v>
      </c>
      <c r="BK170" s="148">
        <f t="shared" si="19"/>
        <v>0</v>
      </c>
      <c r="BL170" s="17" t="s">
        <v>253</v>
      </c>
      <c r="BM170" s="147" t="s">
        <v>524</v>
      </c>
    </row>
    <row r="171" spans="2:65" s="1" customFormat="1" ht="16.5" customHeight="1">
      <c r="B171" s="32"/>
      <c r="C171" s="136" t="s">
        <v>324</v>
      </c>
      <c r="D171" s="136" t="s">
        <v>157</v>
      </c>
      <c r="E171" s="137" t="s">
        <v>1573</v>
      </c>
      <c r="F171" s="138" t="s">
        <v>1574</v>
      </c>
      <c r="G171" s="139" t="s">
        <v>310</v>
      </c>
      <c r="H171" s="140">
        <v>4</v>
      </c>
      <c r="I171" s="141"/>
      <c r="J171" s="142">
        <f t="shared" si="10"/>
        <v>0</v>
      </c>
      <c r="K171" s="138" t="s">
        <v>1</v>
      </c>
      <c r="L171" s="32"/>
      <c r="M171" s="143" t="s">
        <v>1</v>
      </c>
      <c r="N171" s="144" t="s">
        <v>46</v>
      </c>
      <c r="P171" s="145">
        <f t="shared" si="11"/>
        <v>0</v>
      </c>
      <c r="Q171" s="145">
        <v>0</v>
      </c>
      <c r="R171" s="145">
        <f t="shared" si="12"/>
        <v>0</v>
      </c>
      <c r="S171" s="145">
        <v>0</v>
      </c>
      <c r="T171" s="146">
        <f t="shared" si="13"/>
        <v>0</v>
      </c>
      <c r="AR171" s="147" t="s">
        <v>253</v>
      </c>
      <c r="AT171" s="147" t="s">
        <v>157</v>
      </c>
      <c r="AU171" s="147" t="s">
        <v>90</v>
      </c>
      <c r="AY171" s="17" t="s">
        <v>155</v>
      </c>
      <c r="BE171" s="148">
        <f t="shared" si="14"/>
        <v>0</v>
      </c>
      <c r="BF171" s="148">
        <f t="shared" si="15"/>
        <v>0</v>
      </c>
      <c r="BG171" s="148">
        <f t="shared" si="16"/>
        <v>0</v>
      </c>
      <c r="BH171" s="148">
        <f t="shared" si="17"/>
        <v>0</v>
      </c>
      <c r="BI171" s="148">
        <f t="shared" si="18"/>
        <v>0</v>
      </c>
      <c r="BJ171" s="17" t="s">
        <v>88</v>
      </c>
      <c r="BK171" s="148">
        <f t="shared" si="19"/>
        <v>0</v>
      </c>
      <c r="BL171" s="17" t="s">
        <v>253</v>
      </c>
      <c r="BM171" s="147" t="s">
        <v>534</v>
      </c>
    </row>
    <row r="172" spans="2:65" s="1" customFormat="1" ht="33" customHeight="1">
      <c r="B172" s="32"/>
      <c r="C172" s="136" t="s">
        <v>332</v>
      </c>
      <c r="D172" s="136" t="s">
        <v>157</v>
      </c>
      <c r="E172" s="137" t="s">
        <v>1575</v>
      </c>
      <c r="F172" s="138" t="s">
        <v>1576</v>
      </c>
      <c r="G172" s="139" t="s">
        <v>310</v>
      </c>
      <c r="H172" s="140">
        <v>4</v>
      </c>
      <c r="I172" s="141"/>
      <c r="J172" s="142">
        <f t="shared" si="10"/>
        <v>0</v>
      </c>
      <c r="K172" s="138" t="s">
        <v>1</v>
      </c>
      <c r="L172" s="32"/>
      <c r="M172" s="143" t="s">
        <v>1</v>
      </c>
      <c r="N172" s="144" t="s">
        <v>46</v>
      </c>
      <c r="P172" s="145">
        <f t="shared" si="11"/>
        <v>0</v>
      </c>
      <c r="Q172" s="145">
        <v>0</v>
      </c>
      <c r="R172" s="145">
        <f t="shared" si="12"/>
        <v>0</v>
      </c>
      <c r="S172" s="145">
        <v>0</v>
      </c>
      <c r="T172" s="146">
        <f t="shared" si="13"/>
        <v>0</v>
      </c>
      <c r="AR172" s="147" t="s">
        <v>253</v>
      </c>
      <c r="AT172" s="147" t="s">
        <v>157</v>
      </c>
      <c r="AU172" s="147" t="s">
        <v>90</v>
      </c>
      <c r="AY172" s="17" t="s">
        <v>155</v>
      </c>
      <c r="BE172" s="148">
        <f t="shared" si="14"/>
        <v>0</v>
      </c>
      <c r="BF172" s="148">
        <f t="shared" si="15"/>
        <v>0</v>
      </c>
      <c r="BG172" s="148">
        <f t="shared" si="16"/>
        <v>0</v>
      </c>
      <c r="BH172" s="148">
        <f t="shared" si="17"/>
        <v>0</v>
      </c>
      <c r="BI172" s="148">
        <f t="shared" si="18"/>
        <v>0</v>
      </c>
      <c r="BJ172" s="17" t="s">
        <v>88</v>
      </c>
      <c r="BK172" s="148">
        <f t="shared" si="19"/>
        <v>0</v>
      </c>
      <c r="BL172" s="17" t="s">
        <v>253</v>
      </c>
      <c r="BM172" s="147" t="s">
        <v>542</v>
      </c>
    </row>
    <row r="173" spans="2:65" s="1" customFormat="1" ht="24.25" customHeight="1">
      <c r="B173" s="32"/>
      <c r="C173" s="136" t="s">
        <v>338</v>
      </c>
      <c r="D173" s="136" t="s">
        <v>157</v>
      </c>
      <c r="E173" s="137" t="s">
        <v>1577</v>
      </c>
      <c r="F173" s="138" t="s">
        <v>1578</v>
      </c>
      <c r="G173" s="139" t="s">
        <v>310</v>
      </c>
      <c r="H173" s="140">
        <v>1</v>
      </c>
      <c r="I173" s="141"/>
      <c r="J173" s="142">
        <f t="shared" si="10"/>
        <v>0</v>
      </c>
      <c r="K173" s="138" t="s">
        <v>1</v>
      </c>
      <c r="L173" s="32"/>
      <c r="M173" s="143" t="s">
        <v>1</v>
      </c>
      <c r="N173" s="144" t="s">
        <v>46</v>
      </c>
      <c r="P173" s="145">
        <f t="shared" si="11"/>
        <v>0</v>
      </c>
      <c r="Q173" s="145">
        <v>0</v>
      </c>
      <c r="R173" s="145">
        <f t="shared" si="12"/>
        <v>0</v>
      </c>
      <c r="S173" s="145">
        <v>0</v>
      </c>
      <c r="T173" s="146">
        <f t="shared" si="13"/>
        <v>0</v>
      </c>
      <c r="AR173" s="147" t="s">
        <v>253</v>
      </c>
      <c r="AT173" s="147" t="s">
        <v>157</v>
      </c>
      <c r="AU173" s="147" t="s">
        <v>90</v>
      </c>
      <c r="AY173" s="17" t="s">
        <v>155</v>
      </c>
      <c r="BE173" s="148">
        <f t="shared" si="14"/>
        <v>0</v>
      </c>
      <c r="BF173" s="148">
        <f t="shared" si="15"/>
        <v>0</v>
      </c>
      <c r="BG173" s="148">
        <f t="shared" si="16"/>
        <v>0</v>
      </c>
      <c r="BH173" s="148">
        <f t="shared" si="17"/>
        <v>0</v>
      </c>
      <c r="BI173" s="148">
        <f t="shared" si="18"/>
        <v>0</v>
      </c>
      <c r="BJ173" s="17" t="s">
        <v>88</v>
      </c>
      <c r="BK173" s="148">
        <f t="shared" si="19"/>
        <v>0</v>
      </c>
      <c r="BL173" s="17" t="s">
        <v>253</v>
      </c>
      <c r="BM173" s="147" t="s">
        <v>551</v>
      </c>
    </row>
    <row r="174" spans="2:65" s="1" customFormat="1" ht="16.5" customHeight="1">
      <c r="B174" s="32"/>
      <c r="C174" s="136" t="s">
        <v>342</v>
      </c>
      <c r="D174" s="136" t="s">
        <v>157</v>
      </c>
      <c r="E174" s="137" t="s">
        <v>1579</v>
      </c>
      <c r="F174" s="138" t="s">
        <v>1580</v>
      </c>
      <c r="G174" s="139" t="s">
        <v>310</v>
      </c>
      <c r="H174" s="140">
        <v>4</v>
      </c>
      <c r="I174" s="141"/>
      <c r="J174" s="142">
        <f t="shared" si="10"/>
        <v>0</v>
      </c>
      <c r="K174" s="138" t="s">
        <v>1</v>
      </c>
      <c r="L174" s="32"/>
      <c r="M174" s="143" t="s">
        <v>1</v>
      </c>
      <c r="N174" s="144" t="s">
        <v>46</v>
      </c>
      <c r="P174" s="145">
        <f t="shared" si="11"/>
        <v>0</v>
      </c>
      <c r="Q174" s="145">
        <v>0</v>
      </c>
      <c r="R174" s="145">
        <f t="shared" si="12"/>
        <v>0</v>
      </c>
      <c r="S174" s="145">
        <v>0</v>
      </c>
      <c r="T174" s="146">
        <f t="shared" si="13"/>
        <v>0</v>
      </c>
      <c r="AR174" s="147" t="s">
        <v>253</v>
      </c>
      <c r="AT174" s="147" t="s">
        <v>157</v>
      </c>
      <c r="AU174" s="147" t="s">
        <v>90</v>
      </c>
      <c r="AY174" s="17" t="s">
        <v>155</v>
      </c>
      <c r="BE174" s="148">
        <f t="shared" si="14"/>
        <v>0</v>
      </c>
      <c r="BF174" s="148">
        <f t="shared" si="15"/>
        <v>0</v>
      </c>
      <c r="BG174" s="148">
        <f t="shared" si="16"/>
        <v>0</v>
      </c>
      <c r="BH174" s="148">
        <f t="shared" si="17"/>
        <v>0</v>
      </c>
      <c r="BI174" s="148">
        <f t="shared" si="18"/>
        <v>0</v>
      </c>
      <c r="BJ174" s="17" t="s">
        <v>88</v>
      </c>
      <c r="BK174" s="148">
        <f t="shared" si="19"/>
        <v>0</v>
      </c>
      <c r="BL174" s="17" t="s">
        <v>253</v>
      </c>
      <c r="BM174" s="147" t="s">
        <v>563</v>
      </c>
    </row>
    <row r="175" spans="2:63" s="11" customFormat="1" ht="22.9" customHeight="1">
      <c r="B175" s="124"/>
      <c r="D175" s="125" t="s">
        <v>80</v>
      </c>
      <c r="E175" s="134" t="s">
        <v>1581</v>
      </c>
      <c r="F175" s="134" t="s">
        <v>1582</v>
      </c>
      <c r="I175" s="127"/>
      <c r="J175" s="135">
        <f>BK175</f>
        <v>0</v>
      </c>
      <c r="L175" s="124"/>
      <c r="M175" s="129"/>
      <c r="P175" s="130">
        <f>SUM(P176:P177)</f>
        <v>0</v>
      </c>
      <c r="R175" s="130">
        <f>SUM(R176:R177)</f>
        <v>0</v>
      </c>
      <c r="T175" s="131">
        <f>SUM(T176:T177)</f>
        <v>0</v>
      </c>
      <c r="AR175" s="125" t="s">
        <v>90</v>
      </c>
      <c r="AT175" s="132" t="s">
        <v>80</v>
      </c>
      <c r="AU175" s="132" t="s">
        <v>88</v>
      </c>
      <c r="AY175" s="125" t="s">
        <v>155</v>
      </c>
      <c r="BK175" s="133">
        <f>SUM(BK176:BK177)</f>
        <v>0</v>
      </c>
    </row>
    <row r="176" spans="2:65" s="1" customFormat="1" ht="33" customHeight="1">
      <c r="B176" s="32"/>
      <c r="C176" s="136" t="s">
        <v>358</v>
      </c>
      <c r="D176" s="136" t="s">
        <v>157</v>
      </c>
      <c r="E176" s="137" t="s">
        <v>1583</v>
      </c>
      <c r="F176" s="138" t="s">
        <v>1584</v>
      </c>
      <c r="G176" s="139" t="s">
        <v>1290</v>
      </c>
      <c r="H176" s="140">
        <v>1</v>
      </c>
      <c r="I176" s="141"/>
      <c r="J176" s="142">
        <f>ROUND(I176*H176,2)</f>
        <v>0</v>
      </c>
      <c r="K176" s="138" t="s">
        <v>1</v>
      </c>
      <c r="L176" s="32"/>
      <c r="M176" s="143" t="s">
        <v>1</v>
      </c>
      <c r="N176" s="144" t="s">
        <v>46</v>
      </c>
      <c r="P176" s="145">
        <f>O176*H176</f>
        <v>0</v>
      </c>
      <c r="Q176" s="145">
        <v>0</v>
      </c>
      <c r="R176" s="145">
        <f>Q176*H176</f>
        <v>0</v>
      </c>
      <c r="S176" s="145">
        <v>0</v>
      </c>
      <c r="T176" s="146">
        <f>S176*H176</f>
        <v>0</v>
      </c>
      <c r="AR176" s="147" t="s">
        <v>253</v>
      </c>
      <c r="AT176" s="147" t="s">
        <v>157</v>
      </c>
      <c r="AU176" s="147" t="s">
        <v>90</v>
      </c>
      <c r="AY176" s="17" t="s">
        <v>155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7" t="s">
        <v>88</v>
      </c>
      <c r="BK176" s="148">
        <f>ROUND(I176*H176,2)</f>
        <v>0</v>
      </c>
      <c r="BL176" s="17" t="s">
        <v>253</v>
      </c>
      <c r="BM176" s="147" t="s">
        <v>574</v>
      </c>
    </row>
    <row r="177" spans="2:65" s="1" customFormat="1" ht="33" customHeight="1">
      <c r="B177" s="32"/>
      <c r="C177" s="136" t="s">
        <v>362</v>
      </c>
      <c r="D177" s="136" t="s">
        <v>157</v>
      </c>
      <c r="E177" s="137" t="s">
        <v>1585</v>
      </c>
      <c r="F177" s="138" t="s">
        <v>1586</v>
      </c>
      <c r="G177" s="139" t="s">
        <v>1290</v>
      </c>
      <c r="H177" s="140">
        <v>3</v>
      </c>
      <c r="I177" s="141"/>
      <c r="J177" s="142">
        <f>ROUND(I177*H177,2)</f>
        <v>0</v>
      </c>
      <c r="K177" s="138" t="s">
        <v>1</v>
      </c>
      <c r="L177" s="32"/>
      <c r="M177" s="143" t="s">
        <v>1</v>
      </c>
      <c r="N177" s="144" t="s">
        <v>46</v>
      </c>
      <c r="P177" s="145">
        <f>O177*H177</f>
        <v>0</v>
      </c>
      <c r="Q177" s="145">
        <v>0</v>
      </c>
      <c r="R177" s="145">
        <f>Q177*H177</f>
        <v>0</v>
      </c>
      <c r="S177" s="145">
        <v>0</v>
      </c>
      <c r="T177" s="146">
        <f>S177*H177</f>
        <v>0</v>
      </c>
      <c r="AR177" s="147" t="s">
        <v>253</v>
      </c>
      <c r="AT177" s="147" t="s">
        <v>157</v>
      </c>
      <c r="AU177" s="147" t="s">
        <v>90</v>
      </c>
      <c r="AY177" s="17" t="s">
        <v>155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7" t="s">
        <v>88</v>
      </c>
      <c r="BK177" s="148">
        <f>ROUND(I177*H177,2)</f>
        <v>0</v>
      </c>
      <c r="BL177" s="17" t="s">
        <v>253</v>
      </c>
      <c r="BM177" s="147" t="s">
        <v>584</v>
      </c>
    </row>
    <row r="178" spans="2:63" s="11" customFormat="1" ht="22.9" customHeight="1">
      <c r="B178" s="124"/>
      <c r="D178" s="125" t="s">
        <v>80</v>
      </c>
      <c r="E178" s="134" t="s">
        <v>1587</v>
      </c>
      <c r="F178" s="134" t="s">
        <v>1588</v>
      </c>
      <c r="I178" s="127"/>
      <c r="J178" s="135">
        <f>BK178</f>
        <v>0</v>
      </c>
      <c r="L178" s="124"/>
      <c r="M178" s="129"/>
      <c r="P178" s="130">
        <f>SUM(P179:P180)</f>
        <v>0</v>
      </c>
      <c r="R178" s="130">
        <f>SUM(R179:R180)</f>
        <v>0</v>
      </c>
      <c r="T178" s="131">
        <f>SUM(T179:T180)</f>
        <v>0</v>
      </c>
      <c r="AR178" s="125" t="s">
        <v>90</v>
      </c>
      <c r="AT178" s="132" t="s">
        <v>80</v>
      </c>
      <c r="AU178" s="132" t="s">
        <v>88</v>
      </c>
      <c r="AY178" s="125" t="s">
        <v>155</v>
      </c>
      <c r="BK178" s="133">
        <f>SUM(BK179:BK180)</f>
        <v>0</v>
      </c>
    </row>
    <row r="179" spans="2:65" s="1" customFormat="1" ht="24.25" customHeight="1">
      <c r="B179" s="32"/>
      <c r="C179" s="136" t="s">
        <v>366</v>
      </c>
      <c r="D179" s="136" t="s">
        <v>157</v>
      </c>
      <c r="E179" s="137" t="s">
        <v>1589</v>
      </c>
      <c r="F179" s="138" t="s">
        <v>1590</v>
      </c>
      <c r="G179" s="139" t="s">
        <v>1591</v>
      </c>
      <c r="H179" s="140">
        <v>1</v>
      </c>
      <c r="I179" s="141"/>
      <c r="J179" s="142">
        <f>ROUND(I179*H179,2)</f>
        <v>0</v>
      </c>
      <c r="K179" s="138" t="s">
        <v>1</v>
      </c>
      <c r="L179" s="32"/>
      <c r="M179" s="143" t="s">
        <v>1</v>
      </c>
      <c r="N179" s="144" t="s">
        <v>46</v>
      </c>
      <c r="P179" s="145">
        <f>O179*H179</f>
        <v>0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253</v>
      </c>
      <c r="AT179" s="147" t="s">
        <v>157</v>
      </c>
      <c r="AU179" s="147" t="s">
        <v>90</v>
      </c>
      <c r="AY179" s="17" t="s">
        <v>155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7" t="s">
        <v>88</v>
      </c>
      <c r="BK179" s="148">
        <f>ROUND(I179*H179,2)</f>
        <v>0</v>
      </c>
      <c r="BL179" s="17" t="s">
        <v>253</v>
      </c>
      <c r="BM179" s="147" t="s">
        <v>595</v>
      </c>
    </row>
    <row r="180" spans="2:65" s="1" customFormat="1" ht="24.25" customHeight="1">
      <c r="B180" s="32"/>
      <c r="C180" s="136" t="s">
        <v>373</v>
      </c>
      <c r="D180" s="136" t="s">
        <v>157</v>
      </c>
      <c r="E180" s="137" t="s">
        <v>1592</v>
      </c>
      <c r="F180" s="138" t="s">
        <v>1593</v>
      </c>
      <c r="G180" s="139" t="s">
        <v>310</v>
      </c>
      <c r="H180" s="140">
        <v>2</v>
      </c>
      <c r="I180" s="141"/>
      <c r="J180" s="142">
        <f>ROUND(I180*H180,2)</f>
        <v>0</v>
      </c>
      <c r="K180" s="138" t="s">
        <v>1</v>
      </c>
      <c r="L180" s="32"/>
      <c r="M180" s="143" t="s">
        <v>1</v>
      </c>
      <c r="N180" s="144" t="s">
        <v>46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253</v>
      </c>
      <c r="AT180" s="147" t="s">
        <v>157</v>
      </c>
      <c r="AU180" s="147" t="s">
        <v>90</v>
      </c>
      <c r="AY180" s="17" t="s">
        <v>155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7" t="s">
        <v>88</v>
      </c>
      <c r="BK180" s="148">
        <f>ROUND(I180*H180,2)</f>
        <v>0</v>
      </c>
      <c r="BL180" s="17" t="s">
        <v>253</v>
      </c>
      <c r="BM180" s="147" t="s">
        <v>603</v>
      </c>
    </row>
    <row r="181" spans="2:63" s="11" customFormat="1" ht="22.9" customHeight="1">
      <c r="B181" s="124"/>
      <c r="D181" s="125" t="s">
        <v>80</v>
      </c>
      <c r="E181" s="134" t="s">
        <v>1594</v>
      </c>
      <c r="F181" s="134" t="s">
        <v>1595</v>
      </c>
      <c r="I181" s="127"/>
      <c r="J181" s="135">
        <f>BK181</f>
        <v>0</v>
      </c>
      <c r="L181" s="124"/>
      <c r="M181" s="129"/>
      <c r="P181" s="130">
        <f>SUM(P182:P186)</f>
        <v>0</v>
      </c>
      <c r="R181" s="130">
        <f>SUM(R182:R186)</f>
        <v>0</v>
      </c>
      <c r="T181" s="131">
        <f>SUM(T182:T186)</f>
        <v>0</v>
      </c>
      <c r="AR181" s="125" t="s">
        <v>90</v>
      </c>
      <c r="AT181" s="132" t="s">
        <v>80</v>
      </c>
      <c r="AU181" s="132" t="s">
        <v>88</v>
      </c>
      <c r="AY181" s="125" t="s">
        <v>155</v>
      </c>
      <c r="BK181" s="133">
        <f>SUM(BK182:BK186)</f>
        <v>0</v>
      </c>
    </row>
    <row r="182" spans="2:65" s="1" customFormat="1" ht="21.75" customHeight="1">
      <c r="B182" s="32"/>
      <c r="C182" s="136" t="s">
        <v>379</v>
      </c>
      <c r="D182" s="136" t="s">
        <v>157</v>
      </c>
      <c r="E182" s="137" t="s">
        <v>1596</v>
      </c>
      <c r="F182" s="138" t="s">
        <v>1597</v>
      </c>
      <c r="G182" s="139" t="s">
        <v>422</v>
      </c>
      <c r="H182" s="140">
        <v>50</v>
      </c>
      <c r="I182" s="141"/>
      <c r="J182" s="142">
        <f>ROUND(I182*H182,2)</f>
        <v>0</v>
      </c>
      <c r="K182" s="138" t="s">
        <v>1</v>
      </c>
      <c r="L182" s="32"/>
      <c r="M182" s="143" t="s">
        <v>1</v>
      </c>
      <c r="N182" s="144" t="s">
        <v>46</v>
      </c>
      <c r="P182" s="145">
        <f>O182*H182</f>
        <v>0</v>
      </c>
      <c r="Q182" s="145">
        <v>0</v>
      </c>
      <c r="R182" s="145">
        <f>Q182*H182</f>
        <v>0</v>
      </c>
      <c r="S182" s="145">
        <v>0</v>
      </c>
      <c r="T182" s="146">
        <f>S182*H182</f>
        <v>0</v>
      </c>
      <c r="AR182" s="147" t="s">
        <v>253</v>
      </c>
      <c r="AT182" s="147" t="s">
        <v>157</v>
      </c>
      <c r="AU182" s="147" t="s">
        <v>90</v>
      </c>
      <c r="AY182" s="17" t="s">
        <v>155</v>
      </c>
      <c r="BE182" s="148">
        <f>IF(N182="základní",J182,0)</f>
        <v>0</v>
      </c>
      <c r="BF182" s="148">
        <f>IF(N182="snížená",J182,0)</f>
        <v>0</v>
      </c>
      <c r="BG182" s="148">
        <f>IF(N182="zákl. přenesená",J182,0)</f>
        <v>0</v>
      </c>
      <c r="BH182" s="148">
        <f>IF(N182="sníž. přenesená",J182,0)</f>
        <v>0</v>
      </c>
      <c r="BI182" s="148">
        <f>IF(N182="nulová",J182,0)</f>
        <v>0</v>
      </c>
      <c r="BJ182" s="17" t="s">
        <v>88</v>
      </c>
      <c r="BK182" s="148">
        <f>ROUND(I182*H182,2)</f>
        <v>0</v>
      </c>
      <c r="BL182" s="17" t="s">
        <v>253</v>
      </c>
      <c r="BM182" s="147" t="s">
        <v>611</v>
      </c>
    </row>
    <row r="183" spans="2:65" s="1" customFormat="1" ht="21.75" customHeight="1">
      <c r="B183" s="32"/>
      <c r="C183" s="136" t="s">
        <v>383</v>
      </c>
      <c r="D183" s="136" t="s">
        <v>157</v>
      </c>
      <c r="E183" s="137" t="s">
        <v>1598</v>
      </c>
      <c r="F183" s="138" t="s">
        <v>1599</v>
      </c>
      <c r="G183" s="139" t="s">
        <v>422</v>
      </c>
      <c r="H183" s="140">
        <v>45</v>
      </c>
      <c r="I183" s="141"/>
      <c r="J183" s="142">
        <f>ROUND(I183*H183,2)</f>
        <v>0</v>
      </c>
      <c r="K183" s="138" t="s">
        <v>1</v>
      </c>
      <c r="L183" s="32"/>
      <c r="M183" s="143" t="s">
        <v>1</v>
      </c>
      <c r="N183" s="144" t="s">
        <v>46</v>
      </c>
      <c r="P183" s="145">
        <f>O183*H183</f>
        <v>0</v>
      </c>
      <c r="Q183" s="145">
        <v>0</v>
      </c>
      <c r="R183" s="145">
        <f>Q183*H183</f>
        <v>0</v>
      </c>
      <c r="S183" s="145">
        <v>0</v>
      </c>
      <c r="T183" s="146">
        <f>S183*H183</f>
        <v>0</v>
      </c>
      <c r="AR183" s="147" t="s">
        <v>253</v>
      </c>
      <c r="AT183" s="147" t="s">
        <v>157</v>
      </c>
      <c r="AU183" s="147" t="s">
        <v>90</v>
      </c>
      <c r="AY183" s="17" t="s">
        <v>155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7" t="s">
        <v>88</v>
      </c>
      <c r="BK183" s="148">
        <f>ROUND(I183*H183,2)</f>
        <v>0</v>
      </c>
      <c r="BL183" s="17" t="s">
        <v>253</v>
      </c>
      <c r="BM183" s="147" t="s">
        <v>619</v>
      </c>
    </row>
    <row r="184" spans="2:65" s="1" customFormat="1" ht="24.25" customHeight="1">
      <c r="B184" s="32"/>
      <c r="C184" s="136" t="s">
        <v>387</v>
      </c>
      <c r="D184" s="136" t="s">
        <v>157</v>
      </c>
      <c r="E184" s="137" t="s">
        <v>1600</v>
      </c>
      <c r="F184" s="138" t="s">
        <v>1601</v>
      </c>
      <c r="G184" s="139" t="s">
        <v>422</v>
      </c>
      <c r="H184" s="140">
        <v>4</v>
      </c>
      <c r="I184" s="141"/>
      <c r="J184" s="142">
        <f>ROUND(I184*H184,2)</f>
        <v>0</v>
      </c>
      <c r="K184" s="138" t="s">
        <v>1</v>
      </c>
      <c r="L184" s="32"/>
      <c r="M184" s="143" t="s">
        <v>1</v>
      </c>
      <c r="N184" s="144" t="s">
        <v>46</v>
      </c>
      <c r="P184" s="145">
        <f>O184*H184</f>
        <v>0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253</v>
      </c>
      <c r="AT184" s="147" t="s">
        <v>157</v>
      </c>
      <c r="AU184" s="147" t="s">
        <v>90</v>
      </c>
      <c r="AY184" s="17" t="s">
        <v>155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7" t="s">
        <v>88</v>
      </c>
      <c r="BK184" s="148">
        <f>ROUND(I184*H184,2)</f>
        <v>0</v>
      </c>
      <c r="BL184" s="17" t="s">
        <v>253</v>
      </c>
      <c r="BM184" s="147" t="s">
        <v>627</v>
      </c>
    </row>
    <row r="185" spans="2:65" s="1" customFormat="1" ht="16.5" customHeight="1">
      <c r="B185" s="32"/>
      <c r="C185" s="136" t="s">
        <v>392</v>
      </c>
      <c r="D185" s="136" t="s">
        <v>157</v>
      </c>
      <c r="E185" s="137" t="s">
        <v>1602</v>
      </c>
      <c r="F185" s="138" t="s">
        <v>1603</v>
      </c>
      <c r="G185" s="139" t="s">
        <v>422</v>
      </c>
      <c r="H185" s="140">
        <v>4</v>
      </c>
      <c r="I185" s="141"/>
      <c r="J185" s="142">
        <f>ROUND(I185*H185,2)</f>
        <v>0</v>
      </c>
      <c r="K185" s="138" t="s">
        <v>1</v>
      </c>
      <c r="L185" s="32"/>
      <c r="M185" s="143" t="s">
        <v>1</v>
      </c>
      <c r="N185" s="144" t="s">
        <v>46</v>
      </c>
      <c r="P185" s="145">
        <f>O185*H185</f>
        <v>0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253</v>
      </c>
      <c r="AT185" s="147" t="s">
        <v>157</v>
      </c>
      <c r="AU185" s="147" t="s">
        <v>90</v>
      </c>
      <c r="AY185" s="17" t="s">
        <v>155</v>
      </c>
      <c r="BE185" s="148">
        <f>IF(N185="základní",J185,0)</f>
        <v>0</v>
      </c>
      <c r="BF185" s="148">
        <f>IF(N185="snížená",J185,0)</f>
        <v>0</v>
      </c>
      <c r="BG185" s="148">
        <f>IF(N185="zákl. přenesená",J185,0)</f>
        <v>0</v>
      </c>
      <c r="BH185" s="148">
        <f>IF(N185="sníž. přenesená",J185,0)</f>
        <v>0</v>
      </c>
      <c r="BI185" s="148">
        <f>IF(N185="nulová",J185,0)</f>
        <v>0</v>
      </c>
      <c r="BJ185" s="17" t="s">
        <v>88</v>
      </c>
      <c r="BK185" s="148">
        <f>ROUND(I185*H185,2)</f>
        <v>0</v>
      </c>
      <c r="BL185" s="17" t="s">
        <v>253</v>
      </c>
      <c r="BM185" s="147" t="s">
        <v>641</v>
      </c>
    </row>
    <row r="186" spans="2:65" s="1" customFormat="1" ht="24.25" customHeight="1">
      <c r="B186" s="32"/>
      <c r="C186" s="136" t="s">
        <v>402</v>
      </c>
      <c r="D186" s="136" t="s">
        <v>157</v>
      </c>
      <c r="E186" s="137" t="s">
        <v>1604</v>
      </c>
      <c r="F186" s="138" t="s">
        <v>1605</v>
      </c>
      <c r="G186" s="139" t="s">
        <v>818</v>
      </c>
      <c r="H186" s="190"/>
      <c r="I186" s="141"/>
      <c r="J186" s="142">
        <f>ROUND(I186*H186,2)</f>
        <v>0</v>
      </c>
      <c r="K186" s="138" t="s">
        <v>1</v>
      </c>
      <c r="L186" s="32"/>
      <c r="M186" s="143" t="s">
        <v>1</v>
      </c>
      <c r="N186" s="144" t="s">
        <v>46</v>
      </c>
      <c r="P186" s="145">
        <f>O186*H186</f>
        <v>0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AR186" s="147" t="s">
        <v>253</v>
      </c>
      <c r="AT186" s="147" t="s">
        <v>157</v>
      </c>
      <c r="AU186" s="147" t="s">
        <v>90</v>
      </c>
      <c r="AY186" s="17" t="s">
        <v>155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7" t="s">
        <v>88</v>
      </c>
      <c r="BK186" s="148">
        <f>ROUND(I186*H186,2)</f>
        <v>0</v>
      </c>
      <c r="BL186" s="17" t="s">
        <v>253</v>
      </c>
      <c r="BM186" s="147" t="s">
        <v>653</v>
      </c>
    </row>
    <row r="187" spans="2:63" s="11" customFormat="1" ht="22.9" customHeight="1">
      <c r="B187" s="124"/>
      <c r="D187" s="125" t="s">
        <v>80</v>
      </c>
      <c r="E187" s="134" t="s">
        <v>1606</v>
      </c>
      <c r="F187" s="134" t="s">
        <v>1607</v>
      </c>
      <c r="I187" s="127"/>
      <c r="J187" s="135">
        <f>BK187</f>
        <v>0</v>
      </c>
      <c r="L187" s="124"/>
      <c r="M187" s="129"/>
      <c r="P187" s="130">
        <f>SUM(P188:P194)</f>
        <v>0</v>
      </c>
      <c r="R187" s="130">
        <f>SUM(R188:R194)</f>
        <v>0</v>
      </c>
      <c r="T187" s="131">
        <f>SUM(T188:T194)</f>
        <v>0</v>
      </c>
      <c r="AR187" s="125" t="s">
        <v>90</v>
      </c>
      <c r="AT187" s="132" t="s">
        <v>80</v>
      </c>
      <c r="AU187" s="132" t="s">
        <v>88</v>
      </c>
      <c r="AY187" s="125" t="s">
        <v>155</v>
      </c>
      <c r="BK187" s="133">
        <f>SUM(BK188:BK194)</f>
        <v>0</v>
      </c>
    </row>
    <row r="188" spans="2:65" s="1" customFormat="1" ht="21.75" customHeight="1">
      <c r="B188" s="32"/>
      <c r="C188" s="136" t="s">
        <v>407</v>
      </c>
      <c r="D188" s="136" t="s">
        <v>157</v>
      </c>
      <c r="E188" s="137" t="s">
        <v>1608</v>
      </c>
      <c r="F188" s="138" t="s">
        <v>1609</v>
      </c>
      <c r="G188" s="139" t="s">
        <v>310</v>
      </c>
      <c r="H188" s="140">
        <v>2</v>
      </c>
      <c r="I188" s="141"/>
      <c r="J188" s="142">
        <f aca="true" t="shared" si="20" ref="J188:J194">ROUND(I188*H188,2)</f>
        <v>0</v>
      </c>
      <c r="K188" s="138" t="s">
        <v>1</v>
      </c>
      <c r="L188" s="32"/>
      <c r="M188" s="143" t="s">
        <v>1</v>
      </c>
      <c r="N188" s="144" t="s">
        <v>46</v>
      </c>
      <c r="P188" s="145">
        <f aca="true" t="shared" si="21" ref="P188:P194">O188*H188</f>
        <v>0</v>
      </c>
      <c r="Q188" s="145">
        <v>0</v>
      </c>
      <c r="R188" s="145">
        <f aca="true" t="shared" si="22" ref="R188:R194">Q188*H188</f>
        <v>0</v>
      </c>
      <c r="S188" s="145">
        <v>0</v>
      </c>
      <c r="T188" s="146">
        <f aca="true" t="shared" si="23" ref="T188:T194">S188*H188</f>
        <v>0</v>
      </c>
      <c r="AR188" s="147" t="s">
        <v>253</v>
      </c>
      <c r="AT188" s="147" t="s">
        <v>157</v>
      </c>
      <c r="AU188" s="147" t="s">
        <v>90</v>
      </c>
      <c r="AY188" s="17" t="s">
        <v>155</v>
      </c>
      <c r="BE188" s="148">
        <f aca="true" t="shared" si="24" ref="BE188:BE194">IF(N188="základní",J188,0)</f>
        <v>0</v>
      </c>
      <c r="BF188" s="148">
        <f aca="true" t="shared" si="25" ref="BF188:BF194">IF(N188="snížená",J188,0)</f>
        <v>0</v>
      </c>
      <c r="BG188" s="148">
        <f aca="true" t="shared" si="26" ref="BG188:BG194">IF(N188="zákl. přenesená",J188,0)</f>
        <v>0</v>
      </c>
      <c r="BH188" s="148">
        <f aca="true" t="shared" si="27" ref="BH188:BH194">IF(N188="sníž. přenesená",J188,0)</f>
        <v>0</v>
      </c>
      <c r="BI188" s="148">
        <f aca="true" t="shared" si="28" ref="BI188:BI194">IF(N188="nulová",J188,0)</f>
        <v>0</v>
      </c>
      <c r="BJ188" s="17" t="s">
        <v>88</v>
      </c>
      <c r="BK188" s="148">
        <f aca="true" t="shared" si="29" ref="BK188:BK194">ROUND(I188*H188,2)</f>
        <v>0</v>
      </c>
      <c r="BL188" s="17" t="s">
        <v>253</v>
      </c>
      <c r="BM188" s="147" t="s">
        <v>663</v>
      </c>
    </row>
    <row r="189" spans="2:65" s="1" customFormat="1" ht="21.75" customHeight="1">
      <c r="B189" s="32"/>
      <c r="C189" s="136" t="s">
        <v>413</v>
      </c>
      <c r="D189" s="136" t="s">
        <v>157</v>
      </c>
      <c r="E189" s="137" t="s">
        <v>1610</v>
      </c>
      <c r="F189" s="138" t="s">
        <v>1611</v>
      </c>
      <c r="G189" s="139" t="s">
        <v>310</v>
      </c>
      <c r="H189" s="140">
        <v>7</v>
      </c>
      <c r="I189" s="141"/>
      <c r="J189" s="142">
        <f t="shared" si="20"/>
        <v>0</v>
      </c>
      <c r="K189" s="138" t="s">
        <v>1</v>
      </c>
      <c r="L189" s="32"/>
      <c r="M189" s="143" t="s">
        <v>1</v>
      </c>
      <c r="N189" s="144" t="s">
        <v>46</v>
      </c>
      <c r="P189" s="145">
        <f t="shared" si="21"/>
        <v>0</v>
      </c>
      <c r="Q189" s="145">
        <v>0</v>
      </c>
      <c r="R189" s="145">
        <f t="shared" si="22"/>
        <v>0</v>
      </c>
      <c r="S189" s="145">
        <v>0</v>
      </c>
      <c r="T189" s="146">
        <f t="shared" si="23"/>
        <v>0</v>
      </c>
      <c r="AR189" s="147" t="s">
        <v>253</v>
      </c>
      <c r="AT189" s="147" t="s">
        <v>157</v>
      </c>
      <c r="AU189" s="147" t="s">
        <v>90</v>
      </c>
      <c r="AY189" s="17" t="s">
        <v>155</v>
      </c>
      <c r="BE189" s="148">
        <f t="shared" si="24"/>
        <v>0</v>
      </c>
      <c r="BF189" s="148">
        <f t="shared" si="25"/>
        <v>0</v>
      </c>
      <c r="BG189" s="148">
        <f t="shared" si="26"/>
        <v>0</v>
      </c>
      <c r="BH189" s="148">
        <f t="shared" si="27"/>
        <v>0</v>
      </c>
      <c r="BI189" s="148">
        <f t="shared" si="28"/>
        <v>0</v>
      </c>
      <c r="BJ189" s="17" t="s">
        <v>88</v>
      </c>
      <c r="BK189" s="148">
        <f t="shared" si="29"/>
        <v>0</v>
      </c>
      <c r="BL189" s="17" t="s">
        <v>253</v>
      </c>
      <c r="BM189" s="147" t="s">
        <v>673</v>
      </c>
    </row>
    <row r="190" spans="2:65" s="1" customFormat="1" ht="21.75" customHeight="1">
      <c r="B190" s="32"/>
      <c r="C190" s="136" t="s">
        <v>419</v>
      </c>
      <c r="D190" s="136" t="s">
        <v>157</v>
      </c>
      <c r="E190" s="137" t="s">
        <v>1612</v>
      </c>
      <c r="F190" s="138" t="s">
        <v>1613</v>
      </c>
      <c r="G190" s="139" t="s">
        <v>310</v>
      </c>
      <c r="H190" s="140">
        <v>4</v>
      </c>
      <c r="I190" s="141"/>
      <c r="J190" s="142">
        <f t="shared" si="20"/>
        <v>0</v>
      </c>
      <c r="K190" s="138" t="s">
        <v>1</v>
      </c>
      <c r="L190" s="32"/>
      <c r="M190" s="143" t="s">
        <v>1</v>
      </c>
      <c r="N190" s="144" t="s">
        <v>46</v>
      </c>
      <c r="P190" s="145">
        <f t="shared" si="21"/>
        <v>0</v>
      </c>
      <c r="Q190" s="145">
        <v>0</v>
      </c>
      <c r="R190" s="145">
        <f t="shared" si="22"/>
        <v>0</v>
      </c>
      <c r="S190" s="145">
        <v>0</v>
      </c>
      <c r="T190" s="146">
        <f t="shared" si="23"/>
        <v>0</v>
      </c>
      <c r="AR190" s="147" t="s">
        <v>253</v>
      </c>
      <c r="AT190" s="147" t="s">
        <v>157</v>
      </c>
      <c r="AU190" s="147" t="s">
        <v>90</v>
      </c>
      <c r="AY190" s="17" t="s">
        <v>155</v>
      </c>
      <c r="BE190" s="148">
        <f t="shared" si="24"/>
        <v>0</v>
      </c>
      <c r="BF190" s="148">
        <f t="shared" si="25"/>
        <v>0</v>
      </c>
      <c r="BG190" s="148">
        <f t="shared" si="26"/>
        <v>0</v>
      </c>
      <c r="BH190" s="148">
        <f t="shared" si="27"/>
        <v>0</v>
      </c>
      <c r="BI190" s="148">
        <f t="shared" si="28"/>
        <v>0</v>
      </c>
      <c r="BJ190" s="17" t="s">
        <v>88</v>
      </c>
      <c r="BK190" s="148">
        <f t="shared" si="29"/>
        <v>0</v>
      </c>
      <c r="BL190" s="17" t="s">
        <v>253</v>
      </c>
      <c r="BM190" s="147" t="s">
        <v>689</v>
      </c>
    </row>
    <row r="191" spans="2:65" s="1" customFormat="1" ht="24.25" customHeight="1">
      <c r="B191" s="32"/>
      <c r="C191" s="136" t="s">
        <v>427</v>
      </c>
      <c r="D191" s="136" t="s">
        <v>157</v>
      </c>
      <c r="E191" s="137" t="s">
        <v>1614</v>
      </c>
      <c r="F191" s="138" t="s">
        <v>1615</v>
      </c>
      <c r="G191" s="139" t="s">
        <v>310</v>
      </c>
      <c r="H191" s="140">
        <v>2</v>
      </c>
      <c r="I191" s="141"/>
      <c r="J191" s="142">
        <f t="shared" si="20"/>
        <v>0</v>
      </c>
      <c r="K191" s="138" t="s">
        <v>1</v>
      </c>
      <c r="L191" s="32"/>
      <c r="M191" s="143" t="s">
        <v>1</v>
      </c>
      <c r="N191" s="144" t="s">
        <v>46</v>
      </c>
      <c r="P191" s="145">
        <f t="shared" si="21"/>
        <v>0</v>
      </c>
      <c r="Q191" s="145">
        <v>0</v>
      </c>
      <c r="R191" s="145">
        <f t="shared" si="22"/>
        <v>0</v>
      </c>
      <c r="S191" s="145">
        <v>0</v>
      </c>
      <c r="T191" s="146">
        <f t="shared" si="23"/>
        <v>0</v>
      </c>
      <c r="AR191" s="147" t="s">
        <v>253</v>
      </c>
      <c r="AT191" s="147" t="s">
        <v>157</v>
      </c>
      <c r="AU191" s="147" t="s">
        <v>90</v>
      </c>
      <c r="AY191" s="17" t="s">
        <v>155</v>
      </c>
      <c r="BE191" s="148">
        <f t="shared" si="24"/>
        <v>0</v>
      </c>
      <c r="BF191" s="148">
        <f t="shared" si="25"/>
        <v>0</v>
      </c>
      <c r="BG191" s="148">
        <f t="shared" si="26"/>
        <v>0</v>
      </c>
      <c r="BH191" s="148">
        <f t="shared" si="27"/>
        <v>0</v>
      </c>
      <c r="BI191" s="148">
        <f t="shared" si="28"/>
        <v>0</v>
      </c>
      <c r="BJ191" s="17" t="s">
        <v>88</v>
      </c>
      <c r="BK191" s="148">
        <f t="shared" si="29"/>
        <v>0</v>
      </c>
      <c r="BL191" s="17" t="s">
        <v>253</v>
      </c>
      <c r="BM191" s="147" t="s">
        <v>701</v>
      </c>
    </row>
    <row r="192" spans="2:65" s="1" customFormat="1" ht="24.25" customHeight="1">
      <c r="B192" s="32"/>
      <c r="C192" s="136" t="s">
        <v>432</v>
      </c>
      <c r="D192" s="136" t="s">
        <v>157</v>
      </c>
      <c r="E192" s="137" t="s">
        <v>1616</v>
      </c>
      <c r="F192" s="138" t="s">
        <v>1617</v>
      </c>
      <c r="G192" s="139" t="s">
        <v>310</v>
      </c>
      <c r="H192" s="140">
        <v>1</v>
      </c>
      <c r="I192" s="141"/>
      <c r="J192" s="142">
        <f t="shared" si="20"/>
        <v>0</v>
      </c>
      <c r="K192" s="138" t="s">
        <v>1</v>
      </c>
      <c r="L192" s="32"/>
      <c r="M192" s="143" t="s">
        <v>1</v>
      </c>
      <c r="N192" s="144" t="s">
        <v>46</v>
      </c>
      <c r="P192" s="145">
        <f t="shared" si="21"/>
        <v>0</v>
      </c>
      <c r="Q192" s="145">
        <v>0</v>
      </c>
      <c r="R192" s="145">
        <f t="shared" si="22"/>
        <v>0</v>
      </c>
      <c r="S192" s="145">
        <v>0</v>
      </c>
      <c r="T192" s="146">
        <f t="shared" si="23"/>
        <v>0</v>
      </c>
      <c r="AR192" s="147" t="s">
        <v>253</v>
      </c>
      <c r="AT192" s="147" t="s">
        <v>157</v>
      </c>
      <c r="AU192" s="147" t="s">
        <v>90</v>
      </c>
      <c r="AY192" s="17" t="s">
        <v>155</v>
      </c>
      <c r="BE192" s="148">
        <f t="shared" si="24"/>
        <v>0</v>
      </c>
      <c r="BF192" s="148">
        <f t="shared" si="25"/>
        <v>0</v>
      </c>
      <c r="BG192" s="148">
        <f t="shared" si="26"/>
        <v>0</v>
      </c>
      <c r="BH192" s="148">
        <f t="shared" si="27"/>
        <v>0</v>
      </c>
      <c r="BI192" s="148">
        <f t="shared" si="28"/>
        <v>0</v>
      </c>
      <c r="BJ192" s="17" t="s">
        <v>88</v>
      </c>
      <c r="BK192" s="148">
        <f t="shared" si="29"/>
        <v>0</v>
      </c>
      <c r="BL192" s="17" t="s">
        <v>253</v>
      </c>
      <c r="BM192" s="147" t="s">
        <v>712</v>
      </c>
    </row>
    <row r="193" spans="2:65" s="1" customFormat="1" ht="37.9" customHeight="1">
      <c r="B193" s="32"/>
      <c r="C193" s="136" t="s">
        <v>449</v>
      </c>
      <c r="D193" s="136" t="s">
        <v>157</v>
      </c>
      <c r="E193" s="137" t="s">
        <v>1618</v>
      </c>
      <c r="F193" s="138" t="s">
        <v>1619</v>
      </c>
      <c r="G193" s="139" t="s">
        <v>1284</v>
      </c>
      <c r="H193" s="140">
        <v>1</v>
      </c>
      <c r="I193" s="141"/>
      <c r="J193" s="142">
        <f t="shared" si="20"/>
        <v>0</v>
      </c>
      <c r="K193" s="138" t="s">
        <v>1</v>
      </c>
      <c r="L193" s="32"/>
      <c r="M193" s="143" t="s">
        <v>1</v>
      </c>
      <c r="N193" s="144" t="s">
        <v>46</v>
      </c>
      <c r="P193" s="145">
        <f t="shared" si="21"/>
        <v>0</v>
      </c>
      <c r="Q193" s="145">
        <v>0</v>
      </c>
      <c r="R193" s="145">
        <f t="shared" si="22"/>
        <v>0</v>
      </c>
      <c r="S193" s="145">
        <v>0</v>
      </c>
      <c r="T193" s="146">
        <f t="shared" si="23"/>
        <v>0</v>
      </c>
      <c r="AR193" s="147" t="s">
        <v>253</v>
      </c>
      <c r="AT193" s="147" t="s">
        <v>157</v>
      </c>
      <c r="AU193" s="147" t="s">
        <v>90</v>
      </c>
      <c r="AY193" s="17" t="s">
        <v>155</v>
      </c>
      <c r="BE193" s="148">
        <f t="shared" si="24"/>
        <v>0</v>
      </c>
      <c r="BF193" s="148">
        <f t="shared" si="25"/>
        <v>0</v>
      </c>
      <c r="BG193" s="148">
        <f t="shared" si="26"/>
        <v>0</v>
      </c>
      <c r="BH193" s="148">
        <f t="shared" si="27"/>
        <v>0</v>
      </c>
      <c r="BI193" s="148">
        <f t="shared" si="28"/>
        <v>0</v>
      </c>
      <c r="BJ193" s="17" t="s">
        <v>88</v>
      </c>
      <c r="BK193" s="148">
        <f t="shared" si="29"/>
        <v>0</v>
      </c>
      <c r="BL193" s="17" t="s">
        <v>253</v>
      </c>
      <c r="BM193" s="147" t="s">
        <v>723</v>
      </c>
    </row>
    <row r="194" spans="2:65" s="1" customFormat="1" ht="16.5" customHeight="1">
      <c r="B194" s="32"/>
      <c r="C194" s="136" t="s">
        <v>458</v>
      </c>
      <c r="D194" s="136" t="s">
        <v>157</v>
      </c>
      <c r="E194" s="137" t="s">
        <v>1620</v>
      </c>
      <c r="F194" s="138" t="s">
        <v>1621</v>
      </c>
      <c r="G194" s="139" t="s">
        <v>310</v>
      </c>
      <c r="H194" s="140">
        <v>1</v>
      </c>
      <c r="I194" s="141"/>
      <c r="J194" s="142">
        <f t="shared" si="20"/>
        <v>0</v>
      </c>
      <c r="K194" s="138" t="s">
        <v>1</v>
      </c>
      <c r="L194" s="32"/>
      <c r="M194" s="143" t="s">
        <v>1</v>
      </c>
      <c r="N194" s="144" t="s">
        <v>46</v>
      </c>
      <c r="P194" s="145">
        <f t="shared" si="21"/>
        <v>0</v>
      </c>
      <c r="Q194" s="145">
        <v>0</v>
      </c>
      <c r="R194" s="145">
        <f t="shared" si="22"/>
        <v>0</v>
      </c>
      <c r="S194" s="145">
        <v>0</v>
      </c>
      <c r="T194" s="146">
        <f t="shared" si="23"/>
        <v>0</v>
      </c>
      <c r="AR194" s="147" t="s">
        <v>253</v>
      </c>
      <c r="AT194" s="147" t="s">
        <v>157</v>
      </c>
      <c r="AU194" s="147" t="s">
        <v>90</v>
      </c>
      <c r="AY194" s="17" t="s">
        <v>155</v>
      </c>
      <c r="BE194" s="148">
        <f t="shared" si="24"/>
        <v>0</v>
      </c>
      <c r="BF194" s="148">
        <f t="shared" si="25"/>
        <v>0</v>
      </c>
      <c r="BG194" s="148">
        <f t="shared" si="26"/>
        <v>0</v>
      </c>
      <c r="BH194" s="148">
        <f t="shared" si="27"/>
        <v>0</v>
      </c>
      <c r="BI194" s="148">
        <f t="shared" si="28"/>
        <v>0</v>
      </c>
      <c r="BJ194" s="17" t="s">
        <v>88</v>
      </c>
      <c r="BK194" s="148">
        <f t="shared" si="29"/>
        <v>0</v>
      </c>
      <c r="BL194" s="17" t="s">
        <v>253</v>
      </c>
      <c r="BM194" s="147" t="s">
        <v>743</v>
      </c>
    </row>
    <row r="195" spans="2:63" s="11" customFormat="1" ht="22.9" customHeight="1">
      <c r="B195" s="124"/>
      <c r="D195" s="125" t="s">
        <v>80</v>
      </c>
      <c r="E195" s="134" t="s">
        <v>1622</v>
      </c>
      <c r="F195" s="134" t="s">
        <v>1623</v>
      </c>
      <c r="I195" s="127"/>
      <c r="J195" s="135">
        <f>BK195</f>
        <v>0</v>
      </c>
      <c r="L195" s="124"/>
      <c r="M195" s="129"/>
      <c r="P195" s="130">
        <f>P196</f>
        <v>0</v>
      </c>
      <c r="R195" s="130">
        <f>R196</f>
        <v>0</v>
      </c>
      <c r="T195" s="131">
        <f>T196</f>
        <v>0</v>
      </c>
      <c r="AR195" s="125" t="s">
        <v>90</v>
      </c>
      <c r="AT195" s="132" t="s">
        <v>80</v>
      </c>
      <c r="AU195" s="132" t="s">
        <v>88</v>
      </c>
      <c r="AY195" s="125" t="s">
        <v>155</v>
      </c>
      <c r="BK195" s="133">
        <f>BK196</f>
        <v>0</v>
      </c>
    </row>
    <row r="196" spans="2:65" s="1" customFormat="1" ht="24.25" customHeight="1">
      <c r="B196" s="32"/>
      <c r="C196" s="136" t="s">
        <v>465</v>
      </c>
      <c r="D196" s="136" t="s">
        <v>157</v>
      </c>
      <c r="E196" s="137" t="s">
        <v>1624</v>
      </c>
      <c r="F196" s="138" t="s">
        <v>1625</v>
      </c>
      <c r="G196" s="139" t="s">
        <v>160</v>
      </c>
      <c r="H196" s="140">
        <v>34.32</v>
      </c>
      <c r="I196" s="141"/>
      <c r="J196" s="142">
        <f>ROUND(I196*H196,2)</f>
        <v>0</v>
      </c>
      <c r="K196" s="138" t="s">
        <v>1</v>
      </c>
      <c r="L196" s="32"/>
      <c r="M196" s="143" t="s">
        <v>1</v>
      </c>
      <c r="N196" s="144" t="s">
        <v>46</v>
      </c>
      <c r="P196" s="145">
        <f>O196*H196</f>
        <v>0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253</v>
      </c>
      <c r="AT196" s="147" t="s">
        <v>157</v>
      </c>
      <c r="AU196" s="147" t="s">
        <v>90</v>
      </c>
      <c r="AY196" s="17" t="s">
        <v>155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7" t="s">
        <v>88</v>
      </c>
      <c r="BK196" s="148">
        <f>ROUND(I196*H196,2)</f>
        <v>0</v>
      </c>
      <c r="BL196" s="17" t="s">
        <v>253</v>
      </c>
      <c r="BM196" s="147" t="s">
        <v>752</v>
      </c>
    </row>
    <row r="197" spans="2:63" s="11" customFormat="1" ht="22.9" customHeight="1">
      <c r="B197" s="124"/>
      <c r="D197" s="125" t="s">
        <v>80</v>
      </c>
      <c r="E197" s="134" t="s">
        <v>1194</v>
      </c>
      <c r="F197" s="134" t="s">
        <v>1626</v>
      </c>
      <c r="I197" s="127"/>
      <c r="J197" s="135">
        <f>BK197</f>
        <v>0</v>
      </c>
      <c r="L197" s="124"/>
      <c r="M197" s="129"/>
      <c r="P197" s="130">
        <f>SUM(P198:P201)</f>
        <v>0</v>
      </c>
      <c r="R197" s="130">
        <f>SUM(R198:R201)</f>
        <v>0</v>
      </c>
      <c r="T197" s="131">
        <f>SUM(T198:T201)</f>
        <v>0</v>
      </c>
      <c r="AR197" s="125" t="s">
        <v>90</v>
      </c>
      <c r="AT197" s="132" t="s">
        <v>80</v>
      </c>
      <c r="AU197" s="132" t="s">
        <v>88</v>
      </c>
      <c r="AY197" s="125" t="s">
        <v>155</v>
      </c>
      <c r="BK197" s="133">
        <f>SUM(BK198:BK201)</f>
        <v>0</v>
      </c>
    </row>
    <row r="198" spans="2:65" s="1" customFormat="1" ht="16.5" customHeight="1">
      <c r="B198" s="32"/>
      <c r="C198" s="136" t="s">
        <v>483</v>
      </c>
      <c r="D198" s="136" t="s">
        <v>157</v>
      </c>
      <c r="E198" s="137" t="s">
        <v>1627</v>
      </c>
      <c r="F198" s="138" t="s">
        <v>1628</v>
      </c>
      <c r="G198" s="139" t="s">
        <v>310</v>
      </c>
      <c r="H198" s="140">
        <v>18</v>
      </c>
      <c r="I198" s="141"/>
      <c r="J198" s="142">
        <f>ROUND(I198*H198,2)</f>
        <v>0</v>
      </c>
      <c r="K198" s="138" t="s">
        <v>1</v>
      </c>
      <c r="L198" s="32"/>
      <c r="M198" s="143" t="s">
        <v>1</v>
      </c>
      <c r="N198" s="144" t="s">
        <v>46</v>
      </c>
      <c r="P198" s="145">
        <f>O198*H198</f>
        <v>0</v>
      </c>
      <c r="Q198" s="145">
        <v>0</v>
      </c>
      <c r="R198" s="145">
        <f>Q198*H198</f>
        <v>0</v>
      </c>
      <c r="S198" s="145">
        <v>0</v>
      </c>
      <c r="T198" s="146">
        <f>S198*H198</f>
        <v>0</v>
      </c>
      <c r="AR198" s="147" t="s">
        <v>253</v>
      </c>
      <c r="AT198" s="147" t="s">
        <v>157</v>
      </c>
      <c r="AU198" s="147" t="s">
        <v>90</v>
      </c>
      <c r="AY198" s="17" t="s">
        <v>155</v>
      </c>
      <c r="BE198" s="148">
        <f>IF(N198="základní",J198,0)</f>
        <v>0</v>
      </c>
      <c r="BF198" s="148">
        <f>IF(N198="snížená",J198,0)</f>
        <v>0</v>
      </c>
      <c r="BG198" s="148">
        <f>IF(N198="zákl. přenesená",J198,0)</f>
        <v>0</v>
      </c>
      <c r="BH198" s="148">
        <f>IF(N198="sníž. přenesená",J198,0)</f>
        <v>0</v>
      </c>
      <c r="BI198" s="148">
        <f>IF(N198="nulová",J198,0)</f>
        <v>0</v>
      </c>
      <c r="BJ198" s="17" t="s">
        <v>88</v>
      </c>
      <c r="BK198" s="148">
        <f>ROUND(I198*H198,2)</f>
        <v>0</v>
      </c>
      <c r="BL198" s="17" t="s">
        <v>253</v>
      </c>
      <c r="BM198" s="147" t="s">
        <v>766</v>
      </c>
    </row>
    <row r="199" spans="2:65" s="1" customFormat="1" ht="37.9" customHeight="1">
      <c r="B199" s="32"/>
      <c r="C199" s="136" t="s">
        <v>489</v>
      </c>
      <c r="D199" s="136" t="s">
        <v>157</v>
      </c>
      <c r="E199" s="137" t="s">
        <v>1629</v>
      </c>
      <c r="F199" s="138" t="s">
        <v>1630</v>
      </c>
      <c r="G199" s="139" t="s">
        <v>1265</v>
      </c>
      <c r="H199" s="140">
        <v>80</v>
      </c>
      <c r="I199" s="141"/>
      <c r="J199" s="142">
        <f>ROUND(I199*H199,2)</f>
        <v>0</v>
      </c>
      <c r="K199" s="138" t="s">
        <v>1</v>
      </c>
      <c r="L199" s="32"/>
      <c r="M199" s="143" t="s">
        <v>1</v>
      </c>
      <c r="N199" s="144" t="s">
        <v>46</v>
      </c>
      <c r="P199" s="145">
        <f>O199*H199</f>
        <v>0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253</v>
      </c>
      <c r="AT199" s="147" t="s">
        <v>157</v>
      </c>
      <c r="AU199" s="147" t="s">
        <v>90</v>
      </c>
      <c r="AY199" s="17" t="s">
        <v>155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7" t="s">
        <v>88</v>
      </c>
      <c r="BK199" s="148">
        <f>ROUND(I199*H199,2)</f>
        <v>0</v>
      </c>
      <c r="BL199" s="17" t="s">
        <v>253</v>
      </c>
      <c r="BM199" s="147" t="s">
        <v>777</v>
      </c>
    </row>
    <row r="200" spans="2:65" s="1" customFormat="1" ht="16.5" customHeight="1">
      <c r="B200" s="32"/>
      <c r="C200" s="136" t="s">
        <v>495</v>
      </c>
      <c r="D200" s="136" t="s">
        <v>157</v>
      </c>
      <c r="E200" s="137" t="s">
        <v>1631</v>
      </c>
      <c r="F200" s="138" t="s">
        <v>1632</v>
      </c>
      <c r="G200" s="139" t="s">
        <v>818</v>
      </c>
      <c r="H200" s="190"/>
      <c r="I200" s="141"/>
      <c r="J200" s="142">
        <f>ROUND(I200*H200,2)</f>
        <v>0</v>
      </c>
      <c r="K200" s="138" t="s">
        <v>1</v>
      </c>
      <c r="L200" s="32"/>
      <c r="M200" s="143" t="s">
        <v>1</v>
      </c>
      <c r="N200" s="144" t="s">
        <v>46</v>
      </c>
      <c r="P200" s="145">
        <f>O200*H200</f>
        <v>0</v>
      </c>
      <c r="Q200" s="145">
        <v>0</v>
      </c>
      <c r="R200" s="145">
        <f>Q200*H200</f>
        <v>0</v>
      </c>
      <c r="S200" s="145">
        <v>0</v>
      </c>
      <c r="T200" s="146">
        <f>S200*H200</f>
        <v>0</v>
      </c>
      <c r="AR200" s="147" t="s">
        <v>253</v>
      </c>
      <c r="AT200" s="147" t="s">
        <v>157</v>
      </c>
      <c r="AU200" s="147" t="s">
        <v>90</v>
      </c>
      <c r="AY200" s="17" t="s">
        <v>155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7" t="s">
        <v>88</v>
      </c>
      <c r="BK200" s="148">
        <f>ROUND(I200*H200,2)</f>
        <v>0</v>
      </c>
      <c r="BL200" s="17" t="s">
        <v>253</v>
      </c>
      <c r="BM200" s="147" t="s">
        <v>786</v>
      </c>
    </row>
    <row r="201" spans="2:65" s="1" customFormat="1" ht="24.25" customHeight="1">
      <c r="B201" s="32"/>
      <c r="C201" s="136" t="s">
        <v>514</v>
      </c>
      <c r="D201" s="136" t="s">
        <v>157</v>
      </c>
      <c r="E201" s="137" t="s">
        <v>1633</v>
      </c>
      <c r="F201" s="138" t="s">
        <v>1634</v>
      </c>
      <c r="G201" s="139" t="s">
        <v>818</v>
      </c>
      <c r="H201" s="190"/>
      <c r="I201" s="141"/>
      <c r="J201" s="142">
        <f>ROUND(I201*H201,2)</f>
        <v>0</v>
      </c>
      <c r="K201" s="138" t="s">
        <v>1</v>
      </c>
      <c r="L201" s="32"/>
      <c r="M201" s="143" t="s">
        <v>1</v>
      </c>
      <c r="N201" s="144" t="s">
        <v>46</v>
      </c>
      <c r="P201" s="145">
        <f>O201*H201</f>
        <v>0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47" t="s">
        <v>253</v>
      </c>
      <c r="AT201" s="147" t="s">
        <v>157</v>
      </c>
      <c r="AU201" s="147" t="s">
        <v>90</v>
      </c>
      <c r="AY201" s="17" t="s">
        <v>155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7" t="s">
        <v>88</v>
      </c>
      <c r="BK201" s="148">
        <f>ROUND(I201*H201,2)</f>
        <v>0</v>
      </c>
      <c r="BL201" s="17" t="s">
        <v>253</v>
      </c>
      <c r="BM201" s="147" t="s">
        <v>795</v>
      </c>
    </row>
    <row r="202" spans="2:63" s="11" customFormat="1" ht="22.9" customHeight="1">
      <c r="B202" s="124"/>
      <c r="D202" s="125" t="s">
        <v>80</v>
      </c>
      <c r="E202" s="134" t="s">
        <v>1341</v>
      </c>
      <c r="F202" s="134" t="s">
        <v>1635</v>
      </c>
      <c r="I202" s="127"/>
      <c r="J202" s="135">
        <f>BK202</f>
        <v>0</v>
      </c>
      <c r="L202" s="124"/>
      <c r="M202" s="129"/>
      <c r="P202" s="130">
        <f>SUM(P203:P206)</f>
        <v>0</v>
      </c>
      <c r="R202" s="130">
        <f>SUM(R203:R206)</f>
        <v>0</v>
      </c>
      <c r="T202" s="131">
        <f>SUM(T203:T206)</f>
        <v>0</v>
      </c>
      <c r="AR202" s="125" t="s">
        <v>90</v>
      </c>
      <c r="AT202" s="132" t="s">
        <v>80</v>
      </c>
      <c r="AU202" s="132" t="s">
        <v>88</v>
      </c>
      <c r="AY202" s="125" t="s">
        <v>155</v>
      </c>
      <c r="BK202" s="133">
        <f>SUM(BK203:BK206)</f>
        <v>0</v>
      </c>
    </row>
    <row r="203" spans="2:65" s="1" customFormat="1" ht="24.25" customHeight="1">
      <c r="B203" s="32"/>
      <c r="C203" s="136" t="s">
        <v>519</v>
      </c>
      <c r="D203" s="136" t="s">
        <v>157</v>
      </c>
      <c r="E203" s="137" t="s">
        <v>1636</v>
      </c>
      <c r="F203" s="138" t="s">
        <v>1637</v>
      </c>
      <c r="G203" s="139" t="s">
        <v>160</v>
      </c>
      <c r="H203" s="140">
        <v>2</v>
      </c>
      <c r="I203" s="141"/>
      <c r="J203" s="142">
        <f>ROUND(I203*H203,2)</f>
        <v>0</v>
      </c>
      <c r="K203" s="138" t="s">
        <v>1</v>
      </c>
      <c r="L203" s="32"/>
      <c r="M203" s="143" t="s">
        <v>1</v>
      </c>
      <c r="N203" s="144" t="s">
        <v>46</v>
      </c>
      <c r="P203" s="145">
        <f>O203*H203</f>
        <v>0</v>
      </c>
      <c r="Q203" s="145">
        <v>0</v>
      </c>
      <c r="R203" s="145">
        <f>Q203*H203</f>
        <v>0</v>
      </c>
      <c r="S203" s="145">
        <v>0</v>
      </c>
      <c r="T203" s="146">
        <f>S203*H203</f>
        <v>0</v>
      </c>
      <c r="AR203" s="147" t="s">
        <v>253</v>
      </c>
      <c r="AT203" s="147" t="s">
        <v>157</v>
      </c>
      <c r="AU203" s="147" t="s">
        <v>90</v>
      </c>
      <c r="AY203" s="17" t="s">
        <v>155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7" t="s">
        <v>88</v>
      </c>
      <c r="BK203" s="148">
        <f>ROUND(I203*H203,2)</f>
        <v>0</v>
      </c>
      <c r="BL203" s="17" t="s">
        <v>253</v>
      </c>
      <c r="BM203" s="147" t="s">
        <v>804</v>
      </c>
    </row>
    <row r="204" spans="2:65" s="1" customFormat="1" ht="16.5" customHeight="1">
      <c r="B204" s="32"/>
      <c r="C204" s="136" t="s">
        <v>524</v>
      </c>
      <c r="D204" s="136" t="s">
        <v>157</v>
      </c>
      <c r="E204" s="137" t="s">
        <v>1638</v>
      </c>
      <c r="F204" s="138" t="s">
        <v>1639</v>
      </c>
      <c r="G204" s="139" t="s">
        <v>422</v>
      </c>
      <c r="H204" s="140">
        <v>100</v>
      </c>
      <c r="I204" s="141"/>
      <c r="J204" s="142">
        <f>ROUND(I204*H204,2)</f>
        <v>0</v>
      </c>
      <c r="K204" s="138" t="s">
        <v>1</v>
      </c>
      <c r="L204" s="32"/>
      <c r="M204" s="143" t="s">
        <v>1</v>
      </c>
      <c r="N204" s="144" t="s">
        <v>46</v>
      </c>
      <c r="P204" s="145">
        <f>O204*H204</f>
        <v>0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AR204" s="147" t="s">
        <v>253</v>
      </c>
      <c r="AT204" s="147" t="s">
        <v>157</v>
      </c>
      <c r="AU204" s="147" t="s">
        <v>90</v>
      </c>
      <c r="AY204" s="17" t="s">
        <v>155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7" t="s">
        <v>88</v>
      </c>
      <c r="BK204" s="148">
        <f>ROUND(I204*H204,2)</f>
        <v>0</v>
      </c>
      <c r="BL204" s="17" t="s">
        <v>253</v>
      </c>
      <c r="BM204" s="147" t="s">
        <v>812</v>
      </c>
    </row>
    <row r="205" spans="2:65" s="1" customFormat="1" ht="24.25" customHeight="1">
      <c r="B205" s="32"/>
      <c r="C205" s="136" t="s">
        <v>529</v>
      </c>
      <c r="D205" s="136" t="s">
        <v>157</v>
      </c>
      <c r="E205" s="137" t="s">
        <v>1640</v>
      </c>
      <c r="F205" s="138" t="s">
        <v>1641</v>
      </c>
      <c r="G205" s="139" t="s">
        <v>422</v>
      </c>
      <c r="H205" s="140">
        <v>100</v>
      </c>
      <c r="I205" s="141"/>
      <c r="J205" s="142">
        <f>ROUND(I205*H205,2)</f>
        <v>0</v>
      </c>
      <c r="K205" s="138" t="s">
        <v>1</v>
      </c>
      <c r="L205" s="32"/>
      <c r="M205" s="143" t="s">
        <v>1</v>
      </c>
      <c r="N205" s="144" t="s">
        <v>46</v>
      </c>
      <c r="P205" s="145">
        <f>O205*H205</f>
        <v>0</v>
      </c>
      <c r="Q205" s="145">
        <v>0</v>
      </c>
      <c r="R205" s="145">
        <f>Q205*H205</f>
        <v>0</v>
      </c>
      <c r="S205" s="145">
        <v>0</v>
      </c>
      <c r="T205" s="146">
        <f>S205*H205</f>
        <v>0</v>
      </c>
      <c r="AR205" s="147" t="s">
        <v>253</v>
      </c>
      <c r="AT205" s="147" t="s">
        <v>157</v>
      </c>
      <c r="AU205" s="147" t="s">
        <v>90</v>
      </c>
      <c r="AY205" s="17" t="s">
        <v>155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7" t="s">
        <v>88</v>
      </c>
      <c r="BK205" s="148">
        <f>ROUND(I205*H205,2)</f>
        <v>0</v>
      </c>
      <c r="BL205" s="17" t="s">
        <v>253</v>
      </c>
      <c r="BM205" s="147" t="s">
        <v>822</v>
      </c>
    </row>
    <row r="206" spans="2:65" s="1" customFormat="1" ht="24.25" customHeight="1">
      <c r="B206" s="32"/>
      <c r="C206" s="136" t="s">
        <v>534</v>
      </c>
      <c r="D206" s="136" t="s">
        <v>157</v>
      </c>
      <c r="E206" s="137" t="s">
        <v>1642</v>
      </c>
      <c r="F206" s="138" t="s">
        <v>1643</v>
      </c>
      <c r="G206" s="139" t="s">
        <v>422</v>
      </c>
      <c r="H206" s="140">
        <v>100</v>
      </c>
      <c r="I206" s="141"/>
      <c r="J206" s="142">
        <f>ROUND(I206*H206,2)</f>
        <v>0</v>
      </c>
      <c r="K206" s="138" t="s">
        <v>1</v>
      </c>
      <c r="L206" s="32"/>
      <c r="M206" s="143" t="s">
        <v>1</v>
      </c>
      <c r="N206" s="144" t="s">
        <v>46</v>
      </c>
      <c r="P206" s="145">
        <f>O206*H206</f>
        <v>0</v>
      </c>
      <c r="Q206" s="145">
        <v>0</v>
      </c>
      <c r="R206" s="145">
        <f>Q206*H206</f>
        <v>0</v>
      </c>
      <c r="S206" s="145">
        <v>0</v>
      </c>
      <c r="T206" s="146">
        <f>S206*H206</f>
        <v>0</v>
      </c>
      <c r="AR206" s="147" t="s">
        <v>253</v>
      </c>
      <c r="AT206" s="147" t="s">
        <v>157</v>
      </c>
      <c r="AU206" s="147" t="s">
        <v>90</v>
      </c>
      <c r="AY206" s="17" t="s">
        <v>155</v>
      </c>
      <c r="BE206" s="148">
        <f>IF(N206="základní",J206,0)</f>
        <v>0</v>
      </c>
      <c r="BF206" s="148">
        <f>IF(N206="snížená",J206,0)</f>
        <v>0</v>
      </c>
      <c r="BG206" s="148">
        <f>IF(N206="zákl. přenesená",J206,0)</f>
        <v>0</v>
      </c>
      <c r="BH206" s="148">
        <f>IF(N206="sníž. přenesená",J206,0)</f>
        <v>0</v>
      </c>
      <c r="BI206" s="148">
        <f>IF(N206="nulová",J206,0)</f>
        <v>0</v>
      </c>
      <c r="BJ206" s="17" t="s">
        <v>88</v>
      </c>
      <c r="BK206" s="148">
        <f>ROUND(I206*H206,2)</f>
        <v>0</v>
      </c>
      <c r="BL206" s="17" t="s">
        <v>253</v>
      </c>
      <c r="BM206" s="147" t="s">
        <v>833</v>
      </c>
    </row>
    <row r="207" spans="2:63" s="11" customFormat="1" ht="25.9" customHeight="1">
      <c r="B207" s="124"/>
      <c r="D207" s="125"/>
      <c r="E207" s="126"/>
      <c r="F207" s="126"/>
      <c r="I207" s="127"/>
      <c r="J207" s="128"/>
      <c r="L207" s="124"/>
      <c r="M207" s="129"/>
      <c r="P207" s="130">
        <f>SUM(P208:P209)</f>
        <v>0</v>
      </c>
      <c r="R207" s="130">
        <f>SUM(R208:R209)</f>
        <v>0</v>
      </c>
      <c r="T207" s="131">
        <f>SUM(T208:T209)</f>
        <v>0</v>
      </c>
      <c r="AR207" s="125" t="s">
        <v>162</v>
      </c>
      <c r="AT207" s="132" t="s">
        <v>80</v>
      </c>
      <c r="AU207" s="132" t="s">
        <v>81</v>
      </c>
      <c r="AY207" s="125" t="s">
        <v>155</v>
      </c>
      <c r="BK207" s="133">
        <f>SUM(BK208:BK209)</f>
        <v>0</v>
      </c>
    </row>
    <row r="208" spans="2:65" s="1" customFormat="1" ht="16.5" customHeight="1">
      <c r="B208" s="32"/>
      <c r="C208" s="136"/>
      <c r="D208" s="136"/>
      <c r="E208" s="137"/>
      <c r="F208" s="138"/>
      <c r="G208" s="139"/>
      <c r="H208" s="140"/>
      <c r="I208" s="141"/>
      <c r="J208" s="142"/>
      <c r="K208" s="138"/>
      <c r="L208" s="32"/>
      <c r="M208" s="143" t="s">
        <v>1</v>
      </c>
      <c r="N208" s="144" t="s">
        <v>46</v>
      </c>
      <c r="P208" s="145">
        <f>O208*H208</f>
        <v>0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1644</v>
      </c>
      <c r="AT208" s="147" t="s">
        <v>157</v>
      </c>
      <c r="AU208" s="147" t="s">
        <v>88</v>
      </c>
      <c r="AY208" s="17" t="s">
        <v>155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7" t="s">
        <v>88</v>
      </c>
      <c r="BK208" s="148">
        <f>ROUND(I208*H208,2)</f>
        <v>0</v>
      </c>
      <c r="BL208" s="17" t="s">
        <v>1644</v>
      </c>
      <c r="BM208" s="147" t="s">
        <v>847</v>
      </c>
    </row>
    <row r="209" spans="2:47" s="1" customFormat="1" ht="12">
      <c r="B209" s="32"/>
      <c r="D209" s="150"/>
      <c r="F209" s="180"/>
      <c r="I209" s="181"/>
      <c r="L209" s="32"/>
      <c r="M209" s="182"/>
      <c r="T209" s="54"/>
      <c r="AT209" s="17" t="s">
        <v>277</v>
      </c>
      <c r="AU209" s="17" t="s">
        <v>88</v>
      </c>
    </row>
    <row r="210" spans="2:63" s="11" customFormat="1" ht="25.9" customHeight="1">
      <c r="B210" s="124"/>
      <c r="D210" s="125" t="s">
        <v>80</v>
      </c>
      <c r="E210" s="126" t="s">
        <v>1645</v>
      </c>
      <c r="F210" s="126" t="s">
        <v>1646</v>
      </c>
      <c r="I210" s="127"/>
      <c r="J210" s="128">
        <f>BK210</f>
        <v>0</v>
      </c>
      <c r="L210" s="124"/>
      <c r="M210" s="129"/>
      <c r="P210" s="130">
        <f>SUM(P211:P213)</f>
        <v>0</v>
      </c>
      <c r="R210" s="130">
        <f>SUM(R211:R213)</f>
        <v>0</v>
      </c>
      <c r="T210" s="131">
        <f>SUM(T211:T213)</f>
        <v>0</v>
      </c>
      <c r="AR210" s="125" t="s">
        <v>162</v>
      </c>
      <c r="AT210" s="132" t="s">
        <v>80</v>
      </c>
      <c r="AU210" s="132" t="s">
        <v>81</v>
      </c>
      <c r="AY210" s="125" t="s">
        <v>155</v>
      </c>
      <c r="BK210" s="133">
        <f>SUM(BK211:BK213)</f>
        <v>0</v>
      </c>
    </row>
    <row r="211" spans="2:65" s="1" customFormat="1" ht="37.9" customHeight="1">
      <c r="B211" s="32"/>
      <c r="C211" s="136" t="s">
        <v>542</v>
      </c>
      <c r="D211" s="136" t="s">
        <v>157</v>
      </c>
      <c r="E211" s="137" t="s">
        <v>1647</v>
      </c>
      <c r="F211" s="138" t="s">
        <v>1648</v>
      </c>
      <c r="G211" s="139" t="s">
        <v>1466</v>
      </c>
      <c r="H211" s="140">
        <v>1</v>
      </c>
      <c r="I211" s="141"/>
      <c r="J211" s="142">
        <f>ROUND(I211*H211,2)</f>
        <v>0</v>
      </c>
      <c r="K211" s="138" t="s">
        <v>1</v>
      </c>
      <c r="L211" s="32"/>
      <c r="M211" s="143" t="s">
        <v>1</v>
      </c>
      <c r="N211" s="144" t="s">
        <v>46</v>
      </c>
      <c r="P211" s="145">
        <f>O211*H211</f>
        <v>0</v>
      </c>
      <c r="Q211" s="145">
        <v>0</v>
      </c>
      <c r="R211" s="145">
        <f>Q211*H211</f>
        <v>0</v>
      </c>
      <c r="S211" s="145">
        <v>0</v>
      </c>
      <c r="T211" s="146">
        <f>S211*H211</f>
        <v>0</v>
      </c>
      <c r="AR211" s="147" t="s">
        <v>1644</v>
      </c>
      <c r="AT211" s="147" t="s">
        <v>157</v>
      </c>
      <c r="AU211" s="147" t="s">
        <v>88</v>
      </c>
      <c r="AY211" s="17" t="s">
        <v>155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7" t="s">
        <v>88</v>
      </c>
      <c r="BK211" s="148">
        <f>ROUND(I211*H211,2)</f>
        <v>0</v>
      </c>
      <c r="BL211" s="17" t="s">
        <v>1644</v>
      </c>
      <c r="BM211" s="147" t="s">
        <v>857</v>
      </c>
    </row>
    <row r="212" spans="2:65" s="1" customFormat="1" ht="16.5" customHeight="1">
      <c r="B212" s="32"/>
      <c r="C212" s="136" t="s">
        <v>546</v>
      </c>
      <c r="D212" s="136" t="s">
        <v>157</v>
      </c>
      <c r="E212" s="137" t="s">
        <v>1649</v>
      </c>
      <c r="F212" s="138" t="s">
        <v>1650</v>
      </c>
      <c r="G212" s="139" t="s">
        <v>962</v>
      </c>
      <c r="H212" s="140">
        <v>1</v>
      </c>
      <c r="I212" s="141"/>
      <c r="J212" s="142">
        <f>ROUND(I212*H212,2)</f>
        <v>0</v>
      </c>
      <c r="K212" s="138" t="s">
        <v>1</v>
      </c>
      <c r="L212" s="32"/>
      <c r="M212" s="143" t="s">
        <v>1</v>
      </c>
      <c r="N212" s="144" t="s">
        <v>46</v>
      </c>
      <c r="P212" s="145">
        <f>O212*H212</f>
        <v>0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1644</v>
      </c>
      <c r="AT212" s="147" t="s">
        <v>157</v>
      </c>
      <c r="AU212" s="147" t="s">
        <v>88</v>
      </c>
      <c r="AY212" s="17" t="s">
        <v>155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7" t="s">
        <v>88</v>
      </c>
      <c r="BK212" s="148">
        <f>ROUND(I212*H212,2)</f>
        <v>0</v>
      </c>
      <c r="BL212" s="17" t="s">
        <v>1644</v>
      </c>
      <c r="BM212" s="147" t="s">
        <v>866</v>
      </c>
    </row>
    <row r="213" spans="2:65" s="1" customFormat="1" ht="21.75" customHeight="1">
      <c r="B213" s="32"/>
      <c r="C213" s="136" t="s">
        <v>551</v>
      </c>
      <c r="D213" s="136" t="s">
        <v>157</v>
      </c>
      <c r="E213" s="137" t="s">
        <v>1651</v>
      </c>
      <c r="F213" s="138" t="s">
        <v>1652</v>
      </c>
      <c r="G213" s="139" t="s">
        <v>1466</v>
      </c>
      <c r="H213" s="140">
        <v>8</v>
      </c>
      <c r="I213" s="141"/>
      <c r="J213" s="142">
        <f>ROUND(I213*H213,2)</f>
        <v>0</v>
      </c>
      <c r="K213" s="138" t="s">
        <v>1</v>
      </c>
      <c r="L213" s="32"/>
      <c r="M213" s="191" t="s">
        <v>1</v>
      </c>
      <c r="N213" s="192" t="s">
        <v>46</v>
      </c>
      <c r="O213" s="193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AR213" s="147" t="s">
        <v>1644</v>
      </c>
      <c r="AT213" s="147" t="s">
        <v>157</v>
      </c>
      <c r="AU213" s="147" t="s">
        <v>88</v>
      </c>
      <c r="AY213" s="17" t="s">
        <v>155</v>
      </c>
      <c r="BE213" s="148">
        <f>IF(N213="základní",J213,0)</f>
        <v>0</v>
      </c>
      <c r="BF213" s="148">
        <f>IF(N213="snížená",J213,0)</f>
        <v>0</v>
      </c>
      <c r="BG213" s="148">
        <f>IF(N213="zákl. přenesená",J213,0)</f>
        <v>0</v>
      </c>
      <c r="BH213" s="148">
        <f>IF(N213="sníž. přenesená",J213,0)</f>
        <v>0</v>
      </c>
      <c r="BI213" s="148">
        <f>IF(N213="nulová",J213,0)</f>
        <v>0</v>
      </c>
      <c r="BJ213" s="17" t="s">
        <v>88</v>
      </c>
      <c r="BK213" s="148">
        <f>ROUND(I213*H213,2)</f>
        <v>0</v>
      </c>
      <c r="BL213" s="17" t="s">
        <v>1644</v>
      </c>
      <c r="BM213" s="147" t="s">
        <v>873</v>
      </c>
    </row>
    <row r="214" spans="2:12" s="1" customFormat="1" ht="7" customHeight="1">
      <c r="B214" s="43"/>
      <c r="C214" s="44"/>
      <c r="D214" s="44"/>
      <c r="E214" s="44"/>
      <c r="F214" s="44"/>
      <c r="G214" s="44"/>
      <c r="H214" s="44"/>
      <c r="I214" s="44"/>
      <c r="J214" s="44"/>
      <c r="K214" s="44"/>
      <c r="L214" s="32"/>
    </row>
  </sheetData>
  <autoFilter ref="C135:K213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6"/>
  <sheetViews>
    <sheetView showGridLines="0" tabSelected="1" workbookViewId="0" topLeftCell="A10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105</v>
      </c>
    </row>
    <row r="3" spans="2:46" ht="7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90</v>
      </c>
    </row>
    <row r="4" spans="2:46" ht="25" customHeight="1" hidden="1">
      <c r="B4" s="20"/>
      <c r="D4" s="21" t="s">
        <v>106</v>
      </c>
      <c r="L4" s="20"/>
      <c r="M4" s="91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27" t="s">
        <v>16</v>
      </c>
      <c r="L6" s="20"/>
    </row>
    <row r="7" spans="2:12" ht="16.5" customHeight="1" hidden="1">
      <c r="B7" s="20"/>
      <c r="E7" s="240" t="str">
        <f>'Rekapitulace stavby'!K6</f>
        <v>Rekonstrukce objektu garáží nákladních vozidel - Jaroměř</v>
      </c>
      <c r="F7" s="241"/>
      <c r="G7" s="241"/>
      <c r="H7" s="241"/>
      <c r="L7" s="20"/>
    </row>
    <row r="8" spans="2:12" s="1" customFormat="1" ht="12" customHeight="1" hidden="1">
      <c r="B8" s="32"/>
      <c r="D8" s="27" t="s">
        <v>107</v>
      </c>
      <c r="L8" s="32"/>
    </row>
    <row r="9" spans="2:12" s="1" customFormat="1" ht="16.5" customHeight="1" hidden="1">
      <c r="B9" s="32"/>
      <c r="E9" s="230" t="s">
        <v>1653</v>
      </c>
      <c r="F9" s="239"/>
      <c r="G9" s="239"/>
      <c r="H9" s="239"/>
      <c r="L9" s="32"/>
    </row>
    <row r="10" spans="2:12" s="1" customFormat="1" ht="12" hidden="1">
      <c r="B10" s="32"/>
      <c r="L10" s="32"/>
    </row>
    <row r="11" spans="2:12" s="1" customFormat="1" ht="12" customHeight="1" hidden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 hidden="1">
      <c r="B12" s="32"/>
      <c r="D12" s="27" t="s">
        <v>20</v>
      </c>
      <c r="F12" s="25" t="s">
        <v>21</v>
      </c>
      <c r="I12" s="27" t="s">
        <v>22</v>
      </c>
      <c r="J12" s="51" t="str">
        <f>'Rekapitulace stavby'!AN8</f>
        <v>10. 1. 2023</v>
      </c>
      <c r="L12" s="32"/>
    </row>
    <row r="13" spans="2:12" s="1" customFormat="1" ht="10.9" customHeight="1" hidden="1">
      <c r="B13" s="32"/>
      <c r="L13" s="32"/>
    </row>
    <row r="14" spans="2:12" s="1" customFormat="1" ht="12" customHeight="1" hidden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 hidden="1">
      <c r="B15" s="32"/>
      <c r="E15" s="25" t="s">
        <v>27</v>
      </c>
      <c r="I15" s="27" t="s">
        <v>28</v>
      </c>
      <c r="J15" s="25" t="s">
        <v>29</v>
      </c>
      <c r="L15" s="32"/>
    </row>
    <row r="16" spans="2:12" s="1" customFormat="1" ht="7" customHeight="1" hidden="1">
      <c r="B16" s="32"/>
      <c r="L16" s="32"/>
    </row>
    <row r="17" spans="2:12" s="1" customFormat="1" ht="12" customHeight="1" hidden="1">
      <c r="B17" s="32"/>
      <c r="D17" s="27" t="s">
        <v>30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hidden="1">
      <c r="B18" s="32"/>
      <c r="E18" s="242" t="str">
        <f>'Rekapitulace stavby'!E14</f>
        <v>Vyplň údaj</v>
      </c>
      <c r="F18" s="207"/>
      <c r="G18" s="207"/>
      <c r="H18" s="207"/>
      <c r="I18" s="27" t="s">
        <v>28</v>
      </c>
      <c r="J18" s="28" t="str">
        <f>'Rekapitulace stavby'!AN14</f>
        <v>Vyplň údaj</v>
      </c>
      <c r="L18" s="32"/>
    </row>
    <row r="19" spans="2:12" s="1" customFormat="1" ht="7" customHeight="1" hidden="1">
      <c r="B19" s="32"/>
      <c r="L19" s="32"/>
    </row>
    <row r="20" spans="2:12" s="1" customFormat="1" ht="12" customHeight="1" hidden="1">
      <c r="B20" s="32"/>
      <c r="D20" s="27" t="s">
        <v>32</v>
      </c>
      <c r="I20" s="27" t="s">
        <v>25</v>
      </c>
      <c r="J20" s="25" t="s">
        <v>33</v>
      </c>
      <c r="L20" s="32"/>
    </row>
    <row r="21" spans="2:12" s="1" customFormat="1" ht="18" customHeight="1" hidden="1">
      <c r="B21" s="32"/>
      <c r="E21" s="25" t="s">
        <v>34</v>
      </c>
      <c r="I21" s="27" t="s">
        <v>28</v>
      </c>
      <c r="J21" s="25" t="s">
        <v>35</v>
      </c>
      <c r="L21" s="32"/>
    </row>
    <row r="22" spans="2:12" s="1" customFormat="1" ht="7" customHeight="1" hidden="1">
      <c r="B22" s="32"/>
      <c r="L22" s="32"/>
    </row>
    <row r="23" spans="2:12" s="1" customFormat="1" ht="12" customHeight="1" hidden="1">
      <c r="B23" s="32"/>
      <c r="D23" s="27" t="s">
        <v>37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hidden="1">
      <c r="B24" s="32"/>
      <c r="E24" s="25" t="str">
        <f>IF('Rekapitulace stavby'!E20="","",'Rekapitulace stavby'!E20)</f>
        <v xml:space="preserve"> </v>
      </c>
      <c r="I24" s="27" t="s">
        <v>28</v>
      </c>
      <c r="J24" s="25" t="str">
        <f>IF('Rekapitulace stavby'!AN20="","",'Rekapitulace stavby'!AN20)</f>
        <v/>
      </c>
      <c r="L24" s="32"/>
    </row>
    <row r="25" spans="2:12" s="1" customFormat="1" ht="7" customHeight="1" hidden="1">
      <c r="B25" s="32"/>
      <c r="L25" s="32"/>
    </row>
    <row r="26" spans="2:12" s="1" customFormat="1" ht="12" customHeight="1" hidden="1">
      <c r="B26" s="32"/>
      <c r="D26" s="27" t="s">
        <v>39</v>
      </c>
      <c r="L26" s="32"/>
    </row>
    <row r="27" spans="2:12" s="7" customFormat="1" ht="71.25" customHeight="1" hidden="1">
      <c r="B27" s="92"/>
      <c r="E27" s="211" t="s">
        <v>40</v>
      </c>
      <c r="F27" s="211"/>
      <c r="G27" s="211"/>
      <c r="H27" s="211"/>
      <c r="L27" s="92"/>
    </row>
    <row r="28" spans="2:12" s="1" customFormat="1" ht="7" customHeight="1" hidden="1">
      <c r="B28" s="32"/>
      <c r="L28" s="32"/>
    </row>
    <row r="29" spans="2:12" s="1" customFormat="1" ht="7" customHeight="1" hidden="1">
      <c r="B29" s="32"/>
      <c r="D29" s="52"/>
      <c r="E29" s="52"/>
      <c r="F29" s="52"/>
      <c r="G29" s="52"/>
      <c r="H29" s="52"/>
      <c r="I29" s="52"/>
      <c r="J29" s="52"/>
      <c r="K29" s="52"/>
      <c r="L29" s="32"/>
    </row>
    <row r="30" spans="2:12" s="1" customFormat="1" ht="25.4" customHeight="1" hidden="1">
      <c r="B30" s="32"/>
      <c r="D30" s="93" t="s">
        <v>41</v>
      </c>
      <c r="J30" s="64">
        <f>ROUND(J121,2)</f>
        <v>0</v>
      </c>
      <c r="L30" s="32"/>
    </row>
    <row r="31" spans="2:12" s="1" customFormat="1" ht="7" customHeight="1" hidden="1">
      <c r="B31" s="32"/>
      <c r="D31" s="52"/>
      <c r="E31" s="52"/>
      <c r="F31" s="52"/>
      <c r="G31" s="52"/>
      <c r="H31" s="52"/>
      <c r="I31" s="52"/>
      <c r="J31" s="52"/>
      <c r="K31" s="52"/>
      <c r="L31" s="32"/>
    </row>
    <row r="32" spans="2:12" s="1" customFormat="1" ht="14.5" customHeight="1" hidden="1">
      <c r="B32" s="32"/>
      <c r="F32" s="94" t="s">
        <v>43</v>
      </c>
      <c r="I32" s="94" t="s">
        <v>42</v>
      </c>
      <c r="J32" s="94" t="s">
        <v>44</v>
      </c>
      <c r="L32" s="32"/>
    </row>
    <row r="33" spans="2:12" s="1" customFormat="1" ht="14.5" customHeight="1" hidden="1">
      <c r="B33" s="32"/>
      <c r="D33" s="95" t="s">
        <v>45</v>
      </c>
      <c r="E33" s="27" t="s">
        <v>46</v>
      </c>
      <c r="F33" s="84">
        <f>ROUND((SUM(BE121:BE145)),2)</f>
        <v>0</v>
      </c>
      <c r="I33" s="96">
        <v>0.21</v>
      </c>
      <c r="J33" s="84">
        <f>ROUND(((SUM(BE121:BE145))*I33),2)</f>
        <v>0</v>
      </c>
      <c r="L33" s="32"/>
    </row>
    <row r="34" spans="2:12" s="1" customFormat="1" ht="14.5" customHeight="1" hidden="1">
      <c r="B34" s="32"/>
      <c r="E34" s="27" t="s">
        <v>47</v>
      </c>
      <c r="F34" s="84">
        <f>ROUND((SUM(BF121:BF145)),2)</f>
        <v>0</v>
      </c>
      <c r="I34" s="96">
        <v>0.15</v>
      </c>
      <c r="J34" s="84">
        <f>ROUND(((SUM(BF121:BF145))*I34),2)</f>
        <v>0</v>
      </c>
      <c r="L34" s="32"/>
    </row>
    <row r="35" spans="2:12" s="1" customFormat="1" ht="14.5" customHeight="1" hidden="1">
      <c r="B35" s="32"/>
      <c r="E35" s="27" t="s">
        <v>48</v>
      </c>
      <c r="F35" s="84">
        <f>ROUND((SUM(BG121:BG145)),2)</f>
        <v>0</v>
      </c>
      <c r="I35" s="96">
        <v>0.21</v>
      </c>
      <c r="J35" s="84">
        <f>0</f>
        <v>0</v>
      </c>
      <c r="L35" s="32"/>
    </row>
    <row r="36" spans="2:12" s="1" customFormat="1" ht="14.5" customHeight="1" hidden="1">
      <c r="B36" s="32"/>
      <c r="E36" s="27" t="s">
        <v>49</v>
      </c>
      <c r="F36" s="84">
        <f>ROUND((SUM(BH121:BH145)),2)</f>
        <v>0</v>
      </c>
      <c r="I36" s="96">
        <v>0.15</v>
      </c>
      <c r="J36" s="84">
        <f>0</f>
        <v>0</v>
      </c>
      <c r="L36" s="32"/>
    </row>
    <row r="37" spans="2:12" s="1" customFormat="1" ht="14.5" customHeight="1" hidden="1">
      <c r="B37" s="32"/>
      <c r="E37" s="27" t="s">
        <v>50</v>
      </c>
      <c r="F37" s="84">
        <f>ROUND((SUM(BI121:BI145)),2)</f>
        <v>0</v>
      </c>
      <c r="I37" s="96">
        <v>0</v>
      </c>
      <c r="J37" s="84">
        <f>0</f>
        <v>0</v>
      </c>
      <c r="L37" s="32"/>
    </row>
    <row r="38" spans="2:12" s="1" customFormat="1" ht="7" customHeight="1" hidden="1">
      <c r="B38" s="32"/>
      <c r="L38" s="32"/>
    </row>
    <row r="39" spans="2:12" s="1" customFormat="1" ht="25.4" customHeight="1" hidden="1">
      <c r="B39" s="32"/>
      <c r="C39" s="97"/>
      <c r="D39" s="98" t="s">
        <v>51</v>
      </c>
      <c r="E39" s="55"/>
      <c r="F39" s="55"/>
      <c r="G39" s="99" t="s">
        <v>52</v>
      </c>
      <c r="H39" s="100" t="s">
        <v>53</v>
      </c>
      <c r="I39" s="55"/>
      <c r="J39" s="101">
        <f>SUM(J30:J37)</f>
        <v>0</v>
      </c>
      <c r="K39" s="102"/>
      <c r="L39" s="32"/>
    </row>
    <row r="40" spans="2:12" s="1" customFormat="1" ht="14.5" customHeight="1" hidden="1">
      <c r="B40" s="32"/>
      <c r="L40" s="32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2"/>
      <c r="D50" s="40" t="s">
        <v>54</v>
      </c>
      <c r="E50" s="41"/>
      <c r="F50" s="41"/>
      <c r="G50" s="40" t="s">
        <v>55</v>
      </c>
      <c r="H50" s="41"/>
      <c r="I50" s="41"/>
      <c r="J50" s="41"/>
      <c r="K50" s="41"/>
      <c r="L50" s="32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2"/>
      <c r="D61" s="42" t="s">
        <v>56</v>
      </c>
      <c r="E61" s="34"/>
      <c r="F61" s="103" t="s">
        <v>57</v>
      </c>
      <c r="G61" s="42" t="s">
        <v>56</v>
      </c>
      <c r="H61" s="34"/>
      <c r="I61" s="34"/>
      <c r="J61" s="104" t="s">
        <v>57</v>
      </c>
      <c r="K61" s="34"/>
      <c r="L61" s="32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2"/>
      <c r="D65" s="40" t="s">
        <v>58</v>
      </c>
      <c r="E65" s="41"/>
      <c r="F65" s="41"/>
      <c r="G65" s="40" t="s">
        <v>59</v>
      </c>
      <c r="H65" s="41"/>
      <c r="I65" s="41"/>
      <c r="J65" s="41"/>
      <c r="K65" s="41"/>
      <c r="L65" s="32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2"/>
      <c r="D76" s="42" t="s">
        <v>56</v>
      </c>
      <c r="E76" s="34"/>
      <c r="F76" s="103" t="s">
        <v>57</v>
      </c>
      <c r="G76" s="42" t="s">
        <v>56</v>
      </c>
      <c r="H76" s="34"/>
      <c r="I76" s="34"/>
      <c r="J76" s="104" t="s">
        <v>57</v>
      </c>
      <c r="K76" s="34"/>
      <c r="L76" s="32"/>
    </row>
    <row r="77" spans="2:12" s="1" customFormat="1" ht="14.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ht="12" hidden="1"/>
    <row r="79" ht="12" hidden="1"/>
    <row r="80" ht="12" hidden="1"/>
    <row r="81" spans="2:12" s="1" customFormat="1" ht="7" customHeigh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2"/>
    </row>
    <row r="82" spans="2:12" s="1" customFormat="1" ht="25" customHeight="1" hidden="1">
      <c r="B82" s="32"/>
      <c r="C82" s="21" t="s">
        <v>109</v>
      </c>
      <c r="L82" s="32"/>
    </row>
    <row r="83" spans="2:12" s="1" customFormat="1" ht="7" customHeight="1" hidden="1">
      <c r="B83" s="32"/>
      <c r="L83" s="32"/>
    </row>
    <row r="84" spans="2:12" s="1" customFormat="1" ht="12" customHeight="1" hidden="1">
      <c r="B84" s="32"/>
      <c r="C84" s="27" t="s">
        <v>16</v>
      </c>
      <c r="L84" s="32"/>
    </row>
    <row r="85" spans="2:12" s="1" customFormat="1" ht="16.5" customHeight="1" hidden="1">
      <c r="B85" s="32"/>
      <c r="E85" s="240" t="str">
        <f>E7</f>
        <v>Rekonstrukce objektu garáží nákladních vozidel - Jaroměř</v>
      </c>
      <c r="F85" s="241"/>
      <c r="G85" s="241"/>
      <c r="H85" s="241"/>
      <c r="L85" s="32"/>
    </row>
    <row r="86" spans="2:12" s="1" customFormat="1" ht="12" customHeight="1" hidden="1">
      <c r="B86" s="32"/>
      <c r="C86" s="27" t="s">
        <v>107</v>
      </c>
      <c r="L86" s="32"/>
    </row>
    <row r="87" spans="2:12" s="1" customFormat="1" ht="16.5" customHeight="1" hidden="1">
      <c r="B87" s="32"/>
      <c r="E87" s="230" t="str">
        <f>E9</f>
        <v>VRN - Vedlejší rozpočtové náklady</v>
      </c>
      <c r="F87" s="239"/>
      <c r="G87" s="239"/>
      <c r="H87" s="239"/>
      <c r="L87" s="32"/>
    </row>
    <row r="88" spans="2:12" s="1" customFormat="1" ht="7" customHeight="1" hidden="1">
      <c r="B88" s="32"/>
      <c r="L88" s="32"/>
    </row>
    <row r="89" spans="2:12" s="1" customFormat="1" ht="12" customHeight="1" hidden="1">
      <c r="B89" s="32"/>
      <c r="C89" s="27" t="s">
        <v>20</v>
      </c>
      <c r="F89" s="25" t="str">
        <f>F12</f>
        <v>Do Končin 396, 551 01 Jaroměř - Jakubské Předměstí</v>
      </c>
      <c r="I89" s="27" t="s">
        <v>22</v>
      </c>
      <c r="J89" s="51" t="str">
        <f>IF(J12="","",J12)</f>
        <v>10. 1. 2023</v>
      </c>
      <c r="L89" s="32"/>
    </row>
    <row r="90" spans="2:12" s="1" customFormat="1" ht="7" customHeight="1" hidden="1">
      <c r="B90" s="32"/>
      <c r="L90" s="32"/>
    </row>
    <row r="91" spans="2:12" s="1" customFormat="1" ht="15.25" customHeight="1" hidden="1">
      <c r="B91" s="32"/>
      <c r="C91" s="27" t="s">
        <v>24</v>
      </c>
      <c r="F91" s="25" t="str">
        <f>E15</f>
        <v>Údržba silnic Královehradeckého kraje a.s.</v>
      </c>
      <c r="I91" s="27" t="s">
        <v>32</v>
      </c>
      <c r="J91" s="30" t="str">
        <f>E21</f>
        <v>IRBOS s.r.o.-</v>
      </c>
      <c r="L91" s="32"/>
    </row>
    <row r="92" spans="2:12" s="1" customFormat="1" ht="15.25" customHeight="1" hidden="1">
      <c r="B92" s="32"/>
      <c r="C92" s="27" t="s">
        <v>30</v>
      </c>
      <c r="F92" s="25" t="str">
        <f>IF(E18="","",E18)</f>
        <v>Vyplň údaj</v>
      </c>
      <c r="I92" s="27" t="s">
        <v>37</v>
      </c>
      <c r="J92" s="30" t="str">
        <f>E24</f>
        <v xml:space="preserve"> </v>
      </c>
      <c r="L92" s="32"/>
    </row>
    <row r="93" spans="2:12" s="1" customFormat="1" ht="10.4" customHeight="1" hidden="1">
      <c r="B93" s="32"/>
      <c r="L93" s="32"/>
    </row>
    <row r="94" spans="2:12" s="1" customFormat="1" ht="29.25" customHeight="1" hidden="1">
      <c r="B94" s="32"/>
      <c r="C94" s="105" t="s">
        <v>110</v>
      </c>
      <c r="D94" s="97"/>
      <c r="E94" s="97"/>
      <c r="F94" s="97"/>
      <c r="G94" s="97"/>
      <c r="H94" s="97"/>
      <c r="I94" s="97"/>
      <c r="J94" s="106" t="s">
        <v>111</v>
      </c>
      <c r="K94" s="97"/>
      <c r="L94" s="32"/>
    </row>
    <row r="95" spans="2:12" s="1" customFormat="1" ht="10.4" customHeight="1" hidden="1">
      <c r="B95" s="32"/>
      <c r="L95" s="32"/>
    </row>
    <row r="96" spans="2:47" s="1" customFormat="1" ht="22.9" customHeight="1" hidden="1">
      <c r="B96" s="32"/>
      <c r="C96" s="107" t="s">
        <v>112</v>
      </c>
      <c r="J96" s="64">
        <f>J121</f>
        <v>0</v>
      </c>
      <c r="L96" s="32"/>
      <c r="AU96" s="17" t="s">
        <v>113</v>
      </c>
    </row>
    <row r="97" spans="2:12" s="8" customFormat="1" ht="25" customHeight="1" hidden="1">
      <c r="B97" s="108"/>
      <c r="D97" s="109" t="s">
        <v>1653</v>
      </c>
      <c r="E97" s="110"/>
      <c r="F97" s="110"/>
      <c r="G97" s="110"/>
      <c r="H97" s="110"/>
      <c r="I97" s="110"/>
      <c r="J97" s="111">
        <f>J122</f>
        <v>0</v>
      </c>
      <c r="L97" s="108"/>
    </row>
    <row r="98" spans="2:12" s="9" customFormat="1" ht="19.9" customHeight="1" hidden="1">
      <c r="B98" s="112"/>
      <c r="D98" s="113" t="s">
        <v>1654</v>
      </c>
      <c r="E98" s="114"/>
      <c r="F98" s="114"/>
      <c r="G98" s="114"/>
      <c r="H98" s="114"/>
      <c r="I98" s="114"/>
      <c r="J98" s="115">
        <f>J123</f>
        <v>0</v>
      </c>
      <c r="L98" s="112"/>
    </row>
    <row r="99" spans="2:12" s="9" customFormat="1" ht="19.9" customHeight="1" hidden="1">
      <c r="B99" s="112"/>
      <c r="D99" s="113" t="s">
        <v>1655</v>
      </c>
      <c r="E99" s="114"/>
      <c r="F99" s="114"/>
      <c r="G99" s="114"/>
      <c r="H99" s="114"/>
      <c r="I99" s="114"/>
      <c r="J99" s="115">
        <f>J134</f>
        <v>0</v>
      </c>
      <c r="L99" s="112"/>
    </row>
    <row r="100" spans="2:12" s="9" customFormat="1" ht="19.9" customHeight="1" hidden="1">
      <c r="B100" s="112"/>
      <c r="D100" s="113" t="s">
        <v>1656</v>
      </c>
      <c r="E100" s="114"/>
      <c r="F100" s="114"/>
      <c r="G100" s="114"/>
      <c r="H100" s="114"/>
      <c r="I100" s="114"/>
      <c r="J100" s="115">
        <f>J137</f>
        <v>0</v>
      </c>
      <c r="L100" s="112"/>
    </row>
    <row r="101" spans="2:12" s="9" customFormat="1" ht="19.9" customHeight="1" hidden="1">
      <c r="B101" s="112"/>
      <c r="D101" s="113" t="s">
        <v>1657</v>
      </c>
      <c r="E101" s="114"/>
      <c r="F101" s="114"/>
      <c r="G101" s="114"/>
      <c r="H101" s="114"/>
      <c r="I101" s="114"/>
      <c r="J101" s="115">
        <f>J142</f>
        <v>0</v>
      </c>
      <c r="L101" s="112"/>
    </row>
    <row r="102" spans="2:12" s="1" customFormat="1" ht="21.75" customHeight="1" hidden="1">
      <c r="B102" s="32"/>
      <c r="L102" s="32"/>
    </row>
    <row r="103" spans="2:12" s="1" customFormat="1" ht="7" customHeight="1" hidden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2"/>
    </row>
    <row r="104" ht="12" hidden="1"/>
    <row r="105" ht="12" hidden="1"/>
    <row r="106" ht="12" hidden="1"/>
    <row r="107" spans="2:12" s="1" customFormat="1" ht="7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2"/>
    </row>
    <row r="108" spans="2:12" s="1" customFormat="1" ht="25" customHeight="1">
      <c r="B108" s="32"/>
      <c r="C108" s="21" t="s">
        <v>140</v>
      </c>
      <c r="L108" s="32"/>
    </row>
    <row r="109" spans="2:12" s="1" customFormat="1" ht="7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16.5" customHeight="1">
      <c r="B111" s="32"/>
      <c r="E111" s="240" t="str">
        <f>E7</f>
        <v>Rekonstrukce objektu garáží nákladních vozidel - Jaroměř</v>
      </c>
      <c r="F111" s="241"/>
      <c r="G111" s="241"/>
      <c r="H111" s="241"/>
      <c r="L111" s="32"/>
    </row>
    <row r="112" spans="2:12" s="1" customFormat="1" ht="12" customHeight="1">
      <c r="B112" s="32"/>
      <c r="C112" s="27" t="s">
        <v>107</v>
      </c>
      <c r="L112" s="32"/>
    </row>
    <row r="113" spans="2:12" s="1" customFormat="1" ht="16.5" customHeight="1">
      <c r="B113" s="32"/>
      <c r="E113" s="230" t="str">
        <f>E9</f>
        <v>VRN - Vedlejší rozpočtové náklady</v>
      </c>
      <c r="F113" s="239"/>
      <c r="G113" s="239"/>
      <c r="H113" s="239"/>
      <c r="L113" s="32"/>
    </row>
    <row r="114" spans="2:12" s="1" customFormat="1" ht="7" customHeight="1">
      <c r="B114" s="32"/>
      <c r="L114" s="32"/>
    </row>
    <row r="115" spans="2:12" s="1" customFormat="1" ht="12" customHeight="1">
      <c r="B115" s="32"/>
      <c r="C115" s="27" t="s">
        <v>20</v>
      </c>
      <c r="F115" s="25" t="str">
        <f>F12</f>
        <v>Do Končin 396, 551 01 Jaroměř - Jakubské Předměstí</v>
      </c>
      <c r="I115" s="27" t="s">
        <v>22</v>
      </c>
      <c r="J115" s="51" t="str">
        <f>IF(J12="","",J12)</f>
        <v>10. 1. 2023</v>
      </c>
      <c r="L115" s="32"/>
    </row>
    <row r="116" spans="2:12" s="1" customFormat="1" ht="7" customHeight="1">
      <c r="B116" s="32"/>
      <c r="L116" s="32"/>
    </row>
    <row r="117" spans="2:12" s="1" customFormat="1" ht="15.25" customHeight="1">
      <c r="B117" s="32"/>
      <c r="C117" s="27" t="s">
        <v>24</v>
      </c>
      <c r="F117" s="25" t="str">
        <f>E15</f>
        <v>Údržba silnic Královehradeckého kraje a.s.</v>
      </c>
      <c r="I117" s="27" t="s">
        <v>32</v>
      </c>
      <c r="J117" s="30" t="str">
        <f>E21</f>
        <v>IRBOS s.r.o.-</v>
      </c>
      <c r="L117" s="32"/>
    </row>
    <row r="118" spans="2:12" s="1" customFormat="1" ht="15.25" customHeight="1">
      <c r="B118" s="32"/>
      <c r="C118" s="27" t="s">
        <v>30</v>
      </c>
      <c r="F118" s="25" t="str">
        <f>IF(E18="","",E18)</f>
        <v>Vyplň údaj</v>
      </c>
      <c r="I118" s="27" t="s">
        <v>37</v>
      </c>
      <c r="J118" s="30" t="str">
        <f>E24</f>
        <v xml:space="preserve"> </v>
      </c>
      <c r="L118" s="32"/>
    </row>
    <row r="119" spans="2:12" s="1" customFormat="1" ht="10.4" customHeight="1">
      <c r="B119" s="32"/>
      <c r="L119" s="32"/>
    </row>
    <row r="120" spans="2:20" s="10" customFormat="1" ht="29.25" customHeight="1">
      <c r="B120" s="116"/>
      <c r="C120" s="117" t="s">
        <v>141</v>
      </c>
      <c r="D120" s="118" t="s">
        <v>66</v>
      </c>
      <c r="E120" s="118" t="s">
        <v>62</v>
      </c>
      <c r="F120" s="118" t="s">
        <v>63</v>
      </c>
      <c r="G120" s="118" t="s">
        <v>142</v>
      </c>
      <c r="H120" s="118" t="s">
        <v>143</v>
      </c>
      <c r="I120" s="118" t="s">
        <v>144</v>
      </c>
      <c r="J120" s="118" t="s">
        <v>111</v>
      </c>
      <c r="K120" s="119" t="s">
        <v>145</v>
      </c>
      <c r="L120" s="116"/>
      <c r="M120" s="57" t="s">
        <v>1</v>
      </c>
      <c r="N120" s="58" t="s">
        <v>45</v>
      </c>
      <c r="O120" s="58" t="s">
        <v>146</v>
      </c>
      <c r="P120" s="58" t="s">
        <v>147</v>
      </c>
      <c r="Q120" s="58" t="s">
        <v>148</v>
      </c>
      <c r="R120" s="58" t="s">
        <v>149</v>
      </c>
      <c r="S120" s="58" t="s">
        <v>150</v>
      </c>
      <c r="T120" s="59" t="s">
        <v>151</v>
      </c>
    </row>
    <row r="121" spans="2:63" s="1" customFormat="1" ht="22.9" customHeight="1">
      <c r="B121" s="32"/>
      <c r="C121" s="62" t="s">
        <v>152</v>
      </c>
      <c r="J121" s="120">
        <f>BK121</f>
        <v>0</v>
      </c>
      <c r="L121" s="32"/>
      <c r="M121" s="60"/>
      <c r="N121" s="52"/>
      <c r="O121" s="52"/>
      <c r="P121" s="121">
        <f>P122</f>
        <v>0</v>
      </c>
      <c r="Q121" s="52"/>
      <c r="R121" s="121">
        <f>R122</f>
        <v>0</v>
      </c>
      <c r="S121" s="52"/>
      <c r="T121" s="122">
        <f>T122</f>
        <v>0</v>
      </c>
      <c r="AT121" s="17" t="s">
        <v>80</v>
      </c>
      <c r="AU121" s="17" t="s">
        <v>113</v>
      </c>
      <c r="BK121" s="123">
        <f>BK122</f>
        <v>0</v>
      </c>
    </row>
    <row r="122" spans="2:63" s="11" customFormat="1" ht="25.9" customHeight="1">
      <c r="B122" s="124"/>
      <c r="D122" s="125" t="s">
        <v>80</v>
      </c>
      <c r="E122" s="126" t="s">
        <v>103</v>
      </c>
      <c r="F122" s="126" t="s">
        <v>104</v>
      </c>
      <c r="I122" s="127"/>
      <c r="J122" s="128">
        <f>BK122</f>
        <v>0</v>
      </c>
      <c r="L122" s="124"/>
      <c r="M122" s="129"/>
      <c r="P122" s="130">
        <f>P123+P134+P137+P142</f>
        <v>0</v>
      </c>
      <c r="R122" s="130">
        <f>R123+R134+R137+R142</f>
        <v>0</v>
      </c>
      <c r="T122" s="131">
        <f>T123+T134+T137+T142</f>
        <v>0</v>
      </c>
      <c r="AR122" s="125" t="s">
        <v>182</v>
      </c>
      <c r="AT122" s="132" t="s">
        <v>80</v>
      </c>
      <c r="AU122" s="132" t="s">
        <v>81</v>
      </c>
      <c r="AY122" s="125" t="s">
        <v>155</v>
      </c>
      <c r="BK122" s="133">
        <f>BK123+BK134+BK137+BK142</f>
        <v>0</v>
      </c>
    </row>
    <row r="123" spans="2:63" s="11" customFormat="1" ht="22.9" customHeight="1">
      <c r="B123" s="124"/>
      <c r="D123" s="125" t="s">
        <v>80</v>
      </c>
      <c r="E123" s="134" t="s">
        <v>1658</v>
      </c>
      <c r="F123" s="134" t="s">
        <v>1659</v>
      </c>
      <c r="I123" s="127"/>
      <c r="J123" s="135">
        <f>BK123</f>
        <v>0</v>
      </c>
      <c r="L123" s="124"/>
      <c r="M123" s="129"/>
      <c r="P123" s="130">
        <f>SUM(P124:P133)</f>
        <v>0</v>
      </c>
      <c r="R123" s="130">
        <f>SUM(R124:R133)</f>
        <v>0</v>
      </c>
      <c r="T123" s="131">
        <f>SUM(T124:T133)</f>
        <v>0</v>
      </c>
      <c r="AR123" s="125" t="s">
        <v>182</v>
      </c>
      <c r="AT123" s="132" t="s">
        <v>80</v>
      </c>
      <c r="AU123" s="132" t="s">
        <v>88</v>
      </c>
      <c r="AY123" s="125" t="s">
        <v>155</v>
      </c>
      <c r="BK123" s="133">
        <f>SUM(BK124:BK133)</f>
        <v>0</v>
      </c>
    </row>
    <row r="124" spans="2:65" s="1" customFormat="1" ht="16.5" customHeight="1">
      <c r="B124" s="32"/>
      <c r="C124" s="136" t="s">
        <v>88</v>
      </c>
      <c r="D124" s="136" t="s">
        <v>157</v>
      </c>
      <c r="E124" s="137" t="s">
        <v>1660</v>
      </c>
      <c r="F124" s="138" t="s">
        <v>1661</v>
      </c>
      <c r="G124" s="139" t="s">
        <v>1662</v>
      </c>
      <c r="H124" s="140">
        <v>1</v>
      </c>
      <c r="I124" s="141"/>
      <c r="J124" s="142">
        <f>ROUND(I124*H124,2)</f>
        <v>0</v>
      </c>
      <c r="K124" s="138" t="s">
        <v>161</v>
      </c>
      <c r="L124" s="32"/>
      <c r="M124" s="143" t="s">
        <v>1</v>
      </c>
      <c r="N124" s="144" t="s">
        <v>46</v>
      </c>
      <c r="P124" s="145">
        <f>O124*H124</f>
        <v>0</v>
      </c>
      <c r="Q124" s="145">
        <v>0</v>
      </c>
      <c r="R124" s="145">
        <f>Q124*H124</f>
        <v>0</v>
      </c>
      <c r="S124" s="145">
        <v>0</v>
      </c>
      <c r="T124" s="146">
        <f>S124*H124</f>
        <v>0</v>
      </c>
      <c r="AR124" s="147" t="s">
        <v>1663</v>
      </c>
      <c r="AT124" s="147" t="s">
        <v>157</v>
      </c>
      <c r="AU124" s="147" t="s">
        <v>90</v>
      </c>
      <c r="AY124" s="17" t="s">
        <v>155</v>
      </c>
      <c r="BE124" s="148">
        <f>IF(N124="základní",J124,0)</f>
        <v>0</v>
      </c>
      <c r="BF124" s="148">
        <f>IF(N124="snížená",J124,0)</f>
        <v>0</v>
      </c>
      <c r="BG124" s="148">
        <f>IF(N124="zákl. přenesená",J124,0)</f>
        <v>0</v>
      </c>
      <c r="BH124" s="148">
        <f>IF(N124="sníž. přenesená",J124,0)</f>
        <v>0</v>
      </c>
      <c r="BI124" s="148">
        <f>IF(N124="nulová",J124,0)</f>
        <v>0</v>
      </c>
      <c r="BJ124" s="17" t="s">
        <v>88</v>
      </c>
      <c r="BK124" s="148">
        <f>ROUND(I124*H124,2)</f>
        <v>0</v>
      </c>
      <c r="BL124" s="17" t="s">
        <v>1663</v>
      </c>
      <c r="BM124" s="147" t="s">
        <v>1664</v>
      </c>
    </row>
    <row r="125" spans="2:47" s="1" customFormat="1" ht="27">
      <c r="B125" s="32"/>
      <c r="D125" s="150" t="s">
        <v>277</v>
      </c>
      <c r="F125" s="180" t="s">
        <v>1665</v>
      </c>
      <c r="I125" s="181"/>
      <c r="L125" s="32"/>
      <c r="M125" s="182"/>
      <c r="T125" s="54"/>
      <c r="AT125" s="17" t="s">
        <v>277</v>
      </c>
      <c r="AU125" s="17" t="s">
        <v>90</v>
      </c>
    </row>
    <row r="126" spans="2:65" s="1" customFormat="1" ht="16.5" customHeight="1">
      <c r="B126" s="32"/>
      <c r="C126" s="136" t="s">
        <v>90</v>
      </c>
      <c r="D126" s="136" t="s">
        <v>157</v>
      </c>
      <c r="E126" s="137" t="s">
        <v>1666</v>
      </c>
      <c r="F126" s="138" t="s">
        <v>1667</v>
      </c>
      <c r="G126" s="139" t="s">
        <v>1662</v>
      </c>
      <c r="H126" s="140">
        <v>1</v>
      </c>
      <c r="I126" s="141"/>
      <c r="J126" s="142">
        <f>ROUND(I126*H126,2)</f>
        <v>0</v>
      </c>
      <c r="K126" s="138" t="s">
        <v>161</v>
      </c>
      <c r="L126" s="32"/>
      <c r="M126" s="143" t="s">
        <v>1</v>
      </c>
      <c r="N126" s="144" t="s">
        <v>46</v>
      </c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AR126" s="147" t="s">
        <v>1663</v>
      </c>
      <c r="AT126" s="147" t="s">
        <v>157</v>
      </c>
      <c r="AU126" s="147" t="s">
        <v>90</v>
      </c>
      <c r="AY126" s="17" t="s">
        <v>155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7" t="s">
        <v>88</v>
      </c>
      <c r="BK126" s="148">
        <f>ROUND(I126*H126,2)</f>
        <v>0</v>
      </c>
      <c r="BL126" s="17" t="s">
        <v>1663</v>
      </c>
      <c r="BM126" s="147" t="s">
        <v>1668</v>
      </c>
    </row>
    <row r="127" spans="2:47" s="1" customFormat="1" ht="18">
      <c r="B127" s="32"/>
      <c r="D127" s="150" t="s">
        <v>277</v>
      </c>
      <c r="F127" s="180" t="s">
        <v>1669</v>
      </c>
      <c r="I127" s="181"/>
      <c r="L127" s="32"/>
      <c r="M127" s="182"/>
      <c r="T127" s="54"/>
      <c r="AT127" s="17" t="s">
        <v>277</v>
      </c>
      <c r="AU127" s="17" t="s">
        <v>90</v>
      </c>
    </row>
    <row r="128" spans="2:65" s="1" customFormat="1" ht="16.5" customHeight="1">
      <c r="B128" s="32"/>
      <c r="C128" s="136" t="s">
        <v>97</v>
      </c>
      <c r="D128" s="136" t="s">
        <v>157</v>
      </c>
      <c r="E128" s="137" t="s">
        <v>1670</v>
      </c>
      <c r="F128" s="138" t="s">
        <v>1671</v>
      </c>
      <c r="G128" s="139" t="s">
        <v>1662</v>
      </c>
      <c r="H128" s="140">
        <v>1</v>
      </c>
      <c r="I128" s="141"/>
      <c r="J128" s="142">
        <f>ROUND(I128*H128,2)</f>
        <v>0</v>
      </c>
      <c r="K128" s="138" t="s">
        <v>161</v>
      </c>
      <c r="L128" s="32"/>
      <c r="M128" s="143" t="s">
        <v>1</v>
      </c>
      <c r="N128" s="144" t="s">
        <v>46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1663</v>
      </c>
      <c r="AT128" s="147" t="s">
        <v>157</v>
      </c>
      <c r="AU128" s="147" t="s">
        <v>90</v>
      </c>
      <c r="AY128" s="17" t="s">
        <v>155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7" t="s">
        <v>88</v>
      </c>
      <c r="BK128" s="148">
        <f>ROUND(I128*H128,2)</f>
        <v>0</v>
      </c>
      <c r="BL128" s="17" t="s">
        <v>1663</v>
      </c>
      <c r="BM128" s="147" t="s">
        <v>1672</v>
      </c>
    </row>
    <row r="129" spans="2:65" s="1" customFormat="1" ht="16.5" customHeight="1">
      <c r="B129" s="32"/>
      <c r="C129" s="136" t="s">
        <v>162</v>
      </c>
      <c r="D129" s="136" t="s">
        <v>157</v>
      </c>
      <c r="E129" s="137" t="s">
        <v>1673</v>
      </c>
      <c r="F129" s="138" t="s">
        <v>1674</v>
      </c>
      <c r="G129" s="139" t="s">
        <v>1662</v>
      </c>
      <c r="H129" s="140">
        <v>1</v>
      </c>
      <c r="I129" s="141"/>
      <c r="J129" s="142">
        <f>ROUND(I129*H129,2)</f>
        <v>0</v>
      </c>
      <c r="K129" s="138" t="s">
        <v>161</v>
      </c>
      <c r="L129" s="32"/>
      <c r="M129" s="143" t="s">
        <v>1</v>
      </c>
      <c r="N129" s="144" t="s">
        <v>46</v>
      </c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AR129" s="147" t="s">
        <v>1663</v>
      </c>
      <c r="AT129" s="147" t="s">
        <v>157</v>
      </c>
      <c r="AU129" s="147" t="s">
        <v>90</v>
      </c>
      <c r="AY129" s="17" t="s">
        <v>155</v>
      </c>
      <c r="BE129" s="148">
        <f>IF(N129="základní",J129,0)</f>
        <v>0</v>
      </c>
      <c r="BF129" s="148">
        <f>IF(N129="snížená",J129,0)</f>
        <v>0</v>
      </c>
      <c r="BG129" s="148">
        <f>IF(N129="zákl. přenesená",J129,0)</f>
        <v>0</v>
      </c>
      <c r="BH129" s="148">
        <f>IF(N129="sníž. přenesená",J129,0)</f>
        <v>0</v>
      </c>
      <c r="BI129" s="148">
        <f>IF(N129="nulová",J129,0)</f>
        <v>0</v>
      </c>
      <c r="BJ129" s="17" t="s">
        <v>88</v>
      </c>
      <c r="BK129" s="148">
        <f>ROUND(I129*H129,2)</f>
        <v>0</v>
      </c>
      <c r="BL129" s="17" t="s">
        <v>1663</v>
      </c>
      <c r="BM129" s="147" t="s">
        <v>1675</v>
      </c>
    </row>
    <row r="130" spans="2:47" s="1" customFormat="1" ht="18">
      <c r="B130" s="32"/>
      <c r="D130" s="150" t="s">
        <v>277</v>
      </c>
      <c r="F130" s="180" t="s">
        <v>1676</v>
      </c>
      <c r="I130" s="181"/>
      <c r="L130" s="32"/>
      <c r="M130" s="182"/>
      <c r="T130" s="54"/>
      <c r="AT130" s="17" t="s">
        <v>277</v>
      </c>
      <c r="AU130" s="17" t="s">
        <v>90</v>
      </c>
    </row>
    <row r="131" spans="2:65" s="1" customFormat="1" ht="16.5" customHeight="1">
      <c r="B131" s="32"/>
      <c r="C131" s="136" t="s">
        <v>182</v>
      </c>
      <c r="D131" s="136" t="s">
        <v>157</v>
      </c>
      <c r="E131" s="137" t="s">
        <v>1677</v>
      </c>
      <c r="F131" s="138" t="s">
        <v>1678</v>
      </c>
      <c r="G131" s="139" t="s">
        <v>1662</v>
      </c>
      <c r="H131" s="140">
        <v>1</v>
      </c>
      <c r="I131" s="141"/>
      <c r="J131" s="142">
        <f>ROUND(I131*H131,2)</f>
        <v>0</v>
      </c>
      <c r="K131" s="138" t="s">
        <v>161</v>
      </c>
      <c r="L131" s="32"/>
      <c r="M131" s="143" t="s">
        <v>1</v>
      </c>
      <c r="N131" s="144" t="s">
        <v>46</v>
      </c>
      <c r="P131" s="145">
        <f>O131*H131</f>
        <v>0</v>
      </c>
      <c r="Q131" s="145">
        <v>0</v>
      </c>
      <c r="R131" s="145">
        <f>Q131*H131</f>
        <v>0</v>
      </c>
      <c r="S131" s="145">
        <v>0</v>
      </c>
      <c r="T131" s="146">
        <f>S131*H131</f>
        <v>0</v>
      </c>
      <c r="AR131" s="147" t="s">
        <v>1663</v>
      </c>
      <c r="AT131" s="147" t="s">
        <v>157</v>
      </c>
      <c r="AU131" s="147" t="s">
        <v>90</v>
      </c>
      <c r="AY131" s="17" t="s">
        <v>155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7" t="s">
        <v>88</v>
      </c>
      <c r="BK131" s="148">
        <f>ROUND(I131*H131,2)</f>
        <v>0</v>
      </c>
      <c r="BL131" s="17" t="s">
        <v>1663</v>
      </c>
      <c r="BM131" s="147" t="s">
        <v>1679</v>
      </c>
    </row>
    <row r="132" spans="2:47" s="1" customFormat="1" ht="18">
      <c r="B132" s="32"/>
      <c r="D132" s="150" t="s">
        <v>277</v>
      </c>
      <c r="F132" s="180" t="s">
        <v>1680</v>
      </c>
      <c r="I132" s="181"/>
      <c r="L132" s="32"/>
      <c r="M132" s="182"/>
      <c r="T132" s="54"/>
      <c r="AT132" s="17" t="s">
        <v>277</v>
      </c>
      <c r="AU132" s="17" t="s">
        <v>90</v>
      </c>
    </row>
    <row r="133" spans="2:65" s="1" customFormat="1" ht="16.5" customHeight="1">
      <c r="B133" s="32"/>
      <c r="C133" s="136" t="s">
        <v>188</v>
      </c>
      <c r="D133" s="136" t="s">
        <v>157</v>
      </c>
      <c r="E133" s="137" t="s">
        <v>1681</v>
      </c>
      <c r="F133" s="138" t="s">
        <v>1682</v>
      </c>
      <c r="G133" s="139" t="s">
        <v>1662</v>
      </c>
      <c r="H133" s="140">
        <v>1</v>
      </c>
      <c r="I133" s="141"/>
      <c r="J133" s="142">
        <f>ROUND(I133*H133,2)</f>
        <v>0</v>
      </c>
      <c r="K133" s="138" t="s">
        <v>161</v>
      </c>
      <c r="L133" s="32"/>
      <c r="M133" s="143" t="s">
        <v>1</v>
      </c>
      <c r="N133" s="144" t="s">
        <v>46</v>
      </c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AR133" s="147" t="s">
        <v>1663</v>
      </c>
      <c r="AT133" s="147" t="s">
        <v>157</v>
      </c>
      <c r="AU133" s="147" t="s">
        <v>90</v>
      </c>
      <c r="AY133" s="17" t="s">
        <v>155</v>
      </c>
      <c r="BE133" s="148">
        <f>IF(N133="základní",J133,0)</f>
        <v>0</v>
      </c>
      <c r="BF133" s="148">
        <f>IF(N133="snížená",J133,0)</f>
        <v>0</v>
      </c>
      <c r="BG133" s="148">
        <f>IF(N133="zákl. přenesená",J133,0)</f>
        <v>0</v>
      </c>
      <c r="BH133" s="148">
        <f>IF(N133="sníž. přenesená",J133,0)</f>
        <v>0</v>
      </c>
      <c r="BI133" s="148">
        <f>IF(N133="nulová",J133,0)</f>
        <v>0</v>
      </c>
      <c r="BJ133" s="17" t="s">
        <v>88</v>
      </c>
      <c r="BK133" s="148">
        <f>ROUND(I133*H133,2)</f>
        <v>0</v>
      </c>
      <c r="BL133" s="17" t="s">
        <v>1663</v>
      </c>
      <c r="BM133" s="147" t="s">
        <v>1683</v>
      </c>
    </row>
    <row r="134" spans="2:63" s="11" customFormat="1" ht="22.9" customHeight="1">
      <c r="B134" s="124"/>
      <c r="D134" s="125" t="s">
        <v>80</v>
      </c>
      <c r="E134" s="134" t="s">
        <v>1684</v>
      </c>
      <c r="F134" s="134" t="s">
        <v>1685</v>
      </c>
      <c r="I134" s="127"/>
      <c r="J134" s="135">
        <f>BK134</f>
        <v>0</v>
      </c>
      <c r="L134" s="124"/>
      <c r="M134" s="129"/>
      <c r="P134" s="130">
        <f>SUM(P135:P136)</f>
        <v>0</v>
      </c>
      <c r="R134" s="130">
        <f>SUM(R135:R136)</f>
        <v>0</v>
      </c>
      <c r="T134" s="131">
        <f>SUM(T135:T136)</f>
        <v>0</v>
      </c>
      <c r="AR134" s="125" t="s">
        <v>182</v>
      </c>
      <c r="AT134" s="132" t="s">
        <v>80</v>
      </c>
      <c r="AU134" s="132" t="s">
        <v>88</v>
      </c>
      <c r="AY134" s="125" t="s">
        <v>155</v>
      </c>
      <c r="BK134" s="133">
        <f>SUM(BK135:BK136)</f>
        <v>0</v>
      </c>
    </row>
    <row r="135" spans="2:65" s="1" customFormat="1" ht="16.5" customHeight="1">
      <c r="B135" s="32"/>
      <c r="C135" s="136" t="s">
        <v>194</v>
      </c>
      <c r="D135" s="136" t="s">
        <v>157</v>
      </c>
      <c r="E135" s="137" t="s">
        <v>1686</v>
      </c>
      <c r="F135" s="138" t="s">
        <v>1685</v>
      </c>
      <c r="G135" s="139" t="s">
        <v>1662</v>
      </c>
      <c r="H135" s="140">
        <v>1</v>
      </c>
      <c r="I135" s="141"/>
      <c r="J135" s="142">
        <f>ROUND(I135*H135,2)</f>
        <v>0</v>
      </c>
      <c r="K135" s="138" t="s">
        <v>161</v>
      </c>
      <c r="L135" s="32"/>
      <c r="M135" s="143" t="s">
        <v>1</v>
      </c>
      <c r="N135" s="144" t="s">
        <v>46</v>
      </c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AR135" s="147" t="s">
        <v>1663</v>
      </c>
      <c r="AT135" s="147" t="s">
        <v>157</v>
      </c>
      <c r="AU135" s="147" t="s">
        <v>90</v>
      </c>
      <c r="AY135" s="17" t="s">
        <v>155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7" t="s">
        <v>88</v>
      </c>
      <c r="BK135" s="148">
        <f>ROUND(I135*H135,2)</f>
        <v>0</v>
      </c>
      <c r="BL135" s="17" t="s">
        <v>1663</v>
      </c>
      <c r="BM135" s="147" t="s">
        <v>1687</v>
      </c>
    </row>
    <row r="136" spans="2:47" s="1" customFormat="1" ht="18">
      <c r="B136" s="32"/>
      <c r="D136" s="150" t="s">
        <v>277</v>
      </c>
      <c r="F136" s="180" t="s">
        <v>1688</v>
      </c>
      <c r="I136" s="181"/>
      <c r="L136" s="32"/>
      <c r="M136" s="182"/>
      <c r="T136" s="54"/>
      <c r="AT136" s="17" t="s">
        <v>277</v>
      </c>
      <c r="AU136" s="17" t="s">
        <v>90</v>
      </c>
    </row>
    <row r="137" spans="2:63" s="11" customFormat="1" ht="22.9" customHeight="1">
      <c r="B137" s="124"/>
      <c r="D137" s="125" t="s">
        <v>80</v>
      </c>
      <c r="E137" s="134" t="s">
        <v>1689</v>
      </c>
      <c r="F137" s="134" t="s">
        <v>1690</v>
      </c>
      <c r="I137" s="127"/>
      <c r="J137" s="135">
        <f>BK137</f>
        <v>0</v>
      </c>
      <c r="L137" s="124"/>
      <c r="M137" s="129"/>
      <c r="P137" s="130">
        <f>SUM(P138:P141)</f>
        <v>0</v>
      </c>
      <c r="R137" s="130">
        <f>SUM(R138:R141)</f>
        <v>0</v>
      </c>
      <c r="T137" s="131">
        <f>SUM(T138:T141)</f>
        <v>0</v>
      </c>
      <c r="AR137" s="125" t="s">
        <v>182</v>
      </c>
      <c r="AT137" s="132" t="s">
        <v>80</v>
      </c>
      <c r="AU137" s="132" t="s">
        <v>88</v>
      </c>
      <c r="AY137" s="125" t="s">
        <v>155</v>
      </c>
      <c r="BK137" s="133">
        <f>SUM(BK138:BK141)</f>
        <v>0</v>
      </c>
    </row>
    <row r="138" spans="2:65" s="1" customFormat="1" ht="16.5" customHeight="1">
      <c r="B138" s="32"/>
      <c r="C138" s="136" t="s">
        <v>200</v>
      </c>
      <c r="D138" s="136" t="s">
        <v>157</v>
      </c>
      <c r="E138" s="137" t="s">
        <v>1691</v>
      </c>
      <c r="F138" s="138" t="s">
        <v>1692</v>
      </c>
      <c r="G138" s="139" t="s">
        <v>1662</v>
      </c>
      <c r="H138" s="140">
        <v>1</v>
      </c>
      <c r="I138" s="141"/>
      <c r="J138" s="142">
        <f>ROUND(I138*H138,2)</f>
        <v>0</v>
      </c>
      <c r="K138" s="138" t="s">
        <v>161</v>
      </c>
      <c r="L138" s="32"/>
      <c r="M138" s="143" t="s">
        <v>1</v>
      </c>
      <c r="N138" s="144" t="s">
        <v>46</v>
      </c>
      <c r="P138" s="145">
        <f>O138*H138</f>
        <v>0</v>
      </c>
      <c r="Q138" s="145">
        <v>0</v>
      </c>
      <c r="R138" s="145">
        <f>Q138*H138</f>
        <v>0</v>
      </c>
      <c r="S138" s="145">
        <v>0</v>
      </c>
      <c r="T138" s="146">
        <f>S138*H138</f>
        <v>0</v>
      </c>
      <c r="AR138" s="147" t="s">
        <v>1663</v>
      </c>
      <c r="AT138" s="147" t="s">
        <v>157</v>
      </c>
      <c r="AU138" s="147" t="s">
        <v>90</v>
      </c>
      <c r="AY138" s="17" t="s">
        <v>155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7" t="s">
        <v>88</v>
      </c>
      <c r="BK138" s="148">
        <f>ROUND(I138*H138,2)</f>
        <v>0</v>
      </c>
      <c r="BL138" s="17" t="s">
        <v>1663</v>
      </c>
      <c r="BM138" s="147" t="s">
        <v>1693</v>
      </c>
    </row>
    <row r="139" spans="2:47" s="1" customFormat="1" ht="18">
      <c r="B139" s="32"/>
      <c r="D139" s="150" t="s">
        <v>277</v>
      </c>
      <c r="F139" s="180" t="s">
        <v>1694</v>
      </c>
      <c r="I139" s="181"/>
      <c r="L139" s="32"/>
      <c r="M139" s="182"/>
      <c r="T139" s="54"/>
      <c r="AT139" s="17" t="s">
        <v>277</v>
      </c>
      <c r="AU139" s="17" t="s">
        <v>90</v>
      </c>
    </row>
    <row r="140" spans="2:65" s="1" customFormat="1" ht="16.5" customHeight="1">
      <c r="B140" s="32"/>
      <c r="C140" s="136" t="s">
        <v>204</v>
      </c>
      <c r="D140" s="136" t="s">
        <v>157</v>
      </c>
      <c r="E140" s="137" t="s">
        <v>1695</v>
      </c>
      <c r="F140" s="138" t="s">
        <v>1696</v>
      </c>
      <c r="G140" s="139" t="s">
        <v>1662</v>
      </c>
      <c r="H140" s="140">
        <v>1</v>
      </c>
      <c r="I140" s="141"/>
      <c r="J140" s="142">
        <f>ROUND(I140*H140,2)</f>
        <v>0</v>
      </c>
      <c r="K140" s="138" t="s">
        <v>161</v>
      </c>
      <c r="L140" s="32"/>
      <c r="M140" s="143" t="s">
        <v>1</v>
      </c>
      <c r="N140" s="144" t="s">
        <v>46</v>
      </c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1663</v>
      </c>
      <c r="AT140" s="147" t="s">
        <v>157</v>
      </c>
      <c r="AU140" s="147" t="s">
        <v>90</v>
      </c>
      <c r="AY140" s="17" t="s">
        <v>155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7" t="s">
        <v>88</v>
      </c>
      <c r="BK140" s="148">
        <f>ROUND(I140*H140,2)</f>
        <v>0</v>
      </c>
      <c r="BL140" s="17" t="s">
        <v>1663</v>
      </c>
      <c r="BM140" s="147" t="s">
        <v>1697</v>
      </c>
    </row>
    <row r="141" spans="2:47" s="1" customFormat="1" ht="27">
      <c r="B141" s="32"/>
      <c r="D141" s="150" t="s">
        <v>277</v>
      </c>
      <c r="F141" s="180" t="s">
        <v>1698</v>
      </c>
      <c r="I141" s="181"/>
      <c r="L141" s="32"/>
      <c r="M141" s="182"/>
      <c r="T141" s="54"/>
      <c r="AT141" s="17" t="s">
        <v>277</v>
      </c>
      <c r="AU141" s="17" t="s">
        <v>90</v>
      </c>
    </row>
    <row r="142" spans="2:63" s="11" customFormat="1" ht="22.9" customHeight="1">
      <c r="B142" s="124"/>
      <c r="D142" s="125" t="s">
        <v>80</v>
      </c>
      <c r="E142" s="134" t="s">
        <v>1699</v>
      </c>
      <c r="F142" s="134" t="s">
        <v>1700</v>
      </c>
      <c r="I142" s="127"/>
      <c r="J142" s="135">
        <f>BK142</f>
        <v>0</v>
      </c>
      <c r="L142" s="124"/>
      <c r="M142" s="129"/>
      <c r="P142" s="130">
        <f>SUM(P143:P145)</f>
        <v>0</v>
      </c>
      <c r="R142" s="130">
        <f>SUM(R143:R145)</f>
        <v>0</v>
      </c>
      <c r="T142" s="131">
        <f>SUM(T143:T145)</f>
        <v>0</v>
      </c>
      <c r="AR142" s="125" t="s">
        <v>182</v>
      </c>
      <c r="AT142" s="132" t="s">
        <v>80</v>
      </c>
      <c r="AU142" s="132" t="s">
        <v>88</v>
      </c>
      <c r="AY142" s="125" t="s">
        <v>155</v>
      </c>
      <c r="BK142" s="133">
        <f>SUM(BK143:BK145)</f>
        <v>0</v>
      </c>
    </row>
    <row r="143" spans="2:65" s="1" customFormat="1" ht="16.5" customHeight="1">
      <c r="B143" s="32"/>
      <c r="C143" s="136" t="s">
        <v>210</v>
      </c>
      <c r="D143" s="136" t="s">
        <v>157</v>
      </c>
      <c r="E143" s="137" t="s">
        <v>1701</v>
      </c>
      <c r="F143" s="138" t="s">
        <v>1700</v>
      </c>
      <c r="G143" s="139" t="s">
        <v>1662</v>
      </c>
      <c r="H143" s="140">
        <v>1</v>
      </c>
      <c r="I143" s="141"/>
      <c r="J143" s="142">
        <f>ROUND(I143*H143,2)</f>
        <v>0</v>
      </c>
      <c r="K143" s="138" t="s">
        <v>161</v>
      </c>
      <c r="L143" s="32"/>
      <c r="M143" s="143" t="s">
        <v>1</v>
      </c>
      <c r="N143" s="144" t="s">
        <v>46</v>
      </c>
      <c r="P143" s="145">
        <f>O143*H143</f>
        <v>0</v>
      </c>
      <c r="Q143" s="145">
        <v>0</v>
      </c>
      <c r="R143" s="145">
        <f>Q143*H143</f>
        <v>0</v>
      </c>
      <c r="S143" s="145">
        <v>0</v>
      </c>
      <c r="T143" s="146">
        <f>S143*H143</f>
        <v>0</v>
      </c>
      <c r="AR143" s="147" t="s">
        <v>1663</v>
      </c>
      <c r="AT143" s="147" t="s">
        <v>157</v>
      </c>
      <c r="AU143" s="147" t="s">
        <v>90</v>
      </c>
      <c r="AY143" s="17" t="s">
        <v>155</v>
      </c>
      <c r="BE143" s="148">
        <f>IF(N143="základní",J143,0)</f>
        <v>0</v>
      </c>
      <c r="BF143" s="148">
        <f>IF(N143="snížená",J143,0)</f>
        <v>0</v>
      </c>
      <c r="BG143" s="148">
        <f>IF(N143="zákl. přenesená",J143,0)</f>
        <v>0</v>
      </c>
      <c r="BH143" s="148">
        <f>IF(N143="sníž. přenesená",J143,0)</f>
        <v>0</v>
      </c>
      <c r="BI143" s="148">
        <f>IF(N143="nulová",J143,0)</f>
        <v>0</v>
      </c>
      <c r="BJ143" s="17" t="s">
        <v>88</v>
      </c>
      <c r="BK143" s="148">
        <f>ROUND(I143*H143,2)</f>
        <v>0</v>
      </c>
      <c r="BL143" s="17" t="s">
        <v>1663</v>
      </c>
      <c r="BM143" s="147" t="s">
        <v>1702</v>
      </c>
    </row>
    <row r="144" spans="2:47" s="1" customFormat="1" ht="18">
      <c r="B144" s="32"/>
      <c r="D144" s="150" t="s">
        <v>277</v>
      </c>
      <c r="F144" s="180" t="s">
        <v>1703</v>
      </c>
      <c r="I144" s="181"/>
      <c r="L144" s="32"/>
      <c r="M144" s="182"/>
      <c r="T144" s="54"/>
      <c r="AT144" s="17" t="s">
        <v>277</v>
      </c>
      <c r="AU144" s="17" t="s">
        <v>90</v>
      </c>
    </row>
    <row r="145" spans="2:65" s="1" customFormat="1" ht="16.5" customHeight="1">
      <c r="B145" s="32"/>
      <c r="C145" s="136" t="s">
        <v>219</v>
      </c>
      <c r="D145" s="136" t="s">
        <v>157</v>
      </c>
      <c r="E145" s="137" t="s">
        <v>1704</v>
      </c>
      <c r="F145" s="138" t="s">
        <v>1705</v>
      </c>
      <c r="G145" s="139" t="s">
        <v>1662</v>
      </c>
      <c r="H145" s="140">
        <v>1</v>
      </c>
      <c r="I145" s="141"/>
      <c r="J145" s="142">
        <f>ROUND(I145*H145,2)</f>
        <v>0</v>
      </c>
      <c r="K145" s="138" t="s">
        <v>161</v>
      </c>
      <c r="L145" s="32"/>
      <c r="M145" s="191" t="s">
        <v>1</v>
      </c>
      <c r="N145" s="192" t="s">
        <v>46</v>
      </c>
      <c r="O145" s="193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147" t="s">
        <v>1663</v>
      </c>
      <c r="AT145" s="147" t="s">
        <v>157</v>
      </c>
      <c r="AU145" s="147" t="s">
        <v>90</v>
      </c>
      <c r="AY145" s="17" t="s">
        <v>155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7" t="s">
        <v>88</v>
      </c>
      <c r="BK145" s="148">
        <f>ROUND(I145*H145,2)</f>
        <v>0</v>
      </c>
      <c r="BL145" s="17" t="s">
        <v>1663</v>
      </c>
      <c r="BM145" s="147" t="s">
        <v>1706</v>
      </c>
    </row>
    <row r="146" spans="2:12" s="1" customFormat="1" ht="7" customHeight="1"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32"/>
    </row>
  </sheetData>
  <autoFilter ref="C120:K14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ondrej.vanicek</dc:creator>
  <cp:keywords/>
  <dc:description/>
  <cp:lastModifiedBy>Svatava Adamírová</cp:lastModifiedBy>
  <dcterms:created xsi:type="dcterms:W3CDTF">2023-01-11T07:48:18Z</dcterms:created>
  <dcterms:modified xsi:type="dcterms:W3CDTF">2023-01-18T07:04:37Z</dcterms:modified>
  <cp:category/>
  <cp:version/>
  <cp:contentType/>
  <cp:contentStatus/>
</cp:coreProperties>
</file>