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<sst xmlns="http://schemas.openxmlformats.org/spreadsheetml/2006/main" count="76" uniqueCount="56">
  <si>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</si>
  <si>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</si>
  <si>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</si>
  <si>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</si>
  <si>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</si>
  <si>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</si>
  <si>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</si>
  <si>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</si>
  <si>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</si>
  <si>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</si>
  <si>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</si>
  <si>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</si>
  <si>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</si>
  <si>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</si>
  <si>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</si>
  <si>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</si>
  <si>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</si>
  <si>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</si>
  <si>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</si>
  <si>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</si>
  <si>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</si>
  <si>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</si>
  <si>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</si>
  <si>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</si>
  <si>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</si>
  <si>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</si>
  <si>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</si>
  <si>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</si>
  <si>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</si>
  <si>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</si>
  <si>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</si>
  <si>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</si>
  <si>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</si>
  <si>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</si>
  <si>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</si>
  <si>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</si>
  <si>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</si>
  <si>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</si>
  <si>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</si>
  <si>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</si>
  <si>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</si>
  <si>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</si>
  <si>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</si>
  <si>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</si>
  <si>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</si>
  <si>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</si>
  <si>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</si>
  <si>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</si>
  <si>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</si>
  <si>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</si>
  <si>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</si>
  <si>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</si>
  <si>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Oblastní nemocnice Jičín – Novostavba pavilonu „A“ pro laboratoře a onkologii</t>
  </si>
  <si>
    <t>C-ram</t>
  </si>
  <si>
    <t>Skiaskopický přístroj s C ramenem, zesilovačem a monitorovým vozíkem</t>
  </si>
  <si>
    <t>Pojízdný skiaskopický přístroj s C-ramenem pro Městskou nemocnici Dvůr Králové nad Labem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</si>
</sst>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medium"/>
      <right style="thin"/>
      <top style="medium"/>
      <bottom style="medium"/>
    </border>
    <border>
      <left style="dashed"/>
      <right style="dashed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4" fontId="3" fillId="2" borderId="12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14" fontId="3" fillId="2" borderId="13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/>
    </xf>
    <xf numFmtId="4" fontId="10" fillId="2" borderId="15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horizontal="left" vertical="center"/>
      <protection locked="0"/>
    </xf>
    <xf numFmtId="14" fontId="3" fillId="5" borderId="13" xfId="0" applyNumberFormat="1" applyFont="1" applyFill="1" applyBorder="1" applyAlignment="1" applyProtection="1">
      <alignment horizontal="lef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23" xfId="0" applyFont="1" applyFill="1" applyBorder="1" applyAlignment="1">
      <alignment horizontal="center" wrapText="1"/>
    </xf>
    <xf numFmtId="4" fontId="5" fillId="5" borderId="24" xfId="0" applyNumberFormat="1" applyFont="1" applyFill="1" applyBorder="1" applyAlignment="1" applyProtection="1">
      <alignment horizontal="right" vertical="center"/>
      <protection locked="0"/>
    </xf>
    <xf numFmtId="4" fontId="5" fillId="2" borderId="2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4" fillId="3" borderId="2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right" vertical="center"/>
    </xf>
    <xf numFmtId="4" fontId="7" fillId="6" borderId="29" xfId="0" applyNumberFormat="1" applyFont="1" applyFill="1" applyBorder="1" applyAlignment="1">
      <alignment vertical="center"/>
    </xf>
    <xf numFmtId="0" fontId="7" fillId="6" borderId="27" xfId="0" applyFont="1" applyFill="1" applyBorder="1" applyAlignment="1">
      <alignment horizontal="right" vertical="center"/>
    </xf>
    <xf numFmtId="4" fontId="7" fillId="6" borderId="30" xfId="0" applyNumberFormat="1" applyFont="1" applyFill="1" applyBorder="1" applyAlignment="1">
      <alignment vertical="center"/>
    </xf>
    <xf numFmtId="4" fontId="10" fillId="2" borderId="31" xfId="0" applyNumberFormat="1" applyFont="1" applyFill="1" applyBorder="1" applyAlignment="1">
      <alignment vertical="center"/>
    </xf>
    <xf numFmtId="4" fontId="10" fillId="2" borderId="16" xfId="0" applyNumberFormat="1" applyFont="1" applyFill="1" applyBorder="1" applyAlignment="1">
      <alignment horizontal="right" vertical="center"/>
    </xf>
    <xf numFmtId="4" fontId="10" fillId="6" borderId="17" xfId="0" applyNumberFormat="1" applyFont="1" applyFill="1" applyBorder="1" applyAlignment="1">
      <alignment vertical="center"/>
    </xf>
    <xf numFmtId="4" fontId="7" fillId="6" borderId="32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 applyProtection="1">
      <alignment horizontal="right" vertical="center" wrapText="1"/>
      <protection/>
    </xf>
    <xf numFmtId="2" fontId="5" fillId="2" borderId="30" xfId="0" applyNumberFormat="1" applyFont="1" applyFill="1" applyBorder="1" applyAlignment="1" applyProtection="1">
      <alignment horizontal="left" vertical="center" wrapText="1"/>
      <protection/>
    </xf>
    <xf numFmtId="2" fontId="5" fillId="5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3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6" borderId="34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/>
    </xf>
    <xf numFmtId="0" fontId="10" fillId="6" borderId="42" xfId="0" applyFont="1" applyFill="1" applyBorder="1" applyAlignment="1">
      <alignment horizontal="left" vertical="center"/>
    </xf>
    <xf numFmtId="0" fontId="10" fillId="6" borderId="3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9" fillId="6" borderId="46" xfId="0" applyFont="1" applyFill="1" applyBorder="1" applyAlignment="1">
      <alignment horizontal="justify" vertical="center" wrapText="1"/>
    </xf>
    <xf numFmtId="0" fontId="9" fillId="6" borderId="47" xfId="0" applyFont="1" applyFill="1" applyBorder="1" applyAlignment="1">
      <alignment horizontal="justify" vertical="center" wrapText="1"/>
    </xf>
    <xf numFmtId="0" fontId="4" fillId="7" borderId="48" xfId="0" applyFont="1" applyFill="1" applyBorder="1" applyAlignment="1">
      <alignment horizontal="center" wrapText="1"/>
    </xf>
    <xf numFmtId="0" fontId="4" fillId="7" borderId="49" xfId="0" applyFont="1" applyFill="1" applyBorder="1" applyAlignment="1">
      <alignment horizont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wrapText="1"/>
    </xf>
    <xf numFmtId="0" fontId="4" fillId="7" borderId="59" xfId="0" applyFont="1" applyFill="1" applyBorder="1" applyAlignment="1">
      <alignment horizontal="center" wrapText="1"/>
    </xf>
    <xf numFmtId="0" fontId="4" fillId="7" borderId="60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61" xfId="0" applyFont="1" applyFill="1" applyBorder="1" applyAlignment="1">
      <alignment horizontal="center" wrapText="1"/>
    </xf>
    <xf numFmtId="0" fontId="9" fillId="6" borderId="62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27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3</v>
      </c>
      <c r="C2" s="75"/>
      <c r="D2" s="77" t="s">
        <v>55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52</v>
      </c>
      <c r="E3" s="78"/>
      <c r="F3" s="78"/>
      <c r="G3" s="78"/>
      <c r="H3" s="78"/>
    </row>
    <row r="4" spans="2:8" s="2" customFormat="1" ht="15">
      <c r="B4" s="75" t="s">
        <v>24</v>
      </c>
      <c r="C4" s="75"/>
      <c r="D4" s="38"/>
      <c r="E4" s="39" t="s">
        <v>6</v>
      </c>
      <c r="F4" s="39" t="s">
        <v>7</v>
      </c>
      <c r="G4" s="68" t="s">
        <v>4</v>
      </c>
      <c r="H4" s="40"/>
    </row>
    <row r="5" spans="2:8" s="2" customFormat="1" ht="24" customHeight="1">
      <c r="B5" s="30"/>
      <c r="C5" s="30"/>
      <c r="D5" s="30"/>
      <c r="G5" s="30"/>
      <c r="H5" s="30"/>
    </row>
    <row r="6" spans="2:8" s="2" customFormat="1" ht="21" customHeight="1">
      <c r="B6" s="70"/>
      <c r="C6" s="70"/>
      <c r="D6" s="70"/>
      <c r="E6" s="71" t="s">
        <v>34</v>
      </c>
      <c r="F6" s="71" t="s">
        <v>35</v>
      </c>
      <c r="G6" s="12"/>
      <c r="H6" s="12"/>
    </row>
    <row r="7" spans="2:8" s="2" customFormat="1" ht="21" customHeight="1">
      <c r="B7" s="83" t="s">
        <v>28</v>
      </c>
      <c r="C7" s="84"/>
      <c r="D7" s="85"/>
      <c r="E7" s="60">
        <f>'A - soupis dodávek'!H8</f>
        <v>0</v>
      </c>
      <c r="F7" s="61">
        <f>'A - soupis dodávek'!K8</f>
        <v>0</v>
      </c>
      <c r="G7" s="35"/>
      <c r="H7" s="36"/>
    </row>
    <row r="8" spans="2:8" s="2" customFormat="1" ht="21" customHeight="1">
      <c r="B8" s="86" t="s">
        <v>29</v>
      </c>
      <c r="C8" s="87"/>
      <c r="D8" s="88"/>
      <c r="E8" s="33">
        <f>'B - servisní práce'!I14</f>
        <v>0</v>
      </c>
      <c r="F8" s="37">
        <f>E8*1.21</f>
        <v>0</v>
      </c>
      <c r="G8" s="35"/>
      <c r="H8" s="36"/>
    </row>
    <row r="9" spans="2:8" s="2" customFormat="1" ht="21" customHeight="1">
      <c r="B9" s="32"/>
      <c r="C9" s="89" t="s">
        <v>33</v>
      </c>
      <c r="D9" s="90"/>
      <c r="E9" s="34">
        <f>'B - servisní práce'!I11</f>
        <v>0</v>
      </c>
      <c r="F9" s="34">
        <f aca="true" t="shared" si="0" ref="F9:F11">E9*1.21</f>
        <v>0</v>
      </c>
      <c r="G9" s="35"/>
      <c r="H9" s="36"/>
    </row>
    <row r="10" spans="2:8" s="2" customFormat="1" ht="21" customHeight="1">
      <c r="B10" s="31"/>
      <c r="C10" s="91" t="s">
        <v>44</v>
      </c>
      <c r="D10" s="92"/>
      <c r="E10" s="34">
        <f>'B - servisní práce'!L11</f>
        <v>0</v>
      </c>
      <c r="F10" s="34">
        <f t="shared" si="0"/>
        <v>0</v>
      </c>
      <c r="G10" s="35"/>
      <c r="H10" s="36"/>
    </row>
    <row r="11" spans="2:8" s="2" customFormat="1" ht="21" customHeight="1">
      <c r="B11" s="31"/>
      <c r="C11" s="91" t="s">
        <v>45</v>
      </c>
      <c r="D11" s="92"/>
      <c r="E11" s="34">
        <f>'B - servisní práce'!N11</f>
        <v>0</v>
      </c>
      <c r="F11" s="34">
        <f t="shared" si="0"/>
        <v>0</v>
      </c>
      <c r="G11" s="35"/>
      <c r="H11" s="36"/>
    </row>
    <row r="12" spans="2:8" s="2" customFormat="1" ht="36" customHeight="1">
      <c r="B12" s="79" t="s">
        <v>36</v>
      </c>
      <c r="C12" s="80"/>
      <c r="D12" s="81"/>
      <c r="E12" s="62">
        <f>E7+E8</f>
        <v>0</v>
      </c>
      <c r="F12" s="62">
        <f>F7+F8</f>
        <v>0</v>
      </c>
      <c r="G12" s="35"/>
      <c r="H12" s="36"/>
    </row>
    <row r="13" spans="2:8" ht="30.6" customHeight="1">
      <c r="B13" s="2"/>
      <c r="C13" s="82"/>
      <c r="D13" s="82"/>
      <c r="E13" s="2"/>
      <c r="F13" s="3"/>
      <c r="G13" s="2"/>
      <c r="H13" s="2"/>
    </row>
    <row r="14" spans="2:8" ht="15">
      <c r="B14" s="2"/>
      <c r="C14" s="82"/>
      <c r="D14" s="82"/>
      <c r="E14" s="2"/>
      <c r="F14" s="3"/>
      <c r="G14" s="2"/>
      <c r="H14" s="2"/>
    </row>
  </sheetData>
  <sheetProtection algorithmName="SHA-512" hashValue="2zTFEXdncF8BRojNDKLkllu5RUxrazKJC6Z0eAUblfFeygqbAKPo7SGTwn6Pca5mEVLE4kPBLPwPdm893F/YFw==" saltValue="Z28Nafa7/Y8lA9VbrCoZY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workbookViewId="0" topLeftCell="A1">
      <selection activeCell="B11" sqref="B11: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3</v>
      </c>
      <c r="C2" s="75"/>
      <c r="D2" s="77" t="str">
        <f>'Souhrnný list'!D2:H2</f>
        <v>Pojízdný skiaskopický přístroj s C-ramenem pro Městskou nemocnici Dvůr Králové nad Labem II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52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24</v>
      </c>
      <c r="C4" s="75"/>
      <c r="D4" s="28">
        <f>'Souhrnný list'!D4</f>
        <v>0</v>
      </c>
      <c r="E4" s="97" t="str">
        <f>'Souhrnný list'!E4</f>
        <v>IČO:</v>
      </c>
      <c r="F4" s="98"/>
      <c r="G4" s="97" t="str">
        <f>'Souhrnný list'!F4</f>
        <v>DIČ:</v>
      </c>
      <c r="H4" s="98"/>
      <c r="I4" s="99"/>
      <c r="J4" s="68" t="s">
        <v>4</v>
      </c>
      <c r="K4" s="29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66" t="s">
        <v>1</v>
      </c>
      <c r="C6" s="67" t="s">
        <v>2</v>
      </c>
      <c r="D6" s="67" t="s">
        <v>5</v>
      </c>
      <c r="E6" s="67" t="s">
        <v>8</v>
      </c>
      <c r="F6" s="66" t="s">
        <v>10</v>
      </c>
      <c r="G6" s="66" t="s">
        <v>12</v>
      </c>
      <c r="H6" s="66" t="s">
        <v>11</v>
      </c>
      <c r="I6" s="9"/>
      <c r="J6" s="66" t="s">
        <v>13</v>
      </c>
      <c r="K6" s="66" t="s">
        <v>17</v>
      </c>
    </row>
    <row r="7" spans="1:12" ht="33" customHeight="1">
      <c r="A7" s="52"/>
      <c r="B7" s="5">
        <v>1</v>
      </c>
      <c r="C7" s="54" t="s">
        <v>53</v>
      </c>
      <c r="D7" s="55" t="s">
        <v>54</v>
      </c>
      <c r="E7" s="5" t="s">
        <v>9</v>
      </c>
      <c r="F7" s="6">
        <v>1</v>
      </c>
      <c r="G7" s="41"/>
      <c r="H7" s="7">
        <f aca="true" t="shared" si="0" ref="H7">F7*G7</f>
        <v>0</v>
      </c>
      <c r="I7" s="10"/>
      <c r="J7" s="41">
        <v>21</v>
      </c>
      <c r="K7" s="7">
        <f aca="true" t="shared" si="1" ref="K7">H7*((100+J7)/100)</f>
        <v>0</v>
      </c>
      <c r="L7" s="52"/>
    </row>
    <row r="8" spans="2:11" ht="30" customHeight="1">
      <c r="B8" s="94" t="s">
        <v>14</v>
      </c>
      <c r="C8" s="95"/>
      <c r="D8" s="95"/>
      <c r="E8" s="95"/>
      <c r="F8" s="96"/>
      <c r="G8" s="56" t="s">
        <v>15</v>
      </c>
      <c r="H8" s="57">
        <f>SUM(H7:H7)</f>
        <v>0</v>
      </c>
      <c r="I8" s="8"/>
      <c r="J8" s="58" t="s">
        <v>16</v>
      </c>
      <c r="K8" s="59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18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93" t="s">
        <v>49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teP9zARUZJAPKUbbgp/38pGGKH0gukq8bN4gvhJE7xv8bSJztfZQ7myi9rWsc6512sMslH+lVrnJ7ZD0Ps1QyQ==" saltValue="Rs1EdRm/Moyzi1PwA+7FaA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3</v>
      </c>
      <c r="C2" s="75"/>
      <c r="D2" s="110" t="str">
        <f>'Souhrnný list'!D2:H2</f>
        <v>Pojízdný skiaskopický přístroj s C-ramenem pro Městskou nemocnici Dvůr Králové nad Labem II</v>
      </c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5">
      <c r="B3" s="75" t="s">
        <v>0</v>
      </c>
      <c r="C3" s="75"/>
      <c r="D3" s="113" t="s">
        <v>52</v>
      </c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15">
      <c r="B4" s="75" t="s">
        <v>24</v>
      </c>
      <c r="C4" s="75"/>
      <c r="D4" s="26">
        <f>'Souhrnný list'!D4</f>
        <v>0</v>
      </c>
      <c r="E4" s="44" t="str">
        <f>'Souhrnný list'!E4</f>
        <v>IČO:</v>
      </c>
      <c r="F4" s="100" t="str">
        <f>'Souhrnný list'!F4</f>
        <v>DIČ:</v>
      </c>
      <c r="G4" s="102"/>
      <c r="H4" s="102"/>
      <c r="I4" s="102"/>
      <c r="J4" s="45"/>
      <c r="K4" s="69" t="s">
        <v>4</v>
      </c>
      <c r="L4" s="27">
        <f>'Souhrnný list'!H4</f>
        <v>0</v>
      </c>
      <c r="M4" s="100"/>
      <c r="N4" s="101"/>
    </row>
    <row r="5" spans="2:14" ht="14.45" customHeight="1" thickBot="1">
      <c r="B5" s="2"/>
      <c r="C5" s="2"/>
      <c r="D5" s="2"/>
      <c r="E5" s="2"/>
      <c r="F5" s="2"/>
      <c r="G5" s="43"/>
      <c r="H5" s="43"/>
      <c r="I5" s="2"/>
      <c r="J5" s="2"/>
      <c r="K5" s="2"/>
      <c r="L5" s="3"/>
      <c r="M5" s="2"/>
      <c r="N5" s="2"/>
    </row>
    <row r="6" spans="2:14" s="2" customFormat="1" ht="30" customHeight="1">
      <c r="B6" s="135" t="s">
        <v>51</v>
      </c>
      <c r="C6" s="135"/>
      <c r="D6" s="136"/>
      <c r="E6" s="107" t="s">
        <v>48</v>
      </c>
      <c r="F6" s="109"/>
      <c r="G6" s="109"/>
      <c r="H6" s="109"/>
      <c r="I6" s="108"/>
      <c r="J6" s="18"/>
      <c r="K6" s="107" t="s">
        <v>31</v>
      </c>
      <c r="L6" s="108"/>
      <c r="M6" s="107" t="s">
        <v>32</v>
      </c>
      <c r="N6" s="108"/>
    </row>
    <row r="7" spans="2:14" s="2" customFormat="1" ht="45" customHeight="1" thickBot="1">
      <c r="B7" s="137"/>
      <c r="C7" s="137"/>
      <c r="D7" s="138"/>
      <c r="E7" s="103" t="s">
        <v>46</v>
      </c>
      <c r="F7" s="134"/>
      <c r="G7" s="134"/>
      <c r="H7" s="134"/>
      <c r="I7" s="104"/>
      <c r="J7" s="19"/>
      <c r="K7" s="103" t="s">
        <v>21</v>
      </c>
      <c r="L7" s="104"/>
      <c r="M7" s="103" t="s">
        <v>47</v>
      </c>
      <c r="N7" s="104"/>
    </row>
    <row r="8" spans="2:14" s="2" customFormat="1" ht="15" customHeight="1">
      <c r="B8" s="126" t="s">
        <v>1</v>
      </c>
      <c r="C8" s="121" t="s">
        <v>2</v>
      </c>
      <c r="D8" s="123" t="s">
        <v>5</v>
      </c>
      <c r="E8" s="105" t="s">
        <v>41</v>
      </c>
      <c r="F8" s="128" t="s">
        <v>37</v>
      </c>
      <c r="G8" s="129"/>
      <c r="H8" s="130"/>
      <c r="I8" s="53" t="s">
        <v>20</v>
      </c>
      <c r="J8" s="20"/>
      <c r="K8" s="105" t="s">
        <v>22</v>
      </c>
      <c r="L8" s="53" t="s">
        <v>20</v>
      </c>
      <c r="M8" s="105" t="s">
        <v>23</v>
      </c>
      <c r="N8" s="53" t="s">
        <v>20</v>
      </c>
    </row>
    <row r="9" spans="2:14" s="2" customFormat="1" ht="60.75" customHeight="1" thickBot="1">
      <c r="B9" s="127"/>
      <c r="C9" s="122"/>
      <c r="D9" s="124"/>
      <c r="E9" s="125"/>
      <c r="F9" s="131"/>
      <c r="G9" s="132"/>
      <c r="H9" s="133"/>
      <c r="I9" s="47" t="s">
        <v>40</v>
      </c>
      <c r="J9" s="21"/>
      <c r="K9" s="106"/>
      <c r="L9" s="16" t="s">
        <v>42</v>
      </c>
      <c r="M9" s="106"/>
      <c r="N9" s="16" t="s">
        <v>43</v>
      </c>
    </row>
    <row r="10" spans="2:14" s="52" customFormat="1" ht="33" customHeight="1" thickBot="1">
      <c r="B10" s="5">
        <v>1</v>
      </c>
      <c r="C10" s="54" t="s">
        <v>53</v>
      </c>
      <c r="D10" s="55" t="s">
        <v>54</v>
      </c>
      <c r="E10" s="48"/>
      <c r="F10" s="72" t="s">
        <v>38</v>
      </c>
      <c r="G10" s="74"/>
      <c r="H10" s="73" t="s">
        <v>39</v>
      </c>
      <c r="I10" s="49">
        <f>_xlfn.IFERROR((1/G10)*5*E10,0)</f>
        <v>0</v>
      </c>
      <c r="J10" s="50"/>
      <c r="K10" s="42"/>
      <c r="L10" s="14">
        <f>K10*200</f>
        <v>0</v>
      </c>
      <c r="M10" s="42"/>
      <c r="N10" s="14">
        <f>M10*8000</f>
        <v>0</v>
      </c>
    </row>
    <row r="11" spans="2:14" s="2" customFormat="1" ht="30" customHeight="1" thickBot="1">
      <c r="B11" s="119" t="s">
        <v>30</v>
      </c>
      <c r="C11" s="120"/>
      <c r="D11" s="120"/>
      <c r="E11" s="63"/>
      <c r="F11" s="64"/>
      <c r="G11" s="64"/>
      <c r="H11" s="64"/>
      <c r="I11" s="15">
        <f>SUM(I10:I10)</f>
        <v>0</v>
      </c>
      <c r="J11" s="51"/>
      <c r="K11" s="65"/>
      <c r="L11" s="15">
        <f>SUM(L10:L10)</f>
        <v>0</v>
      </c>
      <c r="M11" s="65"/>
      <c r="N11" s="15">
        <f>SUM(N10:N10)</f>
        <v>0</v>
      </c>
    </row>
    <row r="12" spans="2:14" ht="15.75" thickBot="1">
      <c r="B12" s="2"/>
      <c r="C12" s="2"/>
      <c r="D12" s="2"/>
      <c r="E12" s="2"/>
      <c r="F12" s="2"/>
      <c r="G12" s="43"/>
      <c r="H12" s="43"/>
      <c r="I12" s="13" t="s">
        <v>20</v>
      </c>
      <c r="J12" s="22"/>
      <c r="L12" s="13" t="s">
        <v>20</v>
      </c>
      <c r="M12" s="46"/>
      <c r="N12" s="13" t="s">
        <v>20</v>
      </c>
    </row>
    <row r="13" spans="2:14" ht="15.75" thickBot="1">
      <c r="B13" s="2"/>
      <c r="C13" s="2"/>
      <c r="D13" s="2"/>
      <c r="E13" s="2"/>
      <c r="F13" s="2"/>
      <c r="G13" s="43"/>
      <c r="H13" s="43"/>
      <c r="I13" s="17"/>
      <c r="J13" s="17"/>
      <c r="K13" s="2"/>
      <c r="L13" s="17"/>
      <c r="M13" s="2"/>
      <c r="N13" s="17"/>
    </row>
    <row r="14" spans="2:12" s="2" customFormat="1" ht="41.25" customHeight="1" thickBot="1">
      <c r="B14" s="116" t="s">
        <v>50</v>
      </c>
      <c r="C14" s="117"/>
      <c r="D14" s="117"/>
      <c r="E14" s="117"/>
      <c r="F14" s="117"/>
      <c r="G14" s="117"/>
      <c r="H14" s="118"/>
      <c r="I14" s="23">
        <f>I11+L11+N11</f>
        <v>0</v>
      </c>
      <c r="J14" s="25"/>
      <c r="K14" s="24" t="s">
        <v>26</v>
      </c>
      <c r="L14" s="3"/>
    </row>
    <row r="15" spans="7:12" s="2" customFormat="1" ht="30.6" customHeight="1">
      <c r="G15" s="43"/>
      <c r="H15" s="43"/>
      <c r="L15" s="3"/>
    </row>
    <row r="16" spans="2:14" s="2" customFormat="1" ht="18" customHeight="1">
      <c r="B16" s="11"/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ht="18" customHeight="1"/>
  </sheetData>
  <sheetProtection algorithmName="SHA-512" hashValue="0KEc1hZYupKmhiPFNT0TjexcM9ywFQ4/0DMEtxhKFaUGcF8RbjmSCshbaaGCkM96IvlOe+/MU99Vcnl6srYh3Q==" saltValue="kYa0v9KqvvvdajdXw9pUTw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6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2023-01-31T10:42:05Z</dcterms:modified>
  <cp:category/>
  <cp:version/>
  <cp:contentType/>
  <cp:contentStatus/>
</cp:coreProperties>
</file>