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000.1_SO 001" sheetId="1" r:id="rId1"/>
    <sheet name="000.1_SO 101" sheetId="2" r:id="rId2"/>
    <sheet name="000.1_SO 105_SO 105.1" sheetId="3" r:id="rId3"/>
    <sheet name="000.1_SO 105_SO 105.2" sheetId="4" r:id="rId4"/>
    <sheet name="000.1_SO 110" sheetId="5" r:id="rId5"/>
    <sheet name="000.1_SO 501" sheetId="6" r:id="rId6"/>
  </sheets>
  <definedNames/>
  <calcPr/>
  <webPublishing/>
</workbook>
</file>

<file path=xl/sharedStrings.xml><?xml version="1.0" encoding="utf-8"?>
<sst xmlns="http://schemas.openxmlformats.org/spreadsheetml/2006/main" count="1796" uniqueCount="501">
  <si>
    <t>ASPE10</t>
  </si>
  <si>
    <t>S</t>
  </si>
  <si>
    <t>Firma: ÚDRŽBA SILNIC Královéhradeckého kraje a.s.</t>
  </si>
  <si>
    <t>Soupis prací objektu</t>
  </si>
  <si>
    <t xml:space="preserve">Stavba: </t>
  </si>
  <si>
    <t>33113</t>
  </si>
  <si>
    <t>II/284 Nová Paka - Lomnická ulice (KHK)_neoceněný</t>
  </si>
  <si>
    <t>O</t>
  </si>
  <si>
    <t>Objekt:</t>
  </si>
  <si>
    <t>000.1</t>
  </si>
  <si>
    <t>Královéhradecký kraj</t>
  </si>
  <si>
    <t>O1</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</si>
  <si>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</si>
  <si>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</si>
  <si>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</si>
  <si>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</si>
  <si>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</si>
  <si>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</si>
  <si>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</si>
  <si>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</si>
  <si>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</si>
  <si>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</si>
  <si>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</si>
  <si>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</si>
  <si>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</si>
  <si>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</si>
  <si>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</si>
  <si>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</si>
  <si>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</si>
  <si>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</si>
  <si>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</si>
  <si>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</si>
  <si>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</si>
  <si>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</si>
  <si>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</si>
  <si>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</si>
  <si>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</si>
  <si>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</si>
  <si>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</si>
  <si>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</si>
  <si>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</si>
  <si>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</si>
  <si>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</si>
  <si>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</si>
  <si>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</si>
  <si>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 ceně zahrnuty opatření dle plánu BOZP</t>
  </si>
  <si>
    <t>VV</t>
  </si>
  <si>
    <t>TS</t>
  </si>
  <si>
    <t>zahrnuje veškeré náklady spojené s objednatelem požadovanými zařízeními</t>
  </si>
  <si>
    <t>02730</t>
  </si>
  <si>
    <t>POMOC PRÁCE ZŘÍZ NEBO ZAJIŠŤ OCHRANU INŽENÝRSKÝCH SÍTÍ</t>
  </si>
  <si>
    <t>Vytýčení inženýrských sítí. Vč. zajištění aktualizace vyjádření k existenci inženýrských sítí.  
Zajištění inženýrských sítí během realizace stavby dle požadavku správců. Nutné vytyčení všech podzemních sítí s protokolárním zápisem příslušných správců. Přesnou polohu podzemních vedení ověřit ručně kopanými sondami. Křížení stavby se stávajícími sítěmi nutno ochránit. Ochrana stávajících sítí před poškozením. Zajištění stavby proti škodě na okolních pozemcích a objektech.</t>
  </si>
  <si>
    <t>02910</t>
  </si>
  <si>
    <t>OSTATNÍ POŽADAVKY - ZEMĚMĚŘIČSKÁ MĚŘENÍ</t>
  </si>
  <si>
    <t>Zaměření skutečného provedení stavby pro vložení do digitální mapy města a pro potřeby kolaudace.  
Geodetické zaměření skutečného provedení stavby (bude sloužit jako podklad DSPS),</t>
  </si>
  <si>
    <t>zaměření skutečného provedení stavby pro vložení do digitální mapy města</t>
  </si>
  <si>
    <t>zahrnuje veškeré náklady spojené s objednatelem požadovanými pracemi,   
- pro stanovení orientační investorské ceny určete jednotkovou cenu jako 1% odhadované ceny stavby</t>
  </si>
  <si>
    <t>Geodetická činnost v průběhu provádění stavebních prací (geodet zhotovitele stavby) včetně vytyčení stavby.  
Součástí je vybudování potřebné vytyčovací sítě.  
Veškerá nutná zaměření nutná k realizaci díla (např. zaměření stavby před výstavbou, vytyčení stavby a obvodu staveniště apod.) a k uvedení stavby do užívání a řádnému předání dokončeného díla.  
Součástí zaměření vrstev pro určení kubatur sanací pro určení kubatur konstrukčních vrstev a celkových délkových a plošných výměr.</t>
  </si>
  <si>
    <t>zahrnuje veškeré náklady spojené s objednatelem požadovanými pracemi,</t>
  </si>
  <si>
    <t>02943</t>
  </si>
  <si>
    <t>OSTATNÍ POŽADAVKY - VYPRACOVÁNÍ RDS</t>
  </si>
  <si>
    <t>Realizační dokumentace stavby (3x tištěné paré + 3x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výkresy výztuže betonových konstrucí. Vypracuje autorizovaná osoba. Odsouhlasí správce stavby. Součástí dokumetnace bude havarijní plán, protipovodňový plán  (2x tištěné paré).</t>
  </si>
  <si>
    <t>zahrnuje veškeré náklady spojené s objednatelem požadovanými pracemi</t>
  </si>
  <si>
    <t>02944</t>
  </si>
  <si>
    <t>OSTAT POŽADAVKY - DOKUMENTACE SKUTEČ PROVEDENÍ V DIGIT FORMĚ</t>
  </si>
  <si>
    <t>Dokumentace skutečného provedení stavby v rozsahu dle přílohy č. 14 k vyhlášce č. 499/2006 Sb. dle potřeb objednatele a dotčených orgánů.  
Výkresy a související písemnosti zhotovené stavby potřebné pro evidenci pozemní komunikace. Výkresy odchylek a změn stavby oproti DSP+PDPS. Ověření podpisem odpovědného zástupce zhotovitele a správce stavby. (5x tiskem, 5x v digitální podobě)</t>
  </si>
  <si>
    <t>7</t>
  </si>
  <si>
    <t>02945</t>
  </si>
  <si>
    <t>OSTAT POŽADAVKY - GEOMETRICKÝ PLÁN</t>
  </si>
  <si>
    <t>Geodetické zaměření skutečného provedení stavby vložené na podkladu katastrální mapy.  Geometrický plán pro majetkové vypořádání vlastnických vztahů, potvrzený katastrálním úřadem. Před tiskem bude projednáno s TDS a technikem pro práci s pozemky Správy silnic KHK p.o. (Zajištění geometrických plánů skutečného provedení objektů a inženýrských sítí  a geometrických plánů věcných břemen v požadovaném formátu s hranicemi pozemků jako podklad pro vklad do katastrální mapy pro evidenci změn na katastrálním úřadu.)</t>
  </si>
  <si>
    <t>geometrický plán v počtu 10 ks</t>
  </si>
  <si>
    <t>8</t>
  </si>
  <si>
    <t>02946</t>
  </si>
  <si>
    <t>OSTAT POŽADAVKY - FOTODOKUMENTACE</t>
  </si>
  <si>
    <t>pořízení fotodokumentace stavby, stav před zahájením, průběžná fotodokumentace realizace stavby a fotodokumentace dokončené stavby  
Fotodokumentace stavby    
- 1x měsíčně sada barevných fotografií v tištěné i elektronické formě v rámci zprávy o průběhu výstavby k měsíční fakturaci.    
- 3x závěřečná fotodokumentace v albu s popisem v tištěné i elektronické formě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</si>
  <si>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</si>
  <si>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</si>
  <si>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</si>
  <si>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Měření hluku</t>
  </si>
  <si>
    <t>- pasportizace stávajícího dopravního značení, vodorovného i svislého před zahájením stavebních prací - 2x na CD 
- včetně vyhotovení fotodokumentace</t>
  </si>
  <si>
    <t>11</t>
  </si>
  <si>
    <t>Pasport komunikací v okolí stavby (před stavbou, v průběhu stavby a po stavbě). 
Včetně vyhotovení fotodokumentace a videozáznamu.</t>
  </si>
  <si>
    <t>12</t>
  </si>
  <si>
    <t>pasportizace objízdných tras</t>
  </si>
  <si>
    <t>13</t>
  </si>
  <si>
    <t>Zajištění dokladů k nakládání s odpady, součást dokladové části pro kolaudaci stavby v souladu s požadavky OŽP.</t>
  </si>
  <si>
    <t>14</t>
  </si>
  <si>
    <t>029522</t>
  </si>
  <si>
    <t>OSTATNÍ POŽADAVKY - REVIZNÍ ZPRÁVY</t>
  </si>
  <si>
    <t>KUS</t>
  </si>
  <si>
    <t>Dokladová část k plynovodu nezbytná k převzetí plynovodu správcem sítě a ke kolaudaci, včetně revizní zprávy, včetně projednání RDS.</t>
  </si>
  <si>
    <t>1=1,000 [A]</t>
  </si>
  <si>
    <t>15</t>
  </si>
  <si>
    <t>02991</t>
  </si>
  <si>
    <t>OSTATNÍ POŽADAVKY - INFORMAČNÍ TABULE</t>
  </si>
  <si>
    <t>Dodávka, montáž a následná demontáž včetně odvozu informační tabule (billboardu) o min. rozměrech 5,10×2,40 m, pokud zástupce investora neurčí jinak. Jedná se o kompletní provedení, včetně údržby po celou dobu stavby. Tabule bude upevněna na nosiče z příhradové konstrukce a dostatečně ukotvena do terénu, aby splňovala podmínky na tuhost a deformace.  
Náklady na zřízení informačních tabulí s údaji o stavbě s textem dle vzoru objednatele, včetně ukotvení.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</si>
  <si>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</si>
  <si>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</si>
  <si>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03710</t>
  </si>
  <si>
    <t>POMOC PRÁCE ZAJIŠŤ NEBO ZŘÍZ OBJÍŽĎKY A PŘÍSTUP CESTY</t>
  </si>
  <si>
    <t>Zajištění DIR, vč. projedání, údržby dopravního značení</t>
  </si>
  <si>
    <t>zahrnuje objednatelem povolené náklady na požadovaná zařízení zhotovitele</t>
  </si>
  <si>
    <t>SO 101</t>
  </si>
  <si>
    <t>Komunikace - vozovka sil. II/284</t>
  </si>
  <si>
    <t>Zemní práce</t>
  </si>
  <si>
    <t>11332R</t>
  </si>
  <si>
    <t>ODSTRANĚNÍ PODKLADŮ ZPEVNĚNÝCH PLOCH Z KAMENIVA NESTMELENÉHO</t>
  </si>
  <si>
    <t>M3</t>
  </si>
  <si>
    <t>včetně poplatku za skládku/recyklaci</t>
  </si>
  <si>
    <t>ŠD: 463,0=463,000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</si>
  <si>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</si>
  <si>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11333R</t>
  </si>
  <si>
    <t>ODSTRANĚNÍ PODKLADU ZPEVNĚNÝCH PLOCH S ASFALT POJIVEM</t>
  </si>
  <si>
    <t>PM: tl. 70mm: 1330*0,07=93,100 [A]</t>
  </si>
  <si>
    <t>11337</t>
  </si>
  <si>
    <t>ODSTRANĚNÍ PODKLADU ZPEVNĚNÝCH PLOCH Z DLAŽEBNÍCH KOSTEK</t>
  </si>
  <si>
    <t>Odkup zhotovitelem</t>
  </si>
  <si>
    <t>Odstranění stávající kamenné dlažby: 412=412,000 [A]</t>
  </si>
  <si>
    <t>11353</t>
  </si>
  <si>
    <t>ODSTRANĚNÍ CHODNÍKOVÝCH KAMENNÝCH OBRUBNÍKŮ</t>
  </si>
  <si>
    <t>M</t>
  </si>
  <si>
    <t>Odstranění stávajících kamenných obrubníků 
vlevo: 608=608,000 [A] 
vpravo: 562=562,000 [B] 
Celkem: A+B=1 170,000 [C]</t>
  </si>
  <si>
    <t>11372</t>
  </si>
  <si>
    <t>FRÉZOVÁNÍ ZPEVNĚNÝCH PLOCH ASFALTOVÝCH</t>
  </si>
  <si>
    <t>Odstranění asfaltových vrstev stávající komunikace:  
tl. 40mm - 430*0,04=17,200 [A] 
tl. 60mm - 2510*0,06=150,600 [B] 
tl. 120 mm - 1330*0,12=159,600 [C] 
Celkem: A+B+C=327,400 [D]</t>
  </si>
  <si>
    <t>12110R</t>
  </si>
  <si>
    <t>SEJMUTÍ ORNICE NEBO LESNÍ PŮDY</t>
  </si>
  <si>
    <t>nevhodná ornice: 159=159,000 [A] 
vhodná ornice (odvezeno na mezideponii a použito na ohumusování v SO 801): 15+27=42,000 [B] 
Celkem: A+B=201,000 [C]</t>
  </si>
  <si>
    <t>12373R</t>
  </si>
  <si>
    <t>ODKOP PRO SPOD STAVBU SILNIC A ŽELEZNIC TŘ. I</t>
  </si>
  <si>
    <t>K pol. 17130: 2436,6=2 436,600 [A] 
Výkop na zemní pláň: 1253=1 253,000 [B] 
Celkem: A+B=3 689,600 [C]</t>
  </si>
  <si>
    <t>13173R</t>
  </si>
  <si>
    <t>HLOUBENÍ JAM ZAPAŽ I NEPAŽ TŘ. I</t>
  </si>
  <si>
    <t>výkop pro UV: 53ks*1,5m*1,5m*1,5m=178,875 [A] 
výkop pro přípojky: 1(hloubka)*0,6(šířka)*170(délka)=102,000 [B] 
Celkem: A+B=280,875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</si>
  <si>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</si>
  <si>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</si>
  <si>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</si>
  <si>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13173R: 280,875=280,875 [A] 
12373R: 3689,6=3 689,600 [B] 
Dle položky č. 12110R-nevhodná ornice: 159=159,000 [C] 
Celkem: A+B+C=4 129,475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</si>
  <si>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</si>
  <si>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</si>
  <si>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R</t>
  </si>
  <si>
    <t>ULOŽENÍ SYPANINY DO NÁSYPŮ V AKTIVNÍ ZÓNĚ SE ZHUTNĚNÍM</t>
  </si>
  <si>
    <t>vč. materiálu</t>
  </si>
  <si>
    <t>AZ: (4402+471,2)*0,5=2 436,600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</si>
  <si>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</si>
  <si>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</si>
  <si>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</si>
  <si>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krajnice:  
129=129,000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</si>
  <si>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</si>
  <si>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</si>
  <si>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</si>
  <si>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přípojky UV: 0,7(hloubka)*0,6(šířka)*170(délka)=71,400 [A] 
Zásyp po odstraněných UV: 22ks*1m3=22,000 [B] 
Celkem: A+B=93,400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</si>
  <si>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</si>
  <si>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</si>
  <si>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</si>
  <si>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</si>
  <si>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4402+471,2=4 873,200 [A]</t>
  </si>
  <si>
    <t>položka zahrnuje úpravu pláně včetně vyrovnání výškových rozdílů. Míru zhutnění určuje projekt.</t>
  </si>
  <si>
    <t>Základy</t>
  </si>
  <si>
    <t>21263</t>
  </si>
  <si>
    <t>TRATIVODY KOMPLET Z TRUB Z PLAST HMOT DN DO 150MM</t>
  </si>
  <si>
    <t>Drenáž 
vlevo: 651=651,000 [A] 
vpravo: 658=658,000 [B] 
Celkem: A+B=1 309,000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</si>
  <si>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</si>
  <si>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</si>
  <si>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</si>
  <si>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Geosyntetikum na kraji vozovkové vrstvy z SC (BUS) 
vlevo: 23,9=23,900 [A] 
vpravo: 23,8=23,800 [B] 
okolo trativodu: 2m*(651+658)=2 618,000 [C] 
Celkem: A+B+C=2 665,700 [D]</t>
  </si>
  <si>
    <t>Položka zahrnuje:  
- dodávku předepsané geotextilie (včetně nutných přesahů) pro drenážní vrstvu, včetně mimostaveništní a vnitrostaveništní dopravy  
- provedení drenážní vrstvy předepsaných rozměrů a předepsaného tvaru</t>
  </si>
  <si>
    <t>Svislé konstrukce</t>
  </si>
  <si>
    <t>327215</t>
  </si>
  <si>
    <t>PŘEZDĚNÍ ZDÍ Z KAMENNÉHO ZDIVA</t>
  </si>
  <si>
    <t>Oprava zdi z lomového kamene okolo vyústění přípojek UV: 5ks*1m*1m*0,4m=2,000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</si>
  <si>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</si>
  <si>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Komunikace</t>
  </si>
  <si>
    <t>17</t>
  </si>
  <si>
    <t>56213</t>
  </si>
  <si>
    <t>VOZOVKOVÉ VRSTVY Z MATERIÁLŮ STABIL CEMENTEM TL DO 150MM</t>
  </si>
  <si>
    <t>SC C8/10, tl. 150mm 
Plocha BUS: 380=380,000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</si>
  <si>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</si>
  <si>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18</t>
  </si>
  <si>
    <t>56333</t>
  </si>
  <si>
    <t>VOZOVKOVÉ VRSTVY ZE ŠTĚRKODRTI TL. DO 150MM</t>
  </si>
  <si>
    <t>ŠDA 0/32, tl. min 150mm 
Plocha vozovky: 3550=3 550,000 [A]</t>
  </si>
  <si>
    <t>- dodání kameniva předepsané kvality a zrnitosti  
- rozprostření a zhutnění vrstvy v předepsané tloušťce  
- zřízení vrstvy bez rozlišení šířky, pokládání vrstvy po etapách  
- nezahrnuje postřiky, nátěry</t>
  </si>
  <si>
    <t>19</t>
  </si>
  <si>
    <t>56335</t>
  </si>
  <si>
    <t>VOZOVKOVÉ VRSTVY ZE ŠTĚRKODRTI TL. DO 250MM</t>
  </si>
  <si>
    <t>ŠDA 0/63, tl. min 200mm 
Plocha vozovky: 3550*1,24=4 402,000 [A]</t>
  </si>
  <si>
    <t>20</t>
  </si>
  <si>
    <t>56336</t>
  </si>
  <si>
    <t>VOZOVKOVÉ VRSTVY ZE ŠTĚRKODRTI TL. DO 300MM</t>
  </si>
  <si>
    <t>ŠDA 0/63, tl. min 250 mm 
Plocha BUS 380*1,24=471,200 [A]</t>
  </si>
  <si>
    <t>21</t>
  </si>
  <si>
    <t>56963</t>
  </si>
  <si>
    <t>ZPEVNĚNÍ KRAJNIC Z RECYKLOVANÉHO MATERIÁLU TL DO 150MM</t>
  </si>
  <si>
    <t>Zpevnění asfaltovým recyklátem 98=98,000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</si>
  <si>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</si>
  <si>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22</t>
  </si>
  <si>
    <t>572123</t>
  </si>
  <si>
    <t>INFILTRAČNÍ POSTŘIK Z EMULZE DO 1,0KG/M2</t>
  </si>
  <si>
    <t>PI-C 1,0kg/m2 
Na vrstvě ŠD (plocha vozovky) 3550=3 550,000 [A] 
Na vrstvě SC C8/10 (plocha BUS) 380=380,000 [B] 
Celkem: A+B=3 930,000 [C]</t>
  </si>
  <si>
    <t>- dodání všech předepsaných materiálů pro postřiky v předepsaném množství  
- provedení dle předepsaného technologického předpisu  
- zřízení vrstvy bez rozlišení šířky, pokládání vrstvy po etapách  
- úpravu napojení, ukončení</t>
  </si>
  <si>
    <t>23</t>
  </si>
  <si>
    <t>572213</t>
  </si>
  <si>
    <t>SPOJOVACÍ POSTŘIK Z EMULZE DO 0,5KG/M2</t>
  </si>
  <si>
    <t>PS-C 0,3kg/m2 
Na vrstvě ACP (plocha vozovky) 3550=3 550,000 [A]</t>
  </si>
  <si>
    <t>24</t>
  </si>
  <si>
    <t>572214</t>
  </si>
  <si>
    <t>SPOJOVACÍ POSTŘIK Z MODIFIK EMULZE DO 0,5KG/M2</t>
  </si>
  <si>
    <t>PS-CP 0,3kg/m2 
na vrstvě ACL - Plocha vozovky: 3550=3 550,000 [A] 
na vrstvě ACL - Plocha - BUS:   380=380,000 [B] 
na vrstvě ACL - Plocha vozovky - fréza: 40=40,000 [C] 
na vrstvě ACP pro BUS: 380=380,000 [D] 
Celkem: A+B+C+D=4 350,000 [E]</t>
  </si>
  <si>
    <t>25</t>
  </si>
  <si>
    <t>57475</t>
  </si>
  <si>
    <t>VOZOVKOVÉ VÝZTUŽNÉ VRSTVY Z GEOMŘÍŽOVINY</t>
  </si>
  <si>
    <t>2x plocha BUS 760=760,000 [A]</t>
  </si>
  <si>
    <t>- dodání geomříže v požadované kvalitě a v množství včetně přesahů (přesahy započteny v jednotkové ceně)  
- očištění podkladu  
- pokládka geomříže dle předepsaného technologického předpisu</t>
  </si>
  <si>
    <t>26</t>
  </si>
  <si>
    <t>574B34</t>
  </si>
  <si>
    <t>ASFALTOVÝ BETON PRO OBRUSNÉ VRSTVY MODIFIK ACO 11+, 11S TL. 40MM</t>
  </si>
  <si>
    <t>ACO 11+ CRmB, tl 40mm 
Plocha vozovky: 3550=3 550,000 [A] 
Plocha BUS: 380=380,000 [B] 
Plocha vozovky-fréza: 40=40,000 [C] 
Celkem: A+B+C=3 970,000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</si>
  <si>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</si>
  <si>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27</t>
  </si>
  <si>
    <t>574C56</t>
  </si>
  <si>
    <t>ASFALTOVÝ BETON PRO LOŽNÍ VRSTVY ACL 16+, 16S TL. 60MM</t>
  </si>
  <si>
    <t>ACL 16+ 50/70, 60mm: 3550=3 550,000 [A]</t>
  </si>
  <si>
    <t>28</t>
  </si>
  <si>
    <t>574D56</t>
  </si>
  <si>
    <t>ASFALTOVÝ BETON PRO LOŽNÍ VRSTVY MODIFIK ACL 16+, 16S TL. 60MM</t>
  </si>
  <si>
    <t>ACL 16S PMB 25/55-60 60mm: 380=380,000 [A]</t>
  </si>
  <si>
    <t>29</t>
  </si>
  <si>
    <t>574E46</t>
  </si>
  <si>
    <t>ASFALTOVÝ BETON PRO PODKLADNÍ VRSTVY ACP 16+, 16S TL. 50MM</t>
  </si>
  <si>
    <t>ACP 16+ 50/70, tl. 50mm 
Plocha vozovky: 3550=3 550,000 [A] 
Plocha BUS: 380=380,000 [B] 
Celkem: A+B=3 930,000 [C]</t>
  </si>
  <si>
    <t>30</t>
  </si>
  <si>
    <t>58222</t>
  </si>
  <si>
    <t>DLÁŽDĚNÉ KRYTY Z DROBNÝCH KOSTEK DO LOŽE Z MC</t>
  </si>
  <si>
    <t>Přídlažba z kamenných kostek: 
vlevo: 606*0,25=151,500 [A] 
vpravo: 639*0,25=159,750 [B] 
Celkem: A+B=311,250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</si>
  <si>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</si>
  <si>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</si>
  <si>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31</t>
  </si>
  <si>
    <t>87534</t>
  </si>
  <si>
    <t>POTRUBÍ DREN Z TRUB PLAST DN DO 200MM</t>
  </si>
  <si>
    <t>Připojení uličních vpustí 
0,000-0,200 km: 56=56,000 [A] 
0,200-0,400 km 52=52,000 [B] 
0,400-0,600 km 42=42,000 [C] 
0,600-0,670 km 20=20,000 [D] 
Celkem: A+B+C+D=170,000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</si>
  <si>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</si>
  <si>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32</t>
  </si>
  <si>
    <t>87644</t>
  </si>
  <si>
    <t>CHRÁNIČKY Z TRUB PLASTOVÝCH DN DO 250MM</t>
  </si>
  <si>
    <t>Vyústění přípojky pro UV 4*0,5=2,000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</si>
  <si>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</si>
  <si>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t>
  </si>
  <si>
    <t>89712</t>
  </si>
  <si>
    <t>VPUSŤ KANALIZAČNÍ ULIČNÍ KOMPLETNÍ Z BETONOVÝCH DÍLCŮ</t>
  </si>
  <si>
    <t>Nové uliční vpusti: 
vlevo: 28=28,000 [A] 
vpravo: 25=25,000 [B] 
Celkem: A+B=53,000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</si>
  <si>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</si>
  <si>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34</t>
  </si>
  <si>
    <t>89921</t>
  </si>
  <si>
    <t>VÝŠKOVÁ ÚPRAVA POKLOPŮ</t>
  </si>
  <si>
    <t>Vododovod: 45=45,000 [A] 
Plynovod: 5=5,000 [B] 
Kanalizace stávající: 11=11,000 [C] 
Kanalizace nová dešťová: 24=24,000 [D] 
Kanalizace nová splašková: 17=17,000 [E] 
Celkem: A+B+C+D+E=102,000 [F]</t>
  </si>
  <si>
    <t>- položka výškové úpravy zahrnuje všechny nutné práce a materiály pro zvýšení nebo snížení zařízení (včetně nutné úpravy stávajícího povrchu vozovky nebo chodníku).</t>
  </si>
  <si>
    <t>Ostatní konstrukce a práce</t>
  </si>
  <si>
    <t>35</t>
  </si>
  <si>
    <t>9113A1</t>
  </si>
  <si>
    <t>SVODIDLO OCEL SILNIČ JEDNOSTR, ÚROVEŇ ZADRŽ N1, N2 - DODÁVKA A MONTÁŽ</t>
  </si>
  <si>
    <t>Nové svodidlo: 
44=44,000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</si>
  <si>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</si>
  <si>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36</t>
  </si>
  <si>
    <t>9113A3</t>
  </si>
  <si>
    <t>SVODIDLO OCEL SILNIČ JEDNOSTR, ÚROVEŇ ZADRŽ N1, N2 - DEMONTÁŽ S PŘESUNEM</t>
  </si>
  <si>
    <t>odkup zhotovitelem</t>
  </si>
  <si>
    <t>Odstranění stávajícho svodidla 
36=36,000 [A]</t>
  </si>
  <si>
    <t>položka zahrnuje:  
- demontáž a odstranění zařízení  
- jeho odvoz na předepsané místo</t>
  </si>
  <si>
    <t>37</t>
  </si>
  <si>
    <t>917426</t>
  </si>
  <si>
    <t>CHODNÍKOVÉ OBRUBY Z KAMENNÝCH OBRUBNÍKŮ ŠÍŘ 250MM</t>
  </si>
  <si>
    <t>Bezbariérový kamenný obrubník: 
vlevo: 15=15,000 [A] 
vpravo: 28=28,000 [B] 
Celkem bezbariérový: A+B=43,000 [C] 
Sklopený kamenný obrubník:  
vlevo: 43=43,000 [D] 
vpravo: 81=81,000 [E] 
Celkem sklopený: D+E=124,000 [F] 
Silniční kamenný obrubník:  
vlevo: 527=527,000 [G] 
vpravo: 495=495,000 [H] 
ostrůvek (8 m šířka obruby 10 cm): 13,6+8=21,600 [I] 
Celkem silniční: G+H+I=1 043,600 [J] 
CELKEM: C+F+J=1 210,600 [K]</t>
  </si>
  <si>
    <t>Položka zahrnuje:  
dodání a pokládku kamenných obrubníků o rozměrech předepsaných zadávací dokumentací  
betonové lože i boční betonovou opěrku.</t>
  </si>
  <si>
    <t>38</t>
  </si>
  <si>
    <t>919113</t>
  </si>
  <si>
    <t>ŘEZÁNÍ ASFALTOVÉHO KRYTU VOZOVEK TL DO 150MM</t>
  </si>
  <si>
    <t>Na ZÚ a KÚ, křižovaky s SO 103, podél obrubníku 
1327=1 327,000 [A]</t>
  </si>
  <si>
    <t>položka zahrnuje řezání vozovkové vrstvy v předepsané tloušťce, včetně spotřeby vody</t>
  </si>
  <si>
    <t>39</t>
  </si>
  <si>
    <t>931326</t>
  </si>
  <si>
    <t>TĚSNĚNÍ DILATAČ SPAR ASF ZÁLIVKOU MODIFIK PRŮŘ DO 800MM2</t>
  </si>
  <si>
    <t>položka zahrnuje dodávku a osazení předepsaného materiálu, očištění ploch spáry před úpravou, očištění okolí spáry po úpravě  
nezahrnuje těsnící profil</t>
  </si>
  <si>
    <t>40</t>
  </si>
  <si>
    <t>96613</t>
  </si>
  <si>
    <t>BOURÁNÍ KONSTRUKCÍ Z KAMENE NA MC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</si>
  <si>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</si>
  <si>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41</t>
  </si>
  <si>
    <t>96687</t>
  </si>
  <si>
    <t>VYBOURÁNÍ ULIČNÍCH VPUSTÍ KOMPLETNÍCH</t>
  </si>
  <si>
    <t>Včetně poplatku za skládku/recylaci.</t>
  </si>
  <si>
    <t>Odstranění stávajích uličních vpustí:  
29=29,000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</si>
  <si>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</si>
  <si>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105</t>
  </si>
  <si>
    <t>Dopravní opatření a objížďky</t>
  </si>
  <si>
    <t>O2</t>
  </si>
  <si>
    <t>SO 105.1</t>
  </si>
  <si>
    <t>Dopravně-inženýrská opatření</t>
  </si>
  <si>
    <t>91400</t>
  </si>
  <si>
    <t>DOČASNÉ ZAKRYTÍ NEBO OTOČENÍ STÁVAJÍCÍCH DOPRAVNÍCH ZNAČEK</t>
  </si>
  <si>
    <t>Objízdné trasy: 
Etapa 1: 
P2: 3=3,000 [A] 
P4: 3=3,000 [B] 
C3b: 1=1,000 [C] 
B4: 2=2,000 [D] 
E13 "MIMO DOPRAVNÍ OBSLUHU": 2=2,000 [E] 
Celkem etapa 1: A+B+C+D+E=11,000 [F] 
Etapa 2+3: 
C3b: 1=1,000 [G] 
B4: 2=2,000 [H] 
E13 "MIMO DOPRAVNÍ OBSLUHU": 2=2,000 [I] 
Celkem etapa 2: G+H+I=5,000 [J] 
Celkem: F+J=16,000 [K]</t>
  </si>
  <si>
    <t>zahrnuje zakrytí dočasně neplatných svislých dopravních značek (nebo jejich částí) bez ohledu na způsob a na jejich velikost (zakrytí neprůhledným materiálem nebo otočení značky) a jeho následné odstranění</t>
  </si>
  <si>
    <t>914122</t>
  </si>
  <si>
    <t>DOPRAVNÍ ZNAČKY ZÁKLADNÍ VELIKOSTI OCELOVÉ FÓLIE TŘ 1 - MONTÁŽ S PŘEMÍSTĚNÍM</t>
  </si>
  <si>
    <t>STAVENIŠTĚ  
Etapa 0-A: 
A15 2=2,000 [A] 
C4b 1=1,000 [B] 
B1 1=1,000 [C] 
E13 "MIMO VOZIDEL STAVBY" 1=1,000 [D] 
Celkem etapa 0-A: A+B+C+D=5,000 [E] 
Etapa 0-B: 
A15 2=2,000 [F] 
C4b 1=1,000 [G] 
B1 1=1,000 [H] 
E13 "MIMO VOZIDEL STAVBY" 1=1,000 [I] 
IP10a 1=1,000 [J] 
IP10b 1=1,000 [K] 
Celkem etapa 0-B: F+G+H+I+J+K=7,000 [L] 
Etapa 1: 
B1 6=6,000 [M] 
B2 1=1,000 [N] 
E13 "MIMO VOZIDEL STAVBY"  2=2,000 [O] 
C3a 1=1,000 [P] 
Označník provizorní zastávky  2=2,000 [Q] 
IP10a 1=1,000 [R] 
IP10b 6=6,000 [S] 
IS11b  3=3,000 [T] 
IP4b 1=1,000 [U] 
Celkem etapa 1: M+N+O+P+Q+R+S+T+U=23,000 [V] 
Etapa 2: 
A10 3=3,000 [W] 
A15 3=3,000 [X] 
B1 4=4,000 [Y] 
E13 "MIMO VOZIDEL STAVBY" 2=2,000 [Z] 
C4a 1=1,000 [AA] 
C4b 1=1,000 [AB] 
Označník provizorní zastávky 2=2,000 [AC] 
IP10a 3=3,000 [AD] 
Celkem etapa 2: W+X+Y+Z+AA+AB+AC+AD=19,000 [AE] 
Etapa 3: 
A10 3=3,000 [AF] 
A15 3=3,000 [AG] 
B1 4=4,000 [AH] 
C4a 1=1,000 [AI] 
C4b 1=1,000 [AJ] 
Označník provizorní zastávky 2=2,000 [AK] 
IP10a 3=3,000 [AL] 
Celkem etapa 3: AF+AG+AH+AI+AJ+AK+AL=17,000 [AM] 
CELKEM STAVENIŠTĚ: E+L+V+AE+AM=71,000 [AN] 
OBJÍZDNÉ TRASY: 
Etapa1: 
B28 7=7,000 [AS] 
P2 3=3,000 [AT] 
P4 4=4,000 [AU] 
E2B 8=8,000 [AV] 
IS11c 5=5,000 [AX] 
Celkem etapa 1: AS+AT+AU+AV+AX=27,000 [AY] 
Etapa 2+3: 
IS11b 5=5,000 [AZ] 
IS11c 6=6,000 [BA] 
Celkem etapa 2+3: AZ+BA=11,000 [BB] 
CELKEM OBJÍZDNÉ TRASY: AY+BB=38,000 [BC] 
OBJÍZDNÉ TRASY - TRANZITNÍ: 
Etapa1: 
E9 36=36,000 [AO] 
IS11b 13=13,000 [AP] 
IS11c 23=23,000 [AQ] 
CELKEM OBJÍZDENÉ TRASY-TRANZITNÍ: AO+AP+AQ=72,000 [AR] 
CELKEM: AN+BC+AR=181,000 [BD]</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</si>
  <si>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</si>
  <si>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</si>
  <si>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</si>
  <si>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Položka zahrnuje odstranění, demontáž a odklizení materiálu s odvozem na předepsané místo</t>
  </si>
  <si>
    <t>914422</t>
  </si>
  <si>
    <t>DOPRAVNÍ ZNAČKY 100X150CM OCELOVÉ FÓLIE TŘ 1 - MONTÁŽ S PŘEMÍSTĚNÍM</t>
  </si>
  <si>
    <t>OBJÍZDNÉ TRASY: 
Etapa 1: IP22 "ULICE LOMNICKÁ V NOVÉ PACE UZAVŘENA" 2=2,000 [A] 
Etapa 2+3: IP22 "ULICE ŠEJHALOVA V NOVÉ PACE UZAVŘENA" 2=2,000 [B] 
OBJÍZDNÉ TRASY - TRANZITNÍ:  
IP22 "ULICE LOMNICKÁ (SIL. II/284) V NOVÉ PACE UZAVŘENA" 4=4,000 [C] 
Celkem: A+B+C=8,000 [D]</t>
  </si>
  <si>
    <t>914423</t>
  </si>
  <si>
    <t>DOPRAVNÍ ZNAČKY 100X150CM OCELOVÉ FÓLIE TŘ 1 - DEMONTÁŽ</t>
  </si>
  <si>
    <t>915111</t>
  </si>
  <si>
    <t>VODOROVNÉ DOPRAVNÍ ZNAČENÍ BARVOU HLADKÉ - DODÁVKA A POKLÁDKA</t>
  </si>
  <si>
    <t>STAVENIŠTĚ 
žlutá barva 
Etapa 2:  
V5: 7*0,5=3,500 [A] 
Etapa 3:  
V5: 7*0,5=3,500 [B] 
Celkem staveniště: A+B=7,000 [C]</t>
  </si>
  <si>
    <t>položka zahrnuje:  
- dodání a pokládku nátěrového materiálu (měří se pouze natíraná plocha)  
- předznačení a reflexní úpravu</t>
  </si>
  <si>
    <t>915112</t>
  </si>
  <si>
    <t>VODOROVNÉ DOPRAVNÍ ZNAČENÍ BARVOU HLADKÉ - ODSTRANĚNÍ</t>
  </si>
  <si>
    <t>dle položky č. 915111: 
STAVENIŠTĚ 
Etapa 2:  
V5: 7*0,5=3,500 [A] 
Etapa 3:  
V5: 7*0,5=3,500 [B] 
Celkem staveniště: A+B=7,000 [C]</t>
  </si>
  <si>
    <t>zahrnuje odstranění značení bez ohledu na způsob provedení (zatření, zbroušení) a odklizení vzniklé suti</t>
  </si>
  <si>
    <t>916112</t>
  </si>
  <si>
    <t>DOPRAV SVĚTLO VÝSTRAŽ SAMOSTATNÉ - MONTÁŽ S PŘESUNEM</t>
  </si>
  <si>
    <t>STAVENIŠTĚ:  
Etapa 0-A: 0=0,000 [A] 
Etapa 0-B: 0=0,000 [B] 
Etapa 1: 0=0,000 [C] 
Etapa 2: 1=1,000 [D] 
Etapa 3: 1=1,000 [E] 
Celkem staveniště: A+B+C+D+E=2,000 [F]</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</si>
  <si>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</si>
  <si>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916122</t>
  </si>
  <si>
    <t>DOPRAV SVĚTLO VÝSTRAŽ SOUPRAVA 3KS - MONTÁŽ S PŘESUNEM</t>
  </si>
  <si>
    <t>STAVENIŠTĚ:  
Etapa 0-A: 2=2,000 [A] 
Etapa 0-B: 2=2,000 [B] 
Etapa 1: 0=0,000 [C] 
Etapa 2: 0=0,000 [D] 
Etapa 3: 0=0,000 [E] 
Celkem staveniště: A+B+C+D+E=4,000 [F]</t>
  </si>
  <si>
    <t>916123</t>
  </si>
  <si>
    <t>DOPRAV SVĚTLO VÝSTRAŽ SOUPRAVA 3KS - DEMONTÁŽ</t>
  </si>
  <si>
    <t>Položka zahrnuje odstranění, demontáž a odklizení zařízení s odvozem na předepsané místo</t>
  </si>
  <si>
    <t>916132</t>
  </si>
  <si>
    <t>DOPRAV SVĚTLO VÝSTRAŽ SOUPRAVA 5KS - MONTÁŽ S PŘESUNEM</t>
  </si>
  <si>
    <t>STAVENIŠTĚ:  
Etapa 0-A: 1=1,000 [A] 
Etapa 0-B: 1=1,000 [B] 
Etapa 1: 5=5,000 [C] 
Etapa 2: 6=6,000 [D] 
Etapa 3: 6=6,000 [E] 
Celkem staveniště: A+B+C+D+E=19,000 [F]</t>
  </si>
  <si>
    <t>916133</t>
  </si>
  <si>
    <t>DOPRAV SVĚTLO VÝSTRAŽ SOUPRAVA 5KS - DEMONTÁŽ</t>
  </si>
  <si>
    <t>916152</t>
  </si>
  <si>
    <t>SEMAFOROVÁ PŘENOSNÁ SOUPRAVA - MONTÁŽ S PŘESUNEM</t>
  </si>
  <si>
    <t>STAVENIŠTĚ: 
Etapa 2: 2=2,000 [A] 
Etapa 3: 2=2,000 [B] 
Celkem staveniště: A+B=4,000 [C]</t>
  </si>
  <si>
    <t>916153</t>
  </si>
  <si>
    <t>SEMAFOROVÁ PŘENOSNÁ SOUPRAVA - DEMONTÁŽ</t>
  </si>
  <si>
    <t>916312</t>
  </si>
  <si>
    <t>DOPRAVNÍ ZÁBRANY Z2 S FÓLIÍ TŘ 1 - MONTÁŽ S PŘESUNEM</t>
  </si>
  <si>
    <t>STAVENIŠTĚ:  
Etapa 0-A: 3=3,000 [A] 
Etapa 0-B: 3=3,000 [B] 
Etapa 1: 5=5,000 [C] 
Etapa 2: 6=6,000 [D] 
Etapa 3: 6=6,000 [E] 
Celkem staveniště: A+B+C+D+E=23,000 [F]</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</si>
  <si>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</si>
  <si>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</si>
  <si>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</si>
  <si>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916332</t>
  </si>
  <si>
    <t>SMĚROVACÍ DESKY Z4 JEDNOSTR S FÓLIÍ TŘ 1 - MONTÁŽ S PŘESUNEM</t>
  </si>
  <si>
    <t>STAVENIŠTĚ: 
Etapa 0-A:  
Z4a: 3=3,000 [A] 
Etapa 0-B: 
Z4a: 5=5,000 [B] 
Etapa 1: 
Z4b: 3=3,000 [C] 
Celkem staveniště: A+B+C=11,000 [D]</t>
  </si>
  <si>
    <t>916333</t>
  </si>
  <si>
    <t>SMĚROVACÍ DESKY Z4 JEDNOSTR S FÓLIÍ TŘ 1 - DEMONTÁŽ</t>
  </si>
  <si>
    <t>916352</t>
  </si>
  <si>
    <t>SMĚROVACÍ DESKY Z4 OBOUSTR S FÓLIÍ TŘ 1 - MONTÁŽ S PŘESUNEM</t>
  </si>
  <si>
    <t>STAVENIŠTĚ: 
Etapa 2:  
Z4a/Z4b: 25=25,000 [A] 
Etapa 2: 
Z4a/Z4b: 25=25,000 [B] 
Celkem staveniště: A+B=50,000 [C]</t>
  </si>
  <si>
    <t>916353</t>
  </si>
  <si>
    <t>SMĚROVACÍ DESKY Z4 OBOUSTR S FÓLIÍ TŘ 1 - DEMONTÁŽ</t>
  </si>
  <si>
    <t>916712</t>
  </si>
  <si>
    <t>UPEVŇOVACÍ KONSTR - PODKLADNÍ DESKA POD 28KG - MONTÁŽ S PŘESUNEM</t>
  </si>
  <si>
    <t>STAVENIŠTĚ:  
Etapa 0-A: 9=9,000 [A] 
Etapa 0-B: 11=11,000 [B] 
Etapa 1: 26=26,000 [C] 
Etapa 2: 25=25,000 [D] 
Etapa 3: 25=25,000 [E] 
Celkem staveniště: A+B+C+D+E=96,000 [F] 
OBJÍZDNÉ TRASY: 
Etapa 1: 15=15,000 [G] 
Etapa 2+3: 11=11,000 [H] 
Celkem objízdné trasy: G+H=26,000 [I] 
OBJÍZDNÉ TRASY-TRANZITNÍ: 
Etapa1: 40=40,000 [J] 
CELKEM: F+I+J=162,000 [K]</t>
  </si>
  <si>
    <t>916713</t>
  </si>
  <si>
    <t>UPEVŇOVACÍ KONSTR - PODKLADNÍ DESKA POD 28KG - DEMONTÁŽ</t>
  </si>
  <si>
    <t>916732</t>
  </si>
  <si>
    <t>UPEVŇOVACÍ KONSTR - OCEL STOJAN - MONTÁŽ S PŘESUNEM</t>
  </si>
  <si>
    <t>916733</t>
  </si>
  <si>
    <t>UPEVŇOVACÍ KONSTR - OCEL STOJAN - DEMONTÁŽ</t>
  </si>
  <si>
    <t>SO 105.2</t>
  </si>
  <si>
    <t>Oprava objízdných tras</t>
  </si>
  <si>
    <t>11120</t>
  </si>
  <si>
    <t>ODSTRANĚNÍ KŘOVIN</t>
  </si>
  <si>
    <t>Jen se souhlasem TDI</t>
  </si>
  <si>
    <t>50=50,000 [A]</t>
  </si>
  <si>
    <t>odstranění křovin a stromů do průměru 100 mm  
doprava dřevin bez ohledu na vzdálenost  
spálení na hromadách nebo štěpkování</t>
  </si>
  <si>
    <t>57790A</t>
  </si>
  <si>
    <t>VÝSPRAVA VÝTLUKŮ SMĚSÍ ACO (KUBATURA)</t>
  </si>
  <si>
    <t>Odhad opravované tloušťky je 40 mm. 
Délky a šířky komunikací jsou odhadnuty. 
Předpokládaná míra opravy komunikací je 10%. 
Objízdné trasy: 
Etapa 1 (mimo tranzitní dopravu): 
Staropacká ul. 385*4=1 540,000 [A] 
Úzká ul.+ul. Stanislava Suchardy 110*5=550,000 [B] 
Tyršova ul. 180*6=1 080,000 [C] 
Kumburská ul. 560*7=3 920,000 [D] 
Šlejharova ul. 500*6=3 000,000 [E] 
Celkem etapa 1 m2: Celkem: A+B+C+D+E=10 090,000 [F] 
Etapa 2: 
Úzká, Tyršova, Kumburská - shodné s etapou 1 
F. F. Procházky 55*5=275,000 [G] 
Kafkova 25*5=125,000 [H] 
Celkem etapa 2 m2: G+H=400,000 [I] 
Celkem m2: F+I=10 490,000 [J] 
CELKEM m3: J*0,04(tl.)*0,1(%)=41,960 [K]</t>
  </si>
  <si>
    <t>- odfrézování nebo jiné odstranění poškozených vozovkových vrstev  
- zaříznutí hran  
- vyčištění  
- nátěr  
- dodání a výplň předepsanou zhutněnou balenou asfaltovou směsí  
- asfaltová zálivka</t>
  </si>
  <si>
    <t>57790I</t>
  </si>
  <si>
    <t>VÝSPRAVA VÝTLUKŮ SMĚSÍ SMA (KUBATURA)</t>
  </si>
  <si>
    <t>Odhad opravované tloušťky je 40 mm. 
Délky a šířky komunikací jsou odhadnuty. 
Předpokládaná míra opravy komunikací je 1%. 
Objízdné trasy pro tranzitní dopravu etapa 1:  
I/16 23100*9=207 900,000 [A] 
II/286 17200*7=120 400,000 [B] 
Celkem m2: A+B=328 300,000 [C] 
CELKEM m3: C*0,04(tl.)*0,01(%)=131,320 [D]</t>
  </si>
  <si>
    <t>SO 110</t>
  </si>
  <si>
    <t>Dopravní značení</t>
  </si>
  <si>
    <t>914121</t>
  </si>
  <si>
    <t>DOPRAVNÍ ZNAČKY ZÁKLADNÍ VELIKOSTI OCELOVÉ FÓLIE TŘ 1 - DODÁVKA A MONTÁŽ</t>
  </si>
  <si>
    <t>IZ4a: 2=2,000 [A] 
A11: 1=1,000 [B] 
B20a (40km/h): 3=3,000 [C] 
P2: 9=9,000 [D] 
IS3c: 1=1,000 [E] 
IS3b: 2=2,000 [F] 
P4: 4=4,000 [G] 
IJ4b: 3=3,000 [H] 
IP6: 4=4,000 [I] 
C4a: 2=2,000 [J] 
Z4b: 2=2,000 [K] 
B2: 1=1,000 [L] 
IP10b: 2=2,000 [M] 
A9: 1=1,000 [N] 
IP4b: 1=1,000 [O] 
A2a: 1=1,000 [Q] 
E2b: 3=3,000 [R] 
IS24c: 11=11,000 [S] 
IS24a: 6=6,000 [T] 
Celkem: A+B+C+D+E+F+G+H+I+J+K+L+M+N+O+Q+R+S+T=59,000 [U]</t>
  </si>
  <si>
    <t>položka zahrnuje:  
- dodávku a montáž značek v požadovaném provedení</t>
  </si>
  <si>
    <t>IZ4a: 2=2,000 [A] 
P2: 8=8,000 [B] 
P4: 5=5,000 [C] 
IS3c: 1=1,000 [D] 
IS3b: 2=2,000 [E] 
IJ4b: 2=2,000 [F] 
E2b: 6=6,000 [G] 
E2d: 1=1,000 [H] 
A2a: 1=1,000 [I] 
IS24c: 11=11,000 [J] 
IS24a: 6=6,000 [K] 
IZ4b: 2=2,000 [M] 
Celkem: A+B+C+D+E+F+G+H+I+J+K+M=47,000 [N]</t>
  </si>
  <si>
    <t>914911</t>
  </si>
  <si>
    <t>SLOUPKY A STOJKY DOPRAVNÍCH ZNAČEK Z OCEL TRUBEK SE ZABETONOVÁNÍM - DODÁVKA A MONTÁŽ</t>
  </si>
  <si>
    <t>33=33,000 [A]</t>
  </si>
  <si>
    <t>položka zahrnuje:  
- sloupky a upevňovací zařízení včetně jejich osazení (betonová patka, zemní práce)</t>
  </si>
  <si>
    <t>914913</t>
  </si>
  <si>
    <t>SLOUPKY A STOJKY DZ Z OCEL TRUBEK ZABETON DEMONTÁŽ</t>
  </si>
  <si>
    <t>22=22,000 [A]</t>
  </si>
  <si>
    <t>červená barva zdrsňující povrch</t>
  </si>
  <si>
    <t>100+95+90+95=380,000 [A]</t>
  </si>
  <si>
    <t>915221</t>
  </si>
  <si>
    <t>VODOR DOPRAV ZNAČ PLASTEM STRUKTURÁLNÍ NEHLUČNÉ - DOD A POKLÁDKA</t>
  </si>
  <si>
    <t>bílá barva</t>
  </si>
  <si>
    <t>V1a:   (10+94+53+30+44+76+19+40+23+97)*0,125=60,750 [A] 
V2b: 44=44,000 [B] 
V7a:  42=42,000 [C] 
V7b: 4=4,000 [D] 
V13:  27=27,000 [E] 
V11a: 13,5=13,500 [F] 
Celkem: A+B+C+D+E+F=191,250 [G]</t>
  </si>
  <si>
    <t>Vodicí pás přechodu, bílá barva</t>
  </si>
  <si>
    <t>(7,25+6+3,9+3,9+6,15)*6*0,03=4,896 [A]</t>
  </si>
  <si>
    <t>91552</t>
  </si>
  <si>
    <t>VODOR DOPRAV ZNAČ - PÍSMENA</t>
  </si>
  <si>
    <t>autobusové zastávky: 3*6=18,000 [A]</t>
  </si>
  <si>
    <t>položka zahrnuje:  
- dodání a pokládku nátěrového materiálu  
- předznačení a reflexní úpravu</t>
  </si>
  <si>
    <t>SO 501</t>
  </si>
  <si>
    <t>Plynovod</t>
  </si>
  <si>
    <t>132738R</t>
  </si>
  <si>
    <t>HLOUBENÍ RÝH ŠÍŘ DO 2M PAŽ I NEPAŽ TŘ. I, ODVOZ DO 20KM</t>
  </si>
  <si>
    <t>včetně odvozu na mezideponii nebo skládku  
včetně poplatku za skládku/recyklaci</t>
  </si>
  <si>
    <t>0,8*1,3*73=75,920 [A] 
výkopy pro propoje, výběhy 6,00+7,00=13,000 [B] 
výkop starého potrubí 75*0,3*1,3=29,250 [C] 
Celkem: A+B+C=118,170 [D]</t>
  </si>
  <si>
    <t>132838R</t>
  </si>
  <si>
    <t>HLOUBENÍ RÝH ŠÍŘ DO 2M PAŽ I NEPAŽ TŘ. II, ODVOZ DO 20KM</t>
  </si>
  <si>
    <t>v úseku demolice čp. 112 stávající kce základů, zdiva, vybavení  
včetně poplatku za skládku/recyklaci</t>
  </si>
  <si>
    <t>0,8*1,3*10=10,400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</si>
  <si>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</si>
  <si>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mezideponii nebo skládku</t>
  </si>
  <si>
    <t>132738,132838  118,17+10,4=128,570 [A]</t>
  </si>
  <si>
    <t>17411</t>
  </si>
  <si>
    <t>ZÁSYP JAM A RÝH ZEMINOU SE ZHUTNĚNÍM</t>
  </si>
  <si>
    <t>zemina vhodná ČSN 736133, hutnění o vrstvách max 300 mm</t>
  </si>
  <si>
    <t>83*(1,3-0,56)*0,8=49,136 [A] 
propoje (6+7)*0,6*(1,3-0,56)=5,772 [B] 
rýha starého potrubí 75*0,3*1,3=29,250 [D] 
Celkem: A+B+D=84,158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</si>
  <si>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</si>
  <si>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</si>
  <si>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</si>
  <si>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DN 160 a DN 225 do výše min. 20 cm</t>
  </si>
  <si>
    <t>45*((0,16+0,2)*0,8-3,14*0,08*0,08)+DN 225 + chráničky (6+32)*((0,16+0,2)*0,8-3,14*0,1125*0,1125)=21,490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</si>
  <si>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</si>
  <si>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18210</t>
  </si>
  <si>
    <t>ÚPRAVA POVRCHŮ SROVNÁNÍM ÚZEMÍ</t>
  </si>
  <si>
    <t>úprava dna rýhy</t>
  </si>
  <si>
    <t>83*0,8*0,1=6,640 [A]</t>
  </si>
  <si>
    <t>položka zahrnuje srovnání výškových rozdílů terénu</t>
  </si>
  <si>
    <t>Vodorovné konstrukce</t>
  </si>
  <si>
    <t>45157</t>
  </si>
  <si>
    <t>PODKLADNÍ A VÝPLŇOVÉ VRSTVY Z KAMENIVA TĚŽENÉHO</t>
  </si>
  <si>
    <t>lože  ŠP 4/16</t>
  </si>
  <si>
    <t>0,1*0,8*83=6,640 [A] 
propoje 0,6*(6+7)*0,1=0,780 [B] 
Celkem: A+B=7,420 [C]</t>
  </si>
  <si>
    <t>položka zahrnuje dodávku předepsaného kameniva, mimostaveništní a vnitrostaveništní dopravu a jeho uložení  
není-li v zadávací dokumentaci uvedeno jinak, jedná se o nakupovaný materiál</t>
  </si>
  <si>
    <t>Přidružená stavební výroba</t>
  </si>
  <si>
    <t>702313</t>
  </si>
  <si>
    <t>ZAKRYTÍ KABELŮ VÝSTRAŽNOU FÓLIÍ ŠÍŘKY PŘES 40 CM</t>
  </si>
  <si>
    <t>žlutá perforovaná</t>
  </si>
  <si>
    <t>83*1,1=91,300 [A]</t>
  </si>
  <si>
    <t>1. Položka obsahuje:  
– přípravu podkladu pro osazení  
2. Položka neobsahuje:  
 X  
3. Způsob měření:  
Měří se metr délkový.</t>
  </si>
  <si>
    <t>03240</t>
  </si>
  <si>
    <t>ZAŘÍZENÍ PRO DODÁVKU PLYNU</t>
  </si>
  <si>
    <t>PE navrtávací elektrotvarovka/připojovací objímka 
2=2,000 [A]</t>
  </si>
  <si>
    <t>zahrnuje objednatelem povolené náklady na pořízení (event. pronájem), provozování, udržování a likvidaci zhotovitelova zařízení</t>
  </si>
  <si>
    <t>87334</t>
  </si>
  <si>
    <t>POTRUBÍ Z TRUB PLASTOVÝCH TLAKOVÝCH SVAŘOVANÝCH DN DO 200MM</t>
  </si>
  <si>
    <t>PE D 160x9,1 plyn  
montážní práce v souladu s ČSN EN 12007, TP G 702 01 COPZ Praha  
max přetlak 0,4 MPa</t>
  </si>
  <si>
    <t>77=77,000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</si>
  <si>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</si>
  <si>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87344</t>
  </si>
  <si>
    <t>POTRUBÍ Z TRUB PLASTOVÝCH TLAKOVÝCH SVAŘOVANÝCH DN DO 250MM</t>
  </si>
  <si>
    <t>PE D 225x12,8 plyn  
montážní práce v souladu s ČSN EN 12007, TP G 702 01 COPZ Praha  
max přetlak 0,4 MPa</t>
  </si>
  <si>
    <t>6=6,000 [A]</t>
  </si>
  <si>
    <t>87645</t>
  </si>
  <si>
    <t>CHRÁNIČKY Z TRUB PLASTOVÝCH DN DO 300MM</t>
  </si>
  <si>
    <t>PE D 225</t>
  </si>
  <si>
    <t>8,0=8,000 [A] 
2,6=2,600 [B] 
15=15,000 [C] 
2,6=2,600 [D] 
2,5=2,500 [E] 
Celkem: A+B+C+D+E=30,700 [F]</t>
  </si>
  <si>
    <t>87646</t>
  </si>
  <si>
    <t>CHRÁNIČKY Z TRUB PLASTOVÝCH DN DO 400MM</t>
  </si>
  <si>
    <t>PE D 315</t>
  </si>
  <si>
    <t>2,5=2,500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</si>
  <si>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</si>
  <si>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</si>
  <si>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</si>
  <si>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899308</t>
  </si>
  <si>
    <t>DOPLŇKY NA POTRUBÍ - SIGNALIZAČ VODIČ</t>
  </si>
  <si>
    <t>CYY 2,5 připevněný lepící páskou  
vodič nového úseku musí být propojen s vodičem stávajícího plynovodu</t>
  </si>
  <si>
    <t>- Položka zahrnuje veškerý materiál, výrobky a polotovary, včetně mimostaveništní a vnitrostaveništní dopravy (rovněž přesuny), včetně naložení a složení,případně s uložením.   
- položka signalizační vodič zahrnuje i kontrolní vývody.</t>
  </si>
  <si>
    <t>899341</t>
  </si>
  <si>
    <t>DOPLŇKY NA PLYN POTRUBÍ DN DO 200MM - PROPOJE</t>
  </si>
  <si>
    <t>propoj B - D 160x9,1, bod připojení v ochranném potrubí PE D 225   
napojení na stávající přesuvnými elektrospojkami  
montážní práce v souladu s ČSN EN 12007, TP G 702 01 COPZ Praha</t>
  </si>
  <si>
    <t>- položka propoje zahrnuje dodávku a montáž propojovacího materiálu, vypracování technologického postupu a práce s ním spojené, dozor správce potrubí.</t>
  </si>
  <si>
    <t>899351</t>
  </si>
  <si>
    <t>DOPLŇKY NA PLYN POTRUBÍ DN DO 300MM - PROPOJE</t>
  </si>
  <si>
    <t>propoj A - na stávající PE D 225 SDR 17,6 včetně vybočení ( 2x elektrokoleno W 225/90 st., včetně redukce na PE D 160x9,1  
a nové zaslepené odbočky T-kusem 160/160/90st. se záslepkou UB 160  
včetně ochranného potrubí PE D 315  
napojení na stávající přesuvnými elektrospojkami  
montážní práce v souladu s ČSN EN 12007, TP G 702 01 COPZ Praha</t>
  </si>
  <si>
    <t>899641</t>
  </si>
  <si>
    <t>TLAKOVÉ ZKOUŠKY POTRUBÍ DN DO 200MM</t>
  </si>
  <si>
    <t>D 160x9,1  
vzduchem přetlak 600 kPa, 35 minut</t>
  </si>
  <si>
    <t>tlaková zkouška bude prováděna dle ČSN EN 12007-1 a ČSN EN 12327  
před zahájením tlakovíání bude potrubí uloženo v zemi   
těsnost propojů bude ověřena pěnotvorným prostředkem a detektorem</t>
  </si>
  <si>
    <t>899651</t>
  </si>
  <si>
    <t>TLAKOVÉ ZKOUŠKY POTRUBÍ DN DO 300MM</t>
  </si>
  <si>
    <t>D 225x12,8  
vzduchem přetlak 600 kPa, 35 minut</t>
  </si>
  <si>
    <t>969334</t>
  </si>
  <si>
    <t>VYBOURÁNÍ POTRUBÍ DN DO 200MM PLYNOVÝCH</t>
  </si>
  <si>
    <t>PE D 160  
Včetně polatku za skládku/recyklaci</t>
  </si>
  <si>
    <t>68,2=68,200 [A]</t>
  </si>
  <si>
    <t>969345</t>
  </si>
  <si>
    <t>VYBOURÁNÍ POTRUBÍ DN DO 300MM PLYNOVÝCH</t>
  </si>
  <si>
    <t>PE D 225  
Včetně polatku za skládku/recyklaci</t>
  </si>
  <si>
    <t>6,8=6,800 [A]</t>
  </si>
  <si>
    <t>969434</t>
  </si>
  <si>
    <t>PROPLACH PLYN POTRUBÍ DN DO 200MM VZDUCHEM NEBO INERT PLYNEM</t>
  </si>
  <si>
    <t>83=83,000 [A]</t>
  </si>
  <si>
    <t>položka zahrnuje:  
použití potřebných mechanizmů pro vhánění a nasávání vzduchu nebo plynu  
utěsnění konců  
dělení na předepsané délky úseků  
v případě proplachu plynem (dusík) dodání lahví  
vyhotovení závěrečné zprávy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</si>
</sst>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R73"/>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0+I10+I14+I18+I22+I26+I30+I34+I38+I42+I46+I50+I54+I58+I62+I66+I70</f>
      </c>
      <c>
        <f>0+O10+O14+O18+O22+O26+O30+O34+O38+O42+O46+O50+O54+O58+O62+O66+O70</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45</v>
      </c>
    </row>
    <row r="12" spans="1:5" ht="12.75">
      <c r="A12" s="30" t="s">
        <v>46</v>
      </c>
      <c r="E12" s="31" t="s">
        <v>41</v>
      </c>
    </row>
    <row r="13" spans="1:5" ht="12.75">
      <c r="A13" t="s">
        <v>47</v>
      </c>
      <c r="E13" s="29" t="s">
        <v>48</v>
      </c>
    </row>
    <row r="14" spans="1:16" ht="12.75">
      <c r="A14" s="18" t="s">
        <v>39</v>
      </c>
      <c s="23" t="s">
        <v>17</v>
      </c>
      <c s="23" t="s">
        <v>49</v>
      </c>
      <c s="18" t="s">
        <v>41</v>
      </c>
      <c s="24" t="s">
        <v>50</v>
      </c>
      <c s="25" t="s">
        <v>43</v>
      </c>
      <c s="26">
        <v>1</v>
      </c>
      <c s="27">
        <v>0</v>
      </c>
      <c s="27">
        <f>ROUND(ROUND(H14,2)*ROUND(G14,3),2)</f>
      </c>
      <c r="O14">
        <f>(I14*21)/100</f>
      </c>
      <c t="s">
        <v>17</v>
      </c>
    </row>
    <row r="15" spans="1:5" ht="89.25">
      <c r="A15" s="28" t="s">
        <v>44</v>
      </c>
      <c r="E15" s="29" t="s">
        <v>51</v>
      </c>
    </row>
    <row r="16" spans="1:5" ht="12.75">
      <c r="A16" s="30" t="s">
        <v>46</v>
      </c>
      <c r="E16" s="31" t="s">
        <v>41</v>
      </c>
    </row>
    <row r="17" spans="1:5" ht="12.75">
      <c r="A17" t="s">
        <v>47</v>
      </c>
      <c r="E17" s="29" t="s">
        <v>48</v>
      </c>
    </row>
    <row r="18" spans="1:16" ht="12.75">
      <c r="A18" s="18" t="s">
        <v>39</v>
      </c>
      <c s="23" t="s">
        <v>16</v>
      </c>
      <c s="23" t="s">
        <v>52</v>
      </c>
      <c s="18" t="s">
        <v>17</v>
      </c>
      <c s="24" t="s">
        <v>53</v>
      </c>
      <c s="25" t="s">
        <v>43</v>
      </c>
      <c s="26">
        <v>1</v>
      </c>
      <c s="27">
        <v>0</v>
      </c>
      <c s="27">
        <f>ROUND(ROUND(H18,2)*ROUND(G18,3),2)</f>
      </c>
      <c r="O18">
        <f>(I18*21)/100</f>
      </c>
      <c t="s">
        <v>17</v>
      </c>
    </row>
    <row r="19" spans="1:5" ht="51">
      <c r="A19" s="28" t="s">
        <v>44</v>
      </c>
      <c r="E19" s="29" t="s">
        <v>54</v>
      </c>
    </row>
    <row r="20" spans="1:5" ht="12.75">
      <c r="A20" s="30" t="s">
        <v>46</v>
      </c>
      <c r="E20" s="31" t="s">
        <v>55</v>
      </c>
    </row>
    <row r="21" spans="1:5" ht="38.25">
      <c r="A21" t="s">
        <v>47</v>
      </c>
      <c r="E21" s="29" t="s">
        <v>56</v>
      </c>
    </row>
    <row r="22" spans="1:16" ht="12.75">
      <c r="A22" s="18" t="s">
        <v>39</v>
      </c>
      <c s="23" t="s">
        <v>27</v>
      </c>
      <c s="23" t="s">
        <v>52</v>
      </c>
      <c s="18" t="s">
        <v>16</v>
      </c>
      <c s="24" t="s">
        <v>53</v>
      </c>
      <c s="25" t="s">
        <v>43</v>
      </c>
      <c s="26">
        <v>1</v>
      </c>
      <c s="27">
        <v>0</v>
      </c>
      <c s="27">
        <f>ROUND(ROUND(H22,2)*ROUND(G22,3),2)</f>
      </c>
      <c r="O22">
        <f>(I22*21)/100</f>
      </c>
      <c t="s">
        <v>17</v>
      </c>
    </row>
    <row r="23" spans="1:5" ht="102">
      <c r="A23" s="28" t="s">
        <v>44</v>
      </c>
      <c r="E23" s="29" t="s">
        <v>57</v>
      </c>
    </row>
    <row r="24" spans="1:5" ht="12.75">
      <c r="A24" s="30" t="s">
        <v>46</v>
      </c>
      <c r="E24" s="31" t="s">
        <v>55</v>
      </c>
    </row>
    <row r="25" spans="1:5" ht="12.75">
      <c r="A25" t="s">
        <v>47</v>
      </c>
      <c r="E25" s="29" t="s">
        <v>58</v>
      </c>
    </row>
    <row r="26" spans="1:16" ht="12.75">
      <c r="A26" s="18" t="s">
        <v>39</v>
      </c>
      <c s="23" t="s">
        <v>29</v>
      </c>
      <c s="23" t="s">
        <v>59</v>
      </c>
      <c s="18" t="s">
        <v>41</v>
      </c>
      <c s="24" t="s">
        <v>60</v>
      </c>
      <c s="25" t="s">
        <v>43</v>
      </c>
      <c s="26">
        <v>1</v>
      </c>
      <c s="27">
        <v>0</v>
      </c>
      <c s="27">
        <f>ROUND(ROUND(H26,2)*ROUND(G26,3),2)</f>
      </c>
      <c r="O26">
        <f>(I26*21)/100</f>
      </c>
      <c t="s">
        <v>17</v>
      </c>
    </row>
    <row r="27" spans="1:5" ht="89.25">
      <c r="A27" s="28" t="s">
        <v>44</v>
      </c>
      <c r="E27" s="29" t="s">
        <v>61</v>
      </c>
    </row>
    <row r="28" spans="1:5" ht="12.75">
      <c r="A28" s="30" t="s">
        <v>46</v>
      </c>
      <c r="E28" s="31" t="s">
        <v>41</v>
      </c>
    </row>
    <row r="29" spans="1:5" ht="12.75">
      <c r="A29" t="s">
        <v>47</v>
      </c>
      <c r="E29" s="29" t="s">
        <v>62</v>
      </c>
    </row>
    <row r="30" spans="1:16" ht="12.75">
      <c r="A30" s="18" t="s">
        <v>39</v>
      </c>
      <c s="23" t="s">
        <v>31</v>
      </c>
      <c s="23" t="s">
        <v>63</v>
      </c>
      <c s="18" t="s">
        <v>41</v>
      </c>
      <c s="24" t="s">
        <v>64</v>
      </c>
      <c s="25" t="s">
        <v>43</v>
      </c>
      <c s="26">
        <v>1</v>
      </c>
      <c s="27">
        <v>0</v>
      </c>
      <c s="27">
        <f>ROUND(ROUND(H30,2)*ROUND(G30,3),2)</f>
      </c>
      <c r="O30">
        <f>(I30*21)/100</f>
      </c>
      <c t="s">
        <v>17</v>
      </c>
    </row>
    <row r="31" spans="1:5" ht="76.5">
      <c r="A31" s="28" t="s">
        <v>44</v>
      </c>
      <c r="E31" s="29" t="s">
        <v>65</v>
      </c>
    </row>
    <row r="32" spans="1:5" ht="12.75">
      <c r="A32" s="30" t="s">
        <v>46</v>
      </c>
      <c r="E32" s="31" t="s">
        <v>41</v>
      </c>
    </row>
    <row r="33" spans="1:5" ht="12.75">
      <c r="A33" t="s">
        <v>47</v>
      </c>
      <c r="E33" s="29" t="s">
        <v>62</v>
      </c>
    </row>
    <row r="34" spans="1:16" ht="12.75">
      <c r="A34" s="18" t="s">
        <v>39</v>
      </c>
      <c s="23" t="s">
        <v>66</v>
      </c>
      <c s="23" t="s">
        <v>67</v>
      </c>
      <c s="18" t="s">
        <v>41</v>
      </c>
      <c s="24" t="s">
        <v>68</v>
      </c>
      <c s="25" t="s">
        <v>43</v>
      </c>
      <c s="26">
        <v>1</v>
      </c>
      <c s="27">
        <v>0</v>
      </c>
      <c s="27">
        <f>ROUND(ROUND(H34,2)*ROUND(G34,3),2)</f>
      </c>
      <c r="O34">
        <f>(I34*21)/100</f>
      </c>
      <c t="s">
        <v>17</v>
      </c>
    </row>
    <row r="35" spans="1:5" ht="89.25">
      <c r="A35" s="28" t="s">
        <v>44</v>
      </c>
      <c r="E35" s="29" t="s">
        <v>69</v>
      </c>
    </row>
    <row r="36" spans="1:5" ht="12.75">
      <c r="A36" s="30" t="s">
        <v>46</v>
      </c>
      <c r="E36" s="31" t="s">
        <v>70</v>
      </c>
    </row>
    <row r="37" spans="1:5" ht="38.25">
      <c r="A37" t="s">
        <v>47</v>
      </c>
      <c r="E37" s="29" t="s">
        <v>56</v>
      </c>
    </row>
    <row r="38" spans="1:16" ht="12.75">
      <c r="A38" s="18" t="s">
        <v>39</v>
      </c>
      <c s="23" t="s">
        <v>71</v>
      </c>
      <c s="23" t="s">
        <v>72</v>
      </c>
      <c s="18" t="s">
        <v>41</v>
      </c>
      <c s="24" t="s">
        <v>73</v>
      </c>
      <c s="25" t="s">
        <v>43</v>
      </c>
      <c s="26">
        <v>1</v>
      </c>
      <c s="27">
        <v>0</v>
      </c>
      <c s="27">
        <f>ROUND(ROUND(H38,2)*ROUND(G38,3),2)</f>
      </c>
      <c r="O38">
        <f>(I38*21)/100</f>
      </c>
      <c t="s">
        <v>17</v>
      </c>
    </row>
    <row r="39" spans="1:5" ht="76.5">
      <c r="A39" s="28" t="s">
        <v>44</v>
      </c>
      <c r="E39" s="29" t="s">
        <v>74</v>
      </c>
    </row>
    <row r="40" spans="1:5" ht="12.75">
      <c r="A40" s="30" t="s">
        <v>46</v>
      </c>
      <c r="E40" s="31" t="s">
        <v>41</v>
      </c>
    </row>
    <row r="41" spans="1:5" ht="63.75">
      <c r="A41" t="s">
        <v>47</v>
      </c>
      <c r="E41" s="29" t="s">
        <v>75</v>
      </c>
    </row>
    <row r="42" spans="1:16" ht="12.75">
      <c r="A42" s="18" t="s">
        <v>39</v>
      </c>
      <c s="23" t="s">
        <v>34</v>
      </c>
      <c s="23" t="s">
        <v>76</v>
      </c>
      <c s="18" t="s">
        <v>41</v>
      </c>
      <c s="24" t="s">
        <v>77</v>
      </c>
      <c s="25" t="s">
        <v>43</v>
      </c>
      <c s="26">
        <v>1</v>
      </c>
      <c s="27">
        <v>0</v>
      </c>
      <c s="27">
        <f>ROUND(ROUND(H42,2)*ROUND(G42,3),2)</f>
      </c>
      <c r="O42">
        <f>(I42*21)/100</f>
      </c>
      <c t="s">
        <v>17</v>
      </c>
    </row>
    <row r="43" spans="1:5" ht="12.75">
      <c r="A43" s="28" t="s">
        <v>44</v>
      </c>
      <c r="E43" s="29" t="s">
        <v>78</v>
      </c>
    </row>
    <row r="44" spans="1:5" ht="12.75">
      <c r="A44" s="30" t="s">
        <v>46</v>
      </c>
      <c r="E44" s="31" t="s">
        <v>41</v>
      </c>
    </row>
    <row r="45" spans="1:5" ht="12.75">
      <c r="A45" t="s">
        <v>47</v>
      </c>
      <c r="E45" s="29" t="s">
        <v>62</v>
      </c>
    </row>
    <row r="46" spans="1:16" ht="12.75">
      <c r="A46" s="18" t="s">
        <v>39</v>
      </c>
      <c s="23" t="s">
        <v>36</v>
      </c>
      <c s="23" t="s">
        <v>76</v>
      </c>
      <c s="18" t="s">
        <v>23</v>
      </c>
      <c s="24" t="s">
        <v>77</v>
      </c>
      <c s="25" t="s">
        <v>43</v>
      </c>
      <c s="26">
        <v>1</v>
      </c>
      <c s="27">
        <v>0</v>
      </c>
      <c s="27">
        <f>ROUND(ROUND(H46,2)*ROUND(G46,3),2)</f>
      </c>
      <c r="O46">
        <f>(I46*21)/100</f>
      </c>
      <c t="s">
        <v>17</v>
      </c>
    </row>
    <row r="47" spans="1:5" ht="12.75">
      <c r="A47" s="28" t="s">
        <v>44</v>
      </c>
      <c r="E47" s="29" t="s">
        <v>41</v>
      </c>
    </row>
    <row r="48" spans="1:5" ht="38.25">
      <c r="A48" s="30" t="s">
        <v>46</v>
      </c>
      <c r="E48" s="31" t="s">
        <v>79</v>
      </c>
    </row>
    <row r="49" spans="1:5" ht="12.75">
      <c r="A49" t="s">
        <v>47</v>
      </c>
      <c r="E49" s="29" t="s">
        <v>62</v>
      </c>
    </row>
    <row r="50" spans="1:16" ht="12.75">
      <c r="A50" s="18" t="s">
        <v>39</v>
      </c>
      <c s="23" t="s">
        <v>80</v>
      </c>
      <c s="23" t="s">
        <v>76</v>
      </c>
      <c s="18" t="s">
        <v>17</v>
      </c>
      <c s="24" t="s">
        <v>77</v>
      </c>
      <c s="25" t="s">
        <v>43</v>
      </c>
      <c s="26">
        <v>1</v>
      </c>
      <c s="27">
        <v>0</v>
      </c>
      <c s="27">
        <f>ROUND(ROUND(H50,2)*ROUND(G50,3),2)</f>
      </c>
      <c r="O50">
        <f>(I50*21)/100</f>
      </c>
      <c t="s">
        <v>17</v>
      </c>
    </row>
    <row r="51" spans="1:5" ht="12.75">
      <c r="A51" s="28" t="s">
        <v>44</v>
      </c>
      <c r="E51" s="29" t="s">
        <v>41</v>
      </c>
    </row>
    <row r="52" spans="1:5" ht="25.5">
      <c r="A52" s="30" t="s">
        <v>46</v>
      </c>
      <c r="E52" s="31" t="s">
        <v>81</v>
      </c>
    </row>
    <row r="53" spans="1:5" ht="12.75">
      <c r="A53" t="s">
        <v>47</v>
      </c>
      <c r="E53" s="29" t="s">
        <v>62</v>
      </c>
    </row>
    <row r="54" spans="1:16" ht="12.75">
      <c r="A54" s="18" t="s">
        <v>39</v>
      </c>
      <c s="23" t="s">
        <v>82</v>
      </c>
      <c s="23" t="s">
        <v>76</v>
      </c>
      <c s="18" t="s">
        <v>16</v>
      </c>
      <c s="24" t="s">
        <v>77</v>
      </c>
      <c s="25" t="s">
        <v>43</v>
      </c>
      <c s="26">
        <v>1</v>
      </c>
      <c s="27">
        <v>0</v>
      </c>
      <c s="27">
        <f>ROUND(ROUND(H54,2)*ROUND(G54,3),2)</f>
      </c>
      <c r="O54">
        <f>(I54*21)/100</f>
      </c>
      <c t="s">
        <v>17</v>
      </c>
    </row>
    <row r="55" spans="1:5" ht="12.75">
      <c r="A55" s="28" t="s">
        <v>44</v>
      </c>
      <c r="E55" s="29" t="s">
        <v>41</v>
      </c>
    </row>
    <row r="56" spans="1:5" ht="12.75">
      <c r="A56" s="30" t="s">
        <v>46</v>
      </c>
      <c r="E56" s="31" t="s">
        <v>83</v>
      </c>
    </row>
    <row r="57" spans="1:5" ht="12.75">
      <c r="A57" t="s">
        <v>47</v>
      </c>
      <c r="E57" s="29" t="s">
        <v>62</v>
      </c>
    </row>
    <row r="58" spans="1:16" ht="12.75">
      <c r="A58" s="18" t="s">
        <v>39</v>
      </c>
      <c s="23" t="s">
        <v>84</v>
      </c>
      <c s="23" t="s">
        <v>76</v>
      </c>
      <c s="18" t="s">
        <v>27</v>
      </c>
      <c s="24" t="s">
        <v>77</v>
      </c>
      <c s="25" t="s">
        <v>43</v>
      </c>
      <c s="26">
        <v>1</v>
      </c>
      <c s="27">
        <v>0</v>
      </c>
      <c s="27">
        <f>ROUND(ROUND(H58,2)*ROUND(G58,3),2)</f>
      </c>
      <c r="O58">
        <f>(I58*21)/100</f>
      </c>
      <c t="s">
        <v>17</v>
      </c>
    </row>
    <row r="59" spans="1:5" ht="25.5">
      <c r="A59" s="28" t="s">
        <v>44</v>
      </c>
      <c r="E59" s="29" t="s">
        <v>85</v>
      </c>
    </row>
    <row r="60" spans="1:5" ht="12.75">
      <c r="A60" s="30" t="s">
        <v>46</v>
      </c>
      <c r="E60" s="31" t="s">
        <v>83</v>
      </c>
    </row>
    <row r="61" spans="1:5" ht="12.75">
      <c r="A61" t="s">
        <v>47</v>
      </c>
      <c r="E61" s="29" t="s">
        <v>62</v>
      </c>
    </row>
    <row r="62" spans="1:16" ht="12.75">
      <c r="A62" s="18" t="s">
        <v>39</v>
      </c>
      <c s="23" t="s">
        <v>86</v>
      </c>
      <c s="23" t="s">
        <v>87</v>
      </c>
      <c s="18" t="s">
        <v>41</v>
      </c>
      <c s="24" t="s">
        <v>88</v>
      </c>
      <c s="25" t="s">
        <v>89</v>
      </c>
      <c s="26">
        <v>1</v>
      </c>
      <c s="27">
        <v>0</v>
      </c>
      <c s="27">
        <f>ROUND(ROUND(H62,2)*ROUND(G62,3),2)</f>
      </c>
      <c r="O62">
        <f>(I62*21)/100</f>
      </c>
      <c t="s">
        <v>17</v>
      </c>
    </row>
    <row r="63" spans="1:5" ht="25.5">
      <c r="A63" s="28" t="s">
        <v>44</v>
      </c>
      <c r="E63" s="29" t="s">
        <v>90</v>
      </c>
    </row>
    <row r="64" spans="1:5" ht="12.75">
      <c r="A64" s="30" t="s">
        <v>46</v>
      </c>
      <c r="E64" s="31" t="s">
        <v>91</v>
      </c>
    </row>
    <row r="65" spans="1:5" ht="12.75">
      <c r="A65" t="s">
        <v>47</v>
      </c>
      <c r="E65" s="29" t="s">
        <v>62</v>
      </c>
    </row>
    <row r="66" spans="1:16" ht="12.75">
      <c r="A66" s="18" t="s">
        <v>39</v>
      </c>
      <c s="23" t="s">
        <v>92</v>
      </c>
      <c s="23" t="s">
        <v>93</v>
      </c>
      <c s="18" t="s">
        <v>41</v>
      </c>
      <c s="24" t="s">
        <v>94</v>
      </c>
      <c s="25" t="s">
        <v>89</v>
      </c>
      <c s="26">
        <v>2</v>
      </c>
      <c s="27">
        <v>0</v>
      </c>
      <c s="27">
        <f>ROUND(ROUND(H66,2)*ROUND(G66,3),2)</f>
      </c>
      <c r="O66">
        <f>(I66*21)/100</f>
      </c>
      <c t="s">
        <v>17</v>
      </c>
    </row>
    <row r="67" spans="1:5" ht="89.25">
      <c r="A67" s="28" t="s">
        <v>44</v>
      </c>
      <c r="E67" s="29" t="s">
        <v>95</v>
      </c>
    </row>
    <row r="68" spans="1:5" ht="12.75">
      <c r="A68" s="30" t="s">
        <v>46</v>
      </c>
      <c r="E68" s="31" t="s">
        <v>41</v>
      </c>
    </row>
    <row r="69" spans="1:5" ht="89.25">
      <c r="A69" t="s">
        <v>47</v>
      </c>
      <c r="E69" s="29" t="s">
        <v>96</v>
      </c>
    </row>
    <row r="70" spans="1:16" ht="12.75">
      <c r="A70" s="18" t="s">
        <v>39</v>
      </c>
      <c s="23" t="s">
        <v>97</v>
      </c>
      <c s="23" t="s">
        <v>98</v>
      </c>
      <c s="18" t="s">
        <v>41</v>
      </c>
      <c s="24" t="s">
        <v>99</v>
      </c>
      <c s="25" t="s">
        <v>43</v>
      </c>
      <c s="26">
        <v>1</v>
      </c>
      <c s="27">
        <v>0</v>
      </c>
      <c s="27">
        <f>ROUND(ROUND(H70,2)*ROUND(G70,3),2)</f>
      </c>
      <c r="O70">
        <f>(I70*21)/100</f>
      </c>
      <c t="s">
        <v>17</v>
      </c>
    </row>
    <row r="71" spans="1:5" ht="12.75">
      <c r="A71" s="28" t="s">
        <v>44</v>
      </c>
      <c r="E71" s="29" t="s">
        <v>100</v>
      </c>
    </row>
    <row r="72" spans="1:5" ht="12.75">
      <c r="A72" s="30" t="s">
        <v>46</v>
      </c>
      <c r="E72" s="31" t="s">
        <v>41</v>
      </c>
    </row>
    <row r="73" spans="1:5" ht="12.75">
      <c r="A73" t="s">
        <v>47</v>
      </c>
      <c r="E73" s="29" t="s">
        <v>101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7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0+O9+O62+O71+O76+O133+O150</f>
      </c>
      <c t="s">
        <v>16</v>
      </c>
    </row>
    <row r="3" spans="1:16" ht="15" customHeight="1">
      <c r="A3" t="s">
        <v>1</v>
      </c>
      <c s="8" t="s">
        <v>4</v>
      </c>
      <c s="9" t="s">
        <v>5</v>
      </c>
      <c s="1"/>
      <c s="10" t="s">
        <v>6</v>
      </c>
      <c s="1"/>
      <c s="4"/>
      <c s="3" t="s">
        <v>102</v>
      </c>
      <c s="32">
        <f>0+I9+I62+I71+I76+I133+I150</f>
      </c>
      <c r="O3" t="s">
        <v>13</v>
      </c>
      <c t="s">
        <v>17</v>
      </c>
    </row>
    <row r="4" spans="1:16" ht="15" customHeight="1">
      <c r="A4" t="s">
        <v>7</v>
      </c>
      <c s="8" t="s">
        <v>8</v>
      </c>
      <c s="9" t="s">
        <v>9</v>
      </c>
      <c s="1"/>
      <c s="10" t="s">
        <v>10</v>
      </c>
      <c s="1"/>
      <c s="1"/>
      <c s="7"/>
      <c s="7"/>
      <c r="O4" t="s">
        <v>14</v>
      </c>
      <c t="s">
        <v>17</v>
      </c>
    </row>
    <row r="5" spans="1:16" ht="12.75" customHeight="1">
      <c r="A5" t="s">
        <v>11</v>
      </c>
      <c s="12" t="s">
        <v>12</v>
      </c>
      <c s="13" t="s">
        <v>102</v>
      </c>
      <c s="5"/>
      <c s="14" t="s">
        <v>103</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104</v>
      </c>
      <c s="19"/>
      <c s="19"/>
      <c s="19"/>
      <c s="22">
        <f>0+Q9</f>
      </c>
      <c r="O9">
        <f>0+R9</f>
      </c>
      <c r="Q9">
        <f>0+I10+I14+I18+I22+I26+I30+I34+I38+I42+I46+I50+I54+I58</f>
      </c>
      <c>
        <f>0+O10+O14+O18+O22+O26+O30+O34+O38+O42+O46+O50+O54+O58</f>
      </c>
    </row>
    <row r="10" spans="1:16" ht="25.5">
      <c r="A10" s="18" t="s">
        <v>39</v>
      </c>
      <c s="23" t="s">
        <v>23</v>
      </c>
      <c s="23" t="s">
        <v>105</v>
      </c>
      <c s="18" t="s">
        <v>41</v>
      </c>
      <c s="24" t="s">
        <v>106</v>
      </c>
      <c s="25" t="s">
        <v>107</v>
      </c>
      <c s="26">
        <v>463</v>
      </c>
      <c s="27">
        <v>0</v>
      </c>
      <c s="27">
        <f>ROUND(ROUND(H10,2)*ROUND(G10,3),2)</f>
      </c>
      <c r="O10">
        <f>(I10*21)/100</f>
      </c>
      <c t="s">
        <v>17</v>
      </c>
    </row>
    <row r="11" spans="1:5" ht="12.75">
      <c r="A11" s="28" t="s">
        <v>44</v>
      </c>
      <c r="E11" s="29" t="s">
        <v>108</v>
      </c>
    </row>
    <row r="12" spans="1:5" ht="12.75">
      <c r="A12" s="30" t="s">
        <v>46</v>
      </c>
      <c r="E12" s="31" t="s">
        <v>109</v>
      </c>
    </row>
    <row r="13" spans="1:5" ht="63.75">
      <c r="A13" t="s">
        <v>47</v>
      </c>
      <c r="E13" s="29" t="s">
        <v>110</v>
      </c>
    </row>
    <row r="14" spans="1:16" ht="12.75">
      <c r="A14" s="18" t="s">
        <v>39</v>
      </c>
      <c s="23" t="s">
        <v>17</v>
      </c>
      <c s="23" t="s">
        <v>111</v>
      </c>
      <c s="18" t="s">
        <v>41</v>
      </c>
      <c s="24" t="s">
        <v>112</v>
      </c>
      <c s="25" t="s">
        <v>107</v>
      </c>
      <c s="26">
        <v>93.1</v>
      </c>
      <c s="27">
        <v>0</v>
      </c>
      <c s="27">
        <f>ROUND(ROUND(H14,2)*ROUND(G14,3),2)</f>
      </c>
      <c r="O14">
        <f>(I14*21)/100</f>
      </c>
      <c t="s">
        <v>17</v>
      </c>
    </row>
    <row r="15" spans="1:5" ht="12.75">
      <c r="A15" s="28" t="s">
        <v>44</v>
      </c>
      <c r="E15" s="29" t="s">
        <v>108</v>
      </c>
    </row>
    <row r="16" spans="1:5" ht="12.75">
      <c r="A16" s="30" t="s">
        <v>46</v>
      </c>
      <c r="E16" s="31" t="s">
        <v>113</v>
      </c>
    </row>
    <row r="17" spans="1:5" ht="63.75">
      <c r="A17" t="s">
        <v>47</v>
      </c>
      <c r="E17" s="29" t="s">
        <v>110</v>
      </c>
    </row>
    <row r="18" spans="1:16" ht="12.75">
      <c r="A18" s="18" t="s">
        <v>39</v>
      </c>
      <c s="23" t="s">
        <v>16</v>
      </c>
      <c s="23" t="s">
        <v>114</v>
      </c>
      <c s="18" t="s">
        <v>41</v>
      </c>
      <c s="24" t="s">
        <v>115</v>
      </c>
      <c s="25" t="s">
        <v>107</v>
      </c>
      <c s="26">
        <v>412</v>
      </c>
      <c s="27">
        <v>0</v>
      </c>
      <c s="27">
        <f>ROUND(ROUND(H18,2)*ROUND(G18,3),2)</f>
      </c>
      <c r="O18">
        <f>(I18*21)/100</f>
      </c>
      <c t="s">
        <v>17</v>
      </c>
    </row>
    <row r="19" spans="1:5" ht="12.75">
      <c r="A19" s="28" t="s">
        <v>44</v>
      </c>
      <c r="E19" s="29" t="s">
        <v>116</v>
      </c>
    </row>
    <row r="20" spans="1:5" ht="12.75">
      <c r="A20" s="30" t="s">
        <v>46</v>
      </c>
      <c r="E20" s="31" t="s">
        <v>117</v>
      </c>
    </row>
    <row r="21" spans="1:5" ht="63.75">
      <c r="A21" t="s">
        <v>47</v>
      </c>
      <c r="E21" s="29" t="s">
        <v>110</v>
      </c>
    </row>
    <row r="22" spans="1:16" ht="12.75">
      <c r="A22" s="18" t="s">
        <v>39</v>
      </c>
      <c s="23" t="s">
        <v>27</v>
      </c>
      <c s="23" t="s">
        <v>118</v>
      </c>
      <c s="18" t="s">
        <v>41</v>
      </c>
      <c s="24" t="s">
        <v>119</v>
      </c>
      <c s="25" t="s">
        <v>120</v>
      </c>
      <c s="26">
        <v>1170</v>
      </c>
      <c s="27">
        <v>0</v>
      </c>
      <c s="27">
        <f>ROUND(ROUND(H22,2)*ROUND(G22,3),2)</f>
      </c>
      <c r="O22">
        <f>(I22*21)/100</f>
      </c>
      <c t="s">
        <v>17</v>
      </c>
    </row>
    <row r="23" spans="1:5" ht="12.75">
      <c r="A23" s="28" t="s">
        <v>44</v>
      </c>
      <c r="E23" s="29" t="s">
        <v>116</v>
      </c>
    </row>
    <row r="24" spans="1:5" ht="51">
      <c r="A24" s="30" t="s">
        <v>46</v>
      </c>
      <c r="E24" s="31" t="s">
        <v>121</v>
      </c>
    </row>
    <row r="25" spans="1:5" ht="63.75">
      <c r="A25" t="s">
        <v>47</v>
      </c>
      <c r="E25" s="29" t="s">
        <v>110</v>
      </c>
    </row>
    <row r="26" spans="1:16" ht="12.75">
      <c r="A26" s="18" t="s">
        <v>39</v>
      </c>
      <c s="23" t="s">
        <v>29</v>
      </c>
      <c s="23" t="s">
        <v>122</v>
      </c>
      <c s="18" t="s">
        <v>41</v>
      </c>
      <c s="24" t="s">
        <v>123</v>
      </c>
      <c s="25" t="s">
        <v>107</v>
      </c>
      <c s="26">
        <v>327.4</v>
      </c>
      <c s="27">
        <v>0</v>
      </c>
      <c s="27">
        <f>ROUND(ROUND(H26,2)*ROUND(G26,3),2)</f>
      </c>
      <c r="O26">
        <f>(I26*21)/100</f>
      </c>
      <c t="s">
        <v>17</v>
      </c>
    </row>
    <row r="27" spans="1:5" ht="12.75">
      <c r="A27" s="28" t="s">
        <v>44</v>
      </c>
      <c r="E27" s="29" t="s">
        <v>116</v>
      </c>
    </row>
    <row r="28" spans="1:5" ht="63.75">
      <c r="A28" s="30" t="s">
        <v>46</v>
      </c>
      <c r="E28" s="31" t="s">
        <v>124</v>
      </c>
    </row>
    <row r="29" spans="1:5" ht="63.75">
      <c r="A29" t="s">
        <v>47</v>
      </c>
      <c r="E29" s="29" t="s">
        <v>110</v>
      </c>
    </row>
    <row r="30" spans="1:16" ht="12.75">
      <c r="A30" s="18" t="s">
        <v>39</v>
      </c>
      <c s="23" t="s">
        <v>31</v>
      </c>
      <c s="23" t="s">
        <v>125</v>
      </c>
      <c s="18" t="s">
        <v>41</v>
      </c>
      <c s="24" t="s">
        <v>126</v>
      </c>
      <c s="25" t="s">
        <v>107</v>
      </c>
      <c s="26">
        <v>201</v>
      </c>
      <c s="27">
        <v>0</v>
      </c>
      <c s="27">
        <f>ROUND(ROUND(H30,2)*ROUND(G30,3),2)</f>
      </c>
      <c r="O30">
        <f>(I30*21)/100</f>
      </c>
      <c t="s">
        <v>17</v>
      </c>
    </row>
    <row r="31" spans="1:5" ht="12.75">
      <c r="A31" s="28" t="s">
        <v>44</v>
      </c>
      <c r="E31" s="29" t="s">
        <v>108</v>
      </c>
    </row>
    <row r="32" spans="1:5" ht="51">
      <c r="A32" s="30" t="s">
        <v>46</v>
      </c>
      <c r="E32" s="31" t="s">
        <v>127</v>
      </c>
    </row>
    <row r="33" spans="1:5" ht="12.75">
      <c r="A33" t="s">
        <v>47</v>
      </c>
      <c r="E33" s="29" t="s">
        <v>41</v>
      </c>
    </row>
    <row r="34" spans="1:16" ht="12.75">
      <c r="A34" s="18" t="s">
        <v>39</v>
      </c>
      <c s="23" t="s">
        <v>66</v>
      </c>
      <c s="23" t="s">
        <v>128</v>
      </c>
      <c s="18" t="s">
        <v>41</v>
      </c>
      <c s="24" t="s">
        <v>129</v>
      </c>
      <c s="25" t="s">
        <v>107</v>
      </c>
      <c s="26">
        <v>3689.6</v>
      </c>
      <c s="27">
        <v>0</v>
      </c>
      <c s="27">
        <f>ROUND(ROUND(H34,2)*ROUND(G34,3),2)</f>
      </c>
      <c r="O34">
        <f>(I34*21)/100</f>
      </c>
      <c t="s">
        <v>17</v>
      </c>
    </row>
    <row r="35" spans="1:5" ht="12.75">
      <c r="A35" s="28" t="s">
        <v>44</v>
      </c>
      <c r="E35" s="29" t="s">
        <v>108</v>
      </c>
    </row>
    <row r="36" spans="1:5" ht="38.25">
      <c r="A36" s="30" t="s">
        <v>46</v>
      </c>
      <c r="E36" s="31" t="s">
        <v>130</v>
      </c>
    </row>
    <row r="37" spans="1:5" ht="12.75">
      <c r="A37" t="s">
        <v>47</v>
      </c>
      <c r="E37" s="29" t="s">
        <v>41</v>
      </c>
    </row>
    <row r="38" spans="1:16" ht="12.75">
      <c r="A38" s="18" t="s">
        <v>39</v>
      </c>
      <c s="23" t="s">
        <v>71</v>
      </c>
      <c s="23" t="s">
        <v>131</v>
      </c>
      <c s="18" t="s">
        <v>41</v>
      </c>
      <c s="24" t="s">
        <v>132</v>
      </c>
      <c s="25" t="s">
        <v>107</v>
      </c>
      <c s="26">
        <v>280.875</v>
      </c>
      <c s="27">
        <v>0</v>
      </c>
      <c s="27">
        <f>ROUND(ROUND(H38,2)*ROUND(G38,3),2)</f>
      </c>
      <c r="O38">
        <f>(I38*21)/100</f>
      </c>
      <c t="s">
        <v>17</v>
      </c>
    </row>
    <row r="39" spans="1:5" ht="12.75">
      <c r="A39" s="28" t="s">
        <v>44</v>
      </c>
      <c r="E39" s="29" t="s">
        <v>108</v>
      </c>
    </row>
    <row r="40" spans="1:5" ht="38.25">
      <c r="A40" s="30" t="s">
        <v>46</v>
      </c>
      <c r="E40" s="31" t="s">
        <v>133</v>
      </c>
    </row>
    <row r="41" spans="1:5" ht="318.75">
      <c r="A41" t="s">
        <v>47</v>
      </c>
      <c r="E41" s="29" t="s">
        <v>134</v>
      </c>
    </row>
    <row r="42" spans="1:16" ht="12.75">
      <c r="A42" s="18" t="s">
        <v>39</v>
      </c>
      <c s="23" t="s">
        <v>34</v>
      </c>
      <c s="23" t="s">
        <v>135</v>
      </c>
      <c s="18" t="s">
        <v>41</v>
      </c>
      <c s="24" t="s">
        <v>136</v>
      </c>
      <c s="25" t="s">
        <v>107</v>
      </c>
      <c s="26">
        <v>4129.475</v>
      </c>
      <c s="27">
        <v>0</v>
      </c>
      <c s="27">
        <f>ROUND(ROUND(H42,2)*ROUND(G42,3),2)</f>
      </c>
      <c r="O42">
        <f>(I42*21)/100</f>
      </c>
      <c t="s">
        <v>17</v>
      </c>
    </row>
    <row r="43" spans="1:5" ht="12.75">
      <c r="A43" s="28" t="s">
        <v>44</v>
      </c>
      <c r="E43" s="29" t="s">
        <v>41</v>
      </c>
    </row>
    <row r="44" spans="1:5" ht="51">
      <c r="A44" s="30" t="s">
        <v>46</v>
      </c>
      <c r="E44" s="31" t="s">
        <v>137</v>
      </c>
    </row>
    <row r="45" spans="1:5" ht="191.25">
      <c r="A45" t="s">
        <v>47</v>
      </c>
      <c r="E45" s="29" t="s">
        <v>138</v>
      </c>
    </row>
    <row r="46" spans="1:16" ht="12.75">
      <c r="A46" s="18" t="s">
        <v>39</v>
      </c>
      <c s="23" t="s">
        <v>36</v>
      </c>
      <c s="23" t="s">
        <v>139</v>
      </c>
      <c s="18" t="s">
        <v>140</v>
      </c>
      <c s="24" t="s">
        <v>141</v>
      </c>
      <c s="25" t="s">
        <v>107</v>
      </c>
      <c s="26">
        <v>2436.6</v>
      </c>
      <c s="27">
        <v>0</v>
      </c>
      <c s="27">
        <f>ROUND(ROUND(H46,2)*ROUND(G46,3),2)</f>
      </c>
      <c r="O46">
        <f>(I46*21)/100</f>
      </c>
      <c t="s">
        <v>17</v>
      </c>
    </row>
    <row r="47" spans="1:5" ht="12.75">
      <c r="A47" s="28" t="s">
        <v>44</v>
      </c>
      <c r="E47" s="29" t="s">
        <v>142</v>
      </c>
    </row>
    <row r="48" spans="1:5" ht="12.75">
      <c r="A48" s="30" t="s">
        <v>46</v>
      </c>
      <c r="E48" s="31" t="s">
        <v>143</v>
      </c>
    </row>
    <row r="49" spans="1:5" ht="267.75">
      <c r="A49" t="s">
        <v>47</v>
      </c>
      <c r="E49" s="29" t="s">
        <v>144</v>
      </c>
    </row>
    <row r="50" spans="1:16" ht="12.75">
      <c r="A50" s="18" t="s">
        <v>39</v>
      </c>
      <c s="23" t="s">
        <v>80</v>
      </c>
      <c s="23" t="s">
        <v>145</v>
      </c>
      <c s="18" t="s">
        <v>41</v>
      </c>
      <c s="24" t="s">
        <v>146</v>
      </c>
      <c s="25" t="s">
        <v>107</v>
      </c>
      <c s="26">
        <v>129</v>
      </c>
      <c s="27">
        <v>0</v>
      </c>
      <c s="27">
        <f>ROUND(ROUND(H50,2)*ROUND(G50,3),2)</f>
      </c>
      <c r="O50">
        <f>(I50*21)/100</f>
      </c>
      <c t="s">
        <v>17</v>
      </c>
    </row>
    <row r="51" spans="1:5" ht="12.75">
      <c r="A51" s="28" t="s">
        <v>44</v>
      </c>
      <c r="E51" s="29" t="s">
        <v>41</v>
      </c>
    </row>
    <row r="52" spans="1:5" ht="25.5">
      <c r="A52" s="30" t="s">
        <v>46</v>
      </c>
      <c r="E52" s="31" t="s">
        <v>147</v>
      </c>
    </row>
    <row r="53" spans="1:5" ht="242.25">
      <c r="A53" t="s">
        <v>47</v>
      </c>
      <c r="E53" s="29" t="s">
        <v>148</v>
      </c>
    </row>
    <row r="54" spans="1:16" ht="12.75">
      <c r="A54" s="18" t="s">
        <v>39</v>
      </c>
      <c s="23" t="s">
        <v>82</v>
      </c>
      <c s="23" t="s">
        <v>149</v>
      </c>
      <c s="18" t="s">
        <v>41</v>
      </c>
      <c s="24" t="s">
        <v>150</v>
      </c>
      <c s="25" t="s">
        <v>107</v>
      </c>
      <c s="26">
        <v>93.4</v>
      </c>
      <c s="27">
        <v>0</v>
      </c>
      <c s="27">
        <f>ROUND(ROUND(H54,2)*ROUND(G54,3),2)</f>
      </c>
      <c r="O54">
        <f>(I54*21)/100</f>
      </c>
      <c t="s">
        <v>17</v>
      </c>
    </row>
    <row r="55" spans="1:5" ht="12.75">
      <c r="A55" s="28" t="s">
        <v>44</v>
      </c>
      <c r="E55" s="29" t="s">
        <v>41</v>
      </c>
    </row>
    <row r="56" spans="1:5" ht="38.25">
      <c r="A56" s="30" t="s">
        <v>46</v>
      </c>
      <c r="E56" s="31" t="s">
        <v>151</v>
      </c>
    </row>
    <row r="57" spans="1:5" ht="229.5">
      <c r="A57" t="s">
        <v>47</v>
      </c>
      <c r="E57" s="29" t="s">
        <v>152</v>
      </c>
    </row>
    <row r="58" spans="1:16" ht="12.75">
      <c r="A58" s="18" t="s">
        <v>39</v>
      </c>
      <c s="23" t="s">
        <v>84</v>
      </c>
      <c s="23" t="s">
        <v>153</v>
      </c>
      <c s="18" t="s">
        <v>41</v>
      </c>
      <c s="24" t="s">
        <v>154</v>
      </c>
      <c s="25" t="s">
        <v>155</v>
      </c>
      <c s="26">
        <v>4873.2</v>
      </c>
      <c s="27">
        <v>0</v>
      </c>
      <c s="27">
        <f>ROUND(ROUND(H58,2)*ROUND(G58,3),2)</f>
      </c>
      <c r="O58">
        <f>(I58*21)/100</f>
      </c>
      <c t="s">
        <v>17</v>
      </c>
    </row>
    <row r="59" spans="1:5" ht="12.75">
      <c r="A59" s="28" t="s">
        <v>44</v>
      </c>
      <c r="E59" s="29" t="s">
        <v>41</v>
      </c>
    </row>
    <row r="60" spans="1:5" ht="12.75">
      <c r="A60" s="30" t="s">
        <v>46</v>
      </c>
      <c r="E60" s="31" t="s">
        <v>156</v>
      </c>
    </row>
    <row r="61" spans="1:5" ht="25.5">
      <c r="A61" t="s">
        <v>47</v>
      </c>
      <c r="E61" s="29" t="s">
        <v>157</v>
      </c>
    </row>
    <row r="62" spans="1:18" ht="12.75" customHeight="1">
      <c r="A62" s="5" t="s">
        <v>37</v>
      </c>
      <c s="5"/>
      <c s="35" t="s">
        <v>17</v>
      </c>
      <c s="5"/>
      <c s="21" t="s">
        <v>158</v>
      </c>
      <c s="5"/>
      <c s="5"/>
      <c s="5"/>
      <c s="36">
        <f>0+Q62</f>
      </c>
      <c r="O62">
        <f>0+R62</f>
      </c>
      <c r="Q62">
        <f>0+I63+I67</f>
      </c>
      <c>
        <f>0+O63+O67</f>
      </c>
    </row>
    <row r="63" spans="1:16" ht="12.75">
      <c r="A63" s="18" t="s">
        <v>39</v>
      </c>
      <c s="23" t="s">
        <v>86</v>
      </c>
      <c s="23" t="s">
        <v>159</v>
      </c>
      <c s="18" t="s">
        <v>41</v>
      </c>
      <c s="24" t="s">
        <v>160</v>
      </c>
      <c s="25" t="s">
        <v>120</v>
      </c>
      <c s="26">
        <v>1309</v>
      </c>
      <c s="27">
        <v>0</v>
      </c>
      <c s="27">
        <f>ROUND(ROUND(H63,2)*ROUND(G63,3),2)</f>
      </c>
      <c r="O63">
        <f>(I63*21)/100</f>
      </c>
      <c t="s">
        <v>17</v>
      </c>
    </row>
    <row r="64" spans="1:5" ht="12.75">
      <c r="A64" s="28" t="s">
        <v>44</v>
      </c>
      <c r="E64" s="29" t="s">
        <v>41</v>
      </c>
    </row>
    <row r="65" spans="1:5" ht="51">
      <c r="A65" s="30" t="s">
        <v>46</v>
      </c>
      <c r="E65" s="31" t="s">
        <v>161</v>
      </c>
    </row>
    <row r="66" spans="1:5" ht="165.75">
      <c r="A66" t="s">
        <v>47</v>
      </c>
      <c r="E66" s="29" t="s">
        <v>162</v>
      </c>
    </row>
    <row r="67" spans="1:16" ht="12.75">
      <c r="A67" s="18" t="s">
        <v>39</v>
      </c>
      <c s="23" t="s">
        <v>92</v>
      </c>
      <c s="23" t="s">
        <v>163</v>
      </c>
      <c s="18" t="s">
        <v>41</v>
      </c>
      <c s="24" t="s">
        <v>164</v>
      </c>
      <c s="25" t="s">
        <v>155</v>
      </c>
      <c s="26">
        <v>2665.7</v>
      </c>
      <c s="27">
        <v>0</v>
      </c>
      <c s="27">
        <f>ROUND(ROUND(H67,2)*ROUND(G67,3),2)</f>
      </c>
      <c r="O67">
        <f>(I67*21)/100</f>
      </c>
      <c t="s">
        <v>17</v>
      </c>
    </row>
    <row r="68" spans="1:5" ht="12.75">
      <c r="A68" s="28" t="s">
        <v>44</v>
      </c>
      <c r="E68" s="29" t="s">
        <v>41</v>
      </c>
    </row>
    <row r="69" spans="1:5" ht="63.75">
      <c r="A69" s="30" t="s">
        <v>46</v>
      </c>
      <c r="E69" s="31" t="s">
        <v>165</v>
      </c>
    </row>
    <row r="70" spans="1:5" ht="51">
      <c r="A70" t="s">
        <v>47</v>
      </c>
      <c r="E70" s="29" t="s">
        <v>166</v>
      </c>
    </row>
    <row r="71" spans="1:18" ht="12.75" customHeight="1">
      <c r="A71" s="5" t="s">
        <v>37</v>
      </c>
      <c s="5"/>
      <c s="35" t="s">
        <v>16</v>
      </c>
      <c s="5"/>
      <c s="21" t="s">
        <v>167</v>
      </c>
      <c s="5"/>
      <c s="5"/>
      <c s="5"/>
      <c s="36">
        <f>0+Q71</f>
      </c>
      <c r="O71">
        <f>0+R71</f>
      </c>
      <c r="Q71">
        <f>0+I72</f>
      </c>
      <c>
        <f>0+O72</f>
      </c>
    </row>
    <row r="72" spans="1:16" ht="12.75">
      <c r="A72" s="18" t="s">
        <v>39</v>
      </c>
      <c s="23" t="s">
        <v>97</v>
      </c>
      <c s="23" t="s">
        <v>168</v>
      </c>
      <c s="18" t="s">
        <v>41</v>
      </c>
      <c s="24" t="s">
        <v>169</v>
      </c>
      <c s="25" t="s">
        <v>107</v>
      </c>
      <c s="26">
        <v>2</v>
      </c>
      <c s="27">
        <v>0</v>
      </c>
      <c s="27">
        <f>ROUND(ROUND(H72,2)*ROUND(G72,3),2)</f>
      </c>
      <c r="O72">
        <f>(I72*21)/100</f>
      </c>
      <c t="s">
        <v>17</v>
      </c>
    </row>
    <row r="73" spans="1:5" ht="12.75">
      <c r="A73" s="28" t="s">
        <v>44</v>
      </c>
      <c r="E73" s="29" t="s">
        <v>41</v>
      </c>
    </row>
    <row r="74" spans="1:5" ht="25.5">
      <c r="A74" s="30" t="s">
        <v>46</v>
      </c>
      <c r="E74" s="31" t="s">
        <v>170</v>
      </c>
    </row>
    <row r="75" spans="1:5" ht="51">
      <c r="A75" t="s">
        <v>47</v>
      </c>
      <c r="E75" s="29" t="s">
        <v>171</v>
      </c>
    </row>
    <row r="76" spans="1:18" ht="12.75" customHeight="1">
      <c r="A76" s="5" t="s">
        <v>37</v>
      </c>
      <c s="5"/>
      <c s="35" t="s">
        <v>29</v>
      </c>
      <c s="5"/>
      <c s="21" t="s">
        <v>172</v>
      </c>
      <c s="5"/>
      <c s="5"/>
      <c s="5"/>
      <c s="36">
        <f>0+Q76</f>
      </c>
      <c r="O76">
        <f>0+R76</f>
      </c>
      <c r="Q76">
        <f>0+I77+I81+I85+I89+I93+I97+I101+I105+I109+I113+I117+I121+I125+I129</f>
      </c>
      <c>
        <f>0+O77+O81+O85+O89+O93+O97+O101+O105+O109+O113+O117+O121+O125+O129</f>
      </c>
    </row>
    <row r="77" spans="1:16" ht="12.75">
      <c r="A77" s="18" t="s">
        <v>39</v>
      </c>
      <c s="23" t="s">
        <v>173</v>
      </c>
      <c s="23" t="s">
        <v>174</v>
      </c>
      <c s="18" t="s">
        <v>41</v>
      </c>
      <c s="24" t="s">
        <v>175</v>
      </c>
      <c s="25" t="s">
        <v>155</v>
      </c>
      <c s="26">
        <v>380</v>
      </c>
      <c s="27">
        <v>0</v>
      </c>
      <c s="27">
        <f>ROUND(ROUND(H77,2)*ROUND(G77,3),2)</f>
      </c>
      <c r="O77">
        <f>(I77*21)/100</f>
      </c>
      <c t="s">
        <v>17</v>
      </c>
    </row>
    <row r="78" spans="1:5" ht="12.75">
      <c r="A78" s="28" t="s">
        <v>44</v>
      </c>
      <c r="E78" s="29" t="s">
        <v>41</v>
      </c>
    </row>
    <row r="79" spans="1:5" ht="25.5">
      <c r="A79" s="30" t="s">
        <v>46</v>
      </c>
      <c r="E79" s="31" t="s">
        <v>176</v>
      </c>
    </row>
    <row r="80" spans="1:5" ht="127.5">
      <c r="A80" t="s">
        <v>47</v>
      </c>
      <c r="E80" s="29" t="s">
        <v>177</v>
      </c>
    </row>
    <row r="81" spans="1:16" ht="12.75">
      <c r="A81" s="18" t="s">
        <v>39</v>
      </c>
      <c s="23" t="s">
        <v>178</v>
      </c>
      <c s="23" t="s">
        <v>179</v>
      </c>
      <c s="18" t="s">
        <v>41</v>
      </c>
      <c s="24" t="s">
        <v>180</v>
      </c>
      <c s="25" t="s">
        <v>155</v>
      </c>
      <c s="26">
        <v>3550</v>
      </c>
      <c s="27">
        <v>0</v>
      </c>
      <c s="27">
        <f>ROUND(ROUND(H81,2)*ROUND(G81,3),2)</f>
      </c>
      <c r="O81">
        <f>(I81*21)/100</f>
      </c>
      <c t="s">
        <v>17</v>
      </c>
    </row>
    <row r="82" spans="1:5" ht="12.75">
      <c r="A82" s="28" t="s">
        <v>44</v>
      </c>
      <c r="E82" s="29" t="s">
        <v>41</v>
      </c>
    </row>
    <row r="83" spans="1:5" ht="25.5">
      <c r="A83" s="30" t="s">
        <v>46</v>
      </c>
      <c r="E83" s="31" t="s">
        <v>181</v>
      </c>
    </row>
    <row r="84" spans="1:5" ht="51">
      <c r="A84" t="s">
        <v>47</v>
      </c>
      <c r="E84" s="29" t="s">
        <v>182</v>
      </c>
    </row>
    <row r="85" spans="1:16" ht="12.75">
      <c r="A85" s="18" t="s">
        <v>39</v>
      </c>
      <c s="23" t="s">
        <v>183</v>
      </c>
      <c s="23" t="s">
        <v>184</v>
      </c>
      <c s="18" t="s">
        <v>41</v>
      </c>
      <c s="24" t="s">
        <v>185</v>
      </c>
      <c s="25" t="s">
        <v>155</v>
      </c>
      <c s="26">
        <v>4402</v>
      </c>
      <c s="27">
        <v>0</v>
      </c>
      <c s="27">
        <f>ROUND(ROUND(H85,2)*ROUND(G85,3),2)</f>
      </c>
      <c r="O85">
        <f>(I85*21)/100</f>
      </c>
      <c t="s">
        <v>17</v>
      </c>
    </row>
    <row r="86" spans="1:5" ht="12.75">
      <c r="A86" s="28" t="s">
        <v>44</v>
      </c>
      <c r="E86" s="29" t="s">
        <v>41</v>
      </c>
    </row>
    <row r="87" spans="1:5" ht="25.5">
      <c r="A87" s="30" t="s">
        <v>46</v>
      </c>
      <c r="E87" s="31" t="s">
        <v>186</v>
      </c>
    </row>
    <row r="88" spans="1:5" ht="51">
      <c r="A88" t="s">
        <v>47</v>
      </c>
      <c r="E88" s="29" t="s">
        <v>182</v>
      </c>
    </row>
    <row r="89" spans="1:16" ht="12.75">
      <c r="A89" s="18" t="s">
        <v>39</v>
      </c>
      <c s="23" t="s">
        <v>187</v>
      </c>
      <c s="23" t="s">
        <v>188</v>
      </c>
      <c s="18" t="s">
        <v>41</v>
      </c>
      <c s="24" t="s">
        <v>189</v>
      </c>
      <c s="25" t="s">
        <v>155</v>
      </c>
      <c s="26">
        <v>471.2</v>
      </c>
      <c s="27">
        <v>0</v>
      </c>
      <c s="27">
        <f>ROUND(ROUND(H89,2)*ROUND(G89,3),2)</f>
      </c>
      <c r="O89">
        <f>(I89*21)/100</f>
      </c>
      <c t="s">
        <v>17</v>
      </c>
    </row>
    <row r="90" spans="1:5" ht="12.75">
      <c r="A90" s="28" t="s">
        <v>44</v>
      </c>
      <c r="E90" s="29" t="s">
        <v>41</v>
      </c>
    </row>
    <row r="91" spans="1:5" ht="25.5">
      <c r="A91" s="30" t="s">
        <v>46</v>
      </c>
      <c r="E91" s="31" t="s">
        <v>190</v>
      </c>
    </row>
    <row r="92" spans="1:5" ht="51">
      <c r="A92" t="s">
        <v>47</v>
      </c>
      <c r="E92" s="29" t="s">
        <v>182</v>
      </c>
    </row>
    <row r="93" spans="1:16" ht="12.75">
      <c r="A93" s="18" t="s">
        <v>39</v>
      </c>
      <c s="23" t="s">
        <v>191</v>
      </c>
      <c s="23" t="s">
        <v>192</v>
      </c>
      <c s="18" t="s">
        <v>41</v>
      </c>
      <c s="24" t="s">
        <v>193</v>
      </c>
      <c s="25" t="s">
        <v>155</v>
      </c>
      <c s="26">
        <v>98</v>
      </c>
      <c s="27">
        <v>0</v>
      </c>
      <c s="27">
        <f>ROUND(ROUND(H93,2)*ROUND(G93,3),2)</f>
      </c>
      <c r="O93">
        <f>(I93*21)/100</f>
      </c>
      <c t="s">
        <v>17</v>
      </c>
    </row>
    <row r="94" spans="1:5" ht="12.75">
      <c r="A94" s="28" t="s">
        <v>44</v>
      </c>
      <c r="E94" s="29" t="s">
        <v>41</v>
      </c>
    </row>
    <row r="95" spans="1:5" ht="12.75">
      <c r="A95" s="30" t="s">
        <v>46</v>
      </c>
      <c r="E95" s="31" t="s">
        <v>194</v>
      </c>
    </row>
    <row r="96" spans="1:5" ht="102">
      <c r="A96" t="s">
        <v>47</v>
      </c>
      <c r="E96" s="29" t="s">
        <v>195</v>
      </c>
    </row>
    <row r="97" spans="1:16" ht="12.75">
      <c r="A97" s="18" t="s">
        <v>39</v>
      </c>
      <c s="23" t="s">
        <v>196</v>
      </c>
      <c s="23" t="s">
        <v>197</v>
      </c>
      <c s="18" t="s">
        <v>41</v>
      </c>
      <c s="24" t="s">
        <v>198</v>
      </c>
      <c s="25" t="s">
        <v>155</v>
      </c>
      <c s="26">
        <v>3930</v>
      </c>
      <c s="27">
        <v>0</v>
      </c>
      <c s="27">
        <f>ROUND(ROUND(H97,2)*ROUND(G97,3),2)</f>
      </c>
      <c r="O97">
        <f>(I97*21)/100</f>
      </c>
      <c t="s">
        <v>17</v>
      </c>
    </row>
    <row r="98" spans="1:5" ht="12.75">
      <c r="A98" s="28" t="s">
        <v>44</v>
      </c>
      <c r="E98" s="29" t="s">
        <v>41</v>
      </c>
    </row>
    <row r="99" spans="1:5" ht="51">
      <c r="A99" s="30" t="s">
        <v>46</v>
      </c>
      <c r="E99" s="31" t="s">
        <v>199</v>
      </c>
    </row>
    <row r="100" spans="1:5" ht="51">
      <c r="A100" t="s">
        <v>47</v>
      </c>
      <c r="E100" s="29" t="s">
        <v>200</v>
      </c>
    </row>
    <row r="101" spans="1:16" ht="12.75">
      <c r="A101" s="18" t="s">
        <v>39</v>
      </c>
      <c s="23" t="s">
        <v>201</v>
      </c>
      <c s="23" t="s">
        <v>202</v>
      </c>
      <c s="18" t="s">
        <v>41</v>
      </c>
      <c s="24" t="s">
        <v>203</v>
      </c>
      <c s="25" t="s">
        <v>155</v>
      </c>
      <c s="26">
        <v>3550</v>
      </c>
      <c s="27">
        <v>0</v>
      </c>
      <c s="27">
        <f>ROUND(ROUND(H101,2)*ROUND(G101,3),2)</f>
      </c>
      <c r="O101">
        <f>(I101*21)/100</f>
      </c>
      <c t="s">
        <v>17</v>
      </c>
    </row>
    <row r="102" spans="1:5" ht="12.75">
      <c r="A102" s="28" t="s">
        <v>44</v>
      </c>
      <c r="E102" s="29" t="s">
        <v>41</v>
      </c>
    </row>
    <row r="103" spans="1:5" ht="25.5">
      <c r="A103" s="30" t="s">
        <v>46</v>
      </c>
      <c r="E103" s="31" t="s">
        <v>204</v>
      </c>
    </row>
    <row r="104" spans="1:5" ht="51">
      <c r="A104" t="s">
        <v>47</v>
      </c>
      <c r="E104" s="29" t="s">
        <v>200</v>
      </c>
    </row>
    <row r="105" spans="1:16" ht="12.75">
      <c r="A105" s="18" t="s">
        <v>39</v>
      </c>
      <c s="23" t="s">
        <v>205</v>
      </c>
      <c s="23" t="s">
        <v>206</v>
      </c>
      <c s="18" t="s">
        <v>41</v>
      </c>
      <c s="24" t="s">
        <v>207</v>
      </c>
      <c s="25" t="s">
        <v>155</v>
      </c>
      <c s="26">
        <v>4350</v>
      </c>
      <c s="27">
        <v>0</v>
      </c>
      <c s="27">
        <f>ROUND(ROUND(H105,2)*ROUND(G105,3),2)</f>
      </c>
      <c r="O105">
        <f>(I105*21)/100</f>
      </c>
      <c t="s">
        <v>17</v>
      </c>
    </row>
    <row r="106" spans="1:5" ht="12.75">
      <c r="A106" s="28" t="s">
        <v>44</v>
      </c>
      <c r="E106" s="29" t="s">
        <v>41</v>
      </c>
    </row>
    <row r="107" spans="1:5" ht="76.5">
      <c r="A107" s="30" t="s">
        <v>46</v>
      </c>
      <c r="E107" s="31" t="s">
        <v>208</v>
      </c>
    </row>
    <row r="108" spans="1:5" ht="51">
      <c r="A108" t="s">
        <v>47</v>
      </c>
      <c r="E108" s="29" t="s">
        <v>200</v>
      </c>
    </row>
    <row r="109" spans="1:16" ht="12.75">
      <c r="A109" s="18" t="s">
        <v>39</v>
      </c>
      <c s="23" t="s">
        <v>209</v>
      </c>
      <c s="23" t="s">
        <v>210</v>
      </c>
      <c s="18" t="s">
        <v>41</v>
      </c>
      <c s="24" t="s">
        <v>211</v>
      </c>
      <c s="25" t="s">
        <v>155</v>
      </c>
      <c s="26">
        <v>760</v>
      </c>
      <c s="27">
        <v>0</v>
      </c>
      <c s="27">
        <f>ROUND(ROUND(H109,2)*ROUND(G109,3),2)</f>
      </c>
      <c r="O109">
        <f>(I109*21)/100</f>
      </c>
      <c t="s">
        <v>17</v>
      </c>
    </row>
    <row r="110" spans="1:5" ht="12.75">
      <c r="A110" s="28" t="s">
        <v>44</v>
      </c>
      <c r="E110" s="29" t="s">
        <v>41</v>
      </c>
    </row>
    <row r="111" spans="1:5" ht="12.75">
      <c r="A111" s="30" t="s">
        <v>46</v>
      </c>
      <c r="E111" s="31" t="s">
        <v>212</v>
      </c>
    </row>
    <row r="112" spans="1:5" ht="51">
      <c r="A112" t="s">
        <v>47</v>
      </c>
      <c r="E112" s="29" t="s">
        <v>213</v>
      </c>
    </row>
    <row r="113" spans="1:16" ht="12.75">
      <c r="A113" s="18" t="s">
        <v>39</v>
      </c>
      <c s="23" t="s">
        <v>214</v>
      </c>
      <c s="23" t="s">
        <v>215</v>
      </c>
      <c s="18" t="s">
        <v>41</v>
      </c>
      <c s="24" t="s">
        <v>216</v>
      </c>
      <c s="25" t="s">
        <v>155</v>
      </c>
      <c s="26">
        <v>3970</v>
      </c>
      <c s="27">
        <v>0</v>
      </c>
      <c s="27">
        <f>ROUND(ROUND(H113,2)*ROUND(G113,3),2)</f>
      </c>
      <c r="O113">
        <f>(I113*21)/100</f>
      </c>
      <c t="s">
        <v>17</v>
      </c>
    </row>
    <row r="114" spans="1:5" ht="12.75">
      <c r="A114" s="28" t="s">
        <v>44</v>
      </c>
      <c r="E114" s="29" t="s">
        <v>41</v>
      </c>
    </row>
    <row r="115" spans="1:5" ht="63.75">
      <c r="A115" s="30" t="s">
        <v>46</v>
      </c>
      <c r="E115" s="31" t="s">
        <v>217</v>
      </c>
    </row>
    <row r="116" spans="1:5" ht="140.25">
      <c r="A116" t="s">
        <v>47</v>
      </c>
      <c r="E116" s="29" t="s">
        <v>218</v>
      </c>
    </row>
    <row r="117" spans="1:16" ht="12.75">
      <c r="A117" s="18" t="s">
        <v>39</v>
      </c>
      <c s="23" t="s">
        <v>219</v>
      </c>
      <c s="23" t="s">
        <v>220</v>
      </c>
      <c s="18" t="s">
        <v>41</v>
      </c>
      <c s="24" t="s">
        <v>221</v>
      </c>
      <c s="25" t="s">
        <v>155</v>
      </c>
      <c s="26">
        <v>3550</v>
      </c>
      <c s="27">
        <v>0</v>
      </c>
      <c s="27">
        <f>ROUND(ROUND(H117,2)*ROUND(G117,3),2)</f>
      </c>
      <c r="O117">
        <f>(I117*21)/100</f>
      </c>
      <c t="s">
        <v>17</v>
      </c>
    </row>
    <row r="118" spans="1:5" ht="12.75">
      <c r="A118" s="28" t="s">
        <v>44</v>
      </c>
      <c r="E118" s="29" t="s">
        <v>41</v>
      </c>
    </row>
    <row r="119" spans="1:5" ht="12.75">
      <c r="A119" s="30" t="s">
        <v>46</v>
      </c>
      <c r="E119" s="31" t="s">
        <v>222</v>
      </c>
    </row>
    <row r="120" spans="1:5" ht="140.25">
      <c r="A120" t="s">
        <v>47</v>
      </c>
      <c r="E120" s="29" t="s">
        <v>218</v>
      </c>
    </row>
    <row r="121" spans="1:16" ht="12.75">
      <c r="A121" s="18" t="s">
        <v>39</v>
      </c>
      <c s="23" t="s">
        <v>223</v>
      </c>
      <c s="23" t="s">
        <v>224</v>
      </c>
      <c s="18" t="s">
        <v>41</v>
      </c>
      <c s="24" t="s">
        <v>225</v>
      </c>
      <c s="25" t="s">
        <v>155</v>
      </c>
      <c s="26">
        <v>380</v>
      </c>
      <c s="27">
        <v>0</v>
      </c>
      <c s="27">
        <f>ROUND(ROUND(H121,2)*ROUND(G121,3),2)</f>
      </c>
      <c r="O121">
        <f>(I121*21)/100</f>
      </c>
      <c t="s">
        <v>17</v>
      </c>
    </row>
    <row r="122" spans="1:5" ht="12.75">
      <c r="A122" s="28" t="s">
        <v>44</v>
      </c>
      <c r="E122" s="29" t="s">
        <v>41</v>
      </c>
    </row>
    <row r="123" spans="1:5" ht="12.75">
      <c r="A123" s="30" t="s">
        <v>46</v>
      </c>
      <c r="E123" s="31" t="s">
        <v>226</v>
      </c>
    </row>
    <row r="124" spans="1:5" ht="140.25">
      <c r="A124" t="s">
        <v>47</v>
      </c>
      <c r="E124" s="29" t="s">
        <v>218</v>
      </c>
    </row>
    <row r="125" spans="1:16" ht="12.75">
      <c r="A125" s="18" t="s">
        <v>39</v>
      </c>
      <c s="23" t="s">
        <v>227</v>
      </c>
      <c s="23" t="s">
        <v>228</v>
      </c>
      <c s="18" t="s">
        <v>41</v>
      </c>
      <c s="24" t="s">
        <v>229</v>
      </c>
      <c s="25" t="s">
        <v>155</v>
      </c>
      <c s="26">
        <v>3930</v>
      </c>
      <c s="27">
        <v>0</v>
      </c>
      <c s="27">
        <f>ROUND(ROUND(H125,2)*ROUND(G125,3),2)</f>
      </c>
      <c r="O125">
        <f>(I125*21)/100</f>
      </c>
      <c t="s">
        <v>17</v>
      </c>
    </row>
    <row r="126" spans="1:5" ht="12.75">
      <c r="A126" s="28" t="s">
        <v>44</v>
      </c>
      <c r="E126" s="29" t="s">
        <v>41</v>
      </c>
    </row>
    <row r="127" spans="1:5" ht="51">
      <c r="A127" s="30" t="s">
        <v>46</v>
      </c>
      <c r="E127" s="31" t="s">
        <v>230</v>
      </c>
    </row>
    <row r="128" spans="1:5" ht="140.25">
      <c r="A128" t="s">
        <v>47</v>
      </c>
      <c r="E128" s="29" t="s">
        <v>218</v>
      </c>
    </row>
    <row r="129" spans="1:16" ht="12.75">
      <c r="A129" s="18" t="s">
        <v>39</v>
      </c>
      <c s="23" t="s">
        <v>231</v>
      </c>
      <c s="23" t="s">
        <v>232</v>
      </c>
      <c s="18" t="s">
        <v>41</v>
      </c>
      <c s="24" t="s">
        <v>233</v>
      </c>
      <c s="25" t="s">
        <v>155</v>
      </c>
      <c s="26">
        <v>311.25</v>
      </c>
      <c s="27">
        <v>0</v>
      </c>
      <c s="27">
        <f>ROUND(ROUND(H129,2)*ROUND(G129,3),2)</f>
      </c>
      <c r="O129">
        <f>(I129*21)/100</f>
      </c>
      <c t="s">
        <v>17</v>
      </c>
    </row>
    <row r="130" spans="1:5" ht="12.75">
      <c r="A130" s="28" t="s">
        <v>44</v>
      </c>
      <c r="E130" s="29" t="s">
        <v>41</v>
      </c>
    </row>
    <row r="131" spans="1:5" ht="51">
      <c r="A131" s="30" t="s">
        <v>46</v>
      </c>
      <c r="E131" s="31" t="s">
        <v>234</v>
      </c>
    </row>
    <row r="132" spans="1:5" ht="153">
      <c r="A132" t="s">
        <v>47</v>
      </c>
      <c r="E132" s="29" t="s">
        <v>235</v>
      </c>
    </row>
    <row r="133" spans="1:18" ht="12.75" customHeight="1">
      <c r="A133" s="5" t="s">
        <v>37</v>
      </c>
      <c s="5"/>
      <c s="35" t="s">
        <v>71</v>
      </c>
      <c s="5"/>
      <c s="21" t="s">
        <v>236</v>
      </c>
      <c s="5"/>
      <c s="5"/>
      <c s="5"/>
      <c s="36">
        <f>0+Q133</f>
      </c>
      <c r="O133">
        <f>0+R133</f>
      </c>
      <c r="Q133">
        <f>0+I134+I138+I142+I146</f>
      </c>
      <c>
        <f>0+O134+O138+O142+O146</f>
      </c>
    </row>
    <row r="134" spans="1:16" ht="12.75">
      <c r="A134" s="18" t="s">
        <v>39</v>
      </c>
      <c s="23" t="s">
        <v>237</v>
      </c>
      <c s="23" t="s">
        <v>238</v>
      </c>
      <c s="18" t="s">
        <v>41</v>
      </c>
      <c s="24" t="s">
        <v>239</v>
      </c>
      <c s="25" t="s">
        <v>120</v>
      </c>
      <c s="26">
        <v>170</v>
      </c>
      <c s="27">
        <v>0</v>
      </c>
      <c s="27">
        <f>ROUND(ROUND(H134,2)*ROUND(G134,3),2)</f>
      </c>
      <c r="O134">
        <f>(I134*21)/100</f>
      </c>
      <c t="s">
        <v>17</v>
      </c>
    </row>
    <row r="135" spans="1:5" ht="12.75">
      <c r="A135" s="28" t="s">
        <v>44</v>
      </c>
      <c r="E135" s="29" t="s">
        <v>41</v>
      </c>
    </row>
    <row r="136" spans="1:5" ht="76.5">
      <c r="A136" s="30" t="s">
        <v>46</v>
      </c>
      <c r="E136" s="31" t="s">
        <v>240</v>
      </c>
    </row>
    <row r="137" spans="1:5" ht="242.25">
      <c r="A137" t="s">
        <v>47</v>
      </c>
      <c r="E137" s="29" t="s">
        <v>241</v>
      </c>
    </row>
    <row r="138" spans="1:16" ht="12.75">
      <c r="A138" s="18" t="s">
        <v>39</v>
      </c>
      <c s="23" t="s">
        <v>242</v>
      </c>
      <c s="23" t="s">
        <v>243</v>
      </c>
      <c s="18" t="s">
        <v>41</v>
      </c>
      <c s="24" t="s">
        <v>244</v>
      </c>
      <c s="25" t="s">
        <v>120</v>
      </c>
      <c s="26">
        <v>2</v>
      </c>
      <c s="27">
        <v>0</v>
      </c>
      <c s="27">
        <f>ROUND(ROUND(H138,2)*ROUND(G138,3),2)</f>
      </c>
      <c r="O138">
        <f>(I138*21)/100</f>
      </c>
      <c t="s">
        <v>17</v>
      </c>
    </row>
    <row r="139" spans="1:5" ht="12.75">
      <c r="A139" s="28" t="s">
        <v>44</v>
      </c>
      <c r="E139" s="29" t="s">
        <v>41</v>
      </c>
    </row>
    <row r="140" spans="1:5" ht="12.75">
      <c r="A140" s="30" t="s">
        <v>46</v>
      </c>
      <c r="E140" s="31" t="s">
        <v>245</v>
      </c>
    </row>
    <row r="141" spans="1:5" ht="242.25">
      <c r="A141" t="s">
        <v>47</v>
      </c>
      <c r="E141" s="29" t="s">
        <v>246</v>
      </c>
    </row>
    <row r="142" spans="1:16" ht="12.75">
      <c r="A142" s="18" t="s">
        <v>39</v>
      </c>
      <c s="23" t="s">
        <v>247</v>
      </c>
      <c s="23" t="s">
        <v>248</v>
      </c>
      <c s="18" t="s">
        <v>41</v>
      </c>
      <c s="24" t="s">
        <v>249</v>
      </c>
      <c s="25" t="s">
        <v>89</v>
      </c>
      <c s="26">
        <v>53</v>
      </c>
      <c s="27">
        <v>0</v>
      </c>
      <c s="27">
        <f>ROUND(ROUND(H142,2)*ROUND(G142,3),2)</f>
      </c>
      <c r="O142">
        <f>(I142*21)/100</f>
      </c>
      <c t="s">
        <v>17</v>
      </c>
    </row>
    <row r="143" spans="1:5" ht="12.75">
      <c r="A143" s="28" t="s">
        <v>44</v>
      </c>
      <c r="E143" s="29" t="s">
        <v>41</v>
      </c>
    </row>
    <row r="144" spans="1:5" ht="51">
      <c r="A144" s="30" t="s">
        <v>46</v>
      </c>
      <c r="E144" s="31" t="s">
        <v>250</v>
      </c>
    </row>
    <row r="145" spans="1:5" ht="76.5">
      <c r="A145" t="s">
        <v>47</v>
      </c>
      <c r="E145" s="29" t="s">
        <v>251</v>
      </c>
    </row>
    <row r="146" spans="1:16" ht="12.75">
      <c r="A146" s="18" t="s">
        <v>39</v>
      </c>
      <c s="23" t="s">
        <v>252</v>
      </c>
      <c s="23" t="s">
        <v>253</v>
      </c>
      <c s="18" t="s">
        <v>41</v>
      </c>
      <c s="24" t="s">
        <v>254</v>
      </c>
      <c s="25" t="s">
        <v>89</v>
      </c>
      <c s="26">
        <v>102</v>
      </c>
      <c s="27">
        <v>0</v>
      </c>
      <c s="27">
        <f>ROUND(ROUND(H146,2)*ROUND(G146,3),2)</f>
      </c>
      <c r="O146">
        <f>(I146*21)/100</f>
      </c>
      <c t="s">
        <v>17</v>
      </c>
    </row>
    <row r="147" spans="1:5" ht="12.75">
      <c r="A147" s="28" t="s">
        <v>44</v>
      </c>
      <c r="E147" s="29" t="s">
        <v>41</v>
      </c>
    </row>
    <row r="148" spans="1:5" ht="76.5">
      <c r="A148" s="30" t="s">
        <v>46</v>
      </c>
      <c r="E148" s="31" t="s">
        <v>255</v>
      </c>
    </row>
    <row r="149" spans="1:5" ht="25.5">
      <c r="A149" t="s">
        <v>47</v>
      </c>
      <c r="E149" s="29" t="s">
        <v>256</v>
      </c>
    </row>
    <row r="150" spans="1:18" ht="12.75" customHeight="1">
      <c r="A150" s="5" t="s">
        <v>37</v>
      </c>
      <c s="5"/>
      <c s="35" t="s">
        <v>34</v>
      </c>
      <c s="5"/>
      <c s="21" t="s">
        <v>257</v>
      </c>
      <c s="5"/>
      <c s="5"/>
      <c s="5"/>
      <c s="36">
        <f>0+Q150</f>
      </c>
      <c r="O150">
        <f>0+R150</f>
      </c>
      <c r="Q150">
        <f>0+I151+I155+I159+I163+I167+I171+I175</f>
      </c>
      <c>
        <f>0+O151+O155+O159+O163+O167+O171+O175</f>
      </c>
    </row>
    <row r="151" spans="1:16" ht="25.5">
      <c r="A151" s="18" t="s">
        <v>39</v>
      </c>
      <c s="23" t="s">
        <v>258</v>
      </c>
      <c s="23" t="s">
        <v>259</v>
      </c>
      <c s="18" t="s">
        <v>41</v>
      </c>
      <c s="24" t="s">
        <v>260</v>
      </c>
      <c s="25" t="s">
        <v>120</v>
      </c>
      <c s="26">
        <v>44</v>
      </c>
      <c s="27">
        <v>0</v>
      </c>
      <c s="27">
        <f>ROUND(ROUND(H151,2)*ROUND(G151,3),2)</f>
      </c>
      <c r="O151">
        <f>(I151*21)/100</f>
      </c>
      <c t="s">
        <v>17</v>
      </c>
    </row>
    <row r="152" spans="1:5" ht="12.75">
      <c r="A152" s="28" t="s">
        <v>44</v>
      </c>
      <c r="E152" s="29" t="s">
        <v>41</v>
      </c>
    </row>
    <row r="153" spans="1:5" ht="25.5">
      <c r="A153" s="30" t="s">
        <v>46</v>
      </c>
      <c r="E153" s="31" t="s">
        <v>261</v>
      </c>
    </row>
    <row r="154" spans="1:5" ht="127.5">
      <c r="A154" t="s">
        <v>47</v>
      </c>
      <c r="E154" s="29" t="s">
        <v>262</v>
      </c>
    </row>
    <row r="155" spans="1:16" ht="25.5">
      <c r="A155" s="18" t="s">
        <v>39</v>
      </c>
      <c s="23" t="s">
        <v>263</v>
      </c>
      <c s="23" t="s">
        <v>264</v>
      </c>
      <c s="18" t="s">
        <v>41</v>
      </c>
      <c s="24" t="s">
        <v>265</v>
      </c>
      <c s="25" t="s">
        <v>120</v>
      </c>
      <c s="26">
        <v>36</v>
      </c>
      <c s="27">
        <v>0</v>
      </c>
      <c s="27">
        <f>ROUND(ROUND(H155,2)*ROUND(G155,3),2)</f>
      </c>
      <c r="O155">
        <f>(I155*21)/100</f>
      </c>
      <c t="s">
        <v>17</v>
      </c>
    </row>
    <row r="156" spans="1:5" ht="12.75">
      <c r="A156" s="28" t="s">
        <v>44</v>
      </c>
      <c r="E156" s="29" t="s">
        <v>266</v>
      </c>
    </row>
    <row r="157" spans="1:5" ht="25.5">
      <c r="A157" s="30" t="s">
        <v>46</v>
      </c>
      <c r="E157" s="31" t="s">
        <v>267</v>
      </c>
    </row>
    <row r="158" spans="1:5" ht="38.25">
      <c r="A158" t="s">
        <v>47</v>
      </c>
      <c r="E158" s="29" t="s">
        <v>268</v>
      </c>
    </row>
    <row r="159" spans="1:16" ht="12.75">
      <c r="A159" s="18" t="s">
        <v>39</v>
      </c>
      <c s="23" t="s">
        <v>269</v>
      </c>
      <c s="23" t="s">
        <v>270</v>
      </c>
      <c s="18" t="s">
        <v>41</v>
      </c>
      <c s="24" t="s">
        <v>271</v>
      </c>
      <c s="25" t="s">
        <v>120</v>
      </c>
      <c s="26">
        <v>1210.6</v>
      </c>
      <c s="27">
        <v>0</v>
      </c>
      <c s="27">
        <f>ROUND(ROUND(H159,2)*ROUND(G159,3),2)</f>
      </c>
      <c r="O159">
        <f>(I159*21)/100</f>
      </c>
      <c t="s">
        <v>17</v>
      </c>
    </row>
    <row r="160" spans="1:5" ht="12.75">
      <c r="A160" s="28" t="s">
        <v>44</v>
      </c>
      <c r="E160" s="29" t="s">
        <v>41</v>
      </c>
    </row>
    <row r="161" spans="1:5" ht="178.5">
      <c r="A161" s="30" t="s">
        <v>46</v>
      </c>
      <c r="E161" s="31" t="s">
        <v>272</v>
      </c>
    </row>
    <row r="162" spans="1:5" ht="51">
      <c r="A162" t="s">
        <v>47</v>
      </c>
      <c r="E162" s="29" t="s">
        <v>273</v>
      </c>
    </row>
    <row r="163" spans="1:16" ht="12.75">
      <c r="A163" s="18" t="s">
        <v>39</v>
      </c>
      <c s="23" t="s">
        <v>274</v>
      </c>
      <c s="23" t="s">
        <v>275</v>
      </c>
      <c s="18" t="s">
        <v>41</v>
      </c>
      <c s="24" t="s">
        <v>276</v>
      </c>
      <c s="25" t="s">
        <v>120</v>
      </c>
      <c s="26">
        <v>1327</v>
      </c>
      <c s="27">
        <v>0</v>
      </c>
      <c s="27">
        <f>ROUND(ROUND(H163,2)*ROUND(G163,3),2)</f>
      </c>
      <c r="O163">
        <f>(I163*21)/100</f>
      </c>
      <c t="s">
        <v>17</v>
      </c>
    </row>
    <row r="164" spans="1:5" ht="12.75">
      <c r="A164" s="28" t="s">
        <v>44</v>
      </c>
      <c r="E164" s="29" t="s">
        <v>41</v>
      </c>
    </row>
    <row r="165" spans="1:5" ht="25.5">
      <c r="A165" s="30" t="s">
        <v>46</v>
      </c>
      <c r="E165" s="31" t="s">
        <v>277</v>
      </c>
    </row>
    <row r="166" spans="1:5" ht="25.5">
      <c r="A166" t="s">
        <v>47</v>
      </c>
      <c r="E166" s="29" t="s">
        <v>278</v>
      </c>
    </row>
    <row r="167" spans="1:16" ht="12.75">
      <c r="A167" s="18" t="s">
        <v>39</v>
      </c>
      <c s="23" t="s">
        <v>279</v>
      </c>
      <c s="23" t="s">
        <v>280</v>
      </c>
      <c s="18" t="s">
        <v>41</v>
      </c>
      <c s="24" t="s">
        <v>281</v>
      </c>
      <c s="25" t="s">
        <v>120</v>
      </c>
      <c s="26">
        <v>1327</v>
      </c>
      <c s="27">
        <v>0</v>
      </c>
      <c s="27">
        <f>ROUND(ROUND(H167,2)*ROUND(G167,3),2)</f>
      </c>
      <c r="O167">
        <f>(I167*21)/100</f>
      </c>
      <c t="s">
        <v>17</v>
      </c>
    </row>
    <row r="168" spans="1:5" ht="12.75">
      <c r="A168" s="28" t="s">
        <v>44</v>
      </c>
      <c r="E168" s="29" t="s">
        <v>41</v>
      </c>
    </row>
    <row r="169" spans="1:5" ht="25.5">
      <c r="A169" s="30" t="s">
        <v>46</v>
      </c>
      <c r="E169" s="31" t="s">
        <v>277</v>
      </c>
    </row>
    <row r="170" spans="1:5" ht="38.25">
      <c r="A170" t="s">
        <v>47</v>
      </c>
      <c r="E170" s="29" t="s">
        <v>282</v>
      </c>
    </row>
    <row r="171" spans="1:16" ht="12.75">
      <c r="A171" s="18" t="s">
        <v>39</v>
      </c>
      <c s="23" t="s">
        <v>283</v>
      </c>
      <c s="23" t="s">
        <v>284</v>
      </c>
      <c s="18" t="s">
        <v>41</v>
      </c>
      <c s="24" t="s">
        <v>285</v>
      </c>
      <c s="25" t="s">
        <v>107</v>
      </c>
      <c s="26">
        <v>2</v>
      </c>
      <c s="27">
        <v>0</v>
      </c>
      <c s="27">
        <f>ROUND(ROUND(H171,2)*ROUND(G171,3),2)</f>
      </c>
      <c r="O171">
        <f>(I171*21)/100</f>
      </c>
      <c t="s">
        <v>17</v>
      </c>
    </row>
    <row r="172" spans="1:5" ht="12.75">
      <c r="A172" s="28" t="s">
        <v>44</v>
      </c>
      <c r="E172" s="29" t="s">
        <v>41</v>
      </c>
    </row>
    <row r="173" spans="1:5" ht="25.5">
      <c r="A173" s="30" t="s">
        <v>46</v>
      </c>
      <c r="E173" s="31" t="s">
        <v>170</v>
      </c>
    </row>
    <row r="174" spans="1:5" ht="102">
      <c r="A174" t="s">
        <v>47</v>
      </c>
      <c r="E174" s="29" t="s">
        <v>286</v>
      </c>
    </row>
    <row r="175" spans="1:16" ht="12.75">
      <c r="A175" s="18" t="s">
        <v>39</v>
      </c>
      <c s="23" t="s">
        <v>287</v>
      </c>
      <c s="23" t="s">
        <v>288</v>
      </c>
      <c s="18" t="s">
        <v>41</v>
      </c>
      <c s="24" t="s">
        <v>289</v>
      </c>
      <c s="25" t="s">
        <v>89</v>
      </c>
      <c s="26">
        <v>29</v>
      </c>
      <c s="27">
        <v>0</v>
      </c>
      <c s="27">
        <f>ROUND(ROUND(H175,2)*ROUND(G175,3),2)</f>
      </c>
      <c r="O175">
        <f>(I175*21)/100</f>
      </c>
      <c t="s">
        <v>17</v>
      </c>
    </row>
    <row r="176" spans="1:5" ht="12.75">
      <c r="A176" s="28" t="s">
        <v>44</v>
      </c>
      <c r="E176" s="29" t="s">
        <v>290</v>
      </c>
    </row>
    <row r="177" spans="1:5" ht="25.5">
      <c r="A177" s="30" t="s">
        <v>46</v>
      </c>
      <c r="E177" s="31" t="s">
        <v>291</v>
      </c>
    </row>
    <row r="178" spans="1:5" ht="76.5">
      <c r="A178" t="s">
        <v>47</v>
      </c>
      <c r="E178" s="29" t="s">
        <v>292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f>
      </c>
      <c t="s">
        <v>16</v>
      </c>
    </row>
    <row r="3" spans="1:16" ht="15" customHeight="1">
      <c r="A3" t="s">
        <v>1</v>
      </c>
      <c s="8" t="s">
        <v>4</v>
      </c>
      <c s="9" t="s">
        <v>5</v>
      </c>
      <c s="1"/>
      <c s="10" t="s">
        <v>6</v>
      </c>
      <c s="1"/>
      <c s="4"/>
      <c s="3" t="s">
        <v>296</v>
      </c>
      <c s="32">
        <f>0+I10</f>
      </c>
      <c r="O3" t="s">
        <v>13</v>
      </c>
      <c t="s">
        <v>17</v>
      </c>
    </row>
    <row r="4" spans="1:16" ht="15" customHeight="1">
      <c r="A4" t="s">
        <v>7</v>
      </c>
      <c s="8" t="s">
        <v>8</v>
      </c>
      <c s="9" t="s">
        <v>9</v>
      </c>
      <c s="1"/>
      <c s="10" t="s">
        <v>10</v>
      </c>
      <c s="1"/>
      <c s="1"/>
      <c s="7"/>
      <c s="7"/>
      <c r="O4" t="s">
        <v>14</v>
      </c>
      <c t="s">
        <v>17</v>
      </c>
    </row>
    <row r="5" spans="1:16" ht="12.75" customHeight="1">
      <c r="A5" t="s">
        <v>11</v>
      </c>
      <c s="8" t="s">
        <v>8</v>
      </c>
      <c s="9" t="s">
        <v>293</v>
      </c>
      <c s="1"/>
      <c s="10" t="s">
        <v>294</v>
      </c>
      <c s="1"/>
      <c s="1"/>
      <c s="1"/>
      <c s="1"/>
      <c r="O5" t="s">
        <v>15</v>
      </c>
      <c t="s">
        <v>17</v>
      </c>
    </row>
    <row r="6" spans="1:9" ht="12.75" customHeight="1">
      <c r="A6" t="s">
        <v>295</v>
      </c>
      <c s="12" t="s">
        <v>12</v>
      </c>
      <c s="13" t="s">
        <v>296</v>
      </c>
      <c s="5"/>
      <c s="14" t="s">
        <v>297</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34</v>
      </c>
      <c s="19"/>
      <c s="21" t="s">
        <v>257</v>
      </c>
      <c s="19"/>
      <c s="19"/>
      <c s="19"/>
      <c s="22">
        <f>0+Q10</f>
      </c>
      <c r="O10">
        <f>0+R10</f>
      </c>
      <c r="Q10">
        <f>0+I11+I15+I19+I23+I27+I31+I35+I39+I43+I47+I51+I55+I59+I63+I67+I71+I75+I79+I83+I87+I91+I95+I99+I103</f>
      </c>
      <c>
        <f>0+O11+O15+O19+O23+O27+O31+O35+O39+O43+O47+O51+O55+O59+O63+O67+O71+O75+O79+O83+O87+O91+O95+O99+O103</f>
      </c>
    </row>
    <row r="11" spans="1:16" ht="12.75">
      <c r="A11" s="18" t="s">
        <v>39</v>
      </c>
      <c s="23" t="s">
        <v>23</v>
      </c>
      <c s="23" t="s">
        <v>298</v>
      </c>
      <c s="18" t="s">
        <v>41</v>
      </c>
      <c s="24" t="s">
        <v>299</v>
      </c>
      <c s="25" t="s">
        <v>89</v>
      </c>
      <c s="26">
        <v>16</v>
      </c>
      <c s="27">
        <v>0</v>
      </c>
      <c s="27">
        <f>ROUND(ROUND(H11,2)*ROUND(G11,3),2)</f>
      </c>
      <c r="O11">
        <f>(I11*21)/100</f>
      </c>
      <c t="s">
        <v>17</v>
      </c>
    </row>
    <row r="12" spans="1:5" ht="12.75">
      <c r="A12" s="28" t="s">
        <v>44</v>
      </c>
      <c r="E12" s="29" t="s">
        <v>41</v>
      </c>
    </row>
    <row r="13" spans="1:5" ht="204">
      <c r="A13" s="30" t="s">
        <v>46</v>
      </c>
      <c r="E13" s="31" t="s">
        <v>300</v>
      </c>
    </row>
    <row r="14" spans="1:5" ht="38.25">
      <c r="A14" t="s">
        <v>47</v>
      </c>
      <c r="E14" s="29" t="s">
        <v>301</v>
      </c>
    </row>
    <row r="15" spans="1:16" ht="25.5">
      <c r="A15" s="18" t="s">
        <v>39</v>
      </c>
      <c s="23" t="s">
        <v>17</v>
      </c>
      <c s="23" t="s">
        <v>302</v>
      </c>
      <c s="18" t="s">
        <v>41</v>
      </c>
      <c s="24" t="s">
        <v>303</v>
      </c>
      <c s="25" t="s">
        <v>89</v>
      </c>
      <c s="26">
        <v>181</v>
      </c>
      <c s="27">
        <v>0</v>
      </c>
      <c s="27">
        <f>ROUND(ROUND(H15,2)*ROUND(G15,3),2)</f>
      </c>
      <c r="O15">
        <f>(I15*21)/100</f>
      </c>
      <c t="s">
        <v>17</v>
      </c>
    </row>
    <row r="16" spans="1:5" ht="12.75">
      <c r="A16" s="28" t="s">
        <v>44</v>
      </c>
      <c r="E16" s="29" t="s">
        <v>41</v>
      </c>
    </row>
    <row r="17" spans="1:5" ht="409.5">
      <c r="A17" s="30" t="s">
        <v>46</v>
      </c>
      <c r="E17" s="31" t="s">
        <v>304</v>
      </c>
    </row>
    <row r="18" spans="1:5" ht="63.75">
      <c r="A18" t="s">
        <v>47</v>
      </c>
      <c r="E18" s="29" t="s">
        <v>305</v>
      </c>
    </row>
    <row r="19" spans="1:16" ht="12.75">
      <c r="A19" s="18" t="s">
        <v>39</v>
      </c>
      <c s="23" t="s">
        <v>16</v>
      </c>
      <c s="23" t="s">
        <v>306</v>
      </c>
      <c s="18" t="s">
        <v>41</v>
      </c>
      <c s="24" t="s">
        <v>307</v>
      </c>
      <c s="25" t="s">
        <v>89</v>
      </c>
      <c s="26">
        <v>181</v>
      </c>
      <c s="27">
        <v>0</v>
      </c>
      <c s="27">
        <f>ROUND(ROUND(H19,2)*ROUND(G19,3),2)</f>
      </c>
      <c r="O19">
        <f>(I19*21)/100</f>
      </c>
      <c t="s">
        <v>17</v>
      </c>
    </row>
    <row r="20" spans="1:5" ht="12.75">
      <c r="A20" s="28" t="s">
        <v>44</v>
      </c>
      <c r="E20" s="29" t="s">
        <v>41</v>
      </c>
    </row>
    <row r="21" spans="1:5" ht="409.5">
      <c r="A21" s="30" t="s">
        <v>46</v>
      </c>
      <c r="E21" s="31" t="s">
        <v>304</v>
      </c>
    </row>
    <row r="22" spans="1:5" ht="25.5">
      <c r="A22" t="s">
        <v>47</v>
      </c>
      <c r="E22" s="29" t="s">
        <v>308</v>
      </c>
    </row>
    <row r="23" spans="1:16" ht="25.5">
      <c r="A23" s="18" t="s">
        <v>39</v>
      </c>
      <c s="23" t="s">
        <v>27</v>
      </c>
      <c s="23" t="s">
        <v>309</v>
      </c>
      <c s="18" t="s">
        <v>41</v>
      </c>
      <c s="24" t="s">
        <v>310</v>
      </c>
      <c s="25" t="s">
        <v>89</v>
      </c>
      <c s="26">
        <v>8</v>
      </c>
      <c s="27">
        <v>0</v>
      </c>
      <c s="27">
        <f>ROUND(ROUND(H23,2)*ROUND(G23,3),2)</f>
      </c>
      <c r="O23">
        <f>(I23*21)/100</f>
      </c>
      <c t="s">
        <v>17</v>
      </c>
    </row>
    <row r="24" spans="1:5" ht="12.75">
      <c r="A24" s="28" t="s">
        <v>44</v>
      </c>
      <c r="E24" s="29" t="s">
        <v>41</v>
      </c>
    </row>
    <row r="25" spans="1:5" ht="102">
      <c r="A25" s="30" t="s">
        <v>46</v>
      </c>
      <c r="E25" s="31" t="s">
        <v>311</v>
      </c>
    </row>
    <row r="26" spans="1:5" ht="63.75">
      <c r="A26" t="s">
        <v>47</v>
      </c>
      <c r="E26" s="29" t="s">
        <v>305</v>
      </c>
    </row>
    <row r="27" spans="1:16" ht="12.75">
      <c r="A27" s="18" t="s">
        <v>39</v>
      </c>
      <c s="23" t="s">
        <v>29</v>
      </c>
      <c s="23" t="s">
        <v>312</v>
      </c>
      <c s="18" t="s">
        <v>41</v>
      </c>
      <c s="24" t="s">
        <v>313</v>
      </c>
      <c s="25" t="s">
        <v>89</v>
      </c>
      <c s="26">
        <v>8</v>
      </c>
      <c s="27">
        <v>0</v>
      </c>
      <c s="27">
        <f>ROUND(ROUND(H27,2)*ROUND(G27,3),2)</f>
      </c>
      <c r="O27">
        <f>(I27*21)/100</f>
      </c>
      <c t="s">
        <v>17</v>
      </c>
    </row>
    <row r="28" spans="1:5" ht="12.75">
      <c r="A28" s="28" t="s">
        <v>44</v>
      </c>
      <c r="E28" s="29" t="s">
        <v>41</v>
      </c>
    </row>
    <row r="29" spans="1:5" ht="102">
      <c r="A29" s="30" t="s">
        <v>46</v>
      </c>
      <c r="E29" s="31" t="s">
        <v>311</v>
      </c>
    </row>
    <row r="30" spans="1:5" ht="25.5">
      <c r="A30" t="s">
        <v>47</v>
      </c>
      <c r="E30" s="29" t="s">
        <v>308</v>
      </c>
    </row>
    <row r="31" spans="1:16" ht="25.5">
      <c r="A31" s="18" t="s">
        <v>39</v>
      </c>
      <c s="23" t="s">
        <v>31</v>
      </c>
      <c s="23" t="s">
        <v>314</v>
      </c>
      <c s="18" t="s">
        <v>41</v>
      </c>
      <c s="24" t="s">
        <v>315</v>
      </c>
      <c s="25" t="s">
        <v>155</v>
      </c>
      <c s="26">
        <v>7</v>
      </c>
      <c s="27">
        <v>0</v>
      </c>
      <c s="27">
        <f>ROUND(ROUND(H31,2)*ROUND(G31,3),2)</f>
      </c>
      <c r="O31">
        <f>(I31*21)/100</f>
      </c>
      <c t="s">
        <v>17</v>
      </c>
    </row>
    <row r="32" spans="1:5" ht="12.75">
      <c r="A32" s="28" t="s">
        <v>44</v>
      </c>
      <c r="E32" s="29" t="s">
        <v>41</v>
      </c>
    </row>
    <row r="33" spans="1:5" ht="89.25">
      <c r="A33" s="30" t="s">
        <v>46</v>
      </c>
      <c r="E33" s="31" t="s">
        <v>316</v>
      </c>
    </row>
    <row r="34" spans="1:5" ht="38.25">
      <c r="A34" t="s">
        <v>47</v>
      </c>
      <c r="E34" s="29" t="s">
        <v>317</v>
      </c>
    </row>
    <row r="35" spans="1:16" ht="12.75">
      <c r="A35" s="18" t="s">
        <v>39</v>
      </c>
      <c s="23" t="s">
        <v>66</v>
      </c>
      <c s="23" t="s">
        <v>318</v>
      </c>
      <c s="18" t="s">
        <v>41</v>
      </c>
      <c s="24" t="s">
        <v>319</v>
      </c>
      <c s="25" t="s">
        <v>155</v>
      </c>
      <c s="26">
        <v>7</v>
      </c>
      <c s="27">
        <v>0</v>
      </c>
      <c s="27">
        <f>ROUND(ROUND(H35,2)*ROUND(G35,3),2)</f>
      </c>
      <c r="O35">
        <f>(I35*21)/100</f>
      </c>
      <c t="s">
        <v>17</v>
      </c>
    </row>
    <row r="36" spans="1:5" ht="12.75">
      <c r="A36" s="28" t="s">
        <v>44</v>
      </c>
      <c r="E36" s="29" t="s">
        <v>41</v>
      </c>
    </row>
    <row r="37" spans="1:5" ht="89.25">
      <c r="A37" s="30" t="s">
        <v>46</v>
      </c>
      <c r="E37" s="31" t="s">
        <v>320</v>
      </c>
    </row>
    <row r="38" spans="1:5" ht="25.5">
      <c r="A38" t="s">
        <v>47</v>
      </c>
      <c r="E38" s="29" t="s">
        <v>321</v>
      </c>
    </row>
    <row r="39" spans="1:16" ht="12.75">
      <c r="A39" s="18" t="s">
        <v>39</v>
      </c>
      <c s="23" t="s">
        <v>71</v>
      </c>
      <c s="23" t="s">
        <v>322</v>
      </c>
      <c s="18" t="s">
        <v>41</v>
      </c>
      <c s="24" t="s">
        <v>323</v>
      </c>
      <c s="25" t="s">
        <v>89</v>
      </c>
      <c s="26">
        <v>2</v>
      </c>
      <c s="27">
        <v>0</v>
      </c>
      <c s="27">
        <f>ROUND(ROUND(H39,2)*ROUND(G39,3),2)</f>
      </c>
      <c r="O39">
        <f>(I39*21)/100</f>
      </c>
      <c t="s">
        <v>17</v>
      </c>
    </row>
    <row r="40" spans="1:5" ht="12.75">
      <c r="A40" s="28" t="s">
        <v>44</v>
      </c>
      <c r="E40" s="29" t="s">
        <v>41</v>
      </c>
    </row>
    <row r="41" spans="1:5" ht="89.25">
      <c r="A41" s="30" t="s">
        <v>46</v>
      </c>
      <c r="E41" s="31" t="s">
        <v>324</v>
      </c>
    </row>
    <row r="42" spans="1:5" ht="76.5">
      <c r="A42" t="s">
        <v>47</v>
      </c>
      <c r="E42" s="29" t="s">
        <v>325</v>
      </c>
    </row>
    <row r="43" spans="1:16" ht="12.75">
      <c r="A43" s="18" t="s">
        <v>39</v>
      </c>
      <c s="23" t="s">
        <v>34</v>
      </c>
      <c s="23" t="s">
        <v>326</v>
      </c>
      <c s="18" t="s">
        <v>41</v>
      </c>
      <c s="24" t="s">
        <v>327</v>
      </c>
      <c s="25" t="s">
        <v>89</v>
      </c>
      <c s="26">
        <v>4</v>
      </c>
      <c s="27">
        <v>0</v>
      </c>
      <c s="27">
        <f>ROUND(ROUND(H43,2)*ROUND(G43,3),2)</f>
      </c>
      <c r="O43">
        <f>(I43*21)/100</f>
      </c>
      <c t="s">
        <v>17</v>
      </c>
    </row>
    <row r="44" spans="1:5" ht="12.75">
      <c r="A44" s="28" t="s">
        <v>44</v>
      </c>
      <c r="E44" s="29" t="s">
        <v>41</v>
      </c>
    </row>
    <row r="45" spans="1:5" ht="89.25">
      <c r="A45" s="30" t="s">
        <v>46</v>
      </c>
      <c r="E45" s="31" t="s">
        <v>328</v>
      </c>
    </row>
    <row r="46" spans="1:5" ht="76.5">
      <c r="A46" t="s">
        <v>47</v>
      </c>
      <c r="E46" s="29" t="s">
        <v>325</v>
      </c>
    </row>
    <row r="47" spans="1:16" ht="12.75">
      <c r="A47" s="18" t="s">
        <v>39</v>
      </c>
      <c s="23" t="s">
        <v>36</v>
      </c>
      <c s="23" t="s">
        <v>329</v>
      </c>
      <c s="18" t="s">
        <v>41</v>
      </c>
      <c s="24" t="s">
        <v>330</v>
      </c>
      <c s="25" t="s">
        <v>89</v>
      </c>
      <c s="26">
        <v>4</v>
      </c>
      <c s="27">
        <v>0</v>
      </c>
      <c s="27">
        <f>ROUND(ROUND(H47,2)*ROUND(G47,3),2)</f>
      </c>
      <c r="O47">
        <f>(I47*21)/100</f>
      </c>
      <c t="s">
        <v>17</v>
      </c>
    </row>
    <row r="48" spans="1:5" ht="12.75">
      <c r="A48" s="28" t="s">
        <v>44</v>
      </c>
      <c r="E48" s="29" t="s">
        <v>41</v>
      </c>
    </row>
    <row r="49" spans="1:5" ht="89.25">
      <c r="A49" s="30" t="s">
        <v>46</v>
      </c>
      <c r="E49" s="31" t="s">
        <v>328</v>
      </c>
    </row>
    <row r="50" spans="1:5" ht="25.5">
      <c r="A50" t="s">
        <v>47</v>
      </c>
      <c r="E50" s="29" t="s">
        <v>331</v>
      </c>
    </row>
    <row r="51" spans="1:16" ht="12.75">
      <c r="A51" s="18" t="s">
        <v>39</v>
      </c>
      <c s="23" t="s">
        <v>80</v>
      </c>
      <c s="23" t="s">
        <v>332</v>
      </c>
      <c s="18" t="s">
        <v>41</v>
      </c>
      <c s="24" t="s">
        <v>333</v>
      </c>
      <c s="25" t="s">
        <v>89</v>
      </c>
      <c s="26">
        <v>19</v>
      </c>
      <c s="27">
        <v>0</v>
      </c>
      <c s="27">
        <f>ROUND(ROUND(H51,2)*ROUND(G51,3),2)</f>
      </c>
      <c r="O51">
        <f>(I51*21)/100</f>
      </c>
      <c t="s">
        <v>17</v>
      </c>
    </row>
    <row r="52" spans="1:5" ht="12.75">
      <c r="A52" s="28" t="s">
        <v>44</v>
      </c>
      <c r="E52" s="29" t="s">
        <v>41</v>
      </c>
    </row>
    <row r="53" spans="1:5" ht="89.25">
      <c r="A53" s="30" t="s">
        <v>46</v>
      </c>
      <c r="E53" s="31" t="s">
        <v>334</v>
      </c>
    </row>
    <row r="54" spans="1:5" ht="76.5">
      <c r="A54" t="s">
        <v>47</v>
      </c>
      <c r="E54" s="29" t="s">
        <v>325</v>
      </c>
    </row>
    <row r="55" spans="1:16" ht="12.75">
      <c r="A55" s="18" t="s">
        <v>39</v>
      </c>
      <c s="23" t="s">
        <v>82</v>
      </c>
      <c s="23" t="s">
        <v>335</v>
      </c>
      <c s="18" t="s">
        <v>41</v>
      </c>
      <c s="24" t="s">
        <v>336</v>
      </c>
      <c s="25" t="s">
        <v>89</v>
      </c>
      <c s="26">
        <v>19</v>
      </c>
      <c s="27">
        <v>0</v>
      </c>
      <c s="27">
        <f>ROUND(ROUND(H55,2)*ROUND(G55,3),2)</f>
      </c>
      <c r="O55">
        <f>(I55*21)/100</f>
      </c>
      <c t="s">
        <v>17</v>
      </c>
    </row>
    <row r="56" spans="1:5" ht="12.75">
      <c r="A56" s="28" t="s">
        <v>44</v>
      </c>
      <c r="E56" s="29" t="s">
        <v>41</v>
      </c>
    </row>
    <row r="57" spans="1:5" ht="89.25">
      <c r="A57" s="30" t="s">
        <v>46</v>
      </c>
      <c r="E57" s="31" t="s">
        <v>334</v>
      </c>
    </row>
    <row r="58" spans="1:5" ht="25.5">
      <c r="A58" t="s">
        <v>47</v>
      </c>
      <c r="E58" s="29" t="s">
        <v>331</v>
      </c>
    </row>
    <row r="59" spans="1:16" ht="12.75">
      <c r="A59" s="18" t="s">
        <v>39</v>
      </c>
      <c s="23" t="s">
        <v>84</v>
      </c>
      <c s="23" t="s">
        <v>337</v>
      </c>
      <c s="18" t="s">
        <v>41</v>
      </c>
      <c s="24" t="s">
        <v>338</v>
      </c>
      <c s="25" t="s">
        <v>89</v>
      </c>
      <c s="26">
        <v>4</v>
      </c>
      <c s="27">
        <v>0</v>
      </c>
      <c s="27">
        <f>ROUND(ROUND(H59,2)*ROUND(G59,3),2)</f>
      </c>
      <c r="O59">
        <f>(I59*21)/100</f>
      </c>
      <c t="s">
        <v>17</v>
      </c>
    </row>
    <row r="60" spans="1:5" ht="12.75">
      <c r="A60" s="28" t="s">
        <v>44</v>
      </c>
      <c r="E60" s="29" t="s">
        <v>41</v>
      </c>
    </row>
    <row r="61" spans="1:5" ht="51">
      <c r="A61" s="30" t="s">
        <v>46</v>
      </c>
      <c r="E61" s="31" t="s">
        <v>339</v>
      </c>
    </row>
    <row r="62" spans="1:5" ht="76.5">
      <c r="A62" t="s">
        <v>47</v>
      </c>
      <c r="E62" s="29" t="s">
        <v>325</v>
      </c>
    </row>
    <row r="63" spans="1:16" ht="12.75">
      <c r="A63" s="18" t="s">
        <v>39</v>
      </c>
      <c s="23" t="s">
        <v>86</v>
      </c>
      <c s="23" t="s">
        <v>340</v>
      </c>
      <c s="18" t="s">
        <v>41</v>
      </c>
      <c s="24" t="s">
        <v>341</v>
      </c>
      <c s="25" t="s">
        <v>89</v>
      </c>
      <c s="26">
        <v>4</v>
      </c>
      <c s="27">
        <v>0</v>
      </c>
      <c s="27">
        <f>ROUND(ROUND(H63,2)*ROUND(G63,3),2)</f>
      </c>
      <c r="O63">
        <f>(I63*21)/100</f>
      </c>
      <c t="s">
        <v>17</v>
      </c>
    </row>
    <row r="64" spans="1:5" ht="12.75">
      <c r="A64" s="28" t="s">
        <v>44</v>
      </c>
      <c r="E64" s="29" t="s">
        <v>41</v>
      </c>
    </row>
    <row r="65" spans="1:5" ht="51">
      <c r="A65" s="30" t="s">
        <v>46</v>
      </c>
      <c r="E65" s="31" t="s">
        <v>339</v>
      </c>
    </row>
    <row r="66" spans="1:5" ht="25.5">
      <c r="A66" t="s">
        <v>47</v>
      </c>
      <c r="E66" s="29" t="s">
        <v>331</v>
      </c>
    </row>
    <row r="67" spans="1:16" ht="12.75">
      <c r="A67" s="18" t="s">
        <v>39</v>
      </c>
      <c s="23" t="s">
        <v>92</v>
      </c>
      <c s="23" t="s">
        <v>342</v>
      </c>
      <c s="18" t="s">
        <v>41</v>
      </c>
      <c s="24" t="s">
        <v>343</v>
      </c>
      <c s="25" t="s">
        <v>89</v>
      </c>
      <c s="26">
        <v>23</v>
      </c>
      <c s="27">
        <v>0</v>
      </c>
      <c s="27">
        <f>ROUND(ROUND(H67,2)*ROUND(G67,3),2)</f>
      </c>
      <c r="O67">
        <f>(I67*21)/100</f>
      </c>
      <c t="s">
        <v>17</v>
      </c>
    </row>
    <row r="68" spans="1:5" ht="12.75">
      <c r="A68" s="28" t="s">
        <v>44</v>
      </c>
      <c r="E68" s="29" t="s">
        <v>41</v>
      </c>
    </row>
    <row r="69" spans="1:5" ht="89.25">
      <c r="A69" s="30" t="s">
        <v>46</v>
      </c>
      <c r="E69" s="31" t="s">
        <v>344</v>
      </c>
    </row>
    <row r="70" spans="1:5" ht="63.75">
      <c r="A70" t="s">
        <v>47</v>
      </c>
      <c r="E70" s="29" t="s">
        <v>345</v>
      </c>
    </row>
    <row r="71" spans="1:16" ht="12.75">
      <c r="A71" s="18" t="s">
        <v>39</v>
      </c>
      <c s="23" t="s">
        <v>97</v>
      </c>
      <c s="23" t="s">
        <v>346</v>
      </c>
      <c s="18" t="s">
        <v>41</v>
      </c>
      <c s="24" t="s">
        <v>347</v>
      </c>
      <c s="25" t="s">
        <v>89</v>
      </c>
      <c s="26">
        <v>23</v>
      </c>
      <c s="27">
        <v>0</v>
      </c>
      <c s="27">
        <f>ROUND(ROUND(H71,2)*ROUND(G71,3),2)</f>
      </c>
      <c r="O71">
        <f>(I71*21)/100</f>
      </c>
      <c t="s">
        <v>17</v>
      </c>
    </row>
    <row r="72" spans="1:5" ht="12.75">
      <c r="A72" s="28" t="s">
        <v>44</v>
      </c>
      <c r="E72" s="29" t="s">
        <v>41</v>
      </c>
    </row>
    <row r="73" spans="1:5" ht="89.25">
      <c r="A73" s="30" t="s">
        <v>46</v>
      </c>
      <c r="E73" s="31" t="s">
        <v>344</v>
      </c>
    </row>
    <row r="74" spans="1:5" ht="25.5">
      <c r="A74" t="s">
        <v>47</v>
      </c>
      <c r="E74" s="29" t="s">
        <v>331</v>
      </c>
    </row>
    <row r="75" spans="1:16" ht="12.75">
      <c r="A75" s="18" t="s">
        <v>39</v>
      </c>
      <c s="23" t="s">
        <v>173</v>
      </c>
      <c s="23" t="s">
        <v>348</v>
      </c>
      <c s="18" t="s">
        <v>41</v>
      </c>
      <c s="24" t="s">
        <v>349</v>
      </c>
      <c s="25" t="s">
        <v>89</v>
      </c>
      <c s="26">
        <v>11</v>
      </c>
      <c s="27">
        <v>0</v>
      </c>
      <c s="27">
        <f>ROUND(ROUND(H75,2)*ROUND(G75,3),2)</f>
      </c>
      <c r="O75">
        <f>(I75*21)/100</f>
      </c>
      <c t="s">
        <v>17</v>
      </c>
    </row>
    <row r="76" spans="1:5" ht="12.75">
      <c r="A76" s="28" t="s">
        <v>44</v>
      </c>
      <c r="E76" s="29" t="s">
        <v>41</v>
      </c>
    </row>
    <row r="77" spans="1:5" ht="102">
      <c r="A77" s="30" t="s">
        <v>46</v>
      </c>
      <c r="E77" s="31" t="s">
        <v>350</v>
      </c>
    </row>
    <row r="78" spans="1:5" ht="63.75">
      <c r="A78" t="s">
        <v>47</v>
      </c>
      <c r="E78" s="29" t="s">
        <v>345</v>
      </c>
    </row>
    <row r="79" spans="1:16" ht="12.75">
      <c r="A79" s="18" t="s">
        <v>39</v>
      </c>
      <c s="23" t="s">
        <v>178</v>
      </c>
      <c s="23" t="s">
        <v>351</v>
      </c>
      <c s="18" t="s">
        <v>41</v>
      </c>
      <c s="24" t="s">
        <v>352</v>
      </c>
      <c s="25" t="s">
        <v>89</v>
      </c>
      <c s="26">
        <v>11</v>
      </c>
      <c s="27">
        <v>0</v>
      </c>
      <c s="27">
        <f>ROUND(ROUND(H79,2)*ROUND(G79,3),2)</f>
      </c>
      <c r="O79">
        <f>(I79*21)/100</f>
      </c>
      <c t="s">
        <v>17</v>
      </c>
    </row>
    <row r="80" spans="1:5" ht="12.75">
      <c r="A80" s="28" t="s">
        <v>44</v>
      </c>
      <c r="E80" s="29" t="s">
        <v>41</v>
      </c>
    </row>
    <row r="81" spans="1:5" ht="102">
      <c r="A81" s="30" t="s">
        <v>46</v>
      </c>
      <c r="E81" s="31" t="s">
        <v>350</v>
      </c>
    </row>
    <row r="82" spans="1:5" ht="25.5">
      <c r="A82" t="s">
        <v>47</v>
      </c>
      <c r="E82" s="29" t="s">
        <v>331</v>
      </c>
    </row>
    <row r="83" spans="1:16" ht="12.75">
      <c r="A83" s="18" t="s">
        <v>39</v>
      </c>
      <c s="23" t="s">
        <v>183</v>
      </c>
      <c s="23" t="s">
        <v>353</v>
      </c>
      <c s="18" t="s">
        <v>41</v>
      </c>
      <c s="24" t="s">
        <v>354</v>
      </c>
      <c s="25" t="s">
        <v>89</v>
      </c>
      <c s="26">
        <v>50</v>
      </c>
      <c s="27">
        <v>0</v>
      </c>
      <c s="27">
        <f>ROUND(ROUND(H83,2)*ROUND(G83,3),2)</f>
      </c>
      <c r="O83">
        <f>(I83*21)/100</f>
      </c>
      <c t="s">
        <v>17</v>
      </c>
    </row>
    <row r="84" spans="1:5" ht="12.75">
      <c r="A84" s="28" t="s">
        <v>44</v>
      </c>
      <c r="E84" s="29" t="s">
        <v>41</v>
      </c>
    </row>
    <row r="85" spans="1:5" ht="76.5">
      <c r="A85" s="30" t="s">
        <v>46</v>
      </c>
      <c r="E85" s="31" t="s">
        <v>355</v>
      </c>
    </row>
    <row r="86" spans="1:5" ht="63.75">
      <c r="A86" t="s">
        <v>47</v>
      </c>
      <c r="E86" s="29" t="s">
        <v>345</v>
      </c>
    </row>
    <row r="87" spans="1:16" ht="12.75">
      <c r="A87" s="18" t="s">
        <v>39</v>
      </c>
      <c s="23" t="s">
        <v>187</v>
      </c>
      <c s="23" t="s">
        <v>356</v>
      </c>
      <c s="18" t="s">
        <v>41</v>
      </c>
      <c s="24" t="s">
        <v>357</v>
      </c>
      <c s="25" t="s">
        <v>89</v>
      </c>
      <c s="26">
        <v>50</v>
      </c>
      <c s="27">
        <v>0</v>
      </c>
      <c s="27">
        <f>ROUND(ROUND(H87,2)*ROUND(G87,3),2)</f>
      </c>
      <c r="O87">
        <f>(I87*21)/100</f>
      </c>
      <c t="s">
        <v>17</v>
      </c>
    </row>
    <row r="88" spans="1:5" ht="12.75">
      <c r="A88" s="28" t="s">
        <v>44</v>
      </c>
      <c r="E88" s="29" t="s">
        <v>41</v>
      </c>
    </row>
    <row r="89" spans="1:5" ht="76.5">
      <c r="A89" s="30" t="s">
        <v>46</v>
      </c>
      <c r="E89" s="31" t="s">
        <v>355</v>
      </c>
    </row>
    <row r="90" spans="1:5" ht="25.5">
      <c r="A90" t="s">
        <v>47</v>
      </c>
      <c r="E90" s="29" t="s">
        <v>331</v>
      </c>
    </row>
    <row r="91" spans="1:16" ht="25.5">
      <c r="A91" s="18" t="s">
        <v>39</v>
      </c>
      <c s="23" t="s">
        <v>191</v>
      </c>
      <c s="23" t="s">
        <v>358</v>
      </c>
      <c s="18" t="s">
        <v>41</v>
      </c>
      <c s="24" t="s">
        <v>359</v>
      </c>
      <c s="25" t="s">
        <v>89</v>
      </c>
      <c s="26">
        <v>162</v>
      </c>
      <c s="27">
        <v>0</v>
      </c>
      <c s="27">
        <f>ROUND(ROUND(H91,2)*ROUND(G91,3),2)</f>
      </c>
      <c r="O91">
        <f>(I91*21)/100</f>
      </c>
      <c t="s">
        <v>17</v>
      </c>
    </row>
    <row r="92" spans="1:5" ht="12.75">
      <c r="A92" s="28" t="s">
        <v>44</v>
      </c>
      <c r="E92" s="29" t="s">
        <v>41</v>
      </c>
    </row>
    <row r="93" spans="1:5" ht="216.75">
      <c r="A93" s="30" t="s">
        <v>46</v>
      </c>
      <c r="E93" s="31" t="s">
        <v>360</v>
      </c>
    </row>
    <row r="94" spans="1:5" ht="63.75">
      <c r="A94" t="s">
        <v>47</v>
      </c>
      <c r="E94" s="29" t="s">
        <v>345</v>
      </c>
    </row>
    <row r="95" spans="1:16" ht="12.75">
      <c r="A95" s="18" t="s">
        <v>39</v>
      </c>
      <c s="23" t="s">
        <v>196</v>
      </c>
      <c s="23" t="s">
        <v>361</v>
      </c>
      <c s="18" t="s">
        <v>41</v>
      </c>
      <c s="24" t="s">
        <v>362</v>
      </c>
      <c s="25" t="s">
        <v>89</v>
      </c>
      <c s="26">
        <v>162</v>
      </c>
      <c s="27">
        <v>0</v>
      </c>
      <c s="27">
        <f>ROUND(ROUND(H95,2)*ROUND(G95,3),2)</f>
      </c>
      <c r="O95">
        <f>(I95*21)/100</f>
      </c>
      <c t="s">
        <v>17</v>
      </c>
    </row>
    <row r="96" spans="1:5" ht="12.75">
      <c r="A96" s="28" t="s">
        <v>44</v>
      </c>
      <c r="E96" s="29" t="s">
        <v>41</v>
      </c>
    </row>
    <row r="97" spans="1:5" ht="216.75">
      <c r="A97" s="30" t="s">
        <v>46</v>
      </c>
      <c r="E97" s="31" t="s">
        <v>360</v>
      </c>
    </row>
    <row r="98" spans="1:5" ht="25.5">
      <c r="A98" t="s">
        <v>47</v>
      </c>
      <c r="E98" s="29" t="s">
        <v>331</v>
      </c>
    </row>
    <row r="99" spans="1:16" ht="12.75">
      <c r="A99" s="18" t="s">
        <v>39</v>
      </c>
      <c s="23" t="s">
        <v>201</v>
      </c>
      <c s="23" t="s">
        <v>363</v>
      </c>
      <c s="18" t="s">
        <v>41</v>
      </c>
      <c s="24" t="s">
        <v>364</v>
      </c>
      <c s="25" t="s">
        <v>89</v>
      </c>
      <c s="26">
        <v>162</v>
      </c>
      <c s="27">
        <v>0</v>
      </c>
      <c s="27">
        <f>ROUND(ROUND(H99,2)*ROUND(G99,3),2)</f>
      </c>
      <c r="O99">
        <f>(I99*21)/100</f>
      </c>
      <c t="s">
        <v>17</v>
      </c>
    </row>
    <row r="100" spans="1:5" ht="12.75">
      <c r="A100" s="28" t="s">
        <v>44</v>
      </c>
      <c r="E100" s="29" t="s">
        <v>41</v>
      </c>
    </row>
    <row r="101" spans="1:5" ht="216.75">
      <c r="A101" s="30" t="s">
        <v>46</v>
      </c>
      <c r="E101" s="31" t="s">
        <v>360</v>
      </c>
    </row>
    <row r="102" spans="1:5" ht="63.75">
      <c r="A102" t="s">
        <v>47</v>
      </c>
      <c r="E102" s="29" t="s">
        <v>345</v>
      </c>
    </row>
    <row r="103" spans="1:16" ht="12.75">
      <c r="A103" s="18" t="s">
        <v>39</v>
      </c>
      <c s="23" t="s">
        <v>205</v>
      </c>
      <c s="23" t="s">
        <v>365</v>
      </c>
      <c s="18" t="s">
        <v>41</v>
      </c>
      <c s="24" t="s">
        <v>366</v>
      </c>
      <c s="25" t="s">
        <v>89</v>
      </c>
      <c s="26">
        <v>162</v>
      </c>
      <c s="27">
        <v>0</v>
      </c>
      <c s="27">
        <f>ROUND(ROUND(H103,2)*ROUND(G103,3),2)</f>
      </c>
      <c r="O103">
        <f>(I103*21)/100</f>
      </c>
      <c t="s">
        <v>17</v>
      </c>
    </row>
    <row r="104" spans="1:5" ht="12.75">
      <c r="A104" s="28" t="s">
        <v>44</v>
      </c>
      <c r="E104" s="29" t="s">
        <v>41</v>
      </c>
    </row>
    <row r="105" spans="1:5" ht="216.75">
      <c r="A105" s="30" t="s">
        <v>46</v>
      </c>
      <c r="E105" s="31" t="s">
        <v>360</v>
      </c>
    </row>
    <row r="106" spans="1:5" ht="25.5">
      <c r="A106" t="s">
        <v>47</v>
      </c>
      <c r="E106" s="29" t="s">
        <v>331</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0+O10+O15</f>
      </c>
      <c t="s">
        <v>16</v>
      </c>
    </row>
    <row r="3" spans="1:16" ht="15" customHeight="1">
      <c r="A3" t="s">
        <v>1</v>
      </c>
      <c s="8" t="s">
        <v>4</v>
      </c>
      <c s="9" t="s">
        <v>5</v>
      </c>
      <c s="1"/>
      <c s="10" t="s">
        <v>6</v>
      </c>
      <c s="1"/>
      <c s="4"/>
      <c s="3" t="s">
        <v>367</v>
      </c>
      <c s="32">
        <f>0+I10+I15</f>
      </c>
      <c r="O3" t="s">
        <v>13</v>
      </c>
      <c t="s">
        <v>17</v>
      </c>
    </row>
    <row r="4" spans="1:16" ht="15" customHeight="1">
      <c r="A4" t="s">
        <v>7</v>
      </c>
      <c s="8" t="s">
        <v>8</v>
      </c>
      <c s="9" t="s">
        <v>9</v>
      </c>
      <c s="1"/>
      <c s="10" t="s">
        <v>10</v>
      </c>
      <c s="1"/>
      <c s="1"/>
      <c s="7"/>
      <c s="7"/>
      <c r="O4" t="s">
        <v>14</v>
      </c>
      <c t="s">
        <v>17</v>
      </c>
    </row>
    <row r="5" spans="1:16" ht="12.75" customHeight="1">
      <c r="A5" t="s">
        <v>11</v>
      </c>
      <c s="8" t="s">
        <v>8</v>
      </c>
      <c s="9" t="s">
        <v>293</v>
      </c>
      <c s="1"/>
      <c s="10" t="s">
        <v>294</v>
      </c>
      <c s="1"/>
      <c s="1"/>
      <c s="1"/>
      <c s="1"/>
      <c r="O5" t="s">
        <v>15</v>
      </c>
      <c t="s">
        <v>17</v>
      </c>
    </row>
    <row r="6" spans="1:9" ht="12.75" customHeight="1">
      <c r="A6" t="s">
        <v>295</v>
      </c>
      <c s="12" t="s">
        <v>12</v>
      </c>
      <c s="13" t="s">
        <v>367</v>
      </c>
      <c s="5"/>
      <c s="14" t="s">
        <v>368</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23</v>
      </c>
      <c s="19"/>
      <c s="21" t="s">
        <v>104</v>
      </c>
      <c s="19"/>
      <c s="19"/>
      <c s="19"/>
      <c s="22">
        <f>0+Q10</f>
      </c>
      <c r="O10">
        <f>0+R10</f>
      </c>
      <c r="Q10">
        <f>0+I11</f>
      </c>
      <c>
        <f>0+O11</f>
      </c>
    </row>
    <row r="11" spans="1:16" ht="12.75">
      <c r="A11" s="18" t="s">
        <v>39</v>
      </c>
      <c s="23" t="s">
        <v>23</v>
      </c>
      <c s="23" t="s">
        <v>369</v>
      </c>
      <c s="18" t="s">
        <v>41</v>
      </c>
      <c s="24" t="s">
        <v>370</v>
      </c>
      <c s="25" t="s">
        <v>155</v>
      </c>
      <c s="26">
        <v>50</v>
      </c>
      <c s="27">
        <v>0</v>
      </c>
      <c s="27">
        <f>ROUND(ROUND(H11,2)*ROUND(G11,3),2)</f>
      </c>
      <c r="O11">
        <f>(I11*21)/100</f>
      </c>
      <c t="s">
        <v>17</v>
      </c>
    </row>
    <row r="12" spans="1:5" ht="12.75">
      <c r="A12" s="28" t="s">
        <v>44</v>
      </c>
      <c r="E12" s="29" t="s">
        <v>371</v>
      </c>
    </row>
    <row r="13" spans="1:5" ht="12.75">
      <c r="A13" s="30" t="s">
        <v>46</v>
      </c>
      <c r="E13" s="31" t="s">
        <v>372</v>
      </c>
    </row>
    <row r="14" spans="1:5" ht="38.25">
      <c r="A14" t="s">
        <v>47</v>
      </c>
      <c r="E14" s="29" t="s">
        <v>373</v>
      </c>
    </row>
    <row r="15" spans="1:18" ht="12.75" customHeight="1">
      <c r="A15" s="5" t="s">
        <v>37</v>
      </c>
      <c s="5"/>
      <c s="35" t="s">
        <v>29</v>
      </c>
      <c s="5"/>
      <c s="21" t="s">
        <v>172</v>
      </c>
      <c s="5"/>
      <c s="5"/>
      <c s="5"/>
      <c s="36">
        <f>0+Q15</f>
      </c>
      <c r="O15">
        <f>0+R15</f>
      </c>
      <c r="Q15">
        <f>0+I16+I20</f>
      </c>
      <c>
        <f>0+O16+O20</f>
      </c>
    </row>
    <row r="16" spans="1:16" ht="12.75">
      <c r="A16" s="18" t="s">
        <v>39</v>
      </c>
      <c s="23" t="s">
        <v>17</v>
      </c>
      <c s="23" t="s">
        <v>374</v>
      </c>
      <c s="18" t="s">
        <v>41</v>
      </c>
      <c s="24" t="s">
        <v>375</v>
      </c>
      <c s="25" t="s">
        <v>107</v>
      </c>
      <c s="26">
        <v>41.96</v>
      </c>
      <c s="27">
        <v>0</v>
      </c>
      <c s="27">
        <f>ROUND(ROUND(H16,2)*ROUND(G16,3),2)</f>
      </c>
      <c r="O16">
        <f>(I16*21)/100</f>
      </c>
      <c t="s">
        <v>17</v>
      </c>
    </row>
    <row r="17" spans="1:5" ht="12.75">
      <c r="A17" s="28" t="s">
        <v>44</v>
      </c>
      <c r="E17" s="29" t="s">
        <v>371</v>
      </c>
    </row>
    <row r="18" spans="1:5" ht="242.25">
      <c r="A18" s="30" t="s">
        <v>46</v>
      </c>
      <c r="E18" s="31" t="s">
        <v>376</v>
      </c>
    </row>
    <row r="19" spans="1:5" ht="76.5">
      <c r="A19" t="s">
        <v>47</v>
      </c>
      <c r="E19" s="29" t="s">
        <v>377</v>
      </c>
    </row>
    <row r="20" spans="1:16" ht="12.75">
      <c r="A20" s="18" t="s">
        <v>39</v>
      </c>
      <c s="23" t="s">
        <v>16</v>
      </c>
      <c s="23" t="s">
        <v>378</v>
      </c>
      <c s="18" t="s">
        <v>41</v>
      </c>
      <c s="24" t="s">
        <v>379</v>
      </c>
      <c s="25" t="s">
        <v>107</v>
      </c>
      <c s="26">
        <v>131.32</v>
      </c>
      <c s="27">
        <v>0</v>
      </c>
      <c s="27">
        <f>ROUND(ROUND(H20,2)*ROUND(G20,3),2)</f>
      </c>
      <c r="O20">
        <f>(I20*21)/100</f>
      </c>
      <c t="s">
        <v>17</v>
      </c>
    </row>
    <row r="21" spans="1:5" ht="12.75">
      <c r="A21" s="28" t="s">
        <v>44</v>
      </c>
      <c r="E21" s="29" t="s">
        <v>371</v>
      </c>
    </row>
    <row r="22" spans="1:5" ht="114.75">
      <c r="A22" s="30" t="s">
        <v>46</v>
      </c>
      <c r="E22" s="31" t="s">
        <v>380</v>
      </c>
    </row>
    <row r="23" spans="1:5" ht="76.5">
      <c r="A23" t="s">
        <v>47</v>
      </c>
      <c r="E23" s="29" t="s">
        <v>377</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381</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381</v>
      </c>
      <c s="5"/>
      <c s="14" t="s">
        <v>382</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34</v>
      </c>
      <c s="19"/>
      <c s="21" t="s">
        <v>257</v>
      </c>
      <c s="19"/>
      <c s="19"/>
      <c s="19"/>
      <c s="22">
        <f>0+Q9</f>
      </c>
      <c r="O9">
        <f>0+R9</f>
      </c>
      <c r="Q9">
        <f>0+I10+I14+I18+I22+I26+I30+I34+I38</f>
      </c>
      <c>
        <f>0+O10+O14+O18+O22+O26+O30+O34+O38</f>
      </c>
    </row>
    <row r="10" spans="1:16" ht="25.5">
      <c r="A10" s="18" t="s">
        <v>39</v>
      </c>
      <c s="23" t="s">
        <v>23</v>
      </c>
      <c s="23" t="s">
        <v>383</v>
      </c>
      <c s="18" t="s">
        <v>41</v>
      </c>
      <c s="24" t="s">
        <v>384</v>
      </c>
      <c s="25" t="s">
        <v>89</v>
      </c>
      <c s="26">
        <v>59</v>
      </c>
      <c s="27">
        <v>0</v>
      </c>
      <c s="27">
        <f>ROUND(ROUND(H10,2)*ROUND(G10,3),2)</f>
      </c>
      <c r="O10">
        <f>(I10*21)/100</f>
      </c>
      <c t="s">
        <v>17</v>
      </c>
    </row>
    <row r="11" spans="1:5" ht="12.75">
      <c r="A11" s="28" t="s">
        <v>44</v>
      </c>
      <c r="E11" s="29" t="s">
        <v>41</v>
      </c>
    </row>
    <row r="12" spans="1:5" ht="255">
      <c r="A12" s="30" t="s">
        <v>46</v>
      </c>
      <c r="E12" s="31" t="s">
        <v>385</v>
      </c>
    </row>
    <row r="13" spans="1:5" ht="25.5">
      <c r="A13" t="s">
        <v>47</v>
      </c>
      <c r="E13" s="29" t="s">
        <v>386</v>
      </c>
    </row>
    <row r="14" spans="1:16" ht="12.75">
      <c r="A14" s="18" t="s">
        <v>39</v>
      </c>
      <c s="23" t="s">
        <v>17</v>
      </c>
      <c s="23" t="s">
        <v>306</v>
      </c>
      <c s="18" t="s">
        <v>41</v>
      </c>
      <c s="24" t="s">
        <v>307</v>
      </c>
      <c s="25" t="s">
        <v>89</v>
      </c>
      <c s="26">
        <v>47</v>
      </c>
      <c s="27">
        <v>0</v>
      </c>
      <c s="27">
        <f>ROUND(ROUND(H14,2)*ROUND(G14,3),2)</f>
      </c>
      <c r="O14">
        <f>(I14*21)/100</f>
      </c>
      <c t="s">
        <v>17</v>
      </c>
    </row>
    <row r="15" spans="1:5" ht="12.75">
      <c r="A15" s="28" t="s">
        <v>44</v>
      </c>
      <c r="E15" s="29" t="s">
        <v>41</v>
      </c>
    </row>
    <row r="16" spans="1:5" ht="165.75">
      <c r="A16" s="30" t="s">
        <v>46</v>
      </c>
      <c r="E16" s="31" t="s">
        <v>387</v>
      </c>
    </row>
    <row r="17" spans="1:5" ht="25.5">
      <c r="A17" t="s">
        <v>47</v>
      </c>
      <c r="E17" s="29" t="s">
        <v>308</v>
      </c>
    </row>
    <row r="18" spans="1:16" ht="25.5">
      <c r="A18" s="18" t="s">
        <v>39</v>
      </c>
      <c s="23" t="s">
        <v>16</v>
      </c>
      <c s="23" t="s">
        <v>388</v>
      </c>
      <c s="18" t="s">
        <v>41</v>
      </c>
      <c s="24" t="s">
        <v>389</v>
      </c>
      <c s="25" t="s">
        <v>89</v>
      </c>
      <c s="26">
        <v>33</v>
      </c>
      <c s="27">
        <v>0</v>
      </c>
      <c s="27">
        <f>ROUND(ROUND(H18,2)*ROUND(G18,3),2)</f>
      </c>
      <c r="O18">
        <f>(I18*21)/100</f>
      </c>
      <c t="s">
        <v>17</v>
      </c>
    </row>
    <row r="19" spans="1:5" ht="12.75">
      <c r="A19" s="28" t="s">
        <v>44</v>
      </c>
      <c r="E19" s="29" t="s">
        <v>41</v>
      </c>
    </row>
    <row r="20" spans="1:5" ht="12.75">
      <c r="A20" s="30" t="s">
        <v>46</v>
      </c>
      <c r="E20" s="31" t="s">
        <v>390</v>
      </c>
    </row>
    <row r="21" spans="1:5" ht="25.5">
      <c r="A21" t="s">
        <v>47</v>
      </c>
      <c r="E21" s="29" t="s">
        <v>391</v>
      </c>
    </row>
    <row r="22" spans="1:16" ht="12.75">
      <c r="A22" s="18" t="s">
        <v>39</v>
      </c>
      <c s="23" t="s">
        <v>27</v>
      </c>
      <c s="23" t="s">
        <v>392</v>
      </c>
      <c s="18" t="s">
        <v>41</v>
      </c>
      <c s="24" t="s">
        <v>393</v>
      </c>
      <c s="25" t="s">
        <v>89</v>
      </c>
      <c s="26">
        <v>22</v>
      </c>
      <c s="27">
        <v>0</v>
      </c>
      <c s="27">
        <f>ROUND(ROUND(H22,2)*ROUND(G22,3),2)</f>
      </c>
      <c r="O22">
        <f>(I22*21)/100</f>
      </c>
      <c t="s">
        <v>17</v>
      </c>
    </row>
    <row r="23" spans="1:5" ht="12.75">
      <c r="A23" s="28" t="s">
        <v>44</v>
      </c>
      <c r="E23" s="29" t="s">
        <v>41</v>
      </c>
    </row>
    <row r="24" spans="1:5" ht="12.75">
      <c r="A24" s="30" t="s">
        <v>46</v>
      </c>
      <c r="E24" s="31" t="s">
        <v>394</v>
      </c>
    </row>
    <row r="25" spans="1:5" ht="25.5">
      <c r="A25" t="s">
        <v>47</v>
      </c>
      <c r="E25" s="29" t="s">
        <v>308</v>
      </c>
    </row>
    <row r="26" spans="1:16" ht="25.5">
      <c r="A26" s="18" t="s">
        <v>39</v>
      </c>
      <c s="23" t="s">
        <v>29</v>
      </c>
      <c s="23" t="s">
        <v>314</v>
      </c>
      <c s="18" t="s">
        <v>41</v>
      </c>
      <c s="24" t="s">
        <v>315</v>
      </c>
      <c s="25" t="s">
        <v>155</v>
      </c>
      <c s="26">
        <v>380</v>
      </c>
      <c s="27">
        <v>0</v>
      </c>
      <c s="27">
        <f>ROUND(ROUND(H26,2)*ROUND(G26,3),2)</f>
      </c>
      <c r="O26">
        <f>(I26*21)/100</f>
      </c>
      <c t="s">
        <v>17</v>
      </c>
    </row>
    <row r="27" spans="1:5" ht="12.75">
      <c r="A27" s="28" t="s">
        <v>44</v>
      </c>
      <c r="E27" s="29" t="s">
        <v>395</v>
      </c>
    </row>
    <row r="28" spans="1:5" ht="12.75">
      <c r="A28" s="30" t="s">
        <v>46</v>
      </c>
      <c r="E28" s="31" t="s">
        <v>396</v>
      </c>
    </row>
    <row r="29" spans="1:5" ht="38.25">
      <c r="A29" t="s">
        <v>47</v>
      </c>
      <c r="E29" s="29" t="s">
        <v>317</v>
      </c>
    </row>
    <row r="30" spans="1:16" ht="25.5">
      <c r="A30" s="18" t="s">
        <v>39</v>
      </c>
      <c s="23" t="s">
        <v>31</v>
      </c>
      <c s="23" t="s">
        <v>397</v>
      </c>
      <c s="18" t="s">
        <v>41</v>
      </c>
      <c s="24" t="s">
        <v>398</v>
      </c>
      <c s="25" t="s">
        <v>155</v>
      </c>
      <c s="26">
        <v>191.25</v>
      </c>
      <c s="27">
        <v>0</v>
      </c>
      <c s="27">
        <f>ROUND(ROUND(H30,2)*ROUND(G30,3),2)</f>
      </c>
      <c r="O30">
        <f>(I30*21)/100</f>
      </c>
      <c t="s">
        <v>17</v>
      </c>
    </row>
    <row r="31" spans="1:5" ht="12.75">
      <c r="A31" s="28" t="s">
        <v>44</v>
      </c>
      <c r="E31" s="29" t="s">
        <v>399</v>
      </c>
    </row>
    <row r="32" spans="1:5" ht="89.25">
      <c r="A32" s="30" t="s">
        <v>46</v>
      </c>
      <c r="E32" s="31" t="s">
        <v>400</v>
      </c>
    </row>
    <row r="33" spans="1:5" ht="38.25">
      <c r="A33" t="s">
        <v>47</v>
      </c>
      <c r="E33" s="29" t="s">
        <v>317</v>
      </c>
    </row>
    <row r="34" spans="1:16" ht="25.5">
      <c r="A34" s="18" t="s">
        <v>39</v>
      </c>
      <c s="23" t="s">
        <v>66</v>
      </c>
      <c s="23" t="s">
        <v>397</v>
      </c>
      <c s="18" t="s">
        <v>140</v>
      </c>
      <c s="24" t="s">
        <v>398</v>
      </c>
      <c s="25" t="s">
        <v>155</v>
      </c>
      <c s="26">
        <v>4.896</v>
      </c>
      <c s="27">
        <v>0</v>
      </c>
      <c s="27">
        <f>ROUND(ROUND(H34,2)*ROUND(G34,3),2)</f>
      </c>
      <c r="O34">
        <f>(I34*21)/100</f>
      </c>
      <c t="s">
        <v>17</v>
      </c>
    </row>
    <row r="35" spans="1:5" ht="12.75">
      <c r="A35" s="28" t="s">
        <v>44</v>
      </c>
      <c r="E35" s="29" t="s">
        <v>401</v>
      </c>
    </row>
    <row r="36" spans="1:5" ht="12.75">
      <c r="A36" s="30" t="s">
        <v>46</v>
      </c>
      <c r="E36" s="31" t="s">
        <v>402</v>
      </c>
    </row>
    <row r="37" spans="1:5" ht="38.25">
      <c r="A37" t="s">
        <v>47</v>
      </c>
      <c r="E37" s="29" t="s">
        <v>317</v>
      </c>
    </row>
    <row r="38" spans="1:16" ht="12.75">
      <c r="A38" s="18" t="s">
        <v>39</v>
      </c>
      <c s="23" t="s">
        <v>71</v>
      </c>
      <c s="23" t="s">
        <v>403</v>
      </c>
      <c s="18" t="s">
        <v>41</v>
      </c>
      <c s="24" t="s">
        <v>404</v>
      </c>
      <c s="25" t="s">
        <v>89</v>
      </c>
      <c s="26">
        <v>18</v>
      </c>
      <c s="27">
        <v>0</v>
      </c>
      <c s="27">
        <f>ROUND(ROUND(H38,2)*ROUND(G38,3),2)</f>
      </c>
      <c r="O38">
        <f>(I38*21)/100</f>
      </c>
      <c t="s">
        <v>17</v>
      </c>
    </row>
    <row r="39" spans="1:5" ht="12.75">
      <c r="A39" s="28" t="s">
        <v>44</v>
      </c>
      <c r="E39" s="29" t="s">
        <v>399</v>
      </c>
    </row>
    <row r="40" spans="1:5" ht="12.75">
      <c r="A40" s="30" t="s">
        <v>46</v>
      </c>
      <c r="E40" s="31" t="s">
        <v>405</v>
      </c>
    </row>
    <row r="41" spans="1:5" ht="38.25">
      <c r="A41" t="s">
        <v>47</v>
      </c>
      <c r="E41" s="29" t="s">
        <v>406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0+O9+O34+O39+O44+O89</f>
      </c>
      <c t="s">
        <v>16</v>
      </c>
    </row>
    <row r="3" spans="1:16" ht="15" customHeight="1">
      <c r="A3" t="s">
        <v>1</v>
      </c>
      <c s="8" t="s">
        <v>4</v>
      </c>
      <c s="9" t="s">
        <v>5</v>
      </c>
      <c s="1"/>
      <c s="10" t="s">
        <v>6</v>
      </c>
      <c s="1"/>
      <c s="4"/>
      <c s="3" t="s">
        <v>407</v>
      </c>
      <c s="32">
        <f>0+I9+I34+I39+I44+I89</f>
      </c>
      <c r="O3" t="s">
        <v>13</v>
      </c>
      <c t="s">
        <v>17</v>
      </c>
    </row>
    <row r="4" spans="1:16" ht="15" customHeight="1">
      <c r="A4" t="s">
        <v>7</v>
      </c>
      <c s="8" t="s">
        <v>8</v>
      </c>
      <c s="9" t="s">
        <v>9</v>
      </c>
      <c s="1"/>
      <c s="10" t="s">
        <v>10</v>
      </c>
      <c s="1"/>
      <c s="1"/>
      <c s="7"/>
      <c s="7"/>
      <c r="O4" t="s">
        <v>14</v>
      </c>
      <c t="s">
        <v>17</v>
      </c>
    </row>
    <row r="5" spans="1:16" ht="12.75" customHeight="1">
      <c r="A5" t="s">
        <v>11</v>
      </c>
      <c s="12" t="s">
        <v>12</v>
      </c>
      <c s="13" t="s">
        <v>407</v>
      </c>
      <c s="5"/>
      <c s="14" t="s">
        <v>408</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104</v>
      </c>
      <c s="19"/>
      <c s="19"/>
      <c s="19"/>
      <c s="22">
        <f>0+Q9</f>
      </c>
      <c r="O9">
        <f>0+R9</f>
      </c>
      <c r="Q9">
        <f>0+I10+I14+I18+I22+I26+I30</f>
      </c>
      <c>
        <f>0+O10+O14+O18+O22+O26+O30</f>
      </c>
    </row>
    <row r="10" spans="1:16" ht="12.75">
      <c r="A10" s="18" t="s">
        <v>39</v>
      </c>
      <c s="23" t="s">
        <v>17</v>
      </c>
      <c s="23" t="s">
        <v>409</v>
      </c>
      <c s="18" t="s">
        <v>41</v>
      </c>
      <c s="24" t="s">
        <v>410</v>
      </c>
      <c s="25" t="s">
        <v>107</v>
      </c>
      <c s="26">
        <v>118.17</v>
      </c>
      <c s="27">
        <v>0</v>
      </c>
      <c s="27">
        <f>ROUND(ROUND(H10,2)*ROUND(G10,3),2)</f>
      </c>
      <c r="O10">
        <f>(I10*21)/100</f>
      </c>
      <c t="s">
        <v>17</v>
      </c>
    </row>
    <row r="11" spans="1:5" ht="25.5">
      <c r="A11" s="28" t="s">
        <v>44</v>
      </c>
      <c r="E11" s="29" t="s">
        <v>411</v>
      </c>
    </row>
    <row r="12" spans="1:5" ht="51">
      <c r="A12" s="30" t="s">
        <v>46</v>
      </c>
      <c r="E12" s="31" t="s">
        <v>412</v>
      </c>
    </row>
    <row r="13" spans="1:5" ht="318.75">
      <c r="A13" t="s">
        <v>47</v>
      </c>
      <c r="E13" s="29" t="s">
        <v>134</v>
      </c>
    </row>
    <row r="14" spans="1:16" ht="12.75">
      <c r="A14" s="18" t="s">
        <v>39</v>
      </c>
      <c s="23" t="s">
        <v>16</v>
      </c>
      <c s="23" t="s">
        <v>413</v>
      </c>
      <c s="18" t="s">
        <v>41</v>
      </c>
      <c s="24" t="s">
        <v>414</v>
      </c>
      <c s="25" t="s">
        <v>107</v>
      </c>
      <c s="26">
        <v>10.4</v>
      </c>
      <c s="27">
        <v>0</v>
      </c>
      <c s="27">
        <f>ROUND(ROUND(H14,2)*ROUND(G14,3),2)</f>
      </c>
      <c r="O14">
        <f>(I14*21)/100</f>
      </c>
      <c t="s">
        <v>17</v>
      </c>
    </row>
    <row r="15" spans="1:5" ht="25.5">
      <c r="A15" s="28" t="s">
        <v>44</v>
      </c>
      <c r="E15" s="29" t="s">
        <v>415</v>
      </c>
    </row>
    <row r="16" spans="1:5" ht="12.75">
      <c r="A16" s="30" t="s">
        <v>46</v>
      </c>
      <c r="E16" s="31" t="s">
        <v>416</v>
      </c>
    </row>
    <row r="17" spans="1:5" ht="318.75">
      <c r="A17" t="s">
        <v>47</v>
      </c>
      <c r="E17" s="29" t="s">
        <v>417</v>
      </c>
    </row>
    <row r="18" spans="1:16" ht="12.75">
      <c r="A18" s="18" t="s">
        <v>39</v>
      </c>
      <c s="23" t="s">
        <v>27</v>
      </c>
      <c s="23" t="s">
        <v>135</v>
      </c>
      <c s="18" t="s">
        <v>41</v>
      </c>
      <c s="24" t="s">
        <v>136</v>
      </c>
      <c s="25" t="s">
        <v>107</v>
      </c>
      <c s="26">
        <v>128.57</v>
      </c>
      <c s="27">
        <v>0</v>
      </c>
      <c s="27">
        <f>ROUND(ROUND(H18,2)*ROUND(G18,3),2)</f>
      </c>
      <c r="O18">
        <f>(I18*21)/100</f>
      </c>
      <c t="s">
        <v>17</v>
      </c>
    </row>
    <row r="19" spans="1:5" ht="12.75">
      <c r="A19" s="28" t="s">
        <v>44</v>
      </c>
      <c r="E19" s="29" t="s">
        <v>418</v>
      </c>
    </row>
    <row r="20" spans="1:5" ht="12.75">
      <c r="A20" s="30" t="s">
        <v>46</v>
      </c>
      <c r="E20" s="31" t="s">
        <v>419</v>
      </c>
    </row>
    <row r="21" spans="1:5" ht="191.25">
      <c r="A21" t="s">
        <v>47</v>
      </c>
      <c r="E21" s="29" t="s">
        <v>138</v>
      </c>
    </row>
    <row r="22" spans="1:16" ht="12.75">
      <c r="A22" s="18" t="s">
        <v>39</v>
      </c>
      <c s="23" t="s">
        <v>29</v>
      </c>
      <c s="23" t="s">
        <v>420</v>
      </c>
      <c s="18" t="s">
        <v>41</v>
      </c>
      <c s="24" t="s">
        <v>421</v>
      </c>
      <c s="25" t="s">
        <v>107</v>
      </c>
      <c s="26">
        <v>84.158</v>
      </c>
      <c s="27">
        <v>0</v>
      </c>
      <c s="27">
        <f>ROUND(ROUND(H22,2)*ROUND(G22,3),2)</f>
      </c>
      <c r="O22">
        <f>(I22*21)/100</f>
      </c>
      <c t="s">
        <v>17</v>
      </c>
    </row>
    <row r="23" spans="1:5" ht="12.75">
      <c r="A23" s="28" t="s">
        <v>44</v>
      </c>
      <c r="E23" s="29" t="s">
        <v>422</v>
      </c>
    </row>
    <row r="24" spans="1:5" ht="51">
      <c r="A24" s="30" t="s">
        <v>46</v>
      </c>
      <c r="E24" s="31" t="s">
        <v>423</v>
      </c>
    </row>
    <row r="25" spans="1:5" ht="229.5">
      <c r="A25" t="s">
        <v>47</v>
      </c>
      <c r="E25" s="29" t="s">
        <v>424</v>
      </c>
    </row>
    <row r="26" spans="1:16" ht="12.75">
      <c r="A26" s="18" t="s">
        <v>39</v>
      </c>
      <c s="23" t="s">
        <v>31</v>
      </c>
      <c s="23" t="s">
        <v>425</v>
      </c>
      <c s="18" t="s">
        <v>41</v>
      </c>
      <c s="24" t="s">
        <v>426</v>
      </c>
      <c s="25" t="s">
        <v>107</v>
      </c>
      <c s="26">
        <v>21.49</v>
      </c>
      <c s="27">
        <v>0</v>
      </c>
      <c s="27">
        <f>ROUND(ROUND(H26,2)*ROUND(G26,3),2)</f>
      </c>
      <c r="O26">
        <f>(I26*21)/100</f>
      </c>
      <c t="s">
        <v>17</v>
      </c>
    </row>
    <row r="27" spans="1:5" ht="12.75">
      <c r="A27" s="28" t="s">
        <v>44</v>
      </c>
      <c r="E27" s="29" t="s">
        <v>427</v>
      </c>
    </row>
    <row r="28" spans="1:5" ht="25.5">
      <c r="A28" s="30" t="s">
        <v>46</v>
      </c>
      <c r="E28" s="31" t="s">
        <v>428</v>
      </c>
    </row>
    <row r="29" spans="1:5" ht="293.25">
      <c r="A29" t="s">
        <v>47</v>
      </c>
      <c r="E29" s="29" t="s">
        <v>429</v>
      </c>
    </row>
    <row r="30" spans="1:16" ht="12.75">
      <c r="A30" s="18" t="s">
        <v>39</v>
      </c>
      <c s="23" t="s">
        <v>66</v>
      </c>
      <c s="23" t="s">
        <v>430</v>
      </c>
      <c s="18" t="s">
        <v>41</v>
      </c>
      <c s="24" t="s">
        <v>431</v>
      </c>
      <c s="25" t="s">
        <v>107</v>
      </c>
      <c s="26">
        <v>6.64</v>
      </c>
      <c s="27">
        <v>0</v>
      </c>
      <c s="27">
        <f>ROUND(ROUND(H30,2)*ROUND(G30,3),2)</f>
      </c>
      <c r="O30">
        <f>(I30*21)/100</f>
      </c>
      <c t="s">
        <v>17</v>
      </c>
    </row>
    <row r="31" spans="1:5" ht="12.75">
      <c r="A31" s="28" t="s">
        <v>44</v>
      </c>
      <c r="E31" s="29" t="s">
        <v>432</v>
      </c>
    </row>
    <row r="32" spans="1:5" ht="12.75">
      <c r="A32" s="30" t="s">
        <v>46</v>
      </c>
      <c r="E32" s="31" t="s">
        <v>433</v>
      </c>
    </row>
    <row r="33" spans="1:5" ht="12.75">
      <c r="A33" t="s">
        <v>47</v>
      </c>
      <c r="E33" s="29" t="s">
        <v>434</v>
      </c>
    </row>
    <row r="34" spans="1:18" ht="12.75" customHeight="1">
      <c r="A34" s="5" t="s">
        <v>37</v>
      </c>
      <c s="5"/>
      <c s="35" t="s">
        <v>27</v>
      </c>
      <c s="5"/>
      <c s="21" t="s">
        <v>435</v>
      </c>
      <c s="5"/>
      <c s="5"/>
      <c s="5"/>
      <c s="36">
        <f>0+Q34</f>
      </c>
      <c r="O34">
        <f>0+R34</f>
      </c>
      <c r="Q34">
        <f>0+I35</f>
      </c>
      <c>
        <f>0+O35</f>
      </c>
    </row>
    <row r="35" spans="1:16" ht="12.75">
      <c r="A35" s="18" t="s">
        <v>39</v>
      </c>
      <c s="23" t="s">
        <v>71</v>
      </c>
      <c s="23" t="s">
        <v>436</v>
      </c>
      <c s="18" t="s">
        <v>41</v>
      </c>
      <c s="24" t="s">
        <v>437</v>
      </c>
      <c s="25" t="s">
        <v>107</v>
      </c>
      <c s="26">
        <v>7.42</v>
      </c>
      <c s="27">
        <v>0</v>
      </c>
      <c s="27">
        <f>ROUND(ROUND(H35,2)*ROUND(G35,3),2)</f>
      </c>
      <c r="O35">
        <f>(I35*21)/100</f>
      </c>
      <c t="s">
        <v>17</v>
      </c>
    </row>
    <row r="36" spans="1:5" ht="12.75">
      <c r="A36" s="28" t="s">
        <v>44</v>
      </c>
      <c r="E36" s="29" t="s">
        <v>438</v>
      </c>
    </row>
    <row r="37" spans="1:5" ht="38.25">
      <c r="A37" s="30" t="s">
        <v>46</v>
      </c>
      <c r="E37" s="31" t="s">
        <v>439</v>
      </c>
    </row>
    <row r="38" spans="1:5" ht="38.25">
      <c r="A38" t="s">
        <v>47</v>
      </c>
      <c r="E38" s="29" t="s">
        <v>440</v>
      </c>
    </row>
    <row r="39" spans="1:18" ht="12.75" customHeight="1">
      <c r="A39" s="5" t="s">
        <v>37</v>
      </c>
      <c s="5"/>
      <c s="35" t="s">
        <v>66</v>
      </c>
      <c s="5"/>
      <c s="21" t="s">
        <v>441</v>
      </c>
      <c s="5"/>
      <c s="5"/>
      <c s="5"/>
      <c s="36">
        <f>0+Q39</f>
      </c>
      <c r="O39">
        <f>0+R39</f>
      </c>
      <c r="Q39">
        <f>0+I40</f>
      </c>
      <c>
        <f>0+O40</f>
      </c>
    </row>
    <row r="40" spans="1:16" ht="12.75">
      <c r="A40" s="18" t="s">
        <v>39</v>
      </c>
      <c s="23" t="s">
        <v>34</v>
      </c>
      <c s="23" t="s">
        <v>442</v>
      </c>
      <c s="18" t="s">
        <v>41</v>
      </c>
      <c s="24" t="s">
        <v>443</v>
      </c>
      <c s="25" t="s">
        <v>120</v>
      </c>
      <c s="26">
        <v>91.3</v>
      </c>
      <c s="27">
        <v>0</v>
      </c>
      <c s="27">
        <f>ROUND(ROUND(H40,2)*ROUND(G40,3),2)</f>
      </c>
      <c r="O40">
        <f>(I40*21)/100</f>
      </c>
      <c t="s">
        <v>17</v>
      </c>
    </row>
    <row r="41" spans="1:5" ht="12.75">
      <c r="A41" s="28" t="s">
        <v>44</v>
      </c>
      <c r="E41" s="29" t="s">
        <v>444</v>
      </c>
    </row>
    <row r="42" spans="1:5" ht="12.75">
      <c r="A42" s="30" t="s">
        <v>46</v>
      </c>
      <c r="E42" s="31" t="s">
        <v>445</v>
      </c>
    </row>
    <row r="43" spans="1:5" ht="76.5">
      <c r="A43" t="s">
        <v>47</v>
      </c>
      <c r="E43" s="29" t="s">
        <v>446</v>
      </c>
    </row>
    <row r="44" spans="1:18" ht="12.75" customHeight="1">
      <c r="A44" s="5" t="s">
        <v>37</v>
      </c>
      <c s="5"/>
      <c s="35" t="s">
        <v>71</v>
      </c>
      <c s="5"/>
      <c s="21" t="s">
        <v>236</v>
      </c>
      <c s="5"/>
      <c s="5"/>
      <c s="5"/>
      <c s="36">
        <f>0+Q44</f>
      </c>
      <c r="O44">
        <f>0+R44</f>
      </c>
      <c r="Q44">
        <f>0+I45+I49+I53+I57+I61+I65+I69+I73+I77+I81+I85</f>
      </c>
      <c>
        <f>0+O45+O49+O53+O57+O61+O65+O69+O73+O77+O81+O85</f>
      </c>
    </row>
    <row r="45" spans="1:16" ht="12.75">
      <c r="A45" s="18" t="s">
        <v>39</v>
      </c>
      <c s="23" t="s">
        <v>23</v>
      </c>
      <c s="23" t="s">
        <v>447</v>
      </c>
      <c s="18" t="s">
        <v>41</v>
      </c>
      <c s="24" t="s">
        <v>448</v>
      </c>
      <c s="25" t="s">
        <v>43</v>
      </c>
      <c s="26">
        <v>2</v>
      </c>
      <c s="27">
        <v>0</v>
      </c>
      <c s="27">
        <f>ROUND(ROUND(H45,2)*ROUND(G45,3),2)</f>
      </c>
      <c r="O45">
        <f>(I45*21)/100</f>
      </c>
      <c t="s">
        <v>17</v>
      </c>
    </row>
    <row r="46" spans="1:5" ht="12.75">
      <c r="A46" s="28" t="s">
        <v>44</v>
      </c>
      <c r="E46" s="29" t="s">
        <v>41</v>
      </c>
    </row>
    <row r="47" spans="1:5" ht="25.5">
      <c r="A47" s="30" t="s">
        <v>46</v>
      </c>
      <c r="E47" s="31" t="s">
        <v>449</v>
      </c>
    </row>
    <row r="48" spans="1:5" ht="25.5">
      <c r="A48" t="s">
        <v>47</v>
      </c>
      <c r="E48" s="29" t="s">
        <v>450</v>
      </c>
    </row>
    <row r="49" spans="1:16" ht="12.75">
      <c r="A49" s="18" t="s">
        <v>39</v>
      </c>
      <c s="23" t="s">
        <v>36</v>
      </c>
      <c s="23" t="s">
        <v>451</v>
      </c>
      <c s="18" t="s">
        <v>41</v>
      </c>
      <c s="24" t="s">
        <v>452</v>
      </c>
      <c s="25" t="s">
        <v>120</v>
      </c>
      <c s="26">
        <v>77</v>
      </c>
      <c s="27">
        <v>0</v>
      </c>
      <c s="27">
        <f>ROUND(ROUND(H49,2)*ROUND(G49,3),2)</f>
      </c>
      <c r="O49">
        <f>(I49*21)/100</f>
      </c>
      <c t="s">
        <v>17</v>
      </c>
    </row>
    <row r="50" spans="1:5" ht="38.25">
      <c r="A50" s="28" t="s">
        <v>44</v>
      </c>
      <c r="E50" s="29" t="s">
        <v>453</v>
      </c>
    </row>
    <row r="51" spans="1:5" ht="12.75">
      <c r="A51" s="30" t="s">
        <v>46</v>
      </c>
      <c r="E51" s="31" t="s">
        <v>454</v>
      </c>
    </row>
    <row r="52" spans="1:5" ht="255">
      <c r="A52" t="s">
        <v>47</v>
      </c>
      <c r="E52" s="29" t="s">
        <v>455</v>
      </c>
    </row>
    <row r="53" spans="1:16" ht="12.75">
      <c r="A53" s="18" t="s">
        <v>39</v>
      </c>
      <c s="23" t="s">
        <v>80</v>
      </c>
      <c s="23" t="s">
        <v>456</v>
      </c>
      <c s="18" t="s">
        <v>41</v>
      </c>
      <c s="24" t="s">
        <v>457</v>
      </c>
      <c s="25" t="s">
        <v>120</v>
      </c>
      <c s="26">
        <v>6</v>
      </c>
      <c s="27">
        <v>0</v>
      </c>
      <c s="27">
        <f>ROUND(ROUND(H53,2)*ROUND(G53,3),2)</f>
      </c>
      <c r="O53">
        <f>(I53*21)/100</f>
      </c>
      <c t="s">
        <v>17</v>
      </c>
    </row>
    <row r="54" spans="1:5" ht="38.25">
      <c r="A54" s="28" t="s">
        <v>44</v>
      </c>
      <c r="E54" s="29" t="s">
        <v>458</v>
      </c>
    </row>
    <row r="55" spans="1:5" ht="12.75">
      <c r="A55" s="30" t="s">
        <v>46</v>
      </c>
      <c r="E55" s="31" t="s">
        <v>459</v>
      </c>
    </row>
    <row r="56" spans="1:5" ht="255">
      <c r="A56" t="s">
        <v>47</v>
      </c>
      <c r="E56" s="29" t="s">
        <v>455</v>
      </c>
    </row>
    <row r="57" spans="1:16" ht="12.75">
      <c r="A57" s="18" t="s">
        <v>39</v>
      </c>
      <c s="23" t="s">
        <v>82</v>
      </c>
      <c s="23" t="s">
        <v>460</v>
      </c>
      <c s="18" t="s">
        <v>41</v>
      </c>
      <c s="24" t="s">
        <v>461</v>
      </c>
      <c s="25" t="s">
        <v>120</v>
      </c>
      <c s="26">
        <v>30.7</v>
      </c>
      <c s="27">
        <v>0</v>
      </c>
      <c s="27">
        <f>ROUND(ROUND(H57,2)*ROUND(G57,3),2)</f>
      </c>
      <c r="O57">
        <f>(I57*21)/100</f>
      </c>
      <c t="s">
        <v>17</v>
      </c>
    </row>
    <row r="58" spans="1:5" ht="12.75">
      <c r="A58" s="28" t="s">
        <v>44</v>
      </c>
      <c r="E58" s="29" t="s">
        <v>462</v>
      </c>
    </row>
    <row r="59" spans="1:5" ht="76.5">
      <c r="A59" s="30" t="s">
        <v>46</v>
      </c>
      <c r="E59" s="31" t="s">
        <v>463</v>
      </c>
    </row>
    <row r="60" spans="1:5" ht="242.25">
      <c r="A60" t="s">
        <v>47</v>
      </c>
      <c r="E60" s="29" t="s">
        <v>246</v>
      </c>
    </row>
    <row r="61" spans="1:16" ht="12.75">
      <c r="A61" s="18" t="s">
        <v>39</v>
      </c>
      <c s="23" t="s">
        <v>84</v>
      </c>
      <c s="23" t="s">
        <v>464</v>
      </c>
      <c s="18" t="s">
        <v>41</v>
      </c>
      <c s="24" t="s">
        <v>465</v>
      </c>
      <c s="25" t="s">
        <v>120</v>
      </c>
      <c s="26">
        <v>2.5</v>
      </c>
      <c s="27">
        <v>0</v>
      </c>
      <c s="27">
        <f>ROUND(ROUND(H61,2)*ROUND(G61,3),2)</f>
      </c>
      <c r="O61">
        <f>(I61*21)/100</f>
      </c>
      <c t="s">
        <v>17</v>
      </c>
    </row>
    <row r="62" spans="1:5" ht="12.75">
      <c r="A62" s="28" t="s">
        <v>44</v>
      </c>
      <c r="E62" s="29" t="s">
        <v>466</v>
      </c>
    </row>
    <row r="63" spans="1:5" ht="12.75">
      <c r="A63" s="30" t="s">
        <v>46</v>
      </c>
      <c r="E63" s="31" t="s">
        <v>467</v>
      </c>
    </row>
    <row r="64" spans="1:5" ht="242.25">
      <c r="A64" t="s">
        <v>47</v>
      </c>
      <c r="E64" s="29" t="s">
        <v>246</v>
      </c>
    </row>
    <row r="65" spans="1:16" ht="12.75">
      <c r="A65" s="18" t="s">
        <v>39</v>
      </c>
      <c s="23" t="s">
        <v>86</v>
      </c>
      <c s="23" t="s">
        <v>468</v>
      </c>
      <c s="18" t="s">
        <v>41</v>
      </c>
      <c s="24" t="s">
        <v>469</v>
      </c>
      <c s="25" t="s">
        <v>89</v>
      </c>
      <c s="26">
        <v>6</v>
      </c>
      <c s="27">
        <v>0</v>
      </c>
      <c s="27">
        <f>ROUND(ROUND(H65,2)*ROUND(G65,3),2)</f>
      </c>
      <c r="O65">
        <f>(I65*21)/100</f>
      </c>
      <c t="s">
        <v>17</v>
      </c>
    </row>
    <row r="66" spans="1:5" ht="12.75">
      <c r="A66" s="28" t="s">
        <v>44</v>
      </c>
      <c r="E66" s="29" t="s">
        <v>41</v>
      </c>
    </row>
    <row r="67" spans="1:5" ht="12.75">
      <c r="A67" s="30" t="s">
        <v>46</v>
      </c>
      <c r="E67" s="31" t="s">
        <v>459</v>
      </c>
    </row>
    <row r="68" spans="1:5" ht="51">
      <c r="A68" t="s">
        <v>47</v>
      </c>
      <c r="E68" s="29" t="s">
        <v>470</v>
      </c>
    </row>
    <row r="69" spans="1:16" ht="12.75">
      <c r="A69" s="18" t="s">
        <v>39</v>
      </c>
      <c s="23" t="s">
        <v>92</v>
      </c>
      <c s="23" t="s">
        <v>471</v>
      </c>
      <c s="18" t="s">
        <v>41</v>
      </c>
      <c s="24" t="s">
        <v>472</v>
      </c>
      <c s="25" t="s">
        <v>120</v>
      </c>
      <c s="26">
        <v>91.3</v>
      </c>
      <c s="27">
        <v>0</v>
      </c>
      <c s="27">
        <f>ROUND(ROUND(H69,2)*ROUND(G69,3),2)</f>
      </c>
      <c r="O69">
        <f>(I69*21)/100</f>
      </c>
      <c t="s">
        <v>17</v>
      </c>
    </row>
    <row r="70" spans="1:5" ht="25.5">
      <c r="A70" s="28" t="s">
        <v>44</v>
      </c>
      <c r="E70" s="29" t="s">
        <v>473</v>
      </c>
    </row>
    <row r="71" spans="1:5" ht="12.75">
      <c r="A71" s="30" t="s">
        <v>46</v>
      </c>
      <c r="E71" s="31" t="s">
        <v>445</v>
      </c>
    </row>
    <row r="72" spans="1:5" ht="51">
      <c r="A72" t="s">
        <v>47</v>
      </c>
      <c r="E72" s="29" t="s">
        <v>474</v>
      </c>
    </row>
    <row r="73" spans="1:16" ht="12.75">
      <c r="A73" s="18" t="s">
        <v>39</v>
      </c>
      <c s="23" t="s">
        <v>97</v>
      </c>
      <c s="23" t="s">
        <v>475</v>
      </c>
      <c s="18" t="s">
        <v>23</v>
      </c>
      <c s="24" t="s">
        <v>476</v>
      </c>
      <c s="25" t="s">
        <v>89</v>
      </c>
      <c s="26">
        <v>1</v>
      </c>
      <c s="27">
        <v>0</v>
      </c>
      <c s="27">
        <f>ROUND(ROUND(H73,2)*ROUND(G73,3),2)</f>
      </c>
      <c r="O73">
        <f>(I73*21)/100</f>
      </c>
      <c t="s">
        <v>17</v>
      </c>
    </row>
    <row r="74" spans="1:5" ht="38.25">
      <c r="A74" s="28" t="s">
        <v>44</v>
      </c>
      <c r="E74" s="29" t="s">
        <v>477</v>
      </c>
    </row>
    <row r="75" spans="1:5" ht="12.75">
      <c r="A75" s="30" t="s">
        <v>46</v>
      </c>
      <c r="E75" s="31" t="s">
        <v>91</v>
      </c>
    </row>
    <row r="76" spans="1:5" ht="25.5">
      <c r="A76" t="s">
        <v>47</v>
      </c>
      <c r="E76" s="29" t="s">
        <v>478</v>
      </c>
    </row>
    <row r="77" spans="1:16" ht="12.75">
      <c r="A77" s="18" t="s">
        <v>39</v>
      </c>
      <c s="23" t="s">
        <v>173</v>
      </c>
      <c s="23" t="s">
        <v>479</v>
      </c>
      <c s="18" t="s">
        <v>23</v>
      </c>
      <c s="24" t="s">
        <v>480</v>
      </c>
      <c s="25" t="s">
        <v>89</v>
      </c>
      <c s="26">
        <v>1</v>
      </c>
      <c s="27">
        <v>0</v>
      </c>
      <c s="27">
        <f>ROUND(ROUND(H77,2)*ROUND(G77,3),2)</f>
      </c>
      <c r="O77">
        <f>(I77*21)/100</f>
      </c>
      <c t="s">
        <v>17</v>
      </c>
    </row>
    <row r="78" spans="1:5" ht="76.5">
      <c r="A78" s="28" t="s">
        <v>44</v>
      </c>
      <c r="E78" s="29" t="s">
        <v>481</v>
      </c>
    </row>
    <row r="79" spans="1:5" ht="12.75">
      <c r="A79" s="30" t="s">
        <v>46</v>
      </c>
      <c r="E79" s="31" t="s">
        <v>91</v>
      </c>
    </row>
    <row r="80" spans="1:5" ht="25.5">
      <c r="A80" t="s">
        <v>47</v>
      </c>
      <c r="E80" s="29" t="s">
        <v>478</v>
      </c>
    </row>
    <row r="81" spans="1:16" ht="12.75">
      <c r="A81" s="18" t="s">
        <v>39</v>
      </c>
      <c s="23" t="s">
        <v>178</v>
      </c>
      <c s="23" t="s">
        <v>482</v>
      </c>
      <c s="18" t="s">
        <v>41</v>
      </c>
      <c s="24" t="s">
        <v>483</v>
      </c>
      <c s="25" t="s">
        <v>120</v>
      </c>
      <c s="26">
        <v>77</v>
      </c>
      <c s="27">
        <v>0</v>
      </c>
      <c s="27">
        <f>ROUND(ROUND(H81,2)*ROUND(G81,3),2)</f>
      </c>
      <c r="O81">
        <f>(I81*21)/100</f>
      </c>
      <c t="s">
        <v>17</v>
      </c>
    </row>
    <row r="82" spans="1:5" ht="25.5">
      <c r="A82" s="28" t="s">
        <v>44</v>
      </c>
      <c r="E82" s="29" t="s">
        <v>484</v>
      </c>
    </row>
    <row r="83" spans="1:5" ht="12.75">
      <c r="A83" s="30" t="s">
        <v>46</v>
      </c>
      <c r="E83" s="31" t="s">
        <v>454</v>
      </c>
    </row>
    <row r="84" spans="1:5" ht="38.25">
      <c r="A84" t="s">
        <v>47</v>
      </c>
      <c r="E84" s="29" t="s">
        <v>485</v>
      </c>
    </row>
    <row r="85" spans="1:16" ht="12.75">
      <c r="A85" s="18" t="s">
        <v>39</v>
      </c>
      <c s="23" t="s">
        <v>183</v>
      </c>
      <c s="23" t="s">
        <v>486</v>
      </c>
      <c s="18" t="s">
        <v>41</v>
      </c>
      <c s="24" t="s">
        <v>487</v>
      </c>
      <c s="25" t="s">
        <v>120</v>
      </c>
      <c s="26">
        <v>6</v>
      </c>
      <c s="27">
        <v>0</v>
      </c>
      <c s="27">
        <f>ROUND(ROUND(H85,2)*ROUND(G85,3),2)</f>
      </c>
      <c r="O85">
        <f>(I85*21)/100</f>
      </c>
      <c t="s">
        <v>17</v>
      </c>
    </row>
    <row r="86" spans="1:5" ht="25.5">
      <c r="A86" s="28" t="s">
        <v>44</v>
      </c>
      <c r="E86" s="29" t="s">
        <v>488</v>
      </c>
    </row>
    <row r="87" spans="1:5" ht="12.75">
      <c r="A87" s="30" t="s">
        <v>46</v>
      </c>
      <c r="E87" s="31" t="s">
        <v>459</v>
      </c>
    </row>
    <row r="88" spans="1:5" ht="38.25">
      <c r="A88" t="s">
        <v>47</v>
      </c>
      <c r="E88" s="29" t="s">
        <v>485</v>
      </c>
    </row>
    <row r="89" spans="1:18" ht="12.75" customHeight="1">
      <c r="A89" s="5" t="s">
        <v>37</v>
      </c>
      <c s="5"/>
      <c s="35" t="s">
        <v>34</v>
      </c>
      <c s="5"/>
      <c s="21" t="s">
        <v>257</v>
      </c>
      <c s="5"/>
      <c s="5"/>
      <c s="5"/>
      <c s="36">
        <f>0+Q89</f>
      </c>
      <c r="O89">
        <f>0+R89</f>
      </c>
      <c r="Q89">
        <f>0+I90+I94+I98</f>
      </c>
      <c>
        <f>0+O90+O94+O98</f>
      </c>
    </row>
    <row r="90" spans="1:16" ht="12.75">
      <c r="A90" s="18" t="s">
        <v>39</v>
      </c>
      <c s="23" t="s">
        <v>187</v>
      </c>
      <c s="23" t="s">
        <v>489</v>
      </c>
      <c s="18" t="s">
        <v>41</v>
      </c>
      <c s="24" t="s">
        <v>490</v>
      </c>
      <c s="25" t="s">
        <v>120</v>
      </c>
      <c s="26">
        <v>68.2</v>
      </c>
      <c s="27">
        <v>0</v>
      </c>
      <c s="27">
        <f>ROUND(ROUND(H90,2)*ROUND(G90,3),2)</f>
      </c>
      <c r="O90">
        <f>(I90*21)/100</f>
      </c>
      <c t="s">
        <v>17</v>
      </c>
    </row>
    <row r="91" spans="1:5" ht="25.5">
      <c r="A91" s="28" t="s">
        <v>44</v>
      </c>
      <c r="E91" s="29" t="s">
        <v>491</v>
      </c>
    </row>
    <row r="92" spans="1:5" ht="12.75">
      <c r="A92" s="30" t="s">
        <v>46</v>
      </c>
      <c r="E92" s="31" t="s">
        <v>492</v>
      </c>
    </row>
    <row r="93" spans="1:5" ht="76.5">
      <c r="A93" t="s">
        <v>47</v>
      </c>
      <c r="E93" s="29" t="s">
        <v>292</v>
      </c>
    </row>
    <row r="94" spans="1:16" ht="12.75">
      <c r="A94" s="18" t="s">
        <v>39</v>
      </c>
      <c s="23" t="s">
        <v>191</v>
      </c>
      <c s="23" t="s">
        <v>493</v>
      </c>
      <c s="18" t="s">
        <v>41</v>
      </c>
      <c s="24" t="s">
        <v>494</v>
      </c>
      <c s="25" t="s">
        <v>120</v>
      </c>
      <c s="26">
        <v>6.8</v>
      </c>
      <c s="27">
        <v>0</v>
      </c>
      <c s="27">
        <f>ROUND(ROUND(H94,2)*ROUND(G94,3),2)</f>
      </c>
      <c r="O94">
        <f>(I94*21)/100</f>
      </c>
      <c t="s">
        <v>17</v>
      </c>
    </row>
    <row r="95" spans="1:5" ht="25.5">
      <c r="A95" s="28" t="s">
        <v>44</v>
      </c>
      <c r="E95" s="29" t="s">
        <v>495</v>
      </c>
    </row>
    <row r="96" spans="1:5" ht="12.75">
      <c r="A96" s="30" t="s">
        <v>46</v>
      </c>
      <c r="E96" s="31" t="s">
        <v>496</v>
      </c>
    </row>
    <row r="97" spans="1:5" ht="76.5">
      <c r="A97" t="s">
        <v>47</v>
      </c>
      <c r="E97" s="29" t="s">
        <v>292</v>
      </c>
    </row>
    <row r="98" spans="1:16" ht="12.75">
      <c r="A98" s="18" t="s">
        <v>39</v>
      </c>
      <c s="23" t="s">
        <v>196</v>
      </c>
      <c s="23" t="s">
        <v>497</v>
      </c>
      <c s="18" t="s">
        <v>41</v>
      </c>
      <c s="24" t="s">
        <v>498</v>
      </c>
      <c s="25" t="s">
        <v>120</v>
      </c>
      <c s="26">
        <v>83</v>
      </c>
      <c s="27">
        <v>0</v>
      </c>
      <c s="27">
        <f>ROUND(ROUND(H98,2)*ROUND(G98,3),2)</f>
      </c>
      <c r="O98">
        <f>(I98*21)/100</f>
      </c>
      <c t="s">
        <v>17</v>
      </c>
    </row>
    <row r="99" spans="1:5" ht="12.75">
      <c r="A99" s="28" t="s">
        <v>44</v>
      </c>
      <c r="E99" s="29" t="s">
        <v>41</v>
      </c>
    </row>
    <row r="100" spans="1:5" ht="12.75">
      <c r="A100" s="30" t="s">
        <v>46</v>
      </c>
      <c r="E100" s="31" t="s">
        <v>499</v>
      </c>
    </row>
    <row r="101" spans="1:5" ht="76.5">
      <c r="A101" t="s">
        <v>47</v>
      </c>
      <c r="E101"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