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ctvrtecka\Desktop\2021\2022\Internát schodiště\"/>
    </mc:Choice>
  </mc:AlternateContent>
  <xr:revisionPtr revIDLastSave="0" documentId="13_ncr:1_{FF9D0FE5-613B-49FF-9573-1ADB77EA81DB}" xr6:coauthVersionLast="36" xr6:coauthVersionMax="47" xr10:uidLastSave="{00000000-0000-0000-0000-000000000000}"/>
  <bookViews>
    <workbookView xWindow="0" yWindow="0" windowWidth="28770" windowHeight="10170" xr2:uid="{00000000-000D-0000-FFFF-FFFF00000000}"/>
  </bookViews>
  <sheets>
    <sheet name="Rekapitulace stavby" sheetId="1" r:id="rId1"/>
    <sheet name="01 - Stavební úpravy 2ks ..." sheetId="2" r:id="rId2"/>
    <sheet name="02 - Stavební úpravy 3 st..." sheetId="3" r:id="rId3"/>
  </sheets>
  <definedNames>
    <definedName name="_xlnm._FilterDatabase" localSheetId="1" hidden="1">'01 - Stavební úpravy 2ks ...'!$C$125:$K$160</definedName>
    <definedName name="_xlnm._FilterDatabase" localSheetId="2" hidden="1">'02 - Stavební úpravy 3 st...'!$C$123:$K$153</definedName>
    <definedName name="_xlnm.Print_Titles" localSheetId="1">'01 - Stavební úpravy 2ks ...'!$125:$125</definedName>
    <definedName name="_xlnm.Print_Titles" localSheetId="2">'02 - Stavební úpravy 3 st...'!$123:$123</definedName>
    <definedName name="_xlnm.Print_Titles" localSheetId="0">'Rekapitulace stavby'!$92:$92</definedName>
    <definedName name="_xlnm.Print_Area" localSheetId="1">'01 - Stavební úpravy 2ks ...'!$C$113:$J$160</definedName>
    <definedName name="_xlnm.Print_Area" localSheetId="2">'02 - Stavební úpravy 3 st...'!$C$111:$J$153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50" i="3"/>
  <c r="BH150" i="3"/>
  <c r="BG150" i="3"/>
  <c r="BE150" i="3"/>
  <c r="T150" i="3"/>
  <c r="T149" i="3" s="1"/>
  <c r="R150" i="3"/>
  <c r="R149" i="3" s="1"/>
  <c r="P150" i="3"/>
  <c r="P149" i="3"/>
  <c r="BI148" i="3"/>
  <c r="BH148" i="3"/>
  <c r="BG148" i="3"/>
  <c r="BE148" i="3"/>
  <c r="T148" i="3"/>
  <c r="T147" i="3" s="1"/>
  <c r="R148" i="3"/>
  <c r="R147" i="3" s="1"/>
  <c r="P148" i="3"/>
  <c r="P147" i="3"/>
  <c r="P146" i="3"/>
  <c r="BI145" i="3"/>
  <c r="BH145" i="3"/>
  <c r="BG145" i="3"/>
  <c r="BE145" i="3"/>
  <c r="T145" i="3"/>
  <c r="T144" i="3" s="1"/>
  <c r="R145" i="3"/>
  <c r="R144" i="3" s="1"/>
  <c r="P145" i="3"/>
  <c r="P144" i="3" s="1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F120" i="3"/>
  <c r="F118" i="3"/>
  <c r="E116" i="3"/>
  <c r="F92" i="3"/>
  <c r="F91" i="3"/>
  <c r="F89" i="3"/>
  <c r="E87" i="3"/>
  <c r="J24" i="3"/>
  <c r="E24" i="3"/>
  <c r="J121" i="3"/>
  <c r="J23" i="3"/>
  <c r="J21" i="3"/>
  <c r="E21" i="3"/>
  <c r="J120" i="3" s="1"/>
  <c r="J20" i="3"/>
  <c r="J12" i="3"/>
  <c r="J89" i="3" s="1"/>
  <c r="E7" i="3"/>
  <c r="E85" i="3" s="1"/>
  <c r="J37" i="2"/>
  <c r="J36" i="2"/>
  <c r="AY95" i="1"/>
  <c r="J35" i="2"/>
  <c r="AX95" i="1"/>
  <c r="BI160" i="2"/>
  <c r="BH160" i="2"/>
  <c r="BG160" i="2"/>
  <c r="BE160" i="2"/>
  <c r="T160" i="2"/>
  <c r="T159" i="2" s="1"/>
  <c r="T158" i="2" s="1"/>
  <c r="R160" i="2"/>
  <c r="R159" i="2"/>
  <c r="R158" i="2"/>
  <c r="P160" i="2"/>
  <c r="P159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T152" i="2"/>
  <c r="R153" i="2"/>
  <c r="R152" i="2"/>
  <c r="P153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29" i="2"/>
  <c r="BH129" i="2"/>
  <c r="BG129" i="2"/>
  <c r="BE129" i="2"/>
  <c r="T129" i="2"/>
  <c r="R129" i="2"/>
  <c r="P129" i="2"/>
  <c r="F122" i="2"/>
  <c r="F120" i="2"/>
  <c r="E118" i="2"/>
  <c r="F92" i="2"/>
  <c r="F91" i="2"/>
  <c r="F89" i="2"/>
  <c r="E87" i="2"/>
  <c r="J24" i="2"/>
  <c r="E24" i="2"/>
  <c r="J92" i="2"/>
  <c r="J23" i="2"/>
  <c r="J21" i="2"/>
  <c r="E21" i="2"/>
  <c r="J91" i="2" s="1"/>
  <c r="J20" i="2"/>
  <c r="J12" i="2"/>
  <c r="E7" i="2"/>
  <c r="E116" i="2" s="1"/>
  <c r="AM90" i="1"/>
  <c r="AM89" i="1"/>
  <c r="L89" i="1"/>
  <c r="AM87" i="1"/>
  <c r="L87" i="1"/>
  <c r="L85" i="1"/>
  <c r="L84" i="1"/>
  <c r="J160" i="2"/>
  <c r="BK157" i="2"/>
  <c r="J129" i="2"/>
  <c r="BK132" i="2"/>
  <c r="J150" i="3"/>
  <c r="J148" i="3"/>
  <c r="BK127" i="3"/>
  <c r="J147" i="2"/>
  <c r="BK156" i="2"/>
  <c r="BK142" i="3"/>
  <c r="J134" i="3"/>
  <c r="J127" i="3"/>
  <c r="BK160" i="2"/>
  <c r="BK137" i="2"/>
  <c r="BK150" i="2"/>
  <c r="BK133" i="2"/>
  <c r="BK136" i="3"/>
  <c r="J150" i="2"/>
  <c r="J139" i="2"/>
  <c r="BK143" i="2"/>
  <c r="BK129" i="2"/>
  <c r="BK139" i="2"/>
  <c r="BK140" i="3"/>
  <c r="J138" i="3"/>
  <c r="J140" i="2"/>
  <c r="BK147" i="2"/>
  <c r="AS94" i="1"/>
  <c r="BK130" i="3"/>
  <c r="J149" i="2"/>
  <c r="J137" i="2"/>
  <c r="BK153" i="2"/>
  <c r="BK135" i="2"/>
  <c r="J153" i="2"/>
  <c r="J143" i="2"/>
  <c r="J140" i="3"/>
  <c r="BK148" i="3"/>
  <c r="J157" i="2"/>
  <c r="J133" i="2"/>
  <c r="J145" i="2"/>
  <c r="BK149" i="2"/>
  <c r="J136" i="3"/>
  <c r="BK134" i="3"/>
  <c r="BK138" i="3"/>
  <c r="BK145" i="2"/>
  <c r="J132" i="2"/>
  <c r="J135" i="2"/>
  <c r="J143" i="3"/>
  <c r="J130" i="3"/>
  <c r="BK151" i="2"/>
  <c r="J151" i="2"/>
  <c r="BK146" i="2"/>
  <c r="BK140" i="2"/>
  <c r="BK143" i="3"/>
  <c r="BK145" i="3"/>
  <c r="J142" i="3"/>
  <c r="J128" i="3"/>
  <c r="J156" i="2"/>
  <c r="J146" i="2"/>
  <c r="J145" i="3"/>
  <c r="BK128" i="3"/>
  <c r="BK150" i="3"/>
  <c r="R146" i="3" l="1"/>
  <c r="T146" i="3"/>
  <c r="BK134" i="2"/>
  <c r="J134" i="2"/>
  <c r="J99" i="2" s="1"/>
  <c r="T148" i="2"/>
  <c r="R128" i="2"/>
  <c r="P142" i="2"/>
  <c r="R155" i="2"/>
  <c r="R154" i="2"/>
  <c r="BK128" i="2"/>
  <c r="J128" i="2"/>
  <c r="J98" i="2" s="1"/>
  <c r="R148" i="2"/>
  <c r="BK126" i="3"/>
  <c r="J126" i="3" s="1"/>
  <c r="J98" i="3" s="1"/>
  <c r="R134" i="2"/>
  <c r="R127" i="2" s="1"/>
  <c r="R126" i="2" s="1"/>
  <c r="P148" i="2"/>
  <c r="P126" i="3"/>
  <c r="R129" i="3"/>
  <c r="T128" i="2"/>
  <c r="T142" i="2"/>
  <c r="P155" i="2"/>
  <c r="P154" i="2" s="1"/>
  <c r="BK129" i="3"/>
  <c r="J129" i="3" s="1"/>
  <c r="J99" i="3" s="1"/>
  <c r="BK141" i="3"/>
  <c r="J141" i="3"/>
  <c r="J100" i="3" s="1"/>
  <c r="P128" i="2"/>
  <c r="BK142" i="2"/>
  <c r="BK127" i="2" s="1"/>
  <c r="J127" i="2" s="1"/>
  <c r="J97" i="2" s="1"/>
  <c r="J142" i="2"/>
  <c r="J100" i="2" s="1"/>
  <c r="BK155" i="2"/>
  <c r="J155" i="2" s="1"/>
  <c r="J104" i="2" s="1"/>
  <c r="T126" i="3"/>
  <c r="T141" i="3"/>
  <c r="R142" i="2"/>
  <c r="R126" i="3"/>
  <c r="P141" i="3"/>
  <c r="T134" i="2"/>
  <c r="P129" i="3"/>
  <c r="R141" i="3"/>
  <c r="P134" i="2"/>
  <c r="BK148" i="2"/>
  <c r="J148" i="2" s="1"/>
  <c r="J101" i="2" s="1"/>
  <c r="T155" i="2"/>
  <c r="T154" i="2" s="1"/>
  <c r="T129" i="3"/>
  <c r="BK144" i="3"/>
  <c r="J144" i="3" s="1"/>
  <c r="J101" i="3" s="1"/>
  <c r="BK149" i="3"/>
  <c r="J149" i="3"/>
  <c r="J104" i="3" s="1"/>
  <c r="BK147" i="3"/>
  <c r="BK152" i="2"/>
  <c r="J152" i="2"/>
  <c r="J102" i="2" s="1"/>
  <c r="BK159" i="2"/>
  <c r="J159" i="2"/>
  <c r="J106" i="2"/>
  <c r="BF130" i="3"/>
  <c r="E114" i="3"/>
  <c r="BF140" i="3"/>
  <c r="BF142" i="3"/>
  <c r="BK158" i="2"/>
  <c r="J158" i="2"/>
  <c r="J105" i="2" s="1"/>
  <c r="BF127" i="3"/>
  <c r="J91" i="3"/>
  <c r="BF134" i="3"/>
  <c r="J92" i="3"/>
  <c r="BF148" i="3"/>
  <c r="BF143" i="3"/>
  <c r="BF128" i="3"/>
  <c r="BF145" i="3"/>
  <c r="BF150" i="3"/>
  <c r="BF136" i="3"/>
  <c r="BF138" i="3"/>
  <c r="J122" i="2"/>
  <c r="E85" i="2"/>
  <c r="BF133" i="2"/>
  <c r="BF145" i="2"/>
  <c r="BF137" i="2"/>
  <c r="BF135" i="2"/>
  <c r="BF139" i="2"/>
  <c r="BF149" i="2"/>
  <c r="BF151" i="2"/>
  <c r="BF150" i="2"/>
  <c r="BF153" i="2"/>
  <c r="J89" i="2"/>
  <c r="BF129" i="2"/>
  <c r="J123" i="2"/>
  <c r="BF140" i="2"/>
  <c r="BF157" i="2"/>
  <c r="BF160" i="2"/>
  <c r="BF143" i="2"/>
  <c r="BF147" i="2"/>
  <c r="BF156" i="2"/>
  <c r="BF132" i="2"/>
  <c r="BF146" i="2"/>
  <c r="F37" i="2"/>
  <c r="BD95" i="1" s="1"/>
  <c r="F33" i="3"/>
  <c r="AZ96" i="1" s="1"/>
  <c r="F35" i="3"/>
  <c r="BB96" i="1" s="1"/>
  <c r="F35" i="2"/>
  <c r="BB95" i="1" s="1"/>
  <c r="F37" i="3"/>
  <c r="BD96" i="1" s="1"/>
  <c r="F36" i="2"/>
  <c r="BC95" i="1"/>
  <c r="F33" i="2"/>
  <c r="AZ95" i="1" s="1"/>
  <c r="J33" i="2"/>
  <c r="AV95" i="1" s="1"/>
  <c r="J33" i="3"/>
  <c r="AV96" i="1" s="1"/>
  <c r="F36" i="3"/>
  <c r="BC96" i="1" s="1"/>
  <c r="BK154" i="2" l="1"/>
  <c r="J154" i="2" s="1"/>
  <c r="J103" i="2" s="1"/>
  <c r="BK146" i="3"/>
  <c r="J146" i="3"/>
  <c r="J102" i="3"/>
  <c r="T125" i="3"/>
  <c r="T124" i="3" s="1"/>
  <c r="T127" i="2"/>
  <c r="T126" i="2" s="1"/>
  <c r="P125" i="3"/>
  <c r="P124" i="3"/>
  <c r="AU96" i="1"/>
  <c r="R125" i="3"/>
  <c r="R124" i="3" s="1"/>
  <c r="P127" i="2"/>
  <c r="P126" i="2"/>
  <c r="AU95" i="1"/>
  <c r="BK125" i="3"/>
  <c r="J125" i="3" s="1"/>
  <c r="J97" i="3" s="1"/>
  <c r="J147" i="3"/>
  <c r="J103" i="3"/>
  <c r="BK126" i="2"/>
  <c r="J126" i="2" s="1"/>
  <c r="J96" i="2" s="1"/>
  <c r="J34" i="2"/>
  <c r="AW95" i="1" s="1"/>
  <c r="AT95" i="1" s="1"/>
  <c r="BD94" i="1"/>
  <c r="W33" i="1" s="1"/>
  <c r="F34" i="2"/>
  <c r="BA95" i="1" s="1"/>
  <c r="BB94" i="1"/>
  <c r="W31" i="1" s="1"/>
  <c r="AZ94" i="1"/>
  <c r="AV94" i="1" s="1"/>
  <c r="AK29" i="1" s="1"/>
  <c r="J34" i="3"/>
  <c r="AW96" i="1" s="1"/>
  <c r="AT96" i="1" s="1"/>
  <c r="BC94" i="1"/>
  <c r="W32" i="1" s="1"/>
  <c r="F34" i="3"/>
  <c r="BA96" i="1" s="1"/>
  <c r="BK124" i="3" l="1"/>
  <c r="J124" i="3" s="1"/>
  <c r="J96" i="3" s="1"/>
  <c r="AU94" i="1"/>
  <c r="AX94" i="1"/>
  <c r="J30" i="2"/>
  <c r="AG95" i="1"/>
  <c r="AY94" i="1"/>
  <c r="BA94" i="1"/>
  <c r="W30" i="1" s="1"/>
  <c r="W29" i="1"/>
  <c r="J39" i="2" l="1"/>
  <c r="AN95" i="1"/>
  <c r="J30" i="3"/>
  <c r="AG96" i="1" s="1"/>
  <c r="AW94" i="1"/>
  <c r="AK30" i="1" s="1"/>
  <c r="J39" i="3" l="1"/>
  <c r="AN96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<sst xmlns="http://schemas.openxmlformats.org/spreadsheetml/2006/main" count="1046" uniqueCount="270">
  <si>
    <t>Export Komplet</t>
  </si>
  <si>
    <t/>
  </si>
  <si>
    <t>2.0</t>
  </si>
  <si>
    <t>False</t>
  </si>
  <si>
    <t>{8a961ead-3a06-4393-a2cc-6a66c1cb608c}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</si>
  <si>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</si>
  <si>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</si>
  <si>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</si>
  <si>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</si>
  <si>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</si>
  <si>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</si>
  <si>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</si>
  <si>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</si>
  <si>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1481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</si>
  <si>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</si>
  <si>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</si>
  <si>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</si>
  <si>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</si>
  <si>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</si>
  <si>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</si>
  <si>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</si>
  <si>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</si>
  <si>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62690361</t>
  </si>
  <si>
    <t>Vyšší odborná škola, Střední škola, Základní škola</t>
  </si>
  <si>
    <t>DIČ:</t>
  </si>
  <si>
    <t>CZ62690361</t>
  </si>
  <si>
    <t>Zhotovitel:</t>
  </si>
  <si>
    <t>25957481</t>
  </si>
  <si>
    <t>STYLBAU, s.r.o.</t>
  </si>
  <si>
    <t>CZ25957481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</si>
  <si>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</si>
  <si>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</si>
  <si>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</si>
  <si>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</si>
  <si>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</si>
  <si>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</si>
  <si>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</si>
  <si>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</si>
  <si>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</si>
  <si>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</si>
  <si>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</si>
  <si>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</si>
  <si>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</si>
  <si>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</si>
  <si>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</si>
  <si>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</si>
  <si>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</si>
  <si>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</si>
  <si>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</si>
  <si>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</si>
  <si>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</si>
  <si>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</si>
  <si>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</si>
  <si>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</si>
  <si>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</si>
  <si>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</si>
  <si>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</si>
  <si>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</si>
  <si>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</si>
  <si>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</si>
  <si>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</si>
  <si>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</si>
  <si>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</si>
  <si>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</si>
  <si>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</si>
  <si>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</si>
  <si>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</si>
  <si>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</si>
  <si>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</si>
  <si>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</si>
  <si>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</si>
  <si>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</si>
  <si>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</si>
  <si>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</si>
  <si>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</si>
  <si>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</si>
  <si>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</si>
  <si>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</si>
  <si>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</si>
  <si>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</si>
  <si>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2ks vnějších 13 stup schodišť</t>
  </si>
  <si>
    <t>STA</t>
  </si>
  <si>
    <t>1</t>
  </si>
  <si>
    <t>{22674c1b-e808-4f2d-812e-08247f8e8299}</t>
  </si>
  <si>
    <t>02</t>
  </si>
  <si>
    <t>Stavební úpravy 3 stup schodiště</t>
  </si>
  <si>
    <t>{5c56995b-2539-467b-955a-1839cde3d9ae}</t>
  </si>
  <si>
    <t>KRYCÍ LIST SOUPISU PRACÍ</t>
  </si>
  <si>
    <t>Objekt:</t>
  </si>
  <si>
    <t>01 - Stavební úpravy 2ks vnějších 13 stup schodišť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</si>
  <si>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</si>
  <si>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</si>
  <si>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</si>
  <si>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</si>
  <si>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</si>
  <si>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</si>
  <si>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</si>
  <si>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</si>
  <si>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</si>
  <si>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</si>
  <si>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</si>
  <si>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</si>
  <si>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</si>
  <si>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</si>
  <si>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</si>
  <si>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</si>
  <si>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</si>
  <si>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</si>
  <si>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</si>
  <si>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</si>
  <si>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</si>
  <si>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</si>
  <si>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</si>
  <si>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</si>
  <si>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</si>
  <si>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</si>
  <si>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</si>
  <si>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</si>
  <si>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</si>
  <si>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</si>
  <si>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</si>
  <si>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</si>
  <si>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</si>
  <si>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122111101</t>
  </si>
  <si>
    <t>Odkopávky a prokopávky v hornině třídy těžitelnosti I, skupiny 1 a 2 ručně</t>
  </si>
  <si>
    <t>m3</t>
  </si>
  <si>
    <t>4</t>
  </si>
  <si>
    <t>2</t>
  </si>
  <si>
    <t>1059753281</t>
  </si>
  <si>
    <t>VV</t>
  </si>
  <si>
    <t>"1,5m3/schody"</t>
  </si>
  <si>
    <t>1,5*2</t>
  </si>
  <si>
    <t>174111101</t>
  </si>
  <si>
    <t>Zásyp jam, šachet rýh nebo kolem objektů sypaninou se zhutněním ručně</t>
  </si>
  <si>
    <t>1883534176</t>
  </si>
  <si>
    <t>3</t>
  </si>
  <si>
    <t>174901</t>
  </si>
  <si>
    <t>Úprava terénu</t>
  </si>
  <si>
    <t>ks</t>
  </si>
  <si>
    <t>211395309</t>
  </si>
  <si>
    <t>Zakládání</t>
  </si>
  <si>
    <t>275313711</t>
  </si>
  <si>
    <t>Základové patky z betonu tř. C 20/25</t>
  </si>
  <si>
    <t>1812501036</t>
  </si>
  <si>
    <t>0,6*0,8*2,0  *2</t>
  </si>
  <si>
    <t>5</t>
  </si>
  <si>
    <t>275351121</t>
  </si>
  <si>
    <t>Zřízení bednění základových patek</t>
  </si>
  <si>
    <t>m2</t>
  </si>
  <si>
    <t>-1281130900</t>
  </si>
  <si>
    <t>0,5*(0,6+2,0)  *2  *2</t>
  </si>
  <si>
    <t>6</t>
  </si>
  <si>
    <t>275351122</t>
  </si>
  <si>
    <t>Odstranění bednění základových patek</t>
  </si>
  <si>
    <t>-2122821790</t>
  </si>
  <si>
    <t>7</t>
  </si>
  <si>
    <t>275362021</t>
  </si>
  <si>
    <t>Výztuž základových patek svařovanými sítěmi Kari</t>
  </si>
  <si>
    <t>t</t>
  </si>
  <si>
    <t>1254126012</t>
  </si>
  <si>
    <t>6*4,44 *0,001</t>
  </si>
  <si>
    <t>Vodorovné konstrukce</t>
  </si>
  <si>
    <t>8</t>
  </si>
  <si>
    <t>435 01</t>
  </si>
  <si>
    <t>Montáž prefa schodišťové rameno š. 2,0m</t>
  </si>
  <si>
    <t>222633724</t>
  </si>
  <si>
    <t>P</t>
  </si>
  <si>
    <t>Poznámka k položce:_x000D_
vč. jeřábu</t>
  </si>
  <si>
    <t>9</t>
  </si>
  <si>
    <t>M</t>
  </si>
  <si>
    <t>59301</t>
  </si>
  <si>
    <t>schodišťové rameno š. 2,0m, 13x stupeň, rovný podhled</t>
  </si>
  <si>
    <t>-1326390637</t>
  </si>
  <si>
    <t>10</t>
  </si>
  <si>
    <t>435 02</t>
  </si>
  <si>
    <t>Příplatek - protiskluzné výstupky</t>
  </si>
  <si>
    <t>sou</t>
  </si>
  <si>
    <t>-79691377</t>
  </si>
  <si>
    <t>11</t>
  </si>
  <si>
    <t>435 03</t>
  </si>
  <si>
    <t>Příplatek - opískování</t>
  </si>
  <si>
    <t>-1177849781</t>
  </si>
  <si>
    <t>Ostatní konstrukce a práce, bourání</t>
  </si>
  <si>
    <t>12</t>
  </si>
  <si>
    <t>96001 01</t>
  </si>
  <si>
    <t>Vybourání schodiště vč. základu</t>
  </si>
  <si>
    <t>kpl</t>
  </si>
  <si>
    <t>764373749</t>
  </si>
  <si>
    <t>13</t>
  </si>
  <si>
    <t>96001 02</t>
  </si>
  <si>
    <t>Vysekání kapsy pro uložení prefa shcodiště</t>
  </si>
  <si>
    <t>m</t>
  </si>
  <si>
    <t>-1234004473</t>
  </si>
  <si>
    <t>14</t>
  </si>
  <si>
    <t>99701 01</t>
  </si>
  <si>
    <t>Odvoz suti s uložením na skládku vč. poplatku</t>
  </si>
  <si>
    <t>602978409</t>
  </si>
  <si>
    <t>998</t>
  </si>
  <si>
    <t>Přesun hmot</t>
  </si>
  <si>
    <t>998011001</t>
  </si>
  <si>
    <t>Přesun hmot pro budovy zděné v do 6 m</t>
  </si>
  <si>
    <t>-2019909358</t>
  </si>
  <si>
    <t>PSV</t>
  </si>
  <si>
    <t>Práce a dodávky PSV</t>
  </si>
  <si>
    <t>767</t>
  </si>
  <si>
    <t>Konstrukce zámečnické</t>
  </si>
  <si>
    <t>16</t>
  </si>
  <si>
    <t>76701 01</t>
  </si>
  <si>
    <t>D+M Zábradlí</t>
  </si>
  <si>
    <t>-2113648247</t>
  </si>
  <si>
    <t>17</t>
  </si>
  <si>
    <t>76701 901</t>
  </si>
  <si>
    <t>Demontáž zábradlí</t>
  </si>
  <si>
    <t>1411956097</t>
  </si>
  <si>
    <t>VRN</t>
  </si>
  <si>
    <t>Vedlejší rozpočtové náklady</t>
  </si>
  <si>
    <t>VRN1</t>
  </si>
  <si>
    <t>Průzkumné, geodetické a projektové práce</t>
  </si>
  <si>
    <t>18</t>
  </si>
  <si>
    <t>010001001</t>
  </si>
  <si>
    <t>Průzkumné, geodetické a projektové práce - PD vč. zaměření</t>
  </si>
  <si>
    <t>1024</t>
  </si>
  <si>
    <t>-70247427</t>
  </si>
  <si>
    <t>02 - Stavební úpravy 3 stup schodiště</t>
  </si>
  <si>
    <t xml:space="preserve">    713 - Izolace tepelné</t>
  </si>
  <si>
    <t xml:space="preserve">    771 - Podlahy z dlaždic</t>
  </si>
  <si>
    <t>11302 01</t>
  </si>
  <si>
    <t>Zemní práce, úprava terrénu, odvoz výkopku</t>
  </si>
  <si>
    <t>-1600389811</t>
  </si>
  <si>
    <t>11302 02</t>
  </si>
  <si>
    <t>Vybourání povrchu chodníku a napojení na nové schody</t>
  </si>
  <si>
    <t>-898787662</t>
  </si>
  <si>
    <t>430321515</t>
  </si>
  <si>
    <t>Schodišťová konstrukce a rampa ze ŽB tř. C 20/25</t>
  </si>
  <si>
    <t>1891903927</t>
  </si>
  <si>
    <t>0,9*0,9*4,0</t>
  </si>
  <si>
    <t>0,3*0,15*4,0*6</t>
  </si>
  <si>
    <t>Součet</t>
  </si>
  <si>
    <t>430361821</t>
  </si>
  <si>
    <t>Výztuž schodišťové konstrukce a rampy betonářskou ocelí 10 505</t>
  </si>
  <si>
    <t>-808845066</t>
  </si>
  <si>
    <t>6*4,44 *2 *0,001</t>
  </si>
  <si>
    <t>434311114</t>
  </si>
  <si>
    <t>Schodišťové stupně dusané na terén z betonu tř. C 16/20 bez potěru</t>
  </si>
  <si>
    <t>1872741258</t>
  </si>
  <si>
    <t>4,0*3</t>
  </si>
  <si>
    <t>434351141</t>
  </si>
  <si>
    <t>Zřízení bednění stupňů přímočarých schodišť</t>
  </si>
  <si>
    <t>-1528138439</t>
  </si>
  <si>
    <t>0,15*4,0*3 +1,8 *2</t>
  </si>
  <si>
    <t>434351142</t>
  </si>
  <si>
    <t>Odstranění bednění stupňů přímočarých schodišť</t>
  </si>
  <si>
    <t>-672027305</t>
  </si>
  <si>
    <t>96002 01</t>
  </si>
  <si>
    <t>1729719002</t>
  </si>
  <si>
    <t>-1047044645</t>
  </si>
  <si>
    <t>806437211</t>
  </si>
  <si>
    <t>713</t>
  </si>
  <si>
    <t>Izolace tepelné</t>
  </si>
  <si>
    <t>71302 01</t>
  </si>
  <si>
    <t>Dilatace</t>
  </si>
  <si>
    <t>-1499431184</t>
  </si>
  <si>
    <t>771</t>
  </si>
  <si>
    <t>Podlahy z dlaždic</t>
  </si>
  <si>
    <t>77102 01</t>
  </si>
  <si>
    <t>Keramický obklad schodiště - dlažba mrazuvzdorná protiskluzová, vč. penetrace</t>
  </si>
  <si>
    <t>302672748</t>
  </si>
  <si>
    <t>(0,3+0,15)*4,0 *3</t>
  </si>
  <si>
    <t>0,9*0,9*2</t>
  </si>
  <si>
    <t>VOŠ, SŠ, ZŠ a MŠ Hradec Králové, Štefánikova 549 Rekonstrukce schodiště internát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</si>
</sst>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K6" sqref="K6:AO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197" t="s">
        <v>5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25" t="s">
        <v>13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226" t="s">
        <v>269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R6" s="20"/>
      <c r="BS6" s="17" t="s">
        <v>6</v>
      </c>
    </row>
    <row r="7" spans="1:74" s="1" customFormat="1" ht="12" customHeight="1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17</v>
      </c>
      <c r="K8" s="24" t="s">
        <v>18</v>
      </c>
      <c r="AK8" s="26" t="s">
        <v>19</v>
      </c>
      <c r="AN8" s="196"/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20</v>
      </c>
      <c r="AK10" s="26" t="s">
        <v>21</v>
      </c>
      <c r="AN10" s="24" t="s">
        <v>22</v>
      </c>
      <c r="AR10" s="20"/>
      <c r="BS10" s="17" t="s">
        <v>6</v>
      </c>
    </row>
    <row r="11" spans="1:74" s="1" customFormat="1" ht="18.399999999999999" customHeight="1">
      <c r="B11" s="20"/>
      <c r="E11" s="24" t="s">
        <v>23</v>
      </c>
      <c r="AK11" s="26" t="s">
        <v>24</v>
      </c>
      <c r="AN11" s="24"/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26</v>
      </c>
      <c r="AK13" s="26" t="s">
        <v>21</v>
      </c>
      <c r="AN13" s="24"/>
      <c r="AR13" s="20"/>
      <c r="BS13" s="17" t="s">
        <v>6</v>
      </c>
    </row>
    <row r="14" spans="1:74" ht="12.75">
      <c r="B14" s="20"/>
      <c r="E14" s="24"/>
      <c r="AK14" s="26" t="s">
        <v>24</v>
      </c>
      <c r="AN14" s="24"/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30</v>
      </c>
      <c r="AK16" s="26" t="s">
        <v>21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18</v>
      </c>
      <c r="AK17" s="26" t="s">
        <v>24</v>
      </c>
      <c r="AN17" s="24" t="s">
        <v>1</v>
      </c>
      <c r="AR17" s="20"/>
      <c r="BS17" s="17" t="s">
        <v>31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32</v>
      </c>
      <c r="AK19" s="26" t="s">
        <v>21</v>
      </c>
      <c r="AN19" s="24" t="s">
        <v>1</v>
      </c>
      <c r="AR19" s="20"/>
      <c r="BS19" s="17" t="s">
        <v>6</v>
      </c>
    </row>
    <row r="20" spans="1:71" s="1" customFormat="1" ht="18.399999999999999" customHeight="1">
      <c r="B20" s="20"/>
      <c r="E20" s="24" t="s">
        <v>18</v>
      </c>
      <c r="AK20" s="26" t="s">
        <v>24</v>
      </c>
      <c r="AN20" s="24" t="s">
        <v>1</v>
      </c>
      <c r="AR20" s="20"/>
      <c r="BS20" s="17" t="s">
        <v>31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33</v>
      </c>
      <c r="AR22" s="20"/>
    </row>
    <row r="23" spans="1:71" s="1" customFormat="1" ht="16.5" customHeight="1">
      <c r="B23" s="20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8">
        <f>ROUND(AG94,2)</f>
        <v>0</v>
      </c>
      <c r="AL26" s="229"/>
      <c r="AM26" s="229"/>
      <c r="AN26" s="229"/>
      <c r="AO26" s="229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0" t="s">
        <v>35</v>
      </c>
      <c r="M28" s="230"/>
      <c r="N28" s="230"/>
      <c r="O28" s="230"/>
      <c r="P28" s="230"/>
      <c r="Q28" s="29"/>
      <c r="R28" s="29"/>
      <c r="S28" s="29"/>
      <c r="T28" s="29"/>
      <c r="U28" s="29"/>
      <c r="V28" s="29"/>
      <c r="W28" s="230" t="s">
        <v>36</v>
      </c>
      <c r="X28" s="230"/>
      <c r="Y28" s="230"/>
      <c r="Z28" s="230"/>
      <c r="AA28" s="230"/>
      <c r="AB28" s="230"/>
      <c r="AC28" s="230"/>
      <c r="AD28" s="230"/>
      <c r="AE28" s="230"/>
      <c r="AF28" s="29"/>
      <c r="AG28" s="29"/>
      <c r="AH28" s="29"/>
      <c r="AI28" s="29"/>
      <c r="AJ28" s="29"/>
      <c r="AK28" s="230" t="s">
        <v>37</v>
      </c>
      <c r="AL28" s="230"/>
      <c r="AM28" s="230"/>
      <c r="AN28" s="230"/>
      <c r="AO28" s="230"/>
      <c r="AP28" s="29"/>
      <c r="AQ28" s="29"/>
      <c r="AR28" s="30"/>
      <c r="BE28" s="29"/>
    </row>
    <row r="29" spans="1:71" s="3" customFormat="1" ht="14.45" customHeight="1">
      <c r="B29" s="34"/>
      <c r="D29" s="26" t="s">
        <v>38</v>
      </c>
      <c r="F29" s="26" t="s">
        <v>39</v>
      </c>
      <c r="L29" s="220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4"/>
    </row>
    <row r="30" spans="1:71" s="3" customFormat="1" ht="14.45" customHeight="1">
      <c r="B30" s="34"/>
      <c r="F30" s="26" t="s">
        <v>40</v>
      </c>
      <c r="L30" s="220">
        <v>0.15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4"/>
    </row>
    <row r="31" spans="1:71" s="3" customFormat="1" ht="14.45" hidden="1" customHeight="1">
      <c r="B31" s="34"/>
      <c r="F31" s="26" t="s">
        <v>41</v>
      </c>
      <c r="L31" s="220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4"/>
    </row>
    <row r="32" spans="1:71" s="3" customFormat="1" ht="14.45" hidden="1" customHeight="1">
      <c r="B32" s="34"/>
      <c r="F32" s="26" t="s">
        <v>42</v>
      </c>
      <c r="L32" s="220">
        <v>0.15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4"/>
    </row>
    <row r="33" spans="1:57" s="3" customFormat="1" ht="14.45" hidden="1" customHeight="1">
      <c r="B33" s="34"/>
      <c r="F33" s="26" t="s">
        <v>43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21" t="s">
        <v>46</v>
      </c>
      <c r="Y35" s="222"/>
      <c r="Z35" s="222"/>
      <c r="AA35" s="222"/>
      <c r="AB35" s="222"/>
      <c r="AC35" s="37"/>
      <c r="AD35" s="37"/>
      <c r="AE35" s="37"/>
      <c r="AF35" s="37"/>
      <c r="AG35" s="37"/>
      <c r="AH35" s="37"/>
      <c r="AI35" s="37"/>
      <c r="AJ35" s="37"/>
      <c r="AK35" s="223">
        <f>SUM(AK26:AK33)</f>
        <v>0</v>
      </c>
      <c r="AL35" s="222"/>
      <c r="AM35" s="222"/>
      <c r="AN35" s="222"/>
      <c r="AO35" s="22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21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12</v>
      </c>
      <c r="L84" s="4" t="str">
        <f>K5</f>
        <v>1481</v>
      </c>
      <c r="AR84" s="48"/>
    </row>
    <row r="85" spans="1:91" s="5" customFormat="1" ht="36.950000000000003" customHeight="1">
      <c r="B85" s="49"/>
      <c r="C85" s="50" t="s">
        <v>14</v>
      </c>
      <c r="L85" s="209" t="str">
        <f>K6</f>
        <v>VOŠ, SŠ, ZŠ a MŠ Hradec Králové, Štefánikova 549 Rekonstrukce schodiště internát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19</v>
      </c>
      <c r="AJ87" s="29"/>
      <c r="AK87" s="29"/>
      <c r="AL87" s="29"/>
      <c r="AM87" s="211" t="str">
        <f>IF(AN8= "","",AN8)</f>
        <v/>
      </c>
      <c r="AN87" s="21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6" t="s">
        <v>20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Vyšší odborná škola, Střední škola, Základní škola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30</v>
      </c>
      <c r="AJ89" s="29"/>
      <c r="AK89" s="29"/>
      <c r="AL89" s="29"/>
      <c r="AM89" s="212" t="str">
        <f>IF(E17="","",E17)</f>
        <v xml:space="preserve"> </v>
      </c>
      <c r="AN89" s="213"/>
      <c r="AO89" s="213"/>
      <c r="AP89" s="213"/>
      <c r="AQ89" s="29"/>
      <c r="AR89" s="30"/>
      <c r="AS89" s="214" t="s">
        <v>54</v>
      </c>
      <c r="AT89" s="21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6" t="s">
        <v>26</v>
      </c>
      <c r="D90" s="29"/>
      <c r="E90" s="29"/>
      <c r="F90" s="29"/>
      <c r="G90" s="29"/>
      <c r="H90" s="29"/>
      <c r="I90" s="29"/>
      <c r="J90" s="29"/>
      <c r="K90" s="29"/>
      <c r="L90" s="4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32</v>
      </c>
      <c r="AJ90" s="29"/>
      <c r="AK90" s="29"/>
      <c r="AL90" s="29"/>
      <c r="AM90" s="212" t="str">
        <f>IF(E20="","",E20)</f>
        <v xml:space="preserve"> </v>
      </c>
      <c r="AN90" s="213"/>
      <c r="AO90" s="213"/>
      <c r="AP90" s="213"/>
      <c r="AQ90" s="29"/>
      <c r="AR90" s="30"/>
      <c r="AS90" s="216"/>
      <c r="AT90" s="21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6"/>
      <c r="AT91" s="21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4" t="s">
        <v>55</v>
      </c>
      <c r="D92" s="205"/>
      <c r="E92" s="205"/>
      <c r="F92" s="205"/>
      <c r="G92" s="205"/>
      <c r="H92" s="57"/>
      <c r="I92" s="206" t="s">
        <v>56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7" t="s">
        <v>57</v>
      </c>
      <c r="AH92" s="205"/>
      <c r="AI92" s="205"/>
      <c r="AJ92" s="205"/>
      <c r="AK92" s="205"/>
      <c r="AL92" s="205"/>
      <c r="AM92" s="205"/>
      <c r="AN92" s="206" t="s">
        <v>58</v>
      </c>
      <c r="AO92" s="205"/>
      <c r="AP92" s="208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2">
        <f>ROUND(SUM(AG95:AG96),2)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49.214359999999999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4</v>
      </c>
      <c r="BX94" s="74" t="s">
        <v>77</v>
      </c>
      <c r="CL94" s="74" t="s">
        <v>1</v>
      </c>
    </row>
    <row r="95" spans="1:91" s="7" customFormat="1" ht="24.75" customHeight="1">
      <c r="A95" s="76" t="s">
        <v>78</v>
      </c>
      <c r="B95" s="77"/>
      <c r="C95" s="78"/>
      <c r="D95" s="201" t="s">
        <v>79</v>
      </c>
      <c r="E95" s="201"/>
      <c r="F95" s="201"/>
      <c r="G95" s="201"/>
      <c r="H95" s="201"/>
      <c r="I95" s="79"/>
      <c r="J95" s="201" t="s">
        <v>80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'01 - Stavební úpravy 2ks ...'!J30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80" t="s">
        <v>81</v>
      </c>
      <c r="AR95" s="77"/>
      <c r="AS95" s="81">
        <v>0</v>
      </c>
      <c r="AT95" s="82">
        <f>ROUND(SUM(AV95:AW95),2)</f>
        <v>0</v>
      </c>
      <c r="AU95" s="83">
        <f>'01 - Stavební úpravy 2ks ...'!P126</f>
        <v>16.024743000000001</v>
      </c>
      <c r="AV95" s="82">
        <f>'01 - Stavební úpravy 2ks ...'!J33</f>
        <v>0</v>
      </c>
      <c r="AW95" s="82">
        <f>'01 - Stavební úpravy 2ks ...'!J34</f>
        <v>0</v>
      </c>
      <c r="AX95" s="82">
        <f>'01 - Stavební úpravy 2ks ...'!J35</f>
        <v>0</v>
      </c>
      <c r="AY95" s="82">
        <f>'01 - Stavební úpravy 2ks ...'!J36</f>
        <v>0</v>
      </c>
      <c r="AZ95" s="82">
        <f>'01 - Stavební úpravy 2ks ...'!F33</f>
        <v>0</v>
      </c>
      <c r="BA95" s="82">
        <f>'01 - Stavební úpravy 2ks ...'!F34</f>
        <v>0</v>
      </c>
      <c r="BB95" s="82">
        <f>'01 - Stavební úpravy 2ks ...'!F35</f>
        <v>0</v>
      </c>
      <c r="BC95" s="82">
        <f>'01 - Stavební úpravy 2ks ...'!F36</f>
        <v>0</v>
      </c>
      <c r="BD95" s="84">
        <f>'01 - Stavební úpravy 2ks ...'!F37</f>
        <v>0</v>
      </c>
      <c r="BT95" s="85" t="s">
        <v>82</v>
      </c>
      <c r="BV95" s="85" t="s">
        <v>76</v>
      </c>
      <c r="BW95" s="85" t="s">
        <v>83</v>
      </c>
      <c r="BX95" s="85" t="s">
        <v>4</v>
      </c>
      <c r="CL95" s="85" t="s">
        <v>1</v>
      </c>
      <c r="CM95" s="85" t="s">
        <v>82</v>
      </c>
    </row>
    <row r="96" spans="1:91" s="7" customFormat="1" ht="16.5" customHeight="1">
      <c r="A96" s="76" t="s">
        <v>78</v>
      </c>
      <c r="B96" s="77"/>
      <c r="C96" s="78"/>
      <c r="D96" s="201" t="s">
        <v>84</v>
      </c>
      <c r="E96" s="201"/>
      <c r="F96" s="201"/>
      <c r="G96" s="201"/>
      <c r="H96" s="201"/>
      <c r="I96" s="79"/>
      <c r="J96" s="201" t="s">
        <v>85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199">
        <f>'02 - Stavební úpravy 3 st...'!J30</f>
        <v>0</v>
      </c>
      <c r="AH96" s="200"/>
      <c r="AI96" s="200"/>
      <c r="AJ96" s="200"/>
      <c r="AK96" s="200"/>
      <c r="AL96" s="200"/>
      <c r="AM96" s="200"/>
      <c r="AN96" s="199">
        <f>SUM(AG96,AT96)</f>
        <v>0</v>
      </c>
      <c r="AO96" s="200"/>
      <c r="AP96" s="200"/>
      <c r="AQ96" s="80" t="s">
        <v>81</v>
      </c>
      <c r="AR96" s="77"/>
      <c r="AS96" s="86">
        <v>0</v>
      </c>
      <c r="AT96" s="87">
        <f>ROUND(SUM(AV96:AW96),2)</f>
        <v>0</v>
      </c>
      <c r="AU96" s="88">
        <f>'02 - Stavební úpravy 3 st...'!P124</f>
        <v>33.189619999999998</v>
      </c>
      <c r="AV96" s="87">
        <f>'02 - Stavební úpravy 3 st...'!J33</f>
        <v>0</v>
      </c>
      <c r="AW96" s="87">
        <f>'02 - Stavební úpravy 3 st...'!J34</f>
        <v>0</v>
      </c>
      <c r="AX96" s="87">
        <f>'02 - Stavební úpravy 3 st...'!J35</f>
        <v>0</v>
      </c>
      <c r="AY96" s="87">
        <f>'02 - Stavební úpravy 3 st...'!J36</f>
        <v>0</v>
      </c>
      <c r="AZ96" s="87">
        <f>'02 - Stavební úpravy 3 st...'!F33</f>
        <v>0</v>
      </c>
      <c r="BA96" s="87">
        <f>'02 - Stavební úpravy 3 st...'!F34</f>
        <v>0</v>
      </c>
      <c r="BB96" s="87">
        <f>'02 - Stavební úpravy 3 st...'!F35</f>
        <v>0</v>
      </c>
      <c r="BC96" s="87">
        <f>'02 - Stavební úpravy 3 st...'!F36</f>
        <v>0</v>
      </c>
      <c r="BD96" s="89">
        <f>'02 - Stavební úpravy 3 st...'!F37</f>
        <v>0</v>
      </c>
      <c r="BT96" s="85" t="s">
        <v>82</v>
      </c>
      <c r="BV96" s="85" t="s">
        <v>76</v>
      </c>
      <c r="BW96" s="85" t="s">
        <v>86</v>
      </c>
      <c r="BX96" s="85" t="s">
        <v>4</v>
      </c>
      <c r="CL96" s="85" t="s">
        <v>1</v>
      </c>
      <c r="CM96" s="85" t="s">
        <v>82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Stavební úpravy 2ks ...'!C2" display="/" xr:uid="{00000000-0004-0000-0000-000000000000}"/>
    <hyperlink ref="A96" location="'02 - Stavební úpravy 3 st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1"/>
  <sheetViews>
    <sheetView showGridLines="0" workbookViewId="0">
      <selection activeCell="I129" sqref="I129:I16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7" t="s">
        <v>83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hidden="1" customHeight="1">
      <c r="B4" s="20"/>
      <c r="D4" s="21" t="s">
        <v>87</v>
      </c>
      <c r="L4" s="20"/>
      <c r="M4" s="91" t="s">
        <v>10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6" t="s">
        <v>14</v>
      </c>
      <c r="L6" s="20"/>
    </row>
    <row r="7" spans="1:46" s="1" customFormat="1" ht="26.25" hidden="1" customHeight="1">
      <c r="B7" s="20"/>
      <c r="E7" s="231" t="str">
        <f>'Rekapitulace stavby'!K6</f>
        <v>VOŠ, SŠ, ZŠ a MŠ Hradec Králové, Štefánikova 549 Rekonstrukce schodiště internát</v>
      </c>
      <c r="F7" s="232"/>
      <c r="G7" s="232"/>
      <c r="H7" s="232"/>
      <c r="L7" s="20"/>
    </row>
    <row r="8" spans="1:46" s="2" customFormat="1" ht="12" hidden="1" customHeight="1">
      <c r="A8" s="29"/>
      <c r="B8" s="30"/>
      <c r="C8" s="29"/>
      <c r="D8" s="26" t="s">
        <v>88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09" t="s">
        <v>89</v>
      </c>
      <c r="F9" s="233"/>
      <c r="G9" s="233"/>
      <c r="H9" s="23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2">
        <f>'Rekapitulace stavby'!AN8</f>
        <v>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6" t="s">
        <v>20</v>
      </c>
      <c r="E14" s="29"/>
      <c r="F14" s="29"/>
      <c r="G14" s="29"/>
      <c r="H14" s="29"/>
      <c r="I14" s="26" t="s">
        <v>21</v>
      </c>
      <c r="J14" s="24" t="s">
        <v>22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25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21</v>
      </c>
      <c r="J17" s="24" t="s">
        <v>27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4" t="s">
        <v>28</v>
      </c>
      <c r="F18" s="29"/>
      <c r="G18" s="29"/>
      <c r="H18" s="29"/>
      <c r="I18" s="26" t="s">
        <v>24</v>
      </c>
      <c r="J18" s="24" t="s">
        <v>29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6" t="s">
        <v>30</v>
      </c>
      <c r="E20" s="29"/>
      <c r="F20" s="29"/>
      <c r="G20" s="29"/>
      <c r="H20" s="29"/>
      <c r="I20" s="26" t="s">
        <v>21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4" t="str">
        <f>IF('Rekapitulace stavby'!E17="","",'Rekapitulace stavby'!E17)</f>
        <v xml:space="preserve"> </v>
      </c>
      <c r="F21" s="29"/>
      <c r="G21" s="29"/>
      <c r="H21" s="29"/>
      <c r="I21" s="26" t="s">
        <v>24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6" t="s">
        <v>32</v>
      </c>
      <c r="E23" s="29"/>
      <c r="F23" s="29"/>
      <c r="G23" s="29"/>
      <c r="H23" s="29"/>
      <c r="I23" s="26" t="s">
        <v>21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24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2"/>
      <c r="B27" s="93"/>
      <c r="C27" s="92"/>
      <c r="D27" s="92"/>
      <c r="E27" s="227" t="s">
        <v>1</v>
      </c>
      <c r="F27" s="227"/>
      <c r="G27" s="227"/>
      <c r="H27" s="22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95" t="s">
        <v>34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96" t="s">
        <v>38</v>
      </c>
      <c r="E33" s="26" t="s">
        <v>39</v>
      </c>
      <c r="F33" s="97">
        <f>ROUND((SUM(BE126:BE160)),  2)</f>
        <v>0</v>
      </c>
      <c r="G33" s="29"/>
      <c r="H33" s="29"/>
      <c r="I33" s="98">
        <v>0.21</v>
      </c>
      <c r="J33" s="97">
        <f>ROUND(((SUM(BE126:BE160))*I33),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6" t="s">
        <v>40</v>
      </c>
      <c r="F34" s="97">
        <f>ROUND((SUM(BF126:BF160)),  2)</f>
        <v>0</v>
      </c>
      <c r="G34" s="29"/>
      <c r="H34" s="29"/>
      <c r="I34" s="98">
        <v>0.15</v>
      </c>
      <c r="J34" s="97">
        <f>ROUND(((SUM(BF126:BF160))*I34),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41</v>
      </c>
      <c r="F35" s="97">
        <f>ROUND((SUM(BG126:BG160)),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42</v>
      </c>
      <c r="F36" s="97">
        <f>ROUND((SUM(BH126:BH160)),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43</v>
      </c>
      <c r="F37" s="97">
        <f>ROUND((SUM(BI126:BI160)),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99"/>
      <c r="D39" s="100" t="s">
        <v>44</v>
      </c>
      <c r="E39" s="57"/>
      <c r="F39" s="57"/>
      <c r="G39" s="101" t="s">
        <v>45</v>
      </c>
      <c r="H39" s="102" t="s">
        <v>46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29"/>
      <c r="B61" s="30"/>
      <c r="C61" s="29"/>
      <c r="D61" s="42" t="s">
        <v>49</v>
      </c>
      <c r="E61" s="32"/>
      <c r="F61" s="105" t="s">
        <v>50</v>
      </c>
      <c r="G61" s="42" t="s">
        <v>49</v>
      </c>
      <c r="H61" s="32"/>
      <c r="I61" s="32"/>
      <c r="J61" s="106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29"/>
      <c r="B76" s="30"/>
      <c r="C76" s="29"/>
      <c r="D76" s="42" t="s">
        <v>49</v>
      </c>
      <c r="E76" s="32"/>
      <c r="F76" s="105" t="s">
        <v>50</v>
      </c>
      <c r="G76" s="42" t="s">
        <v>49</v>
      </c>
      <c r="H76" s="32"/>
      <c r="I76" s="32"/>
      <c r="J76" s="106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21" t="s">
        <v>90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hidden="1" customHeight="1">
      <c r="A85" s="29"/>
      <c r="B85" s="30"/>
      <c r="C85" s="29"/>
      <c r="D85" s="29"/>
      <c r="E85" s="231" t="str">
        <f>E7</f>
        <v>VOŠ, SŠ, ZŠ a MŠ Hradec Králové, Štefánikova 549 Rekonstrukce schodiště internát</v>
      </c>
      <c r="F85" s="232"/>
      <c r="G85" s="232"/>
      <c r="H85" s="23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6" t="s">
        <v>88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9" t="str">
        <f>E9</f>
        <v>01 - Stavební úpravy 2ks vnějších 13 stup schodišť</v>
      </c>
      <c r="F87" s="233"/>
      <c r="G87" s="233"/>
      <c r="H87" s="23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6" t="s">
        <v>17</v>
      </c>
      <c r="D89" s="29"/>
      <c r="E89" s="29"/>
      <c r="F89" s="24" t="str">
        <f>F12</f>
        <v xml:space="preserve"> </v>
      </c>
      <c r="G89" s="29"/>
      <c r="H89" s="29"/>
      <c r="I89" s="26" t="s">
        <v>19</v>
      </c>
      <c r="J89" s="52">
        <f>IF(J12="","",J12)</f>
        <v>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6" t="s">
        <v>20</v>
      </c>
      <c r="D91" s="29"/>
      <c r="E91" s="29"/>
      <c r="F91" s="24" t="str">
        <f>E15</f>
        <v>Vyšší odborná škola, Střední škola, Základní škola</v>
      </c>
      <c r="G91" s="29"/>
      <c r="H91" s="29"/>
      <c r="I91" s="26" t="s">
        <v>30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6" t="s">
        <v>26</v>
      </c>
      <c r="D92" s="29"/>
      <c r="E92" s="29"/>
      <c r="F92" s="24" t="str">
        <f>IF(E18="","",E18)</f>
        <v>STYLBAU, s.r.o.</v>
      </c>
      <c r="G92" s="29"/>
      <c r="H92" s="29"/>
      <c r="I92" s="26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7" t="s">
        <v>91</v>
      </c>
      <c r="D94" s="99"/>
      <c r="E94" s="99"/>
      <c r="F94" s="99"/>
      <c r="G94" s="99"/>
      <c r="H94" s="99"/>
      <c r="I94" s="99"/>
      <c r="J94" s="108" t="s">
        <v>92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09" t="s">
        <v>93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94</v>
      </c>
    </row>
    <row r="97" spans="1:31" s="9" customFormat="1" ht="24.95" hidden="1" customHeight="1">
      <c r="B97" s="110"/>
      <c r="D97" s="111" t="s">
        <v>95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1:31" s="10" customFormat="1" ht="19.899999999999999" hidden="1" customHeight="1">
      <c r="B98" s="114"/>
      <c r="D98" s="115" t="s">
        <v>96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1:31" s="10" customFormat="1" ht="19.899999999999999" hidden="1" customHeight="1">
      <c r="B99" s="114"/>
      <c r="D99" s="115" t="s">
        <v>97</v>
      </c>
      <c r="E99" s="116"/>
      <c r="F99" s="116"/>
      <c r="G99" s="116"/>
      <c r="H99" s="116"/>
      <c r="I99" s="116"/>
      <c r="J99" s="117">
        <f>J134</f>
        <v>0</v>
      </c>
      <c r="L99" s="114"/>
    </row>
    <row r="100" spans="1:31" s="10" customFormat="1" ht="19.899999999999999" hidden="1" customHeight="1">
      <c r="B100" s="114"/>
      <c r="D100" s="115" t="s">
        <v>98</v>
      </c>
      <c r="E100" s="116"/>
      <c r="F100" s="116"/>
      <c r="G100" s="116"/>
      <c r="H100" s="116"/>
      <c r="I100" s="116"/>
      <c r="J100" s="117">
        <f>J142</f>
        <v>0</v>
      </c>
      <c r="L100" s="114"/>
    </row>
    <row r="101" spans="1:31" s="10" customFormat="1" ht="19.899999999999999" hidden="1" customHeight="1">
      <c r="B101" s="114"/>
      <c r="D101" s="115" t="s">
        <v>99</v>
      </c>
      <c r="E101" s="116"/>
      <c r="F101" s="116"/>
      <c r="G101" s="116"/>
      <c r="H101" s="116"/>
      <c r="I101" s="116"/>
      <c r="J101" s="117">
        <f>J148</f>
        <v>0</v>
      </c>
      <c r="L101" s="114"/>
    </row>
    <row r="102" spans="1:31" s="10" customFormat="1" ht="19.899999999999999" hidden="1" customHeight="1">
      <c r="B102" s="114"/>
      <c r="D102" s="115" t="s">
        <v>100</v>
      </c>
      <c r="E102" s="116"/>
      <c r="F102" s="116"/>
      <c r="G102" s="116"/>
      <c r="H102" s="116"/>
      <c r="I102" s="116"/>
      <c r="J102" s="117">
        <f>J152</f>
        <v>0</v>
      </c>
      <c r="L102" s="114"/>
    </row>
    <row r="103" spans="1:31" s="9" customFormat="1" ht="24.95" hidden="1" customHeight="1">
      <c r="B103" s="110"/>
      <c r="D103" s="111" t="s">
        <v>101</v>
      </c>
      <c r="E103" s="112"/>
      <c r="F103" s="112"/>
      <c r="G103" s="112"/>
      <c r="H103" s="112"/>
      <c r="I103" s="112"/>
      <c r="J103" s="113">
        <f>J154</f>
        <v>0</v>
      </c>
      <c r="L103" s="110"/>
    </row>
    <row r="104" spans="1:31" s="10" customFormat="1" ht="19.899999999999999" hidden="1" customHeight="1">
      <c r="B104" s="114"/>
      <c r="D104" s="115" t="s">
        <v>102</v>
      </c>
      <c r="E104" s="116"/>
      <c r="F104" s="116"/>
      <c r="G104" s="116"/>
      <c r="H104" s="116"/>
      <c r="I104" s="116"/>
      <c r="J104" s="117">
        <f>J155</f>
        <v>0</v>
      </c>
      <c r="L104" s="114"/>
    </row>
    <row r="105" spans="1:31" s="9" customFormat="1" ht="24.95" hidden="1" customHeight="1">
      <c r="B105" s="110"/>
      <c r="D105" s="111" t="s">
        <v>103</v>
      </c>
      <c r="E105" s="112"/>
      <c r="F105" s="112"/>
      <c r="G105" s="112"/>
      <c r="H105" s="112"/>
      <c r="I105" s="112"/>
      <c r="J105" s="113">
        <f>J158</f>
        <v>0</v>
      </c>
      <c r="L105" s="110"/>
    </row>
    <row r="106" spans="1:31" s="10" customFormat="1" ht="19.899999999999999" hidden="1" customHeight="1">
      <c r="B106" s="114"/>
      <c r="D106" s="115" t="s">
        <v>104</v>
      </c>
      <c r="E106" s="116"/>
      <c r="F106" s="116"/>
      <c r="G106" s="116"/>
      <c r="H106" s="116"/>
      <c r="I106" s="116"/>
      <c r="J106" s="117">
        <f>J159</f>
        <v>0</v>
      </c>
      <c r="L106" s="114"/>
    </row>
    <row r="107" spans="1:31" s="2" customFormat="1" ht="21.75" hidden="1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hidden="1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hidden="1"/>
    <row r="110" spans="1:31" hidden="1"/>
    <row r="111" spans="1:31" hidden="1"/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21" t="s">
        <v>105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6" t="s">
        <v>14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26.25" customHeight="1">
      <c r="A116" s="29"/>
      <c r="B116" s="30"/>
      <c r="C116" s="29"/>
      <c r="D116" s="29"/>
      <c r="E116" s="231" t="str">
        <f>E7</f>
        <v>VOŠ, SŠ, ZŠ a MŠ Hradec Králové, Štefánikova 549 Rekonstrukce schodiště internát</v>
      </c>
      <c r="F116" s="232"/>
      <c r="G116" s="232"/>
      <c r="H116" s="232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6" t="s">
        <v>88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09" t="str">
        <f>E9</f>
        <v>01 - Stavební úpravy 2ks vnějších 13 stup schodišť</v>
      </c>
      <c r="F118" s="233"/>
      <c r="G118" s="233"/>
      <c r="H118" s="233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6" t="s">
        <v>17</v>
      </c>
      <c r="D120" s="29"/>
      <c r="E120" s="29"/>
      <c r="F120" s="24" t="str">
        <f>F12</f>
        <v xml:space="preserve"> </v>
      </c>
      <c r="G120" s="29"/>
      <c r="H120" s="29"/>
      <c r="I120" s="26" t="s">
        <v>19</v>
      </c>
      <c r="J120" s="52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6" t="s">
        <v>20</v>
      </c>
      <c r="D122" s="29"/>
      <c r="E122" s="29"/>
      <c r="F122" s="24" t="str">
        <f>E15</f>
        <v>Vyšší odborná škola, Střední škola, Základní škola</v>
      </c>
      <c r="G122" s="29"/>
      <c r="H122" s="29"/>
      <c r="I122" s="26" t="s">
        <v>30</v>
      </c>
      <c r="J122" s="27" t="str">
        <f>E21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6" t="s">
        <v>26</v>
      </c>
      <c r="D123" s="29"/>
      <c r="E123" s="29"/>
      <c r="F123" s="24"/>
      <c r="G123" s="29"/>
      <c r="H123" s="29"/>
      <c r="I123" s="26" t="s">
        <v>32</v>
      </c>
      <c r="J123" s="27" t="str">
        <f>E24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8"/>
      <c r="B125" s="119"/>
      <c r="C125" s="120" t="s">
        <v>106</v>
      </c>
      <c r="D125" s="121" t="s">
        <v>59</v>
      </c>
      <c r="E125" s="121" t="s">
        <v>55</v>
      </c>
      <c r="F125" s="121" t="s">
        <v>56</v>
      </c>
      <c r="G125" s="121" t="s">
        <v>107</v>
      </c>
      <c r="H125" s="121" t="s">
        <v>108</v>
      </c>
      <c r="I125" s="121" t="s">
        <v>109</v>
      </c>
      <c r="J125" s="122" t="s">
        <v>92</v>
      </c>
      <c r="K125" s="123" t="s">
        <v>110</v>
      </c>
      <c r="L125" s="124"/>
      <c r="M125" s="59" t="s">
        <v>1</v>
      </c>
      <c r="N125" s="60" t="s">
        <v>38</v>
      </c>
      <c r="O125" s="60" t="s">
        <v>111</v>
      </c>
      <c r="P125" s="60" t="s">
        <v>112</v>
      </c>
      <c r="Q125" s="60" t="s">
        <v>113</v>
      </c>
      <c r="R125" s="60" t="s">
        <v>114</v>
      </c>
      <c r="S125" s="60" t="s">
        <v>115</v>
      </c>
      <c r="T125" s="61" t="s">
        <v>116</v>
      </c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</row>
    <row r="126" spans="1:63" s="2" customFormat="1" ht="22.9" customHeight="1">
      <c r="A126" s="29"/>
      <c r="B126" s="30"/>
      <c r="C126" s="66" t="s">
        <v>117</v>
      </c>
      <c r="D126" s="29"/>
      <c r="E126" s="29"/>
      <c r="F126" s="29"/>
      <c r="G126" s="29"/>
      <c r="H126" s="29"/>
      <c r="I126" s="29"/>
      <c r="J126" s="125">
        <f>BK126</f>
        <v>0</v>
      </c>
      <c r="K126" s="29"/>
      <c r="L126" s="30"/>
      <c r="M126" s="62"/>
      <c r="N126" s="53"/>
      <c r="O126" s="63"/>
      <c r="P126" s="126">
        <f>P127+P154+P158</f>
        <v>16.024743000000001</v>
      </c>
      <c r="Q126" s="63"/>
      <c r="R126" s="126">
        <f>R127+R154+R158</f>
        <v>4.8460013016800003</v>
      </c>
      <c r="S126" s="63"/>
      <c r="T126" s="127">
        <f>T127+T154+T158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73</v>
      </c>
      <c r="AU126" s="17" t="s">
        <v>94</v>
      </c>
      <c r="BK126" s="128">
        <f>BK127+BK154+BK158</f>
        <v>0</v>
      </c>
    </row>
    <row r="127" spans="1:63" s="12" customFormat="1" ht="25.9" customHeight="1">
      <c r="B127" s="129"/>
      <c r="D127" s="130" t="s">
        <v>73</v>
      </c>
      <c r="E127" s="131" t="s">
        <v>118</v>
      </c>
      <c r="F127" s="131" t="s">
        <v>119</v>
      </c>
      <c r="J127" s="132">
        <f>BK127</f>
        <v>0</v>
      </c>
      <c r="L127" s="129"/>
      <c r="M127" s="133"/>
      <c r="N127" s="134"/>
      <c r="O127" s="134"/>
      <c r="P127" s="135">
        <f>P128+P134+P142+P148+P152</f>
        <v>16.024743000000001</v>
      </c>
      <c r="Q127" s="134"/>
      <c r="R127" s="135">
        <f>R128+R134+R142+R148+R152</f>
        <v>4.8460013016800003</v>
      </c>
      <c r="S127" s="134"/>
      <c r="T127" s="136">
        <f>T128+T134+T142+T148+T152</f>
        <v>0</v>
      </c>
      <c r="AR127" s="130" t="s">
        <v>82</v>
      </c>
      <c r="AT127" s="137" t="s">
        <v>73</v>
      </c>
      <c r="AU127" s="137" t="s">
        <v>74</v>
      </c>
      <c r="AY127" s="130" t="s">
        <v>120</v>
      </c>
      <c r="BK127" s="138">
        <f>BK128+BK134+BK142+BK148+BK152</f>
        <v>0</v>
      </c>
    </row>
    <row r="128" spans="1:63" s="12" customFormat="1" ht="22.9" customHeight="1">
      <c r="B128" s="129"/>
      <c r="D128" s="130" t="s">
        <v>73</v>
      </c>
      <c r="E128" s="139" t="s">
        <v>82</v>
      </c>
      <c r="F128" s="139" t="s">
        <v>121</v>
      </c>
      <c r="J128" s="140">
        <f>BK128</f>
        <v>0</v>
      </c>
      <c r="L128" s="129"/>
      <c r="M128" s="133"/>
      <c r="N128" s="134"/>
      <c r="O128" s="134"/>
      <c r="P128" s="135">
        <f>SUM(P129:P133)</f>
        <v>8.5620000000000012</v>
      </c>
      <c r="Q128" s="134"/>
      <c r="R128" s="135">
        <f>SUM(R129:R133)</f>
        <v>0</v>
      </c>
      <c r="S128" s="134"/>
      <c r="T128" s="136">
        <f>SUM(T129:T133)</f>
        <v>0</v>
      </c>
      <c r="AR128" s="130" t="s">
        <v>82</v>
      </c>
      <c r="AT128" s="137" t="s">
        <v>73</v>
      </c>
      <c r="AU128" s="137" t="s">
        <v>82</v>
      </c>
      <c r="AY128" s="130" t="s">
        <v>120</v>
      </c>
      <c r="BK128" s="138">
        <f>SUM(BK129:BK133)</f>
        <v>0</v>
      </c>
    </row>
    <row r="129" spans="1:65" s="2" customFormat="1" ht="24.2" customHeight="1">
      <c r="A129" s="29"/>
      <c r="B129" s="141"/>
      <c r="C129" s="142" t="s">
        <v>82</v>
      </c>
      <c r="D129" s="142" t="s">
        <v>122</v>
      </c>
      <c r="E129" s="143" t="s">
        <v>123</v>
      </c>
      <c r="F129" s="144" t="s">
        <v>124</v>
      </c>
      <c r="G129" s="145" t="s">
        <v>125</v>
      </c>
      <c r="H129" s="146">
        <v>3</v>
      </c>
      <c r="I129" s="147"/>
      <c r="J129" s="147">
        <f>ROUND(I129*H129,2)</f>
        <v>0</v>
      </c>
      <c r="K129" s="148"/>
      <c r="L129" s="30"/>
      <c r="M129" s="149" t="s">
        <v>1</v>
      </c>
      <c r="N129" s="150" t="s">
        <v>40</v>
      </c>
      <c r="O129" s="151">
        <v>2.222</v>
      </c>
      <c r="P129" s="151">
        <f>O129*H129</f>
        <v>6.6660000000000004</v>
      </c>
      <c r="Q129" s="151">
        <v>0</v>
      </c>
      <c r="R129" s="151">
        <f>Q129*H129</f>
        <v>0</v>
      </c>
      <c r="S129" s="151">
        <v>0</v>
      </c>
      <c r="T129" s="152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3" t="s">
        <v>126</v>
      </c>
      <c r="AT129" s="153" t="s">
        <v>122</v>
      </c>
      <c r="AU129" s="153" t="s">
        <v>127</v>
      </c>
      <c r="AY129" s="17" t="s">
        <v>120</v>
      </c>
      <c r="BE129" s="154">
        <f>IF(N129="základní",J129,0)</f>
        <v>0</v>
      </c>
      <c r="BF129" s="154">
        <f>IF(N129="snížená",J129,0)</f>
        <v>0</v>
      </c>
      <c r="BG129" s="154">
        <f>IF(N129="zákl. přenesená",J129,0)</f>
        <v>0</v>
      </c>
      <c r="BH129" s="154">
        <f>IF(N129="sníž. přenesená",J129,0)</f>
        <v>0</v>
      </c>
      <c r="BI129" s="154">
        <f>IF(N129="nulová",J129,0)</f>
        <v>0</v>
      </c>
      <c r="BJ129" s="17" t="s">
        <v>127</v>
      </c>
      <c r="BK129" s="154">
        <f>ROUND(I129*H129,2)</f>
        <v>0</v>
      </c>
      <c r="BL129" s="17" t="s">
        <v>126</v>
      </c>
      <c r="BM129" s="153" t="s">
        <v>128</v>
      </c>
    </row>
    <row r="130" spans="1:65" s="13" customFormat="1">
      <c r="B130" s="155"/>
      <c r="D130" s="156" t="s">
        <v>129</v>
      </c>
      <c r="E130" s="157" t="s">
        <v>1</v>
      </c>
      <c r="F130" s="158" t="s">
        <v>130</v>
      </c>
      <c r="H130" s="157" t="s">
        <v>1</v>
      </c>
      <c r="L130" s="155"/>
      <c r="M130" s="159"/>
      <c r="N130" s="160"/>
      <c r="O130" s="160"/>
      <c r="P130" s="160"/>
      <c r="Q130" s="160"/>
      <c r="R130" s="160"/>
      <c r="S130" s="160"/>
      <c r="T130" s="161"/>
      <c r="AT130" s="157" t="s">
        <v>129</v>
      </c>
      <c r="AU130" s="157" t="s">
        <v>127</v>
      </c>
      <c r="AV130" s="13" t="s">
        <v>82</v>
      </c>
      <c r="AW130" s="13" t="s">
        <v>31</v>
      </c>
      <c r="AX130" s="13" t="s">
        <v>74</v>
      </c>
      <c r="AY130" s="157" t="s">
        <v>120</v>
      </c>
    </row>
    <row r="131" spans="1:65" s="14" customFormat="1">
      <c r="B131" s="162"/>
      <c r="D131" s="156" t="s">
        <v>129</v>
      </c>
      <c r="E131" s="163" t="s">
        <v>1</v>
      </c>
      <c r="F131" s="164" t="s">
        <v>131</v>
      </c>
      <c r="H131" s="165">
        <v>3</v>
      </c>
      <c r="L131" s="162"/>
      <c r="M131" s="166"/>
      <c r="N131" s="167"/>
      <c r="O131" s="167"/>
      <c r="P131" s="167"/>
      <c r="Q131" s="167"/>
      <c r="R131" s="167"/>
      <c r="S131" s="167"/>
      <c r="T131" s="168"/>
      <c r="AT131" s="163" t="s">
        <v>129</v>
      </c>
      <c r="AU131" s="163" t="s">
        <v>127</v>
      </c>
      <c r="AV131" s="14" t="s">
        <v>127</v>
      </c>
      <c r="AW131" s="14" t="s">
        <v>31</v>
      </c>
      <c r="AX131" s="14" t="s">
        <v>82</v>
      </c>
      <c r="AY131" s="163" t="s">
        <v>120</v>
      </c>
    </row>
    <row r="132" spans="1:65" s="2" customFormat="1" ht="24.2" customHeight="1">
      <c r="A132" s="29"/>
      <c r="B132" s="141"/>
      <c r="C132" s="142" t="s">
        <v>127</v>
      </c>
      <c r="D132" s="142" t="s">
        <v>122</v>
      </c>
      <c r="E132" s="143" t="s">
        <v>132</v>
      </c>
      <c r="F132" s="144" t="s">
        <v>133</v>
      </c>
      <c r="G132" s="145" t="s">
        <v>125</v>
      </c>
      <c r="H132" s="146">
        <v>3</v>
      </c>
      <c r="I132" s="147"/>
      <c r="J132" s="147">
        <f>ROUND(I132*H132,2)</f>
        <v>0</v>
      </c>
      <c r="K132" s="148"/>
      <c r="L132" s="30"/>
      <c r="M132" s="149" t="s">
        <v>1</v>
      </c>
      <c r="N132" s="150" t="s">
        <v>40</v>
      </c>
      <c r="O132" s="151">
        <v>0.63200000000000001</v>
      </c>
      <c r="P132" s="151">
        <f>O132*H132</f>
        <v>1.8959999999999999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3" t="s">
        <v>126</v>
      </c>
      <c r="AT132" s="153" t="s">
        <v>122</v>
      </c>
      <c r="AU132" s="153" t="s">
        <v>127</v>
      </c>
      <c r="AY132" s="17" t="s">
        <v>120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7" t="s">
        <v>127</v>
      </c>
      <c r="BK132" s="154">
        <f>ROUND(I132*H132,2)</f>
        <v>0</v>
      </c>
      <c r="BL132" s="17" t="s">
        <v>126</v>
      </c>
      <c r="BM132" s="153" t="s">
        <v>134</v>
      </c>
    </row>
    <row r="133" spans="1:65" s="2" customFormat="1" ht="16.5" customHeight="1">
      <c r="A133" s="29"/>
      <c r="B133" s="141"/>
      <c r="C133" s="142" t="s">
        <v>135</v>
      </c>
      <c r="D133" s="142" t="s">
        <v>122</v>
      </c>
      <c r="E133" s="143" t="s">
        <v>136</v>
      </c>
      <c r="F133" s="144" t="s">
        <v>137</v>
      </c>
      <c r="G133" s="145" t="s">
        <v>138</v>
      </c>
      <c r="H133" s="146">
        <v>2</v>
      </c>
      <c r="I133" s="147"/>
      <c r="J133" s="147">
        <f>ROUND(I133*H133,2)</f>
        <v>0</v>
      </c>
      <c r="K133" s="148"/>
      <c r="L133" s="30"/>
      <c r="M133" s="149" t="s">
        <v>1</v>
      </c>
      <c r="N133" s="150" t="s">
        <v>40</v>
      </c>
      <c r="O133" s="151">
        <v>0</v>
      </c>
      <c r="P133" s="151">
        <f>O133*H133</f>
        <v>0</v>
      </c>
      <c r="Q133" s="151">
        <v>0</v>
      </c>
      <c r="R133" s="151">
        <f>Q133*H133</f>
        <v>0</v>
      </c>
      <c r="S133" s="151">
        <v>0</v>
      </c>
      <c r="T133" s="152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3" t="s">
        <v>126</v>
      </c>
      <c r="AT133" s="153" t="s">
        <v>122</v>
      </c>
      <c r="AU133" s="153" t="s">
        <v>127</v>
      </c>
      <c r="AY133" s="17" t="s">
        <v>120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7" t="s">
        <v>127</v>
      </c>
      <c r="BK133" s="154">
        <f>ROUND(I133*H133,2)</f>
        <v>0</v>
      </c>
      <c r="BL133" s="17" t="s">
        <v>126</v>
      </c>
      <c r="BM133" s="153" t="s">
        <v>139</v>
      </c>
    </row>
    <row r="134" spans="1:65" s="12" customFormat="1" ht="22.9" customHeight="1">
      <c r="B134" s="129"/>
      <c r="D134" s="130" t="s">
        <v>73</v>
      </c>
      <c r="E134" s="139" t="s">
        <v>127</v>
      </c>
      <c r="F134" s="139" t="s">
        <v>140</v>
      </c>
      <c r="J134" s="140">
        <f>BK134</f>
        <v>0</v>
      </c>
      <c r="L134" s="129"/>
      <c r="M134" s="133"/>
      <c r="N134" s="134"/>
      <c r="O134" s="134"/>
      <c r="P134" s="135">
        <f>SUM(P135:P141)</f>
        <v>3.4357169999999999</v>
      </c>
      <c r="Q134" s="134"/>
      <c r="R134" s="135">
        <f>SUM(R135:R141)</f>
        <v>4.8460013016800003</v>
      </c>
      <c r="S134" s="134"/>
      <c r="T134" s="136">
        <f>SUM(T135:T141)</f>
        <v>0</v>
      </c>
      <c r="AR134" s="130" t="s">
        <v>82</v>
      </c>
      <c r="AT134" s="137" t="s">
        <v>73</v>
      </c>
      <c r="AU134" s="137" t="s">
        <v>82</v>
      </c>
      <c r="AY134" s="130" t="s">
        <v>120</v>
      </c>
      <c r="BK134" s="138">
        <f>SUM(BK135:BK141)</f>
        <v>0</v>
      </c>
    </row>
    <row r="135" spans="1:65" s="2" customFormat="1" ht="16.5" customHeight="1">
      <c r="A135" s="29"/>
      <c r="B135" s="141"/>
      <c r="C135" s="142" t="s">
        <v>126</v>
      </c>
      <c r="D135" s="142" t="s">
        <v>122</v>
      </c>
      <c r="E135" s="143" t="s">
        <v>141</v>
      </c>
      <c r="F135" s="144" t="s">
        <v>142</v>
      </c>
      <c r="G135" s="145" t="s">
        <v>125</v>
      </c>
      <c r="H135" s="146">
        <v>1.92</v>
      </c>
      <c r="I135" s="147"/>
      <c r="J135" s="147">
        <f>ROUND(I135*H135,2)</f>
        <v>0</v>
      </c>
      <c r="K135" s="148"/>
      <c r="L135" s="30"/>
      <c r="M135" s="149" t="s">
        <v>1</v>
      </c>
      <c r="N135" s="150" t="s">
        <v>40</v>
      </c>
      <c r="O135" s="151">
        <v>0.58399999999999996</v>
      </c>
      <c r="P135" s="151">
        <f>O135*H135</f>
        <v>1.1212799999999998</v>
      </c>
      <c r="Q135" s="151">
        <v>2.5018722040000001</v>
      </c>
      <c r="R135" s="151">
        <f>Q135*H135</f>
        <v>4.8035946316800002</v>
      </c>
      <c r="S135" s="151">
        <v>0</v>
      </c>
      <c r="T135" s="15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3" t="s">
        <v>126</v>
      </c>
      <c r="AT135" s="153" t="s">
        <v>122</v>
      </c>
      <c r="AU135" s="153" t="s">
        <v>127</v>
      </c>
      <c r="AY135" s="17" t="s">
        <v>120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7" t="s">
        <v>127</v>
      </c>
      <c r="BK135" s="154">
        <f>ROUND(I135*H135,2)</f>
        <v>0</v>
      </c>
      <c r="BL135" s="17" t="s">
        <v>126</v>
      </c>
      <c r="BM135" s="153" t="s">
        <v>143</v>
      </c>
    </row>
    <row r="136" spans="1:65" s="14" customFormat="1">
      <c r="B136" s="162"/>
      <c r="D136" s="156" t="s">
        <v>129</v>
      </c>
      <c r="E136" s="163" t="s">
        <v>1</v>
      </c>
      <c r="F136" s="164" t="s">
        <v>144</v>
      </c>
      <c r="H136" s="165">
        <v>1.92</v>
      </c>
      <c r="L136" s="162"/>
      <c r="M136" s="166"/>
      <c r="N136" s="167"/>
      <c r="O136" s="167"/>
      <c r="P136" s="167"/>
      <c r="Q136" s="167"/>
      <c r="R136" s="167"/>
      <c r="S136" s="167"/>
      <c r="T136" s="168"/>
      <c r="AT136" s="163" t="s">
        <v>129</v>
      </c>
      <c r="AU136" s="163" t="s">
        <v>127</v>
      </c>
      <c r="AV136" s="14" t="s">
        <v>127</v>
      </c>
      <c r="AW136" s="14" t="s">
        <v>31</v>
      </c>
      <c r="AX136" s="14" t="s">
        <v>82</v>
      </c>
      <c r="AY136" s="163" t="s">
        <v>120</v>
      </c>
    </row>
    <row r="137" spans="1:65" s="2" customFormat="1" ht="16.5" customHeight="1">
      <c r="A137" s="29"/>
      <c r="B137" s="141"/>
      <c r="C137" s="142" t="s">
        <v>145</v>
      </c>
      <c r="D137" s="142" t="s">
        <v>122</v>
      </c>
      <c r="E137" s="143" t="s">
        <v>146</v>
      </c>
      <c r="F137" s="144" t="s">
        <v>147</v>
      </c>
      <c r="G137" s="145" t="s">
        <v>148</v>
      </c>
      <c r="H137" s="146">
        <v>5.2</v>
      </c>
      <c r="I137" s="147"/>
      <c r="J137" s="147">
        <f>ROUND(I137*H137,2)</f>
        <v>0</v>
      </c>
      <c r="K137" s="148"/>
      <c r="L137" s="30"/>
      <c r="M137" s="149" t="s">
        <v>1</v>
      </c>
      <c r="N137" s="150" t="s">
        <v>40</v>
      </c>
      <c r="O137" s="151">
        <v>0.27400000000000002</v>
      </c>
      <c r="P137" s="151">
        <f>O137*H137</f>
        <v>1.4248000000000001</v>
      </c>
      <c r="Q137" s="151">
        <v>2.6369000000000002E-3</v>
      </c>
      <c r="R137" s="151">
        <f>Q137*H137</f>
        <v>1.3711880000000001E-2</v>
      </c>
      <c r="S137" s="151">
        <v>0</v>
      </c>
      <c r="T137" s="152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3" t="s">
        <v>126</v>
      </c>
      <c r="AT137" s="153" t="s">
        <v>122</v>
      </c>
      <c r="AU137" s="153" t="s">
        <v>127</v>
      </c>
      <c r="AY137" s="17" t="s">
        <v>120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7" t="s">
        <v>127</v>
      </c>
      <c r="BK137" s="154">
        <f>ROUND(I137*H137,2)</f>
        <v>0</v>
      </c>
      <c r="BL137" s="17" t="s">
        <v>126</v>
      </c>
      <c r="BM137" s="153" t="s">
        <v>149</v>
      </c>
    </row>
    <row r="138" spans="1:65" s="14" customFormat="1">
      <c r="B138" s="162"/>
      <c r="D138" s="156" t="s">
        <v>129</v>
      </c>
      <c r="E138" s="163" t="s">
        <v>1</v>
      </c>
      <c r="F138" s="164" t="s">
        <v>150</v>
      </c>
      <c r="H138" s="165">
        <v>5.2</v>
      </c>
      <c r="L138" s="162"/>
      <c r="M138" s="166"/>
      <c r="N138" s="167"/>
      <c r="O138" s="167"/>
      <c r="P138" s="167"/>
      <c r="Q138" s="167"/>
      <c r="R138" s="167"/>
      <c r="S138" s="167"/>
      <c r="T138" s="168"/>
      <c r="AT138" s="163" t="s">
        <v>129</v>
      </c>
      <c r="AU138" s="163" t="s">
        <v>127</v>
      </c>
      <c r="AV138" s="14" t="s">
        <v>127</v>
      </c>
      <c r="AW138" s="14" t="s">
        <v>31</v>
      </c>
      <c r="AX138" s="14" t="s">
        <v>82</v>
      </c>
      <c r="AY138" s="163" t="s">
        <v>120</v>
      </c>
    </row>
    <row r="139" spans="1:65" s="2" customFormat="1" ht="16.5" customHeight="1">
      <c r="A139" s="29"/>
      <c r="B139" s="141"/>
      <c r="C139" s="142" t="s">
        <v>151</v>
      </c>
      <c r="D139" s="142" t="s">
        <v>122</v>
      </c>
      <c r="E139" s="143" t="s">
        <v>152</v>
      </c>
      <c r="F139" s="144" t="s">
        <v>153</v>
      </c>
      <c r="G139" s="145" t="s">
        <v>148</v>
      </c>
      <c r="H139" s="146">
        <v>5.2</v>
      </c>
      <c r="I139" s="147"/>
      <c r="J139" s="147">
        <f>ROUND(I139*H139,2)</f>
        <v>0</v>
      </c>
      <c r="K139" s="148"/>
      <c r="L139" s="30"/>
      <c r="M139" s="149" t="s">
        <v>1</v>
      </c>
      <c r="N139" s="150" t="s">
        <v>40</v>
      </c>
      <c r="O139" s="151">
        <v>9.1999999999999998E-2</v>
      </c>
      <c r="P139" s="151">
        <f>O139*H139</f>
        <v>0.47839999999999999</v>
      </c>
      <c r="Q139" s="151">
        <v>0</v>
      </c>
      <c r="R139" s="151">
        <f>Q139*H139</f>
        <v>0</v>
      </c>
      <c r="S139" s="151">
        <v>0</v>
      </c>
      <c r="T139" s="152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3" t="s">
        <v>126</v>
      </c>
      <c r="AT139" s="153" t="s">
        <v>122</v>
      </c>
      <c r="AU139" s="153" t="s">
        <v>127</v>
      </c>
      <c r="AY139" s="17" t="s">
        <v>120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7" t="s">
        <v>127</v>
      </c>
      <c r="BK139" s="154">
        <f>ROUND(I139*H139,2)</f>
        <v>0</v>
      </c>
      <c r="BL139" s="17" t="s">
        <v>126</v>
      </c>
      <c r="BM139" s="153" t="s">
        <v>154</v>
      </c>
    </row>
    <row r="140" spans="1:65" s="2" customFormat="1" ht="16.5" customHeight="1">
      <c r="A140" s="29"/>
      <c r="B140" s="141"/>
      <c r="C140" s="142" t="s">
        <v>155</v>
      </c>
      <c r="D140" s="142" t="s">
        <v>122</v>
      </c>
      <c r="E140" s="143" t="s">
        <v>156</v>
      </c>
      <c r="F140" s="144" t="s">
        <v>157</v>
      </c>
      <c r="G140" s="145" t="s">
        <v>158</v>
      </c>
      <c r="H140" s="146">
        <v>2.7E-2</v>
      </c>
      <c r="I140" s="147"/>
      <c r="J140" s="147">
        <f>ROUND(I140*H140,2)</f>
        <v>0</v>
      </c>
      <c r="K140" s="148"/>
      <c r="L140" s="30"/>
      <c r="M140" s="149" t="s">
        <v>1</v>
      </c>
      <c r="N140" s="150" t="s">
        <v>40</v>
      </c>
      <c r="O140" s="151">
        <v>15.231</v>
      </c>
      <c r="P140" s="151">
        <f>O140*H140</f>
        <v>0.41123700000000002</v>
      </c>
      <c r="Q140" s="151">
        <v>1.06277</v>
      </c>
      <c r="R140" s="151">
        <f>Q140*H140</f>
        <v>2.8694789999999998E-2</v>
      </c>
      <c r="S140" s="151">
        <v>0</v>
      </c>
      <c r="T140" s="15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126</v>
      </c>
      <c r="AT140" s="153" t="s">
        <v>122</v>
      </c>
      <c r="AU140" s="153" t="s">
        <v>127</v>
      </c>
      <c r="AY140" s="17" t="s">
        <v>120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7" t="s">
        <v>127</v>
      </c>
      <c r="BK140" s="154">
        <f>ROUND(I140*H140,2)</f>
        <v>0</v>
      </c>
      <c r="BL140" s="17" t="s">
        <v>126</v>
      </c>
      <c r="BM140" s="153" t="s">
        <v>159</v>
      </c>
    </row>
    <row r="141" spans="1:65" s="14" customFormat="1">
      <c r="B141" s="162"/>
      <c r="D141" s="156" t="s">
        <v>129</v>
      </c>
      <c r="E141" s="163" t="s">
        <v>1</v>
      </c>
      <c r="F141" s="164" t="s">
        <v>160</v>
      </c>
      <c r="H141" s="165">
        <v>2.7E-2</v>
      </c>
      <c r="L141" s="162"/>
      <c r="M141" s="166"/>
      <c r="N141" s="167"/>
      <c r="O141" s="167"/>
      <c r="P141" s="167"/>
      <c r="Q141" s="167"/>
      <c r="R141" s="167"/>
      <c r="S141" s="167"/>
      <c r="T141" s="168"/>
      <c r="AT141" s="163" t="s">
        <v>129</v>
      </c>
      <c r="AU141" s="163" t="s">
        <v>127</v>
      </c>
      <c r="AV141" s="14" t="s">
        <v>127</v>
      </c>
      <c r="AW141" s="14" t="s">
        <v>31</v>
      </c>
      <c r="AX141" s="14" t="s">
        <v>82</v>
      </c>
      <c r="AY141" s="163" t="s">
        <v>120</v>
      </c>
    </row>
    <row r="142" spans="1:65" s="12" customFormat="1" ht="22.9" customHeight="1">
      <c r="B142" s="129"/>
      <c r="D142" s="130" t="s">
        <v>73</v>
      </c>
      <c r="E142" s="139" t="s">
        <v>126</v>
      </c>
      <c r="F142" s="139" t="s">
        <v>161</v>
      </c>
      <c r="J142" s="140">
        <f>BK142</f>
        <v>0</v>
      </c>
      <c r="L142" s="129"/>
      <c r="M142" s="133"/>
      <c r="N142" s="134"/>
      <c r="O142" s="134"/>
      <c r="P142" s="135">
        <f>SUM(P143:P147)</f>
        <v>0</v>
      </c>
      <c r="Q142" s="134"/>
      <c r="R142" s="135">
        <f>SUM(R143:R147)</f>
        <v>0</v>
      </c>
      <c r="S142" s="134"/>
      <c r="T142" s="136">
        <f>SUM(T143:T147)</f>
        <v>0</v>
      </c>
      <c r="AR142" s="130" t="s">
        <v>82</v>
      </c>
      <c r="AT142" s="137" t="s">
        <v>73</v>
      </c>
      <c r="AU142" s="137" t="s">
        <v>82</v>
      </c>
      <c r="AY142" s="130" t="s">
        <v>120</v>
      </c>
      <c r="BK142" s="138">
        <f>SUM(BK143:BK147)</f>
        <v>0</v>
      </c>
    </row>
    <row r="143" spans="1:65" s="2" customFormat="1" ht="16.5" customHeight="1">
      <c r="A143" s="29"/>
      <c r="B143" s="141"/>
      <c r="C143" s="142" t="s">
        <v>162</v>
      </c>
      <c r="D143" s="142" t="s">
        <v>122</v>
      </c>
      <c r="E143" s="143" t="s">
        <v>163</v>
      </c>
      <c r="F143" s="144" t="s">
        <v>164</v>
      </c>
      <c r="G143" s="145" t="s">
        <v>138</v>
      </c>
      <c r="H143" s="146">
        <v>2</v>
      </c>
      <c r="I143" s="147"/>
      <c r="J143" s="147">
        <f>ROUND(I143*H143,2)</f>
        <v>0</v>
      </c>
      <c r="K143" s="148"/>
      <c r="L143" s="30"/>
      <c r="M143" s="149" t="s">
        <v>1</v>
      </c>
      <c r="N143" s="150" t="s">
        <v>40</v>
      </c>
      <c r="O143" s="151">
        <v>0</v>
      </c>
      <c r="P143" s="151">
        <f>O143*H143</f>
        <v>0</v>
      </c>
      <c r="Q143" s="151">
        <v>0</v>
      </c>
      <c r="R143" s="151">
        <f>Q143*H143</f>
        <v>0</v>
      </c>
      <c r="S143" s="151">
        <v>0</v>
      </c>
      <c r="T143" s="152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126</v>
      </c>
      <c r="AT143" s="153" t="s">
        <v>122</v>
      </c>
      <c r="AU143" s="153" t="s">
        <v>127</v>
      </c>
      <c r="AY143" s="17" t="s">
        <v>120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7" t="s">
        <v>127</v>
      </c>
      <c r="BK143" s="154">
        <f>ROUND(I143*H143,2)</f>
        <v>0</v>
      </c>
      <c r="BL143" s="17" t="s">
        <v>126</v>
      </c>
      <c r="BM143" s="153" t="s">
        <v>165</v>
      </c>
    </row>
    <row r="144" spans="1:65" s="2" customFormat="1" ht="19.5">
      <c r="A144" s="29"/>
      <c r="B144" s="30"/>
      <c r="C144" s="29"/>
      <c r="D144" s="156" t="s">
        <v>166</v>
      </c>
      <c r="E144" s="29"/>
      <c r="F144" s="169" t="s">
        <v>167</v>
      </c>
      <c r="G144" s="29"/>
      <c r="H144" s="29"/>
      <c r="I144" s="29"/>
      <c r="J144" s="29"/>
      <c r="K144" s="29"/>
      <c r="L144" s="30"/>
      <c r="M144" s="170"/>
      <c r="N144" s="171"/>
      <c r="O144" s="55"/>
      <c r="P144" s="55"/>
      <c r="Q144" s="55"/>
      <c r="R144" s="55"/>
      <c r="S144" s="55"/>
      <c r="T144" s="56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7" t="s">
        <v>166</v>
      </c>
      <c r="AU144" s="17" t="s">
        <v>127</v>
      </c>
    </row>
    <row r="145" spans="1:65" s="2" customFormat="1" ht="24.2" customHeight="1">
      <c r="A145" s="29"/>
      <c r="B145" s="141"/>
      <c r="C145" s="172" t="s">
        <v>168</v>
      </c>
      <c r="D145" s="172" t="s">
        <v>169</v>
      </c>
      <c r="E145" s="173" t="s">
        <v>170</v>
      </c>
      <c r="F145" s="174" t="s">
        <v>171</v>
      </c>
      <c r="G145" s="175" t="s">
        <v>138</v>
      </c>
      <c r="H145" s="176">
        <v>2</v>
      </c>
      <c r="I145" s="177"/>
      <c r="J145" s="177">
        <f>ROUND(I145*H145,2)</f>
        <v>0</v>
      </c>
      <c r="K145" s="178"/>
      <c r="L145" s="179"/>
      <c r="M145" s="180" t="s">
        <v>1</v>
      </c>
      <c r="N145" s="181" t="s">
        <v>40</v>
      </c>
      <c r="O145" s="151">
        <v>0</v>
      </c>
      <c r="P145" s="151">
        <f>O145*H145</f>
        <v>0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162</v>
      </c>
      <c r="AT145" s="153" t="s">
        <v>169</v>
      </c>
      <c r="AU145" s="153" t="s">
        <v>127</v>
      </c>
      <c r="AY145" s="17" t="s">
        <v>120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7" t="s">
        <v>127</v>
      </c>
      <c r="BK145" s="154">
        <f>ROUND(I145*H145,2)</f>
        <v>0</v>
      </c>
      <c r="BL145" s="17" t="s">
        <v>126</v>
      </c>
      <c r="BM145" s="153" t="s">
        <v>172</v>
      </c>
    </row>
    <row r="146" spans="1:65" s="2" customFormat="1" ht="16.5" customHeight="1">
      <c r="A146" s="29"/>
      <c r="B146" s="141"/>
      <c r="C146" s="142" t="s">
        <v>173</v>
      </c>
      <c r="D146" s="142" t="s">
        <v>122</v>
      </c>
      <c r="E146" s="143" t="s">
        <v>174</v>
      </c>
      <c r="F146" s="144" t="s">
        <v>175</v>
      </c>
      <c r="G146" s="145" t="s">
        <v>176</v>
      </c>
      <c r="H146" s="146">
        <v>1</v>
      </c>
      <c r="I146" s="147"/>
      <c r="J146" s="147">
        <f>ROUND(I146*H146,2)</f>
        <v>0</v>
      </c>
      <c r="K146" s="148"/>
      <c r="L146" s="30"/>
      <c r="M146" s="149" t="s">
        <v>1</v>
      </c>
      <c r="N146" s="150" t="s">
        <v>40</v>
      </c>
      <c r="O146" s="151">
        <v>0</v>
      </c>
      <c r="P146" s="151">
        <f>O146*H146</f>
        <v>0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126</v>
      </c>
      <c r="AT146" s="153" t="s">
        <v>122</v>
      </c>
      <c r="AU146" s="153" t="s">
        <v>127</v>
      </c>
      <c r="AY146" s="17" t="s">
        <v>120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7" t="s">
        <v>127</v>
      </c>
      <c r="BK146" s="154">
        <f>ROUND(I146*H146,2)</f>
        <v>0</v>
      </c>
      <c r="BL146" s="17" t="s">
        <v>126</v>
      </c>
      <c r="BM146" s="153" t="s">
        <v>177</v>
      </c>
    </row>
    <row r="147" spans="1:65" s="2" customFormat="1" ht="16.5" customHeight="1">
      <c r="A147" s="29"/>
      <c r="B147" s="141"/>
      <c r="C147" s="142" t="s">
        <v>178</v>
      </c>
      <c r="D147" s="142" t="s">
        <v>122</v>
      </c>
      <c r="E147" s="143" t="s">
        <v>179</v>
      </c>
      <c r="F147" s="144" t="s">
        <v>180</v>
      </c>
      <c r="G147" s="145" t="s">
        <v>176</v>
      </c>
      <c r="H147" s="146">
        <v>1</v>
      </c>
      <c r="I147" s="147"/>
      <c r="J147" s="147">
        <f>ROUND(I147*H147,2)</f>
        <v>0</v>
      </c>
      <c r="K147" s="148"/>
      <c r="L147" s="30"/>
      <c r="M147" s="149" t="s">
        <v>1</v>
      </c>
      <c r="N147" s="150" t="s">
        <v>40</v>
      </c>
      <c r="O147" s="151">
        <v>0</v>
      </c>
      <c r="P147" s="151">
        <f>O147*H147</f>
        <v>0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126</v>
      </c>
      <c r="AT147" s="153" t="s">
        <v>122</v>
      </c>
      <c r="AU147" s="153" t="s">
        <v>127</v>
      </c>
      <c r="AY147" s="17" t="s">
        <v>120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7" t="s">
        <v>127</v>
      </c>
      <c r="BK147" s="154">
        <f>ROUND(I147*H147,2)</f>
        <v>0</v>
      </c>
      <c r="BL147" s="17" t="s">
        <v>126</v>
      </c>
      <c r="BM147" s="153" t="s">
        <v>181</v>
      </c>
    </row>
    <row r="148" spans="1:65" s="12" customFormat="1" ht="22.9" customHeight="1">
      <c r="B148" s="129"/>
      <c r="D148" s="130" t="s">
        <v>73</v>
      </c>
      <c r="E148" s="139" t="s">
        <v>168</v>
      </c>
      <c r="F148" s="139" t="s">
        <v>182</v>
      </c>
      <c r="J148" s="140">
        <f>BK148</f>
        <v>0</v>
      </c>
      <c r="L148" s="129"/>
      <c r="M148" s="133"/>
      <c r="N148" s="134"/>
      <c r="O148" s="134"/>
      <c r="P148" s="135">
        <f>SUM(P149:P151)</f>
        <v>0</v>
      </c>
      <c r="Q148" s="134"/>
      <c r="R148" s="135">
        <f>SUM(R149:R151)</f>
        <v>0</v>
      </c>
      <c r="S148" s="134"/>
      <c r="T148" s="136">
        <f>SUM(T149:T151)</f>
        <v>0</v>
      </c>
      <c r="AR148" s="130" t="s">
        <v>82</v>
      </c>
      <c r="AT148" s="137" t="s">
        <v>73</v>
      </c>
      <c r="AU148" s="137" t="s">
        <v>82</v>
      </c>
      <c r="AY148" s="130" t="s">
        <v>120</v>
      </c>
      <c r="BK148" s="138">
        <f>SUM(BK149:BK151)</f>
        <v>0</v>
      </c>
    </row>
    <row r="149" spans="1:65" s="2" customFormat="1" ht="16.5" customHeight="1">
      <c r="A149" s="29"/>
      <c r="B149" s="141"/>
      <c r="C149" s="142" t="s">
        <v>183</v>
      </c>
      <c r="D149" s="142" t="s">
        <v>122</v>
      </c>
      <c r="E149" s="143" t="s">
        <v>184</v>
      </c>
      <c r="F149" s="144" t="s">
        <v>185</v>
      </c>
      <c r="G149" s="145" t="s">
        <v>186</v>
      </c>
      <c r="H149" s="146">
        <v>2</v>
      </c>
      <c r="I149" s="147"/>
      <c r="J149" s="147">
        <f>ROUND(I149*H149,2)</f>
        <v>0</v>
      </c>
      <c r="K149" s="148"/>
      <c r="L149" s="30"/>
      <c r="M149" s="149" t="s">
        <v>1</v>
      </c>
      <c r="N149" s="150" t="s">
        <v>40</v>
      </c>
      <c r="O149" s="151">
        <v>0</v>
      </c>
      <c r="P149" s="151">
        <f>O149*H149</f>
        <v>0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126</v>
      </c>
      <c r="AT149" s="153" t="s">
        <v>122</v>
      </c>
      <c r="AU149" s="153" t="s">
        <v>127</v>
      </c>
      <c r="AY149" s="17" t="s">
        <v>120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7" t="s">
        <v>127</v>
      </c>
      <c r="BK149" s="154">
        <f>ROUND(I149*H149,2)</f>
        <v>0</v>
      </c>
      <c r="BL149" s="17" t="s">
        <v>126</v>
      </c>
      <c r="BM149" s="153" t="s">
        <v>187</v>
      </c>
    </row>
    <row r="150" spans="1:65" s="2" customFormat="1" ht="16.5" customHeight="1">
      <c r="A150" s="29"/>
      <c r="B150" s="141"/>
      <c r="C150" s="142" t="s">
        <v>188</v>
      </c>
      <c r="D150" s="142" t="s">
        <v>122</v>
      </c>
      <c r="E150" s="143" t="s">
        <v>189</v>
      </c>
      <c r="F150" s="144" t="s">
        <v>190</v>
      </c>
      <c r="G150" s="145" t="s">
        <v>191</v>
      </c>
      <c r="H150" s="146">
        <v>4</v>
      </c>
      <c r="I150" s="147"/>
      <c r="J150" s="147">
        <f>ROUND(I150*H150,2)</f>
        <v>0</v>
      </c>
      <c r="K150" s="148"/>
      <c r="L150" s="30"/>
      <c r="M150" s="149" t="s">
        <v>1</v>
      </c>
      <c r="N150" s="150" t="s">
        <v>40</v>
      </c>
      <c r="O150" s="151">
        <v>0</v>
      </c>
      <c r="P150" s="151">
        <f>O150*H150</f>
        <v>0</v>
      </c>
      <c r="Q150" s="151">
        <v>0</v>
      </c>
      <c r="R150" s="151">
        <f>Q150*H150</f>
        <v>0</v>
      </c>
      <c r="S150" s="151">
        <v>0</v>
      </c>
      <c r="T150" s="152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3" t="s">
        <v>126</v>
      </c>
      <c r="AT150" s="153" t="s">
        <v>122</v>
      </c>
      <c r="AU150" s="153" t="s">
        <v>127</v>
      </c>
      <c r="AY150" s="17" t="s">
        <v>120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7" t="s">
        <v>127</v>
      </c>
      <c r="BK150" s="154">
        <f>ROUND(I150*H150,2)</f>
        <v>0</v>
      </c>
      <c r="BL150" s="17" t="s">
        <v>126</v>
      </c>
      <c r="BM150" s="153" t="s">
        <v>192</v>
      </c>
    </row>
    <row r="151" spans="1:65" s="2" customFormat="1" ht="16.5" customHeight="1">
      <c r="A151" s="29"/>
      <c r="B151" s="141"/>
      <c r="C151" s="142" t="s">
        <v>193</v>
      </c>
      <c r="D151" s="142" t="s">
        <v>122</v>
      </c>
      <c r="E151" s="143" t="s">
        <v>194</v>
      </c>
      <c r="F151" s="144" t="s">
        <v>195</v>
      </c>
      <c r="G151" s="145" t="s">
        <v>186</v>
      </c>
      <c r="H151" s="146">
        <v>2</v>
      </c>
      <c r="I151" s="147"/>
      <c r="J151" s="147">
        <f>ROUND(I151*H151,2)</f>
        <v>0</v>
      </c>
      <c r="K151" s="148"/>
      <c r="L151" s="30"/>
      <c r="M151" s="149" t="s">
        <v>1</v>
      </c>
      <c r="N151" s="150" t="s">
        <v>40</v>
      </c>
      <c r="O151" s="151">
        <v>0</v>
      </c>
      <c r="P151" s="151">
        <f>O151*H151</f>
        <v>0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3" t="s">
        <v>126</v>
      </c>
      <c r="AT151" s="153" t="s">
        <v>122</v>
      </c>
      <c r="AU151" s="153" t="s">
        <v>127</v>
      </c>
      <c r="AY151" s="17" t="s">
        <v>120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7" t="s">
        <v>127</v>
      </c>
      <c r="BK151" s="154">
        <f>ROUND(I151*H151,2)</f>
        <v>0</v>
      </c>
      <c r="BL151" s="17" t="s">
        <v>126</v>
      </c>
      <c r="BM151" s="153" t="s">
        <v>196</v>
      </c>
    </row>
    <row r="152" spans="1:65" s="12" customFormat="1" ht="22.9" customHeight="1">
      <c r="B152" s="129"/>
      <c r="D152" s="130" t="s">
        <v>73</v>
      </c>
      <c r="E152" s="139" t="s">
        <v>197</v>
      </c>
      <c r="F152" s="139" t="s">
        <v>198</v>
      </c>
      <c r="J152" s="140">
        <f>BK152</f>
        <v>0</v>
      </c>
      <c r="L152" s="129"/>
      <c r="M152" s="133"/>
      <c r="N152" s="134"/>
      <c r="O152" s="134"/>
      <c r="P152" s="135">
        <f>P153</f>
        <v>4.0270260000000002</v>
      </c>
      <c r="Q152" s="134"/>
      <c r="R152" s="135">
        <f>R153</f>
        <v>0</v>
      </c>
      <c r="S152" s="134"/>
      <c r="T152" s="136">
        <f>T153</f>
        <v>0</v>
      </c>
      <c r="AR152" s="130" t="s">
        <v>82</v>
      </c>
      <c r="AT152" s="137" t="s">
        <v>73</v>
      </c>
      <c r="AU152" s="137" t="s">
        <v>82</v>
      </c>
      <c r="AY152" s="130" t="s">
        <v>120</v>
      </c>
      <c r="BK152" s="138">
        <f>BK153</f>
        <v>0</v>
      </c>
    </row>
    <row r="153" spans="1:65" s="2" customFormat="1" ht="16.5" customHeight="1">
      <c r="A153" s="29"/>
      <c r="B153" s="141"/>
      <c r="C153" s="142" t="s">
        <v>8</v>
      </c>
      <c r="D153" s="142" t="s">
        <v>122</v>
      </c>
      <c r="E153" s="143" t="s">
        <v>199</v>
      </c>
      <c r="F153" s="144" t="s">
        <v>200</v>
      </c>
      <c r="G153" s="145" t="s">
        <v>158</v>
      </c>
      <c r="H153" s="146">
        <v>4.8460000000000001</v>
      </c>
      <c r="I153" s="147"/>
      <c r="J153" s="147">
        <f>ROUND(I153*H153,2)</f>
        <v>0</v>
      </c>
      <c r="K153" s="148"/>
      <c r="L153" s="30"/>
      <c r="M153" s="149" t="s">
        <v>1</v>
      </c>
      <c r="N153" s="150" t="s">
        <v>40</v>
      </c>
      <c r="O153" s="151">
        <v>0.83099999999999996</v>
      </c>
      <c r="P153" s="151">
        <f>O153*H153</f>
        <v>4.0270260000000002</v>
      </c>
      <c r="Q153" s="151">
        <v>0</v>
      </c>
      <c r="R153" s="151">
        <f>Q153*H153</f>
        <v>0</v>
      </c>
      <c r="S153" s="151">
        <v>0</v>
      </c>
      <c r="T153" s="152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3" t="s">
        <v>126</v>
      </c>
      <c r="AT153" s="153" t="s">
        <v>122</v>
      </c>
      <c r="AU153" s="153" t="s">
        <v>127</v>
      </c>
      <c r="AY153" s="17" t="s">
        <v>120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7" t="s">
        <v>127</v>
      </c>
      <c r="BK153" s="154">
        <f>ROUND(I153*H153,2)</f>
        <v>0</v>
      </c>
      <c r="BL153" s="17" t="s">
        <v>126</v>
      </c>
      <c r="BM153" s="153" t="s">
        <v>201</v>
      </c>
    </row>
    <row r="154" spans="1:65" s="12" customFormat="1" ht="25.9" customHeight="1">
      <c r="B154" s="129"/>
      <c r="D154" s="130" t="s">
        <v>73</v>
      </c>
      <c r="E154" s="131" t="s">
        <v>202</v>
      </c>
      <c r="F154" s="131" t="s">
        <v>203</v>
      </c>
      <c r="J154" s="132">
        <f>BK154</f>
        <v>0</v>
      </c>
      <c r="L154" s="129"/>
      <c r="M154" s="133"/>
      <c r="N154" s="134"/>
      <c r="O154" s="134"/>
      <c r="P154" s="135">
        <f>P155</f>
        <v>0</v>
      </c>
      <c r="Q154" s="134"/>
      <c r="R154" s="135">
        <f>R155</f>
        <v>0</v>
      </c>
      <c r="S154" s="134"/>
      <c r="T154" s="136">
        <f>T155</f>
        <v>0</v>
      </c>
      <c r="AR154" s="130" t="s">
        <v>127</v>
      </c>
      <c r="AT154" s="137" t="s">
        <v>73</v>
      </c>
      <c r="AU154" s="137" t="s">
        <v>74</v>
      </c>
      <c r="AY154" s="130" t="s">
        <v>120</v>
      </c>
      <c r="BK154" s="138">
        <f>BK155</f>
        <v>0</v>
      </c>
    </row>
    <row r="155" spans="1:65" s="12" customFormat="1" ht="22.9" customHeight="1">
      <c r="B155" s="129"/>
      <c r="D155" s="130" t="s">
        <v>73</v>
      </c>
      <c r="E155" s="139" t="s">
        <v>204</v>
      </c>
      <c r="F155" s="139" t="s">
        <v>205</v>
      </c>
      <c r="J155" s="140">
        <f>BK155</f>
        <v>0</v>
      </c>
      <c r="L155" s="129"/>
      <c r="M155" s="133"/>
      <c r="N155" s="134"/>
      <c r="O155" s="134"/>
      <c r="P155" s="135">
        <f>SUM(P156:P157)</f>
        <v>0</v>
      </c>
      <c r="Q155" s="134"/>
      <c r="R155" s="135">
        <f>SUM(R156:R157)</f>
        <v>0</v>
      </c>
      <c r="S155" s="134"/>
      <c r="T155" s="136">
        <f>SUM(T156:T157)</f>
        <v>0</v>
      </c>
      <c r="AR155" s="130" t="s">
        <v>127</v>
      </c>
      <c r="AT155" s="137" t="s">
        <v>73</v>
      </c>
      <c r="AU155" s="137" t="s">
        <v>82</v>
      </c>
      <c r="AY155" s="130" t="s">
        <v>120</v>
      </c>
      <c r="BK155" s="138">
        <f>SUM(BK156:BK157)</f>
        <v>0</v>
      </c>
    </row>
    <row r="156" spans="1:65" s="2" customFormat="1" ht="16.5" customHeight="1">
      <c r="A156" s="29"/>
      <c r="B156" s="141"/>
      <c r="C156" s="142" t="s">
        <v>206</v>
      </c>
      <c r="D156" s="142" t="s">
        <v>122</v>
      </c>
      <c r="E156" s="143" t="s">
        <v>207</v>
      </c>
      <c r="F156" s="144" t="s">
        <v>208</v>
      </c>
      <c r="G156" s="145" t="s">
        <v>186</v>
      </c>
      <c r="H156" s="146">
        <v>2</v>
      </c>
      <c r="I156" s="147"/>
      <c r="J156" s="147">
        <f>ROUND(I156*H156,2)</f>
        <v>0</v>
      </c>
      <c r="K156" s="148"/>
      <c r="L156" s="30"/>
      <c r="M156" s="149" t="s">
        <v>1</v>
      </c>
      <c r="N156" s="150" t="s">
        <v>40</v>
      </c>
      <c r="O156" s="151">
        <v>0</v>
      </c>
      <c r="P156" s="151">
        <f>O156*H156</f>
        <v>0</v>
      </c>
      <c r="Q156" s="151">
        <v>0</v>
      </c>
      <c r="R156" s="151">
        <f>Q156*H156</f>
        <v>0</v>
      </c>
      <c r="S156" s="151">
        <v>0</v>
      </c>
      <c r="T156" s="152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3" t="s">
        <v>206</v>
      </c>
      <c r="AT156" s="153" t="s">
        <v>122</v>
      </c>
      <c r="AU156" s="153" t="s">
        <v>127</v>
      </c>
      <c r="AY156" s="17" t="s">
        <v>120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7" t="s">
        <v>127</v>
      </c>
      <c r="BK156" s="154">
        <f>ROUND(I156*H156,2)</f>
        <v>0</v>
      </c>
      <c r="BL156" s="17" t="s">
        <v>206</v>
      </c>
      <c r="BM156" s="153" t="s">
        <v>209</v>
      </c>
    </row>
    <row r="157" spans="1:65" s="2" customFormat="1" ht="16.5" customHeight="1">
      <c r="A157" s="29"/>
      <c r="B157" s="141"/>
      <c r="C157" s="142" t="s">
        <v>210</v>
      </c>
      <c r="D157" s="142" t="s">
        <v>122</v>
      </c>
      <c r="E157" s="143" t="s">
        <v>211</v>
      </c>
      <c r="F157" s="144" t="s">
        <v>212</v>
      </c>
      <c r="G157" s="145" t="s">
        <v>186</v>
      </c>
      <c r="H157" s="146">
        <v>2</v>
      </c>
      <c r="I157" s="147"/>
      <c r="J157" s="147">
        <f>ROUND(I157*H157,2)</f>
        <v>0</v>
      </c>
      <c r="K157" s="148"/>
      <c r="L157" s="30"/>
      <c r="M157" s="149" t="s">
        <v>1</v>
      </c>
      <c r="N157" s="150" t="s">
        <v>40</v>
      </c>
      <c r="O157" s="151">
        <v>0</v>
      </c>
      <c r="P157" s="151">
        <f>O157*H157</f>
        <v>0</v>
      </c>
      <c r="Q157" s="151">
        <v>0</v>
      </c>
      <c r="R157" s="151">
        <f>Q157*H157</f>
        <v>0</v>
      </c>
      <c r="S157" s="151">
        <v>0</v>
      </c>
      <c r="T157" s="152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206</v>
      </c>
      <c r="AT157" s="153" t="s">
        <v>122</v>
      </c>
      <c r="AU157" s="153" t="s">
        <v>127</v>
      </c>
      <c r="AY157" s="17" t="s">
        <v>120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7" t="s">
        <v>127</v>
      </c>
      <c r="BK157" s="154">
        <f>ROUND(I157*H157,2)</f>
        <v>0</v>
      </c>
      <c r="BL157" s="17" t="s">
        <v>206</v>
      </c>
      <c r="BM157" s="153" t="s">
        <v>213</v>
      </c>
    </row>
    <row r="158" spans="1:65" s="12" customFormat="1" ht="25.9" customHeight="1">
      <c r="B158" s="129"/>
      <c r="D158" s="130" t="s">
        <v>73</v>
      </c>
      <c r="E158" s="131" t="s">
        <v>214</v>
      </c>
      <c r="F158" s="131" t="s">
        <v>215</v>
      </c>
      <c r="J158" s="132">
        <f>BK158</f>
        <v>0</v>
      </c>
      <c r="L158" s="129"/>
      <c r="M158" s="133"/>
      <c r="N158" s="134"/>
      <c r="O158" s="134"/>
      <c r="P158" s="135">
        <f>P159</f>
        <v>0</v>
      </c>
      <c r="Q158" s="134"/>
      <c r="R158" s="135">
        <f>R159</f>
        <v>0</v>
      </c>
      <c r="S158" s="134"/>
      <c r="T158" s="136">
        <f>T159</f>
        <v>0</v>
      </c>
      <c r="AR158" s="130" t="s">
        <v>145</v>
      </c>
      <c r="AT158" s="137" t="s">
        <v>73</v>
      </c>
      <c r="AU158" s="137" t="s">
        <v>74</v>
      </c>
      <c r="AY158" s="130" t="s">
        <v>120</v>
      </c>
      <c r="BK158" s="138">
        <f>BK159</f>
        <v>0</v>
      </c>
    </row>
    <row r="159" spans="1:65" s="12" customFormat="1" ht="22.9" customHeight="1">
      <c r="B159" s="129"/>
      <c r="D159" s="130" t="s">
        <v>73</v>
      </c>
      <c r="E159" s="139" t="s">
        <v>216</v>
      </c>
      <c r="F159" s="139" t="s">
        <v>217</v>
      </c>
      <c r="J159" s="140">
        <f>BK159</f>
        <v>0</v>
      </c>
      <c r="L159" s="129"/>
      <c r="M159" s="133"/>
      <c r="N159" s="134"/>
      <c r="O159" s="134"/>
      <c r="P159" s="135">
        <f>P160</f>
        <v>0</v>
      </c>
      <c r="Q159" s="134"/>
      <c r="R159" s="135">
        <f>R160</f>
        <v>0</v>
      </c>
      <c r="S159" s="134"/>
      <c r="T159" s="136">
        <f>T160</f>
        <v>0</v>
      </c>
      <c r="AR159" s="130" t="s">
        <v>145</v>
      </c>
      <c r="AT159" s="137" t="s">
        <v>73</v>
      </c>
      <c r="AU159" s="137" t="s">
        <v>82</v>
      </c>
      <c r="AY159" s="130" t="s">
        <v>120</v>
      </c>
      <c r="BK159" s="138">
        <f>BK160</f>
        <v>0</v>
      </c>
    </row>
    <row r="160" spans="1:65" s="2" customFormat="1" ht="24.2" customHeight="1">
      <c r="A160" s="29"/>
      <c r="B160" s="141"/>
      <c r="C160" s="142" t="s">
        <v>218</v>
      </c>
      <c r="D160" s="142" t="s">
        <v>122</v>
      </c>
      <c r="E160" s="143" t="s">
        <v>219</v>
      </c>
      <c r="F160" s="144" t="s">
        <v>220</v>
      </c>
      <c r="G160" s="145" t="s">
        <v>186</v>
      </c>
      <c r="H160" s="146">
        <v>1</v>
      </c>
      <c r="I160" s="147"/>
      <c r="J160" s="147">
        <f>ROUND(I160*H160,2)</f>
        <v>0</v>
      </c>
      <c r="K160" s="148"/>
      <c r="L160" s="30"/>
      <c r="M160" s="182" t="s">
        <v>1</v>
      </c>
      <c r="N160" s="183" t="s">
        <v>40</v>
      </c>
      <c r="O160" s="184">
        <v>0</v>
      </c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3" t="s">
        <v>221</v>
      </c>
      <c r="AT160" s="153" t="s">
        <v>122</v>
      </c>
      <c r="AU160" s="153" t="s">
        <v>127</v>
      </c>
      <c r="AY160" s="17" t="s">
        <v>120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7" t="s">
        <v>127</v>
      </c>
      <c r="BK160" s="154">
        <f>ROUND(I160*H160,2)</f>
        <v>0</v>
      </c>
      <c r="BL160" s="17" t="s">
        <v>221</v>
      </c>
      <c r="BM160" s="153" t="s">
        <v>222</v>
      </c>
    </row>
    <row r="161" spans="1:31" s="2" customFormat="1" ht="6.95" customHeight="1">
      <c r="A161" s="29"/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30"/>
      <c r="M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</row>
  </sheetData>
  <autoFilter ref="C125:K160" xr:uid="{00000000-0009-0000-0000-000001000000}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54"/>
  <sheetViews>
    <sheetView showGridLines="0" workbookViewId="0">
      <selection activeCell="F121" sqref="F1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7" t="s">
        <v>86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hidden="1" customHeight="1">
      <c r="B4" s="20"/>
      <c r="D4" s="21" t="s">
        <v>87</v>
      </c>
      <c r="L4" s="20"/>
      <c r="M4" s="91" t="s">
        <v>10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6" t="s">
        <v>14</v>
      </c>
      <c r="L6" s="20"/>
    </row>
    <row r="7" spans="1:46" s="1" customFormat="1" ht="26.25" hidden="1" customHeight="1">
      <c r="B7" s="20"/>
      <c r="E7" s="231" t="str">
        <f>'Rekapitulace stavby'!K6</f>
        <v>VOŠ, SŠ, ZŠ a MŠ Hradec Králové, Štefánikova 549 Rekonstrukce schodiště internát</v>
      </c>
      <c r="F7" s="232"/>
      <c r="G7" s="232"/>
      <c r="H7" s="232"/>
      <c r="L7" s="20"/>
    </row>
    <row r="8" spans="1:46" s="2" customFormat="1" ht="12" hidden="1" customHeight="1">
      <c r="A8" s="29"/>
      <c r="B8" s="30"/>
      <c r="C8" s="29"/>
      <c r="D8" s="26" t="s">
        <v>88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09" t="s">
        <v>223</v>
      </c>
      <c r="F9" s="233"/>
      <c r="G9" s="233"/>
      <c r="H9" s="23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2">
        <f>'Rekapitulace stavby'!AN8</f>
        <v>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6" t="s">
        <v>20</v>
      </c>
      <c r="E14" s="29"/>
      <c r="F14" s="29"/>
      <c r="G14" s="29"/>
      <c r="H14" s="29"/>
      <c r="I14" s="26" t="s">
        <v>21</v>
      </c>
      <c r="J14" s="24" t="s">
        <v>22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25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21</v>
      </c>
      <c r="J17" s="24" t="s">
        <v>27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4" t="s">
        <v>28</v>
      </c>
      <c r="F18" s="29"/>
      <c r="G18" s="29"/>
      <c r="H18" s="29"/>
      <c r="I18" s="26" t="s">
        <v>24</v>
      </c>
      <c r="J18" s="24" t="s">
        <v>29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6" t="s">
        <v>30</v>
      </c>
      <c r="E20" s="29"/>
      <c r="F20" s="29"/>
      <c r="G20" s="29"/>
      <c r="H20" s="29"/>
      <c r="I20" s="26" t="s">
        <v>21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4" t="str">
        <f>IF('Rekapitulace stavby'!E17="","",'Rekapitulace stavby'!E17)</f>
        <v xml:space="preserve"> </v>
      </c>
      <c r="F21" s="29"/>
      <c r="G21" s="29"/>
      <c r="H21" s="29"/>
      <c r="I21" s="26" t="s">
        <v>24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6" t="s">
        <v>32</v>
      </c>
      <c r="E23" s="29"/>
      <c r="F23" s="29"/>
      <c r="G23" s="29"/>
      <c r="H23" s="29"/>
      <c r="I23" s="26" t="s">
        <v>21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24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2"/>
      <c r="B27" s="93"/>
      <c r="C27" s="92"/>
      <c r="D27" s="92"/>
      <c r="E27" s="227" t="s">
        <v>1</v>
      </c>
      <c r="F27" s="227"/>
      <c r="G27" s="227"/>
      <c r="H27" s="22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95" t="s">
        <v>34</v>
      </c>
      <c r="E30" s="29"/>
      <c r="F30" s="29"/>
      <c r="G30" s="29"/>
      <c r="H30" s="29"/>
      <c r="I30" s="29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96" t="s">
        <v>38</v>
      </c>
      <c r="E33" s="26" t="s">
        <v>39</v>
      </c>
      <c r="F33" s="97">
        <f>ROUND((SUM(BE124:BE153)),  2)</f>
        <v>0</v>
      </c>
      <c r="G33" s="29"/>
      <c r="H33" s="29"/>
      <c r="I33" s="98">
        <v>0.21</v>
      </c>
      <c r="J33" s="97">
        <f>ROUND(((SUM(BE124:BE153))*I33),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6" t="s">
        <v>40</v>
      </c>
      <c r="F34" s="97">
        <f>ROUND((SUM(BF124:BF153)),  2)</f>
        <v>0</v>
      </c>
      <c r="G34" s="29"/>
      <c r="H34" s="29"/>
      <c r="I34" s="98">
        <v>0.15</v>
      </c>
      <c r="J34" s="97">
        <f>ROUND(((SUM(BF124:BF153))*I34),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41</v>
      </c>
      <c r="F35" s="97">
        <f>ROUND((SUM(BG124:BG153)),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42</v>
      </c>
      <c r="F36" s="97">
        <f>ROUND((SUM(BH124:BH153)),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43</v>
      </c>
      <c r="F37" s="97">
        <f>ROUND((SUM(BI124:BI153)),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99"/>
      <c r="D39" s="100" t="s">
        <v>44</v>
      </c>
      <c r="E39" s="57"/>
      <c r="F39" s="57"/>
      <c r="G39" s="101" t="s">
        <v>45</v>
      </c>
      <c r="H39" s="102" t="s">
        <v>46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29"/>
      <c r="B61" s="30"/>
      <c r="C61" s="29"/>
      <c r="D61" s="42" t="s">
        <v>49</v>
      </c>
      <c r="E61" s="32"/>
      <c r="F61" s="105" t="s">
        <v>50</v>
      </c>
      <c r="G61" s="42" t="s">
        <v>49</v>
      </c>
      <c r="H61" s="32"/>
      <c r="I61" s="32"/>
      <c r="J61" s="106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29"/>
      <c r="B76" s="30"/>
      <c r="C76" s="29"/>
      <c r="D76" s="42" t="s">
        <v>49</v>
      </c>
      <c r="E76" s="32"/>
      <c r="F76" s="105" t="s">
        <v>50</v>
      </c>
      <c r="G76" s="42" t="s">
        <v>49</v>
      </c>
      <c r="H76" s="32"/>
      <c r="I76" s="32"/>
      <c r="J76" s="106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21" t="s">
        <v>90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hidden="1" customHeight="1">
      <c r="A85" s="29"/>
      <c r="B85" s="30"/>
      <c r="C85" s="29"/>
      <c r="D85" s="29"/>
      <c r="E85" s="231" t="str">
        <f>E7</f>
        <v>VOŠ, SŠ, ZŠ a MŠ Hradec Králové, Štefánikova 549 Rekonstrukce schodiště internát</v>
      </c>
      <c r="F85" s="232"/>
      <c r="G85" s="232"/>
      <c r="H85" s="23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6" t="s">
        <v>88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9" t="str">
        <f>E9</f>
        <v>02 - Stavební úpravy 3 stup schodiště</v>
      </c>
      <c r="F87" s="233"/>
      <c r="G87" s="233"/>
      <c r="H87" s="23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6" t="s">
        <v>17</v>
      </c>
      <c r="D89" s="29"/>
      <c r="E89" s="29"/>
      <c r="F89" s="24" t="str">
        <f>F12</f>
        <v xml:space="preserve"> </v>
      </c>
      <c r="G89" s="29"/>
      <c r="H89" s="29"/>
      <c r="I89" s="26" t="s">
        <v>19</v>
      </c>
      <c r="J89" s="52">
        <f>IF(J12="","",J12)</f>
        <v>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6" t="s">
        <v>20</v>
      </c>
      <c r="D91" s="29"/>
      <c r="E91" s="29"/>
      <c r="F91" s="24" t="str">
        <f>E15</f>
        <v>Vyšší odborná škola, Střední škola, Základní škola</v>
      </c>
      <c r="G91" s="29"/>
      <c r="H91" s="29"/>
      <c r="I91" s="26" t="s">
        <v>30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6" t="s">
        <v>26</v>
      </c>
      <c r="D92" s="29"/>
      <c r="E92" s="29"/>
      <c r="F92" s="24" t="str">
        <f>IF(E18="","",E18)</f>
        <v>STYLBAU, s.r.o.</v>
      </c>
      <c r="G92" s="29"/>
      <c r="H92" s="29"/>
      <c r="I92" s="26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7" t="s">
        <v>91</v>
      </c>
      <c r="D94" s="99"/>
      <c r="E94" s="99"/>
      <c r="F94" s="99"/>
      <c r="G94" s="99"/>
      <c r="H94" s="99"/>
      <c r="I94" s="99"/>
      <c r="J94" s="108" t="s">
        <v>92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09" t="s">
        <v>93</v>
      </c>
      <c r="D96" s="29"/>
      <c r="E96" s="29"/>
      <c r="F96" s="29"/>
      <c r="G96" s="29"/>
      <c r="H96" s="29"/>
      <c r="I96" s="29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94</v>
      </c>
    </row>
    <row r="97" spans="1:31" s="9" customFormat="1" ht="24.95" hidden="1" customHeight="1">
      <c r="B97" s="110"/>
      <c r="D97" s="111" t="s">
        <v>95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1:31" s="10" customFormat="1" ht="19.899999999999999" hidden="1" customHeight="1">
      <c r="B98" s="114"/>
      <c r="D98" s="115" t="s">
        <v>96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1:31" s="10" customFormat="1" ht="19.899999999999999" hidden="1" customHeight="1">
      <c r="B99" s="114"/>
      <c r="D99" s="115" t="s">
        <v>98</v>
      </c>
      <c r="E99" s="116"/>
      <c r="F99" s="116"/>
      <c r="G99" s="116"/>
      <c r="H99" s="116"/>
      <c r="I99" s="116"/>
      <c r="J99" s="117">
        <f>J129</f>
        <v>0</v>
      </c>
      <c r="L99" s="114"/>
    </row>
    <row r="100" spans="1:31" s="10" customFormat="1" ht="19.899999999999999" hidden="1" customHeight="1">
      <c r="B100" s="114"/>
      <c r="D100" s="115" t="s">
        <v>99</v>
      </c>
      <c r="E100" s="116"/>
      <c r="F100" s="116"/>
      <c r="G100" s="116"/>
      <c r="H100" s="116"/>
      <c r="I100" s="116"/>
      <c r="J100" s="117">
        <f>J141</f>
        <v>0</v>
      </c>
      <c r="L100" s="114"/>
    </row>
    <row r="101" spans="1:31" s="10" customFormat="1" ht="19.899999999999999" hidden="1" customHeight="1">
      <c r="B101" s="114"/>
      <c r="D101" s="115" t="s">
        <v>100</v>
      </c>
      <c r="E101" s="116"/>
      <c r="F101" s="116"/>
      <c r="G101" s="116"/>
      <c r="H101" s="116"/>
      <c r="I101" s="116"/>
      <c r="J101" s="117">
        <f>J144</f>
        <v>0</v>
      </c>
      <c r="L101" s="114"/>
    </row>
    <row r="102" spans="1:31" s="9" customFormat="1" ht="24.95" hidden="1" customHeight="1">
      <c r="B102" s="110"/>
      <c r="D102" s="111" t="s">
        <v>101</v>
      </c>
      <c r="E102" s="112"/>
      <c r="F102" s="112"/>
      <c r="G102" s="112"/>
      <c r="H102" s="112"/>
      <c r="I102" s="112"/>
      <c r="J102" s="113">
        <f>J146</f>
        <v>0</v>
      </c>
      <c r="L102" s="110"/>
    </row>
    <row r="103" spans="1:31" s="10" customFormat="1" ht="19.899999999999999" hidden="1" customHeight="1">
      <c r="B103" s="114"/>
      <c r="D103" s="115" t="s">
        <v>224</v>
      </c>
      <c r="E103" s="116"/>
      <c r="F103" s="116"/>
      <c r="G103" s="116"/>
      <c r="H103" s="116"/>
      <c r="I103" s="116"/>
      <c r="J103" s="117">
        <f>J147</f>
        <v>0</v>
      </c>
      <c r="L103" s="114"/>
    </row>
    <row r="104" spans="1:31" s="10" customFormat="1" ht="19.899999999999999" hidden="1" customHeight="1">
      <c r="B104" s="114"/>
      <c r="D104" s="115" t="s">
        <v>225</v>
      </c>
      <c r="E104" s="116"/>
      <c r="F104" s="116"/>
      <c r="G104" s="116"/>
      <c r="H104" s="116"/>
      <c r="I104" s="116"/>
      <c r="J104" s="117">
        <f>J149</f>
        <v>0</v>
      </c>
      <c r="L104" s="114"/>
    </row>
    <row r="105" spans="1:31" s="2" customFormat="1" ht="21.75" hidden="1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hidden="1" customHeight="1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hidden="1"/>
    <row r="108" spans="1:31" hidden="1"/>
    <row r="109" spans="1:31" hidden="1"/>
    <row r="110" spans="1:31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21" t="s">
        <v>105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6" t="s">
        <v>14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6.25" customHeight="1">
      <c r="A114" s="29"/>
      <c r="B114" s="30"/>
      <c r="C114" s="29"/>
      <c r="D114" s="29"/>
      <c r="E114" s="231" t="str">
        <f>E7</f>
        <v>VOŠ, SŠ, ZŠ a MŠ Hradec Králové, Štefánikova 549 Rekonstrukce schodiště internát</v>
      </c>
      <c r="F114" s="232"/>
      <c r="G114" s="232"/>
      <c r="H114" s="232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6" t="s">
        <v>88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209" t="str">
        <f>E9</f>
        <v>02 - Stavební úpravy 3 stup schodiště</v>
      </c>
      <c r="F116" s="233"/>
      <c r="G116" s="233"/>
      <c r="H116" s="233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6" t="s">
        <v>17</v>
      </c>
      <c r="D118" s="29"/>
      <c r="E118" s="29"/>
      <c r="F118" s="24" t="str">
        <f>F12</f>
        <v xml:space="preserve"> </v>
      </c>
      <c r="G118" s="29"/>
      <c r="H118" s="29"/>
      <c r="I118" s="26" t="s">
        <v>19</v>
      </c>
      <c r="J118" s="52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6" t="s">
        <v>20</v>
      </c>
      <c r="D120" s="29"/>
      <c r="E120" s="29"/>
      <c r="F120" s="24" t="str">
        <f>E15</f>
        <v>Vyšší odborná škola, Střední škola, Základní škola</v>
      </c>
      <c r="G120" s="29"/>
      <c r="H120" s="29"/>
      <c r="I120" s="26" t="s">
        <v>30</v>
      </c>
      <c r="J120" s="27" t="str">
        <f>E21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6" t="s">
        <v>26</v>
      </c>
      <c r="D121" s="29"/>
      <c r="E121" s="29"/>
      <c r="F121" s="24"/>
      <c r="G121" s="29"/>
      <c r="H121" s="29"/>
      <c r="I121" s="26" t="s">
        <v>32</v>
      </c>
      <c r="J121" s="27" t="str">
        <f>E24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18"/>
      <c r="B123" s="119"/>
      <c r="C123" s="120" t="s">
        <v>106</v>
      </c>
      <c r="D123" s="121" t="s">
        <v>59</v>
      </c>
      <c r="E123" s="121" t="s">
        <v>55</v>
      </c>
      <c r="F123" s="121" t="s">
        <v>56</v>
      </c>
      <c r="G123" s="121" t="s">
        <v>107</v>
      </c>
      <c r="H123" s="121" t="s">
        <v>108</v>
      </c>
      <c r="I123" s="121" t="s">
        <v>109</v>
      </c>
      <c r="J123" s="122" t="s">
        <v>92</v>
      </c>
      <c r="K123" s="123" t="s">
        <v>110</v>
      </c>
      <c r="L123" s="124"/>
      <c r="M123" s="59" t="s">
        <v>1</v>
      </c>
      <c r="N123" s="60" t="s">
        <v>38</v>
      </c>
      <c r="O123" s="60" t="s">
        <v>111</v>
      </c>
      <c r="P123" s="60" t="s">
        <v>112</v>
      </c>
      <c r="Q123" s="60" t="s">
        <v>113</v>
      </c>
      <c r="R123" s="60" t="s">
        <v>114</v>
      </c>
      <c r="S123" s="60" t="s">
        <v>115</v>
      </c>
      <c r="T123" s="61" t="s">
        <v>116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</row>
    <row r="124" spans="1:65" s="2" customFormat="1" ht="22.9" customHeight="1">
      <c r="A124" s="29"/>
      <c r="B124" s="30"/>
      <c r="C124" s="66" t="s">
        <v>117</v>
      </c>
      <c r="D124" s="29"/>
      <c r="E124" s="29"/>
      <c r="F124" s="29"/>
      <c r="G124" s="29"/>
      <c r="H124" s="29"/>
      <c r="I124" s="29"/>
      <c r="J124" s="125">
        <f>BK124</f>
        <v>0</v>
      </c>
      <c r="K124" s="29"/>
      <c r="L124" s="30"/>
      <c r="M124" s="62"/>
      <c r="N124" s="53"/>
      <c r="O124" s="63"/>
      <c r="P124" s="126">
        <f>P125+P146</f>
        <v>33.189619999999998</v>
      </c>
      <c r="Q124" s="63"/>
      <c r="R124" s="126">
        <f>R125+R146</f>
        <v>11.908901710000002</v>
      </c>
      <c r="S124" s="63"/>
      <c r="T124" s="127">
        <f>T125+T146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73</v>
      </c>
      <c r="AU124" s="17" t="s">
        <v>94</v>
      </c>
      <c r="BK124" s="128">
        <f>BK125+BK146</f>
        <v>0</v>
      </c>
    </row>
    <row r="125" spans="1:65" s="12" customFormat="1" ht="25.9" customHeight="1">
      <c r="B125" s="129"/>
      <c r="D125" s="130" t="s">
        <v>73</v>
      </c>
      <c r="E125" s="131" t="s">
        <v>118</v>
      </c>
      <c r="F125" s="131" t="s">
        <v>119</v>
      </c>
      <c r="J125" s="132">
        <f>BK125</f>
        <v>0</v>
      </c>
      <c r="L125" s="129"/>
      <c r="M125" s="133"/>
      <c r="N125" s="134"/>
      <c r="O125" s="134"/>
      <c r="P125" s="135">
        <f>P126+P129+P141+P144</f>
        <v>33.189619999999998</v>
      </c>
      <c r="Q125" s="134"/>
      <c r="R125" s="135">
        <f>R126+R129+R141+R144</f>
        <v>11.908901710000002</v>
      </c>
      <c r="S125" s="134"/>
      <c r="T125" s="136">
        <f>T126+T129+T141+T144</f>
        <v>0</v>
      </c>
      <c r="AR125" s="130" t="s">
        <v>82</v>
      </c>
      <c r="AT125" s="137" t="s">
        <v>73</v>
      </c>
      <c r="AU125" s="137" t="s">
        <v>74</v>
      </c>
      <c r="AY125" s="130" t="s">
        <v>120</v>
      </c>
      <c r="BK125" s="138">
        <f>BK126+BK129+BK141+BK144</f>
        <v>0</v>
      </c>
    </row>
    <row r="126" spans="1:65" s="12" customFormat="1" ht="22.9" customHeight="1">
      <c r="B126" s="129"/>
      <c r="D126" s="130" t="s">
        <v>73</v>
      </c>
      <c r="E126" s="139" t="s">
        <v>82</v>
      </c>
      <c r="F126" s="139" t="s">
        <v>121</v>
      </c>
      <c r="J126" s="140">
        <f>BK126</f>
        <v>0</v>
      </c>
      <c r="L126" s="129"/>
      <c r="M126" s="133"/>
      <c r="N126" s="134"/>
      <c r="O126" s="134"/>
      <c r="P126" s="135">
        <f>SUM(P127:P128)</f>
        <v>0</v>
      </c>
      <c r="Q126" s="134"/>
      <c r="R126" s="135">
        <f>SUM(R127:R128)</f>
        <v>0</v>
      </c>
      <c r="S126" s="134"/>
      <c r="T126" s="136">
        <f>SUM(T127:T128)</f>
        <v>0</v>
      </c>
      <c r="AR126" s="130" t="s">
        <v>82</v>
      </c>
      <c r="AT126" s="137" t="s">
        <v>73</v>
      </c>
      <c r="AU126" s="137" t="s">
        <v>82</v>
      </c>
      <c r="AY126" s="130" t="s">
        <v>120</v>
      </c>
      <c r="BK126" s="138">
        <f>SUM(BK127:BK128)</f>
        <v>0</v>
      </c>
    </row>
    <row r="127" spans="1:65" s="2" customFormat="1" ht="16.5" customHeight="1">
      <c r="A127" s="29"/>
      <c r="B127" s="141"/>
      <c r="C127" s="142" t="s">
        <v>82</v>
      </c>
      <c r="D127" s="142" t="s">
        <v>122</v>
      </c>
      <c r="E127" s="143" t="s">
        <v>226</v>
      </c>
      <c r="F127" s="144" t="s">
        <v>227</v>
      </c>
      <c r="G127" s="145" t="s">
        <v>176</v>
      </c>
      <c r="H127" s="146">
        <v>1</v>
      </c>
      <c r="I127" s="147"/>
      <c r="J127" s="147">
        <f>ROUND(I127*H127,2)</f>
        <v>0</v>
      </c>
      <c r="K127" s="148"/>
      <c r="L127" s="30"/>
      <c r="M127" s="149" t="s">
        <v>1</v>
      </c>
      <c r="N127" s="150" t="s">
        <v>40</v>
      </c>
      <c r="O127" s="151">
        <v>0</v>
      </c>
      <c r="P127" s="151">
        <f>O127*H127</f>
        <v>0</v>
      </c>
      <c r="Q127" s="151">
        <v>0</v>
      </c>
      <c r="R127" s="151">
        <f>Q127*H127</f>
        <v>0</v>
      </c>
      <c r="S127" s="151">
        <v>0</v>
      </c>
      <c r="T127" s="152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3" t="s">
        <v>126</v>
      </c>
      <c r="AT127" s="153" t="s">
        <v>122</v>
      </c>
      <c r="AU127" s="153" t="s">
        <v>127</v>
      </c>
      <c r="AY127" s="17" t="s">
        <v>120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7" t="s">
        <v>127</v>
      </c>
      <c r="BK127" s="154">
        <f>ROUND(I127*H127,2)</f>
        <v>0</v>
      </c>
      <c r="BL127" s="17" t="s">
        <v>126</v>
      </c>
      <c r="BM127" s="153" t="s">
        <v>228</v>
      </c>
    </row>
    <row r="128" spans="1:65" s="2" customFormat="1" ht="24.2" customHeight="1">
      <c r="A128" s="29"/>
      <c r="B128" s="141"/>
      <c r="C128" s="142" t="s">
        <v>127</v>
      </c>
      <c r="D128" s="142" t="s">
        <v>122</v>
      </c>
      <c r="E128" s="143" t="s">
        <v>229</v>
      </c>
      <c r="F128" s="144" t="s">
        <v>230</v>
      </c>
      <c r="G128" s="145" t="s">
        <v>138</v>
      </c>
      <c r="H128" s="146">
        <v>1</v>
      </c>
      <c r="I128" s="147"/>
      <c r="J128" s="147">
        <f>ROUND(I128*H128,2)</f>
        <v>0</v>
      </c>
      <c r="K128" s="148"/>
      <c r="L128" s="30"/>
      <c r="M128" s="149" t="s">
        <v>1</v>
      </c>
      <c r="N128" s="150" t="s">
        <v>40</v>
      </c>
      <c r="O128" s="151">
        <v>0</v>
      </c>
      <c r="P128" s="151">
        <f>O128*H128</f>
        <v>0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3" t="s">
        <v>126</v>
      </c>
      <c r="AT128" s="153" t="s">
        <v>122</v>
      </c>
      <c r="AU128" s="153" t="s">
        <v>127</v>
      </c>
      <c r="AY128" s="17" t="s">
        <v>120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7" t="s">
        <v>127</v>
      </c>
      <c r="BK128" s="154">
        <f>ROUND(I128*H128,2)</f>
        <v>0</v>
      </c>
      <c r="BL128" s="17" t="s">
        <v>126</v>
      </c>
      <c r="BM128" s="153" t="s">
        <v>231</v>
      </c>
    </row>
    <row r="129" spans="1:65" s="12" customFormat="1" ht="22.9" customHeight="1">
      <c r="B129" s="129"/>
      <c r="D129" s="130" t="s">
        <v>73</v>
      </c>
      <c r="E129" s="139" t="s">
        <v>126</v>
      </c>
      <c r="F129" s="139" t="s">
        <v>161</v>
      </c>
      <c r="J129" s="140">
        <f>BK129</f>
        <v>0</v>
      </c>
      <c r="L129" s="129"/>
      <c r="M129" s="133"/>
      <c r="N129" s="134"/>
      <c r="O129" s="134"/>
      <c r="P129" s="135">
        <f>SUM(P130:P140)</f>
        <v>23.293240999999998</v>
      </c>
      <c r="Q129" s="134"/>
      <c r="R129" s="135">
        <f>SUM(R130:R140)</f>
        <v>11.908901710000002</v>
      </c>
      <c r="S129" s="134"/>
      <c r="T129" s="136">
        <f>SUM(T130:T140)</f>
        <v>0</v>
      </c>
      <c r="AR129" s="130" t="s">
        <v>82</v>
      </c>
      <c r="AT129" s="137" t="s">
        <v>73</v>
      </c>
      <c r="AU129" s="137" t="s">
        <v>82</v>
      </c>
      <c r="AY129" s="130" t="s">
        <v>120</v>
      </c>
      <c r="BK129" s="138">
        <f>SUM(BK130:BK140)</f>
        <v>0</v>
      </c>
    </row>
    <row r="130" spans="1:65" s="2" customFormat="1" ht="21.75" customHeight="1">
      <c r="A130" s="29"/>
      <c r="B130" s="141"/>
      <c r="C130" s="142" t="s">
        <v>135</v>
      </c>
      <c r="D130" s="142" t="s">
        <v>122</v>
      </c>
      <c r="E130" s="143" t="s">
        <v>232</v>
      </c>
      <c r="F130" s="144" t="s">
        <v>233</v>
      </c>
      <c r="G130" s="145" t="s">
        <v>125</v>
      </c>
      <c r="H130" s="146">
        <v>4.32</v>
      </c>
      <c r="I130" s="147"/>
      <c r="J130" s="147">
        <f>ROUND(I130*H130,2)</f>
        <v>0</v>
      </c>
      <c r="K130" s="148"/>
      <c r="L130" s="30"/>
      <c r="M130" s="149" t="s">
        <v>1</v>
      </c>
      <c r="N130" s="150" t="s">
        <v>40</v>
      </c>
      <c r="O130" s="151">
        <v>2.5129999999999999</v>
      </c>
      <c r="P130" s="151">
        <f>O130*H130</f>
        <v>10.856160000000001</v>
      </c>
      <c r="Q130" s="151">
        <v>2.4533700000000001</v>
      </c>
      <c r="R130" s="151">
        <f>Q130*H130</f>
        <v>10.598558400000002</v>
      </c>
      <c r="S130" s="151">
        <v>0</v>
      </c>
      <c r="T130" s="152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3" t="s">
        <v>126</v>
      </c>
      <c r="AT130" s="153" t="s">
        <v>122</v>
      </c>
      <c r="AU130" s="153" t="s">
        <v>127</v>
      </c>
      <c r="AY130" s="17" t="s">
        <v>120</v>
      </c>
      <c r="BE130" s="154">
        <f>IF(N130="základní",J130,0)</f>
        <v>0</v>
      </c>
      <c r="BF130" s="154">
        <f>IF(N130="snížená",J130,0)</f>
        <v>0</v>
      </c>
      <c r="BG130" s="154">
        <f>IF(N130="zákl. přenesená",J130,0)</f>
        <v>0</v>
      </c>
      <c r="BH130" s="154">
        <f>IF(N130="sníž. přenesená",J130,0)</f>
        <v>0</v>
      </c>
      <c r="BI130" s="154">
        <f>IF(N130="nulová",J130,0)</f>
        <v>0</v>
      </c>
      <c r="BJ130" s="17" t="s">
        <v>127</v>
      </c>
      <c r="BK130" s="154">
        <f>ROUND(I130*H130,2)</f>
        <v>0</v>
      </c>
      <c r="BL130" s="17" t="s">
        <v>126</v>
      </c>
      <c r="BM130" s="153" t="s">
        <v>234</v>
      </c>
    </row>
    <row r="131" spans="1:65" s="14" customFormat="1">
      <c r="B131" s="162"/>
      <c r="D131" s="156" t="s">
        <v>129</v>
      </c>
      <c r="E131" s="163" t="s">
        <v>1</v>
      </c>
      <c r="F131" s="164" t="s">
        <v>235</v>
      </c>
      <c r="H131" s="165">
        <v>3.24</v>
      </c>
      <c r="L131" s="162"/>
      <c r="M131" s="166"/>
      <c r="N131" s="167"/>
      <c r="O131" s="167"/>
      <c r="P131" s="167"/>
      <c r="Q131" s="167"/>
      <c r="R131" s="167"/>
      <c r="S131" s="167"/>
      <c r="T131" s="168"/>
      <c r="AT131" s="163" t="s">
        <v>129</v>
      </c>
      <c r="AU131" s="163" t="s">
        <v>127</v>
      </c>
      <c r="AV131" s="14" t="s">
        <v>127</v>
      </c>
      <c r="AW131" s="14" t="s">
        <v>31</v>
      </c>
      <c r="AX131" s="14" t="s">
        <v>74</v>
      </c>
      <c r="AY131" s="163" t="s">
        <v>120</v>
      </c>
    </row>
    <row r="132" spans="1:65" s="14" customFormat="1">
      <c r="B132" s="162"/>
      <c r="D132" s="156" t="s">
        <v>129</v>
      </c>
      <c r="E132" s="163" t="s">
        <v>1</v>
      </c>
      <c r="F132" s="164" t="s">
        <v>236</v>
      </c>
      <c r="H132" s="165">
        <v>1.08</v>
      </c>
      <c r="L132" s="162"/>
      <c r="M132" s="166"/>
      <c r="N132" s="167"/>
      <c r="O132" s="167"/>
      <c r="P132" s="167"/>
      <c r="Q132" s="167"/>
      <c r="R132" s="167"/>
      <c r="S132" s="167"/>
      <c r="T132" s="168"/>
      <c r="AT132" s="163" t="s">
        <v>129</v>
      </c>
      <c r="AU132" s="163" t="s">
        <v>127</v>
      </c>
      <c r="AV132" s="14" t="s">
        <v>127</v>
      </c>
      <c r="AW132" s="14" t="s">
        <v>31</v>
      </c>
      <c r="AX132" s="14" t="s">
        <v>74</v>
      </c>
      <c r="AY132" s="163" t="s">
        <v>120</v>
      </c>
    </row>
    <row r="133" spans="1:65" s="15" customFormat="1">
      <c r="B133" s="186"/>
      <c r="D133" s="156" t="s">
        <v>129</v>
      </c>
      <c r="E133" s="187" t="s">
        <v>1</v>
      </c>
      <c r="F133" s="188" t="s">
        <v>237</v>
      </c>
      <c r="H133" s="189">
        <v>4.32</v>
      </c>
      <c r="L133" s="186"/>
      <c r="M133" s="190"/>
      <c r="N133" s="191"/>
      <c r="O133" s="191"/>
      <c r="P133" s="191"/>
      <c r="Q133" s="191"/>
      <c r="R133" s="191"/>
      <c r="S133" s="191"/>
      <c r="T133" s="192"/>
      <c r="AT133" s="187" t="s">
        <v>129</v>
      </c>
      <c r="AU133" s="187" t="s">
        <v>127</v>
      </c>
      <c r="AV133" s="15" t="s">
        <v>126</v>
      </c>
      <c r="AW133" s="15" t="s">
        <v>31</v>
      </c>
      <c r="AX133" s="15" t="s">
        <v>82</v>
      </c>
      <c r="AY133" s="187" t="s">
        <v>120</v>
      </c>
    </row>
    <row r="134" spans="1:65" s="2" customFormat="1" ht="24.2" customHeight="1">
      <c r="A134" s="29"/>
      <c r="B134" s="141"/>
      <c r="C134" s="142" t="s">
        <v>126</v>
      </c>
      <c r="D134" s="142" t="s">
        <v>122</v>
      </c>
      <c r="E134" s="143" t="s">
        <v>238</v>
      </c>
      <c r="F134" s="144" t="s">
        <v>239</v>
      </c>
      <c r="G134" s="145" t="s">
        <v>158</v>
      </c>
      <c r="H134" s="146">
        <v>5.2999999999999999E-2</v>
      </c>
      <c r="I134" s="147"/>
      <c r="J134" s="147">
        <f>ROUND(I134*H134,2)</f>
        <v>0</v>
      </c>
      <c r="K134" s="148"/>
      <c r="L134" s="30"/>
      <c r="M134" s="149" t="s">
        <v>1</v>
      </c>
      <c r="N134" s="150" t="s">
        <v>40</v>
      </c>
      <c r="O134" s="151">
        <v>36.877000000000002</v>
      </c>
      <c r="P134" s="151">
        <f>O134*H134</f>
        <v>1.9544810000000001</v>
      </c>
      <c r="Q134" s="151">
        <v>1.0492699999999999</v>
      </c>
      <c r="R134" s="151">
        <f>Q134*H134</f>
        <v>5.5611309999999997E-2</v>
      </c>
      <c r="S134" s="151">
        <v>0</v>
      </c>
      <c r="T134" s="15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3" t="s">
        <v>126</v>
      </c>
      <c r="AT134" s="153" t="s">
        <v>122</v>
      </c>
      <c r="AU134" s="153" t="s">
        <v>127</v>
      </c>
      <c r="AY134" s="17" t="s">
        <v>120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7" t="s">
        <v>127</v>
      </c>
      <c r="BK134" s="154">
        <f>ROUND(I134*H134,2)</f>
        <v>0</v>
      </c>
      <c r="BL134" s="17" t="s">
        <v>126</v>
      </c>
      <c r="BM134" s="153" t="s">
        <v>240</v>
      </c>
    </row>
    <row r="135" spans="1:65" s="14" customFormat="1">
      <c r="B135" s="162"/>
      <c r="D135" s="156" t="s">
        <v>129</v>
      </c>
      <c r="E135" s="163" t="s">
        <v>1</v>
      </c>
      <c r="F135" s="164" t="s">
        <v>241</v>
      </c>
      <c r="H135" s="165">
        <v>5.2999999999999999E-2</v>
      </c>
      <c r="L135" s="162"/>
      <c r="M135" s="166"/>
      <c r="N135" s="167"/>
      <c r="O135" s="167"/>
      <c r="P135" s="167"/>
      <c r="Q135" s="167"/>
      <c r="R135" s="167"/>
      <c r="S135" s="167"/>
      <c r="T135" s="168"/>
      <c r="AT135" s="163" t="s">
        <v>129</v>
      </c>
      <c r="AU135" s="163" t="s">
        <v>127</v>
      </c>
      <c r="AV135" s="14" t="s">
        <v>127</v>
      </c>
      <c r="AW135" s="14" t="s">
        <v>31</v>
      </c>
      <c r="AX135" s="14" t="s">
        <v>82</v>
      </c>
      <c r="AY135" s="163" t="s">
        <v>120</v>
      </c>
    </row>
    <row r="136" spans="1:65" s="2" customFormat="1" ht="24.2" customHeight="1">
      <c r="A136" s="29"/>
      <c r="B136" s="141"/>
      <c r="C136" s="142" t="s">
        <v>145</v>
      </c>
      <c r="D136" s="142" t="s">
        <v>122</v>
      </c>
      <c r="E136" s="143" t="s">
        <v>242</v>
      </c>
      <c r="F136" s="144" t="s">
        <v>243</v>
      </c>
      <c r="G136" s="145" t="s">
        <v>191</v>
      </c>
      <c r="H136" s="146">
        <v>12</v>
      </c>
      <c r="I136" s="147"/>
      <c r="J136" s="147">
        <f>ROUND(I136*H136,2)</f>
        <v>0</v>
      </c>
      <c r="K136" s="148"/>
      <c r="L136" s="30"/>
      <c r="M136" s="149" t="s">
        <v>1</v>
      </c>
      <c r="N136" s="150" t="s">
        <v>40</v>
      </c>
      <c r="O136" s="151">
        <v>0.379</v>
      </c>
      <c r="P136" s="151">
        <f>O136*H136</f>
        <v>4.548</v>
      </c>
      <c r="Q136" s="151">
        <v>0.1016</v>
      </c>
      <c r="R136" s="151">
        <f>Q136*H136</f>
        <v>1.2191999999999998</v>
      </c>
      <c r="S136" s="151">
        <v>0</v>
      </c>
      <c r="T136" s="152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3" t="s">
        <v>126</v>
      </c>
      <c r="AT136" s="153" t="s">
        <v>122</v>
      </c>
      <c r="AU136" s="153" t="s">
        <v>127</v>
      </c>
      <c r="AY136" s="17" t="s">
        <v>120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7" t="s">
        <v>127</v>
      </c>
      <c r="BK136" s="154">
        <f>ROUND(I136*H136,2)</f>
        <v>0</v>
      </c>
      <c r="BL136" s="17" t="s">
        <v>126</v>
      </c>
      <c r="BM136" s="153" t="s">
        <v>244</v>
      </c>
    </row>
    <row r="137" spans="1:65" s="14" customFormat="1">
      <c r="B137" s="162"/>
      <c r="D137" s="156" t="s">
        <v>129</v>
      </c>
      <c r="E137" s="163" t="s">
        <v>1</v>
      </c>
      <c r="F137" s="164" t="s">
        <v>245</v>
      </c>
      <c r="H137" s="165">
        <v>12</v>
      </c>
      <c r="L137" s="162"/>
      <c r="M137" s="166"/>
      <c r="N137" s="167"/>
      <c r="O137" s="167"/>
      <c r="P137" s="167"/>
      <c r="Q137" s="167"/>
      <c r="R137" s="167"/>
      <c r="S137" s="167"/>
      <c r="T137" s="168"/>
      <c r="AT137" s="163" t="s">
        <v>129</v>
      </c>
      <c r="AU137" s="163" t="s">
        <v>127</v>
      </c>
      <c r="AV137" s="14" t="s">
        <v>127</v>
      </c>
      <c r="AW137" s="14" t="s">
        <v>31</v>
      </c>
      <c r="AX137" s="14" t="s">
        <v>82</v>
      </c>
      <c r="AY137" s="163" t="s">
        <v>120</v>
      </c>
    </row>
    <row r="138" spans="1:65" s="2" customFormat="1" ht="16.5" customHeight="1">
      <c r="A138" s="29"/>
      <c r="B138" s="141"/>
      <c r="C138" s="142" t="s">
        <v>151</v>
      </c>
      <c r="D138" s="142" t="s">
        <v>122</v>
      </c>
      <c r="E138" s="143" t="s">
        <v>246</v>
      </c>
      <c r="F138" s="144" t="s">
        <v>247</v>
      </c>
      <c r="G138" s="145" t="s">
        <v>148</v>
      </c>
      <c r="H138" s="146">
        <v>5.4</v>
      </c>
      <c r="I138" s="147"/>
      <c r="J138" s="147">
        <f>ROUND(I138*H138,2)</f>
        <v>0</v>
      </c>
      <c r="K138" s="148"/>
      <c r="L138" s="30"/>
      <c r="M138" s="149" t="s">
        <v>1</v>
      </c>
      <c r="N138" s="150" t="s">
        <v>40</v>
      </c>
      <c r="O138" s="151">
        <v>0.83899999999999997</v>
      </c>
      <c r="P138" s="151">
        <f>O138*H138</f>
        <v>4.5305999999999997</v>
      </c>
      <c r="Q138" s="151">
        <v>6.5799999999999999E-3</v>
      </c>
      <c r="R138" s="151">
        <f>Q138*H138</f>
        <v>3.5532000000000001E-2</v>
      </c>
      <c r="S138" s="151">
        <v>0</v>
      </c>
      <c r="T138" s="15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3" t="s">
        <v>126</v>
      </c>
      <c r="AT138" s="153" t="s">
        <v>122</v>
      </c>
      <c r="AU138" s="153" t="s">
        <v>127</v>
      </c>
      <c r="AY138" s="17" t="s">
        <v>120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7" t="s">
        <v>127</v>
      </c>
      <c r="BK138" s="154">
        <f>ROUND(I138*H138,2)</f>
        <v>0</v>
      </c>
      <c r="BL138" s="17" t="s">
        <v>126</v>
      </c>
      <c r="BM138" s="153" t="s">
        <v>248</v>
      </c>
    </row>
    <row r="139" spans="1:65" s="14" customFormat="1">
      <c r="B139" s="162"/>
      <c r="D139" s="156" t="s">
        <v>129</v>
      </c>
      <c r="E139" s="163" t="s">
        <v>1</v>
      </c>
      <c r="F139" s="164" t="s">
        <v>249</v>
      </c>
      <c r="H139" s="165">
        <v>5.4</v>
      </c>
      <c r="L139" s="162"/>
      <c r="M139" s="166"/>
      <c r="N139" s="167"/>
      <c r="O139" s="167"/>
      <c r="P139" s="167"/>
      <c r="Q139" s="167"/>
      <c r="R139" s="167"/>
      <c r="S139" s="167"/>
      <c r="T139" s="168"/>
      <c r="AT139" s="163" t="s">
        <v>129</v>
      </c>
      <c r="AU139" s="163" t="s">
        <v>127</v>
      </c>
      <c r="AV139" s="14" t="s">
        <v>127</v>
      </c>
      <c r="AW139" s="14" t="s">
        <v>31</v>
      </c>
      <c r="AX139" s="14" t="s">
        <v>82</v>
      </c>
      <c r="AY139" s="163" t="s">
        <v>120</v>
      </c>
    </row>
    <row r="140" spans="1:65" s="2" customFormat="1" ht="16.5" customHeight="1">
      <c r="A140" s="29"/>
      <c r="B140" s="141"/>
      <c r="C140" s="142" t="s">
        <v>155</v>
      </c>
      <c r="D140" s="142" t="s">
        <v>122</v>
      </c>
      <c r="E140" s="143" t="s">
        <v>250</v>
      </c>
      <c r="F140" s="144" t="s">
        <v>251</v>
      </c>
      <c r="G140" s="145" t="s">
        <v>148</v>
      </c>
      <c r="H140" s="146">
        <v>5.4</v>
      </c>
      <c r="I140" s="147"/>
      <c r="J140" s="147">
        <f>ROUND(I140*H140,2)</f>
        <v>0</v>
      </c>
      <c r="K140" s="148"/>
      <c r="L140" s="30"/>
      <c r="M140" s="149" t="s">
        <v>1</v>
      </c>
      <c r="N140" s="150" t="s">
        <v>40</v>
      </c>
      <c r="O140" s="151">
        <v>0.26</v>
      </c>
      <c r="P140" s="151">
        <f>O140*H140</f>
        <v>1.4040000000000001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126</v>
      </c>
      <c r="AT140" s="153" t="s">
        <v>122</v>
      </c>
      <c r="AU140" s="153" t="s">
        <v>127</v>
      </c>
      <c r="AY140" s="17" t="s">
        <v>120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7" t="s">
        <v>127</v>
      </c>
      <c r="BK140" s="154">
        <f>ROUND(I140*H140,2)</f>
        <v>0</v>
      </c>
      <c r="BL140" s="17" t="s">
        <v>126</v>
      </c>
      <c r="BM140" s="153" t="s">
        <v>252</v>
      </c>
    </row>
    <row r="141" spans="1:65" s="12" customFormat="1" ht="22.9" customHeight="1">
      <c r="B141" s="129"/>
      <c r="D141" s="130" t="s">
        <v>73</v>
      </c>
      <c r="E141" s="139" t="s">
        <v>168</v>
      </c>
      <c r="F141" s="139" t="s">
        <v>182</v>
      </c>
      <c r="J141" s="140">
        <f>BK141</f>
        <v>0</v>
      </c>
      <c r="L141" s="129"/>
      <c r="M141" s="133"/>
      <c r="N141" s="134"/>
      <c r="O141" s="134"/>
      <c r="P141" s="135">
        <f>SUM(P142:P143)</f>
        <v>0</v>
      </c>
      <c r="Q141" s="134"/>
      <c r="R141" s="135">
        <f>SUM(R142:R143)</f>
        <v>0</v>
      </c>
      <c r="S141" s="134"/>
      <c r="T141" s="136">
        <f>SUM(T142:T143)</f>
        <v>0</v>
      </c>
      <c r="AR141" s="130" t="s">
        <v>82</v>
      </c>
      <c r="AT141" s="137" t="s">
        <v>73</v>
      </c>
      <c r="AU141" s="137" t="s">
        <v>82</v>
      </c>
      <c r="AY141" s="130" t="s">
        <v>120</v>
      </c>
      <c r="BK141" s="138">
        <f>SUM(BK142:BK143)</f>
        <v>0</v>
      </c>
    </row>
    <row r="142" spans="1:65" s="2" customFormat="1" ht="16.5" customHeight="1">
      <c r="A142" s="29"/>
      <c r="B142" s="141"/>
      <c r="C142" s="142" t="s">
        <v>162</v>
      </c>
      <c r="D142" s="142" t="s">
        <v>122</v>
      </c>
      <c r="E142" s="143" t="s">
        <v>253</v>
      </c>
      <c r="F142" s="144" t="s">
        <v>185</v>
      </c>
      <c r="G142" s="145" t="s">
        <v>186</v>
      </c>
      <c r="H142" s="146">
        <v>1</v>
      </c>
      <c r="I142" s="147"/>
      <c r="J142" s="147">
        <f>ROUND(I142*H142,2)</f>
        <v>0</v>
      </c>
      <c r="K142" s="148"/>
      <c r="L142" s="30"/>
      <c r="M142" s="149" t="s">
        <v>1</v>
      </c>
      <c r="N142" s="150" t="s">
        <v>40</v>
      </c>
      <c r="O142" s="151">
        <v>0</v>
      </c>
      <c r="P142" s="151">
        <f>O142*H142</f>
        <v>0</v>
      </c>
      <c r="Q142" s="151">
        <v>0</v>
      </c>
      <c r="R142" s="151">
        <f>Q142*H142</f>
        <v>0</v>
      </c>
      <c r="S142" s="151">
        <v>0</v>
      </c>
      <c r="T142" s="15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126</v>
      </c>
      <c r="AT142" s="153" t="s">
        <v>122</v>
      </c>
      <c r="AU142" s="153" t="s">
        <v>127</v>
      </c>
      <c r="AY142" s="17" t="s">
        <v>120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7" t="s">
        <v>127</v>
      </c>
      <c r="BK142" s="154">
        <f>ROUND(I142*H142,2)</f>
        <v>0</v>
      </c>
      <c r="BL142" s="17" t="s">
        <v>126</v>
      </c>
      <c r="BM142" s="153" t="s">
        <v>254</v>
      </c>
    </row>
    <row r="143" spans="1:65" s="2" customFormat="1" ht="16.5" customHeight="1">
      <c r="A143" s="29"/>
      <c r="B143" s="141"/>
      <c r="C143" s="142" t="s">
        <v>168</v>
      </c>
      <c r="D143" s="142" t="s">
        <v>122</v>
      </c>
      <c r="E143" s="143" t="s">
        <v>194</v>
      </c>
      <c r="F143" s="144" t="s">
        <v>195</v>
      </c>
      <c r="G143" s="145" t="s">
        <v>186</v>
      </c>
      <c r="H143" s="146">
        <v>1</v>
      </c>
      <c r="I143" s="147"/>
      <c r="J143" s="147">
        <f>ROUND(I143*H143,2)</f>
        <v>0</v>
      </c>
      <c r="K143" s="148"/>
      <c r="L143" s="30"/>
      <c r="M143" s="149" t="s">
        <v>1</v>
      </c>
      <c r="N143" s="150" t="s">
        <v>40</v>
      </c>
      <c r="O143" s="151">
        <v>0</v>
      </c>
      <c r="P143" s="151">
        <f>O143*H143</f>
        <v>0</v>
      </c>
      <c r="Q143" s="151">
        <v>0</v>
      </c>
      <c r="R143" s="151">
        <f>Q143*H143</f>
        <v>0</v>
      </c>
      <c r="S143" s="151">
        <v>0</v>
      </c>
      <c r="T143" s="152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126</v>
      </c>
      <c r="AT143" s="153" t="s">
        <v>122</v>
      </c>
      <c r="AU143" s="153" t="s">
        <v>127</v>
      </c>
      <c r="AY143" s="17" t="s">
        <v>120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7" t="s">
        <v>127</v>
      </c>
      <c r="BK143" s="154">
        <f>ROUND(I143*H143,2)</f>
        <v>0</v>
      </c>
      <c r="BL143" s="17" t="s">
        <v>126</v>
      </c>
      <c r="BM143" s="153" t="s">
        <v>255</v>
      </c>
    </row>
    <row r="144" spans="1:65" s="12" customFormat="1" ht="22.9" customHeight="1">
      <c r="B144" s="129"/>
      <c r="D144" s="130" t="s">
        <v>73</v>
      </c>
      <c r="E144" s="139" t="s">
        <v>197</v>
      </c>
      <c r="F144" s="139" t="s">
        <v>198</v>
      </c>
      <c r="J144" s="140">
        <f>BK144</f>
        <v>0</v>
      </c>
      <c r="L144" s="129"/>
      <c r="M144" s="133"/>
      <c r="N144" s="134"/>
      <c r="O144" s="134"/>
      <c r="P144" s="135">
        <f>P145</f>
        <v>9.8963789999999996</v>
      </c>
      <c r="Q144" s="134"/>
      <c r="R144" s="135">
        <f>R145</f>
        <v>0</v>
      </c>
      <c r="S144" s="134"/>
      <c r="T144" s="136">
        <f>T145</f>
        <v>0</v>
      </c>
      <c r="AR144" s="130" t="s">
        <v>82</v>
      </c>
      <c r="AT144" s="137" t="s">
        <v>73</v>
      </c>
      <c r="AU144" s="137" t="s">
        <v>82</v>
      </c>
      <c r="AY144" s="130" t="s">
        <v>120</v>
      </c>
      <c r="BK144" s="138">
        <f>BK145</f>
        <v>0</v>
      </c>
    </row>
    <row r="145" spans="1:65" s="2" customFormat="1" ht="16.5" customHeight="1">
      <c r="A145" s="29"/>
      <c r="B145" s="141"/>
      <c r="C145" s="142" t="s">
        <v>173</v>
      </c>
      <c r="D145" s="142" t="s">
        <v>122</v>
      </c>
      <c r="E145" s="143" t="s">
        <v>199</v>
      </c>
      <c r="F145" s="144" t="s">
        <v>200</v>
      </c>
      <c r="G145" s="145" t="s">
        <v>158</v>
      </c>
      <c r="H145" s="146">
        <v>11.909000000000001</v>
      </c>
      <c r="I145" s="147"/>
      <c r="J145" s="147">
        <f>ROUND(I145*H145,2)</f>
        <v>0</v>
      </c>
      <c r="K145" s="148"/>
      <c r="L145" s="30"/>
      <c r="M145" s="149" t="s">
        <v>1</v>
      </c>
      <c r="N145" s="150" t="s">
        <v>40</v>
      </c>
      <c r="O145" s="151">
        <v>0.83099999999999996</v>
      </c>
      <c r="P145" s="151">
        <f>O145*H145</f>
        <v>9.8963789999999996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126</v>
      </c>
      <c r="AT145" s="153" t="s">
        <v>122</v>
      </c>
      <c r="AU145" s="153" t="s">
        <v>127</v>
      </c>
      <c r="AY145" s="17" t="s">
        <v>120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7" t="s">
        <v>127</v>
      </c>
      <c r="BK145" s="154">
        <f>ROUND(I145*H145,2)</f>
        <v>0</v>
      </c>
      <c r="BL145" s="17" t="s">
        <v>126</v>
      </c>
      <c r="BM145" s="153" t="s">
        <v>256</v>
      </c>
    </row>
    <row r="146" spans="1:65" s="12" customFormat="1" ht="25.9" customHeight="1">
      <c r="B146" s="129"/>
      <c r="D146" s="130" t="s">
        <v>73</v>
      </c>
      <c r="E146" s="131" t="s">
        <v>202</v>
      </c>
      <c r="F146" s="131" t="s">
        <v>203</v>
      </c>
      <c r="J146" s="132">
        <f>BK146</f>
        <v>0</v>
      </c>
      <c r="L146" s="129"/>
      <c r="M146" s="133"/>
      <c r="N146" s="134"/>
      <c r="O146" s="134"/>
      <c r="P146" s="135">
        <f>P147+P149</f>
        <v>0</v>
      </c>
      <c r="Q146" s="134"/>
      <c r="R146" s="135">
        <f>R147+R149</f>
        <v>0</v>
      </c>
      <c r="S146" s="134"/>
      <c r="T146" s="136">
        <f>T147+T149</f>
        <v>0</v>
      </c>
      <c r="AR146" s="130" t="s">
        <v>127</v>
      </c>
      <c r="AT146" s="137" t="s">
        <v>73</v>
      </c>
      <c r="AU146" s="137" t="s">
        <v>74</v>
      </c>
      <c r="AY146" s="130" t="s">
        <v>120</v>
      </c>
      <c r="BK146" s="138">
        <f>BK147+BK149</f>
        <v>0</v>
      </c>
    </row>
    <row r="147" spans="1:65" s="12" customFormat="1" ht="22.9" customHeight="1">
      <c r="B147" s="129"/>
      <c r="D147" s="130" t="s">
        <v>73</v>
      </c>
      <c r="E147" s="139" t="s">
        <v>257</v>
      </c>
      <c r="F147" s="139" t="s">
        <v>258</v>
      </c>
      <c r="J147" s="140">
        <f>BK147</f>
        <v>0</v>
      </c>
      <c r="L147" s="129"/>
      <c r="M147" s="133"/>
      <c r="N147" s="134"/>
      <c r="O147" s="134"/>
      <c r="P147" s="135">
        <f>P148</f>
        <v>0</v>
      </c>
      <c r="Q147" s="134"/>
      <c r="R147" s="135">
        <f>R148</f>
        <v>0</v>
      </c>
      <c r="S147" s="134"/>
      <c r="T147" s="136">
        <f>T148</f>
        <v>0</v>
      </c>
      <c r="AR147" s="130" t="s">
        <v>127</v>
      </c>
      <c r="AT147" s="137" t="s">
        <v>73</v>
      </c>
      <c r="AU147" s="137" t="s">
        <v>82</v>
      </c>
      <c r="AY147" s="130" t="s">
        <v>120</v>
      </c>
      <c r="BK147" s="138">
        <f>BK148</f>
        <v>0</v>
      </c>
    </row>
    <row r="148" spans="1:65" s="2" customFormat="1" ht="16.5" customHeight="1">
      <c r="A148" s="29"/>
      <c r="B148" s="141"/>
      <c r="C148" s="142" t="s">
        <v>178</v>
      </c>
      <c r="D148" s="142" t="s">
        <v>122</v>
      </c>
      <c r="E148" s="143" t="s">
        <v>259</v>
      </c>
      <c r="F148" s="144" t="s">
        <v>260</v>
      </c>
      <c r="G148" s="145" t="s">
        <v>138</v>
      </c>
      <c r="H148" s="146">
        <v>1</v>
      </c>
      <c r="I148" s="147"/>
      <c r="J148" s="147">
        <f>ROUND(I148*H148,2)</f>
        <v>0</v>
      </c>
      <c r="K148" s="148"/>
      <c r="L148" s="30"/>
      <c r="M148" s="149" t="s">
        <v>1</v>
      </c>
      <c r="N148" s="150" t="s">
        <v>40</v>
      </c>
      <c r="O148" s="151">
        <v>0</v>
      </c>
      <c r="P148" s="151">
        <f>O148*H148</f>
        <v>0</v>
      </c>
      <c r="Q148" s="151">
        <v>0</v>
      </c>
      <c r="R148" s="151">
        <f>Q148*H148</f>
        <v>0</v>
      </c>
      <c r="S148" s="151">
        <v>0</v>
      </c>
      <c r="T148" s="152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206</v>
      </c>
      <c r="AT148" s="153" t="s">
        <v>122</v>
      </c>
      <c r="AU148" s="153" t="s">
        <v>127</v>
      </c>
      <c r="AY148" s="17" t="s">
        <v>120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7" t="s">
        <v>127</v>
      </c>
      <c r="BK148" s="154">
        <f>ROUND(I148*H148,2)</f>
        <v>0</v>
      </c>
      <c r="BL148" s="17" t="s">
        <v>206</v>
      </c>
      <c r="BM148" s="153" t="s">
        <v>261</v>
      </c>
    </row>
    <row r="149" spans="1:65" s="12" customFormat="1" ht="22.9" customHeight="1">
      <c r="B149" s="129"/>
      <c r="D149" s="130" t="s">
        <v>73</v>
      </c>
      <c r="E149" s="139" t="s">
        <v>262</v>
      </c>
      <c r="F149" s="139" t="s">
        <v>263</v>
      </c>
      <c r="J149" s="140">
        <f>BK149</f>
        <v>0</v>
      </c>
      <c r="L149" s="129"/>
      <c r="M149" s="133"/>
      <c r="N149" s="134"/>
      <c r="O149" s="134"/>
      <c r="P149" s="135">
        <f>SUM(P150:P153)</f>
        <v>0</v>
      </c>
      <c r="Q149" s="134"/>
      <c r="R149" s="135">
        <f>SUM(R150:R153)</f>
        <v>0</v>
      </c>
      <c r="S149" s="134"/>
      <c r="T149" s="136">
        <f>SUM(T150:T153)</f>
        <v>0</v>
      </c>
      <c r="AR149" s="130" t="s">
        <v>127</v>
      </c>
      <c r="AT149" s="137" t="s">
        <v>73</v>
      </c>
      <c r="AU149" s="137" t="s">
        <v>82</v>
      </c>
      <c r="AY149" s="130" t="s">
        <v>120</v>
      </c>
      <c r="BK149" s="138">
        <f>SUM(BK150:BK153)</f>
        <v>0</v>
      </c>
    </row>
    <row r="150" spans="1:65" s="2" customFormat="1" ht="24.2" customHeight="1">
      <c r="A150" s="29"/>
      <c r="B150" s="141"/>
      <c r="C150" s="142" t="s">
        <v>183</v>
      </c>
      <c r="D150" s="142" t="s">
        <v>122</v>
      </c>
      <c r="E150" s="143" t="s">
        <v>264</v>
      </c>
      <c r="F150" s="144" t="s">
        <v>265</v>
      </c>
      <c r="G150" s="145" t="s">
        <v>148</v>
      </c>
      <c r="H150" s="146">
        <v>7.02</v>
      </c>
      <c r="I150" s="147"/>
      <c r="J150" s="147">
        <f>ROUND(I150*H150,2)</f>
        <v>0</v>
      </c>
      <c r="K150" s="148"/>
      <c r="L150" s="30"/>
      <c r="M150" s="149" t="s">
        <v>1</v>
      </c>
      <c r="N150" s="150" t="s">
        <v>40</v>
      </c>
      <c r="O150" s="151">
        <v>0</v>
      </c>
      <c r="P150" s="151">
        <f>O150*H150</f>
        <v>0</v>
      </c>
      <c r="Q150" s="151">
        <v>0</v>
      </c>
      <c r="R150" s="151">
        <f>Q150*H150</f>
        <v>0</v>
      </c>
      <c r="S150" s="151">
        <v>0</v>
      </c>
      <c r="T150" s="152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3" t="s">
        <v>206</v>
      </c>
      <c r="AT150" s="153" t="s">
        <v>122</v>
      </c>
      <c r="AU150" s="153" t="s">
        <v>127</v>
      </c>
      <c r="AY150" s="17" t="s">
        <v>120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7" t="s">
        <v>127</v>
      </c>
      <c r="BK150" s="154">
        <f>ROUND(I150*H150,2)</f>
        <v>0</v>
      </c>
      <c r="BL150" s="17" t="s">
        <v>206</v>
      </c>
      <c r="BM150" s="153" t="s">
        <v>266</v>
      </c>
    </row>
    <row r="151" spans="1:65" s="14" customFormat="1">
      <c r="B151" s="162"/>
      <c r="D151" s="156" t="s">
        <v>129</v>
      </c>
      <c r="E151" s="163" t="s">
        <v>1</v>
      </c>
      <c r="F151" s="164" t="s">
        <v>267</v>
      </c>
      <c r="H151" s="165">
        <v>5.4</v>
      </c>
      <c r="L151" s="162"/>
      <c r="M151" s="166"/>
      <c r="N151" s="167"/>
      <c r="O151" s="167"/>
      <c r="P151" s="167"/>
      <c r="Q151" s="167"/>
      <c r="R151" s="167"/>
      <c r="S151" s="167"/>
      <c r="T151" s="168"/>
      <c r="AT151" s="163" t="s">
        <v>129</v>
      </c>
      <c r="AU151" s="163" t="s">
        <v>127</v>
      </c>
      <c r="AV151" s="14" t="s">
        <v>127</v>
      </c>
      <c r="AW151" s="14" t="s">
        <v>31</v>
      </c>
      <c r="AX151" s="14" t="s">
        <v>74</v>
      </c>
      <c r="AY151" s="163" t="s">
        <v>120</v>
      </c>
    </row>
    <row r="152" spans="1:65" s="14" customFormat="1">
      <c r="B152" s="162"/>
      <c r="D152" s="156" t="s">
        <v>129</v>
      </c>
      <c r="E152" s="163" t="s">
        <v>1</v>
      </c>
      <c r="F152" s="164" t="s">
        <v>268</v>
      </c>
      <c r="H152" s="165">
        <v>1.62</v>
      </c>
      <c r="L152" s="162"/>
      <c r="M152" s="166"/>
      <c r="N152" s="167"/>
      <c r="O152" s="167"/>
      <c r="P152" s="167"/>
      <c r="Q152" s="167"/>
      <c r="R152" s="167"/>
      <c r="S152" s="167"/>
      <c r="T152" s="168"/>
      <c r="AT152" s="163" t="s">
        <v>129</v>
      </c>
      <c r="AU152" s="163" t="s">
        <v>127</v>
      </c>
      <c r="AV152" s="14" t="s">
        <v>127</v>
      </c>
      <c r="AW152" s="14" t="s">
        <v>31</v>
      </c>
      <c r="AX152" s="14" t="s">
        <v>74</v>
      </c>
      <c r="AY152" s="163" t="s">
        <v>120</v>
      </c>
    </row>
    <row r="153" spans="1:65" s="15" customFormat="1">
      <c r="B153" s="186"/>
      <c r="D153" s="156" t="s">
        <v>129</v>
      </c>
      <c r="E153" s="187" t="s">
        <v>1</v>
      </c>
      <c r="F153" s="188" t="s">
        <v>237</v>
      </c>
      <c r="H153" s="189">
        <v>7.0200000000000005</v>
      </c>
      <c r="L153" s="186"/>
      <c r="M153" s="193"/>
      <c r="N153" s="194"/>
      <c r="O153" s="194"/>
      <c r="P153" s="194"/>
      <c r="Q153" s="194"/>
      <c r="R153" s="194"/>
      <c r="S153" s="194"/>
      <c r="T153" s="195"/>
      <c r="AT153" s="187" t="s">
        <v>129</v>
      </c>
      <c r="AU153" s="187" t="s">
        <v>127</v>
      </c>
      <c r="AV153" s="15" t="s">
        <v>126</v>
      </c>
      <c r="AW153" s="15" t="s">
        <v>31</v>
      </c>
      <c r="AX153" s="15" t="s">
        <v>82</v>
      </c>
      <c r="AY153" s="187" t="s">
        <v>120</v>
      </c>
    </row>
    <row r="154" spans="1:65" s="2" customFormat="1" ht="6.95" customHeight="1">
      <c r="A154" s="29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0"/>
      <c r="M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</row>
  </sheetData>
  <autoFilter ref="C123:K153" xr:uid="{00000000-0009-0000-0000-000002000000}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Stavební úpravy 2ks ...</vt:lpstr>
      <vt:lpstr>02 - Stavební úpravy 3 st...</vt:lpstr>
      <vt:lpstr>'01 - Stavební úpravy 2ks ...'!Názvy_tisku</vt:lpstr>
      <vt:lpstr>'02 - Stavební úpravy 3 st...'!Názvy_tisku</vt:lpstr>
      <vt:lpstr>'Rekapitulace stavby'!Názvy_tisku</vt:lpstr>
      <vt:lpstr>'01 - Stavební úpravy 2ks ...'!Oblast_tisku</vt:lpstr>
      <vt:lpstr>'02 - Stavební úpravy 3 st...'!Oblast_tisku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CHALOUPKOVA-PC\radka.chaloupkova</dc:creator>
  <cp:lastModifiedBy>Jan Čtvrtečka</cp:lastModifiedBy>
  <dcterms:created xsi:type="dcterms:W3CDTF">2022-10-10T09:56:37Z</dcterms:created>
  <dcterms:modified xsi:type="dcterms:W3CDTF">2022-11-18T11:31:55Z</dcterms:modified>
</cp:coreProperties>
</file>