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_Neprašová_2022\041_EN_2022_VZMR_Staveb.úpravy pro CT v NRK\Výzva a ZD\"/>
    </mc:Choice>
  </mc:AlternateContent>
  <xr:revisionPtr revIDLastSave="0" documentId="8_{53A44D4F-2E63-4F29-9F02-BB9A1207F877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Rekapitulace stavby" sheetId="1" state="veryHidden" r:id="rId1"/>
    <sheet name="01 - Stavební úpravy" sheetId="2" r:id="rId2"/>
    <sheet name="Seznam figur" sheetId="3" r:id="rId3"/>
  </sheets>
  <definedNames>
    <definedName name="_xlnm._FilterDatabase" localSheetId="1" hidden="1">'01 - Stavební úpravy'!$C$134:$K$299</definedName>
    <definedName name="_xlnm.Print_Titles" localSheetId="1">'01 - Stavební úpravy'!$134:$134</definedName>
    <definedName name="_xlnm.Print_Titles" localSheetId="0">'Rekapitulace stavby'!$92:$92</definedName>
    <definedName name="_xlnm.Print_Titles" localSheetId="2">'Seznam figur'!$9:$9</definedName>
    <definedName name="_xlnm.Print_Area" localSheetId="1">'01 - Stavební úpravy'!$C$122:$J$299</definedName>
    <definedName name="_xlnm.Print_Area" localSheetId="0">'Rekapitulace stavby'!$D$4:$AO$76,'Rekapitulace stavby'!$C$82:$AQ$96</definedName>
    <definedName name="_xlnm.Print_Area" localSheetId="2">'Seznam figur'!$C$4:$G$44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3" l="1"/>
  <c r="J37" i="2"/>
  <c r="J36" i="2"/>
  <c r="AY95" i="1"/>
  <c r="J35" i="2"/>
  <c r="AX95" i="1"/>
  <c r="BI299" i="2"/>
  <c r="BH299" i="2"/>
  <c r="BG299" i="2"/>
  <c r="BF299" i="2"/>
  <c r="T299" i="2"/>
  <c r="T298" i="2"/>
  <c r="T297" i="2" s="1"/>
  <c r="R299" i="2"/>
  <c r="R298" i="2"/>
  <c r="R297" i="2"/>
  <c r="P299" i="2"/>
  <c r="P298" i="2" s="1"/>
  <c r="P297" i="2" s="1"/>
  <c r="BI296" i="2"/>
  <c r="BH296" i="2"/>
  <c r="BG296" i="2"/>
  <c r="BF296" i="2"/>
  <c r="T296" i="2"/>
  <c r="R296" i="2"/>
  <c r="P296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T287" i="2"/>
  <c r="R288" i="2"/>
  <c r="R287" i="2"/>
  <c r="P288" i="2"/>
  <c r="P287" i="2" s="1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0" i="2"/>
  <c r="BH280" i="2"/>
  <c r="BG280" i="2"/>
  <c r="BF280" i="2"/>
  <c r="T280" i="2"/>
  <c r="R280" i="2"/>
  <c r="P280" i="2"/>
  <c r="BI275" i="2"/>
  <c r="BH275" i="2"/>
  <c r="BG275" i="2"/>
  <c r="BF275" i="2"/>
  <c r="T275" i="2"/>
  <c r="R275" i="2"/>
  <c r="P275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1" i="2"/>
  <c r="BH261" i="2"/>
  <c r="BG261" i="2"/>
  <c r="BF261" i="2"/>
  <c r="T261" i="2"/>
  <c r="R261" i="2"/>
  <c r="P261" i="2"/>
  <c r="BI257" i="2"/>
  <c r="BH257" i="2"/>
  <c r="BG257" i="2"/>
  <c r="BF257" i="2"/>
  <c r="T257" i="2"/>
  <c r="R257" i="2"/>
  <c r="P257" i="2"/>
  <c r="BI253" i="2"/>
  <c r="BH253" i="2"/>
  <c r="BG253" i="2"/>
  <c r="BF253" i="2"/>
  <c r="T253" i="2"/>
  <c r="R253" i="2"/>
  <c r="P253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T217" i="2" s="1"/>
  <c r="R218" i="2"/>
  <c r="R217" i="2"/>
  <c r="P218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T192" i="2"/>
  <c r="R193" i="2"/>
  <c r="R192" i="2" s="1"/>
  <c r="P193" i="2"/>
  <c r="P192" i="2" s="1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T185" i="2"/>
  <c r="R186" i="2"/>
  <c r="R185" i="2" s="1"/>
  <c r="P186" i="2"/>
  <c r="P185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3" i="2"/>
  <c r="BH153" i="2"/>
  <c r="BG153" i="2"/>
  <c r="BF153" i="2"/>
  <c r="T153" i="2"/>
  <c r="R153" i="2"/>
  <c r="P153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T141" i="2"/>
  <c r="R142" i="2"/>
  <c r="R141" i="2"/>
  <c r="P142" i="2"/>
  <c r="P141" i="2" s="1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F129" i="2"/>
  <c r="E127" i="2"/>
  <c r="F89" i="2"/>
  <c r="E87" i="2"/>
  <c r="J24" i="2"/>
  <c r="E24" i="2"/>
  <c r="J132" i="2"/>
  <c r="J23" i="2"/>
  <c r="J21" i="2"/>
  <c r="E21" i="2"/>
  <c r="J131" i="2"/>
  <c r="J20" i="2"/>
  <c r="J18" i="2"/>
  <c r="E18" i="2"/>
  <c r="F132" i="2"/>
  <c r="J17" i="2"/>
  <c r="J15" i="2"/>
  <c r="E15" i="2"/>
  <c r="F91" i="2"/>
  <c r="J14" i="2"/>
  <c r="J12" i="2"/>
  <c r="J129" i="2"/>
  <c r="E7" i="2"/>
  <c r="L90" i="1"/>
  <c r="AM90" i="1"/>
  <c r="AM89" i="1"/>
  <c r="L89" i="1"/>
  <c r="AM87" i="1"/>
  <c r="L87" i="1"/>
  <c r="L85" i="1"/>
  <c r="L84" i="1"/>
  <c r="J175" i="2"/>
  <c r="BK211" i="2"/>
  <c r="J182" i="2"/>
  <c r="BK224" i="2"/>
  <c r="J161" i="2"/>
  <c r="BK227" i="2"/>
  <c r="J190" i="2"/>
  <c r="BK249" i="2"/>
  <c r="BK140" i="2"/>
  <c r="J286" i="2"/>
  <c r="J296" i="2"/>
  <c r="BK267" i="2"/>
  <c r="BK147" i="2"/>
  <c r="J146" i="2"/>
  <c r="J212" i="2"/>
  <c r="BK261" i="2"/>
  <c r="BK167" i="2"/>
  <c r="J169" i="2"/>
  <c r="J201" i="2"/>
  <c r="J271" i="2"/>
  <c r="BK213" i="2"/>
  <c r="BK231" i="2"/>
  <c r="BK201" i="2"/>
  <c r="BK177" i="2"/>
  <c r="AS94" i="1"/>
  <c r="J193" i="2"/>
  <c r="BK288" i="2"/>
  <c r="J236" i="2"/>
  <c r="BK284" i="2"/>
  <c r="J213" i="2"/>
  <c r="J214" i="2"/>
  <c r="BK216" i="2"/>
  <c r="J159" i="2"/>
  <c r="J209" i="2"/>
  <c r="BK221" i="2"/>
  <c r="BK186" i="2"/>
  <c r="J249" i="2"/>
  <c r="J218" i="2"/>
  <c r="BK142" i="2"/>
  <c r="BK159" i="2"/>
  <c r="J288" i="2"/>
  <c r="J189" i="2"/>
  <c r="BK280" i="2"/>
  <c r="BK212" i="2"/>
  <c r="BK161" i="2"/>
  <c r="J267" i="2"/>
  <c r="BK169" i="2"/>
  <c r="J186" i="2"/>
  <c r="J221" i="2"/>
  <c r="J162" i="2"/>
  <c r="BK214" i="2"/>
  <c r="J224" i="2"/>
  <c r="BK158" i="2"/>
  <c r="J158" i="2"/>
  <c r="J225" i="2"/>
  <c r="J299" i="2"/>
  <c r="BK226" i="2"/>
  <c r="BK236" i="2"/>
  <c r="J181" i="2"/>
  <c r="J211" i="2"/>
  <c r="J246" i="2"/>
  <c r="J191" i="2"/>
  <c r="J261" i="2"/>
  <c r="J165" i="2"/>
  <c r="J216" i="2"/>
  <c r="BK153" i="2"/>
  <c r="J207" i="2"/>
  <c r="J147" i="2"/>
  <c r="J275" i="2"/>
  <c r="BK299" i="2"/>
  <c r="BK275" i="2"/>
  <c r="BK190" i="2"/>
  <c r="J240" i="2"/>
  <c r="J206" i="2"/>
  <c r="BK182" i="2"/>
  <c r="BK206" i="2"/>
  <c r="J184" i="2"/>
  <c r="BK223" i="2"/>
  <c r="J142" i="2"/>
  <c r="BK191" i="2"/>
  <c r="BK271" i="2"/>
  <c r="J226" i="2"/>
  <c r="BK146" i="2"/>
  <c r="J167" i="2"/>
  <c r="J265" i="2"/>
  <c r="BK286" i="2"/>
  <c r="BK175" i="2"/>
  <c r="J231" i="2"/>
  <c r="BK162" i="2"/>
  <c r="BK198" i="2"/>
  <c r="BK257" i="2"/>
  <c r="BK180" i="2"/>
  <c r="BK218" i="2"/>
  <c r="J253" i="2"/>
  <c r="BK184" i="2"/>
  <c r="J223" i="2"/>
  <c r="BK290" i="2"/>
  <c r="J196" i="2"/>
  <c r="J284" i="2"/>
  <c r="BK269" i="2"/>
  <c r="J280" i="2"/>
  <c r="BK209" i="2"/>
  <c r="J245" i="2"/>
  <c r="BK225" i="2"/>
  <c r="J171" i="2"/>
  <c r="BK165" i="2"/>
  <c r="BK193" i="2"/>
  <c r="BK189" i="2"/>
  <c r="J177" i="2"/>
  <c r="BK196" i="2"/>
  <c r="BK245" i="2"/>
  <c r="J138" i="2"/>
  <c r="BK296" i="2"/>
  <c r="BK171" i="2"/>
  <c r="J269" i="2"/>
  <c r="J227" i="2"/>
  <c r="J180" i="2"/>
  <c r="BK207" i="2"/>
  <c r="BK265" i="2"/>
  <c r="J140" i="2"/>
  <c r="BK138" i="2"/>
  <c r="J166" i="2"/>
  <c r="BK181" i="2"/>
  <c r="BK246" i="2"/>
  <c r="J173" i="2"/>
  <c r="BK240" i="2"/>
  <c r="J153" i="2"/>
  <c r="J257" i="2"/>
  <c r="J290" i="2"/>
  <c r="BK253" i="2"/>
  <c r="BK173" i="2"/>
  <c r="J198" i="2"/>
  <c r="BK166" i="2"/>
  <c r="P164" i="2" l="1"/>
  <c r="P145" i="2"/>
  <c r="T179" i="2"/>
  <c r="T137" i="2"/>
  <c r="R195" i="2"/>
  <c r="R137" i="2"/>
  <c r="R145" i="2"/>
  <c r="R179" i="2"/>
  <c r="T195" i="2"/>
  <c r="P220" i="2"/>
  <c r="BK137" i="2"/>
  <c r="BK145" i="2"/>
  <c r="J145" i="2"/>
  <c r="J100" i="2" s="1"/>
  <c r="P179" i="2"/>
  <c r="R188" i="2"/>
  <c r="BK210" i="2"/>
  <c r="J210" i="2" s="1"/>
  <c r="J108" i="2" s="1"/>
  <c r="T210" i="2"/>
  <c r="R270" i="2"/>
  <c r="T164" i="2"/>
  <c r="T188" i="2"/>
  <c r="BK220" i="2"/>
  <c r="J220" i="2"/>
  <c r="J110" i="2" s="1"/>
  <c r="P270" i="2"/>
  <c r="P289" i="2"/>
  <c r="BK179" i="2"/>
  <c r="J179" i="2" s="1"/>
  <c r="J102" i="2" s="1"/>
  <c r="BK195" i="2"/>
  <c r="J195" i="2"/>
  <c r="J107" i="2" s="1"/>
  <c r="P210" i="2"/>
  <c r="BK270" i="2"/>
  <c r="J270" i="2" s="1"/>
  <c r="J111" i="2" s="1"/>
  <c r="R289" i="2"/>
  <c r="P137" i="2"/>
  <c r="P136" i="2"/>
  <c r="R164" i="2"/>
  <c r="BK188" i="2"/>
  <c r="R220" i="2"/>
  <c r="BK289" i="2"/>
  <c r="J289" i="2" s="1"/>
  <c r="J113" i="2" s="1"/>
  <c r="T145" i="2"/>
  <c r="P195" i="2"/>
  <c r="T220" i="2"/>
  <c r="T289" i="2"/>
  <c r="BK164" i="2"/>
  <c r="J164" i="2" s="1"/>
  <c r="J101" i="2" s="1"/>
  <c r="P188" i="2"/>
  <c r="P187" i="2" s="1"/>
  <c r="R210" i="2"/>
  <c r="T270" i="2"/>
  <c r="BK185" i="2"/>
  <c r="J185" i="2" s="1"/>
  <c r="J103" i="2" s="1"/>
  <c r="BK217" i="2"/>
  <c r="J217" i="2"/>
  <c r="J109" i="2" s="1"/>
  <c r="BK192" i="2"/>
  <c r="J192" i="2" s="1"/>
  <c r="J106" i="2" s="1"/>
  <c r="BK298" i="2"/>
  <c r="J298" i="2" s="1"/>
  <c r="J115" i="2" s="1"/>
  <c r="BK141" i="2"/>
  <c r="J141" i="2" s="1"/>
  <c r="J99" i="2" s="1"/>
  <c r="BK287" i="2"/>
  <c r="J287" i="2"/>
  <c r="J112" i="2" s="1"/>
  <c r="F92" i="2"/>
  <c r="BE167" i="2"/>
  <c r="BE171" i="2"/>
  <c r="BE182" i="2"/>
  <c r="BE225" i="2"/>
  <c r="BE246" i="2"/>
  <c r="BE257" i="2"/>
  <c r="BE299" i="2"/>
  <c r="F131" i="2"/>
  <c r="BE140" i="2"/>
  <c r="BE201" i="2"/>
  <c r="BE214" i="2"/>
  <c r="BE218" i="2"/>
  <c r="BE261" i="2"/>
  <c r="BE280" i="2"/>
  <c r="BE284" i="2"/>
  <c r="E85" i="2"/>
  <c r="J92" i="2"/>
  <c r="BE153" i="2"/>
  <c r="BE206" i="2"/>
  <c r="BE296" i="2"/>
  <c r="BE146" i="2"/>
  <c r="BE162" i="2"/>
  <c r="BE226" i="2"/>
  <c r="BE231" i="2"/>
  <c r="BE240" i="2"/>
  <c r="BE267" i="2"/>
  <c r="BE286" i="2"/>
  <c r="BE288" i="2"/>
  <c r="BE290" i="2"/>
  <c r="BE161" i="2"/>
  <c r="BE180" i="2"/>
  <c r="BE190" i="2"/>
  <c r="BE245" i="2"/>
  <c r="J91" i="2"/>
  <c r="BE169" i="2"/>
  <c r="BE191" i="2"/>
  <c r="BE213" i="2"/>
  <c r="BE265" i="2"/>
  <c r="J89" i="2"/>
  <c r="BE138" i="2"/>
  <c r="BE158" i="2"/>
  <c r="BE165" i="2"/>
  <c r="BE175" i="2"/>
  <c r="BE207" i="2"/>
  <c r="BE223" i="2"/>
  <c r="BE253" i="2"/>
  <c r="BE275" i="2"/>
  <c r="BE147" i="2"/>
  <c r="BE181" i="2"/>
  <c r="BE212" i="2"/>
  <c r="BE216" i="2"/>
  <c r="BE236" i="2"/>
  <c r="BE271" i="2"/>
  <c r="BE173" i="2"/>
  <c r="BE209" i="2"/>
  <c r="BE227" i="2"/>
  <c r="BE249" i="2"/>
  <c r="BE269" i="2"/>
  <c r="BE142" i="2"/>
  <c r="BE159" i="2"/>
  <c r="BE186" i="2"/>
  <c r="BE189" i="2"/>
  <c r="BE196" i="2"/>
  <c r="BE166" i="2"/>
  <c r="BE177" i="2"/>
  <c r="BE184" i="2"/>
  <c r="BE193" i="2"/>
  <c r="BE198" i="2"/>
  <c r="BE211" i="2"/>
  <c r="BE221" i="2"/>
  <c r="BE224" i="2"/>
  <c r="J34" i="2"/>
  <c r="AW95" i="1" s="1"/>
  <c r="F37" i="2"/>
  <c r="BD95" i="1" s="1"/>
  <c r="BD94" i="1" s="1"/>
  <c r="W33" i="1" s="1"/>
  <c r="F36" i="2"/>
  <c r="BC95" i="1" s="1"/>
  <c r="BC94" i="1" s="1"/>
  <c r="AY94" i="1" s="1"/>
  <c r="F35" i="2"/>
  <c r="BB95" i="1" s="1"/>
  <c r="BB94" i="1" s="1"/>
  <c r="W31" i="1" s="1"/>
  <c r="F34" i="2"/>
  <c r="BA95" i="1" s="1"/>
  <c r="BA94" i="1" s="1"/>
  <c r="W30" i="1" s="1"/>
  <c r="P135" i="2" l="1"/>
  <c r="AU95" i="1"/>
  <c r="AU94" i="1" s="1"/>
  <c r="R187" i="2"/>
  <c r="T187" i="2"/>
  <c r="T136" i="2"/>
  <c r="T135" i="2" s="1"/>
  <c r="BK187" i="2"/>
  <c r="J187" i="2"/>
  <c r="J104" i="2"/>
  <c r="BK136" i="2"/>
  <c r="J136" i="2"/>
  <c r="J97" i="2" s="1"/>
  <c r="R136" i="2"/>
  <c r="R135" i="2" s="1"/>
  <c r="J188" i="2"/>
  <c r="J105" i="2"/>
  <c r="J137" i="2"/>
  <c r="J98" i="2"/>
  <c r="BK297" i="2"/>
  <c r="J297" i="2" s="1"/>
  <c r="J114" i="2" s="1"/>
  <c r="W32" i="1"/>
  <c r="AW94" i="1"/>
  <c r="AK30" i="1"/>
  <c r="AX94" i="1"/>
  <c r="F33" i="2"/>
  <c r="AZ95" i="1" s="1"/>
  <c r="AZ94" i="1" s="1"/>
  <c r="AV94" i="1" s="1"/>
  <c r="AK29" i="1" s="1"/>
  <c r="J33" i="2"/>
  <c r="AV95" i="1" s="1"/>
  <c r="AT95" i="1" s="1"/>
  <c r="BK135" i="2" l="1"/>
  <c r="J135" i="2"/>
  <c r="J96" i="2" s="1"/>
  <c r="AT94" i="1"/>
  <c r="W29" i="1"/>
  <c r="J30" i="2" l="1"/>
  <c r="AG95" i="1" s="1"/>
  <c r="AG94" i="1" s="1"/>
  <c r="AK26" i="1" s="1"/>
  <c r="AK35" i="1" s="1"/>
  <c r="AN94" i="1" l="1"/>
  <c r="J39" i="2"/>
  <c r="AN95" i="1"/>
</calcChain>
</file>

<file path=xl/sharedStrings.xml><?xml version="1.0" encoding="utf-8"?>
<sst xmlns="http://schemas.openxmlformats.org/spreadsheetml/2006/main" count="2104" uniqueCount="506">
  <si>
    <t>Export Komplet</t>
  </si>
  <si>
    <t/>
  </si>
  <si>
    <t>2.0</t>
  </si>
  <si>
    <t>False</t>
  </si>
  <si>
    <t>{6d25a34a-cd98-485b-84b0-4f3f7ce04218}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</si>
  <si>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</si>
  <si>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</si>
  <si>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</si>
  <si>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</si>
  <si>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</si>
  <si>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</si>
  <si>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</si>
  <si>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</si>
  <si>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</si>
  <si>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22/16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</si>
  <si>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</si>
  <si>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</si>
  <si>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Nem RK - zázemí pro CT</t>
  </si>
  <si>
    <t>KSO:</t>
  </si>
  <si>
    <t>CC-CZ:</t>
  </si>
  <si>
    <t>Místo:</t>
  </si>
  <si>
    <t xml:space="preserve"> </t>
  </si>
  <si>
    <t>Datum:</t>
  </si>
  <si>
    <t>4. 11. 2022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</si>
  <si>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</si>
  <si>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</si>
  <si>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</si>
  <si>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</si>
  <si>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</si>
  <si>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</si>
  <si>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</si>
  <si>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</si>
  <si>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</si>
  <si>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</si>
  <si>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</si>
  <si>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</si>
  <si>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</si>
  <si>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</si>
  <si>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</si>
  <si>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</si>
  <si>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</si>
  <si>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</si>
  <si>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</si>
  <si>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</si>
  <si>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</si>
  <si>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</si>
  <si>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</si>
  <si>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</si>
  <si>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</si>
  <si>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</si>
  <si>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</si>
  <si>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</si>
  <si>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</si>
  <si>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</si>
  <si>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</si>
  <si>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</si>
  <si>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</si>
  <si>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</si>
  <si>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</si>
  <si>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</si>
  <si>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</si>
  <si>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</si>
  <si>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</si>
  <si>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</si>
  <si>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</si>
  <si>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</si>
  <si>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</si>
  <si>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</si>
  <si>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</si>
  <si>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</si>
  <si>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</si>
  <si>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</si>
  <si>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</si>
  <si>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</si>
  <si>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</si>
  <si>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</si>
  <si>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</si>
  <si>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</si>
  <si>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</si>
  <si>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úpravy</t>
  </si>
  <si>
    <t>STA</t>
  </si>
  <si>
    <t>1</t>
  </si>
  <si>
    <t>{d1ec2d09-2acc-4f53-b99f-7def08c11f69}</t>
  </si>
  <si>
    <t>2</t>
  </si>
  <si>
    <t>PVC</t>
  </si>
  <si>
    <t>36,81</t>
  </si>
  <si>
    <t>PVC_anti</t>
  </si>
  <si>
    <t>56,668</t>
  </si>
  <si>
    <t>KRYCÍ LIST SOUPISU PRACÍ</t>
  </si>
  <si>
    <t>PVCsokl</t>
  </si>
  <si>
    <t>33,36</t>
  </si>
  <si>
    <t>PVCsokl_anti</t>
  </si>
  <si>
    <t>37,49</t>
  </si>
  <si>
    <t>Objekt:</t>
  </si>
  <si>
    <t>01 - Stavební úpravy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</si>
  <si>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</si>
  <si>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</si>
  <si>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</si>
  <si>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</si>
  <si>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</si>
  <si>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</si>
  <si>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</si>
  <si>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</si>
  <si>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</si>
  <si>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</si>
  <si>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</si>
  <si>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</si>
  <si>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</si>
  <si>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720 - Zdravotechnika</t>
  </si>
  <si>
    <t xml:space="preserve">    730 - Ústřední vytápění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</si>
  <si>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</si>
  <si>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</si>
  <si>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</si>
  <si>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</si>
  <si>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</si>
  <si>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</si>
  <si>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</si>
  <si>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</si>
  <si>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</si>
  <si>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</si>
  <si>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</si>
  <si>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</si>
  <si>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</si>
  <si>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</si>
  <si>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</si>
  <si>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</si>
  <si>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</si>
  <si>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</si>
  <si>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</si>
  <si>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</si>
  <si>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</si>
  <si>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</si>
  <si>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</si>
  <si>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</si>
  <si>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</si>
  <si>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</si>
  <si>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63</t>
  </si>
  <si>
    <t>K</t>
  </si>
  <si>
    <t>139711111</t>
  </si>
  <si>
    <t>Vykopávky v uzavřených prostorech v hornině třídy těžitelnosti I skupiny 1 až 3 ručně</t>
  </si>
  <si>
    <t>m3</t>
  </si>
  <si>
    <t>4</t>
  </si>
  <si>
    <t>897853332</t>
  </si>
  <si>
    <t>VV</t>
  </si>
  <si>
    <t>2,0*3,0*0,3</t>
  </si>
  <si>
    <t>65</t>
  </si>
  <si>
    <t>182101</t>
  </si>
  <si>
    <t>Odvoz výkopku vč. uložení na skládku</t>
  </si>
  <si>
    <t>kpl</t>
  </si>
  <si>
    <t>-1563535324</t>
  </si>
  <si>
    <t>Zakládání</t>
  </si>
  <si>
    <t>66</t>
  </si>
  <si>
    <t>275313611.R1</t>
  </si>
  <si>
    <t>Základové patky z betonu - rychletuhnoucí beton</t>
  </si>
  <si>
    <t>-682854895</t>
  </si>
  <si>
    <t>P</t>
  </si>
  <si>
    <t>Poznámka k položce:_x000D_
rychletuhnoucí beton MAPECEM PRONTO suchá směs</t>
  </si>
  <si>
    <t>2,0*3,0*0,4</t>
  </si>
  <si>
    <t>6</t>
  </si>
  <si>
    <t>Úpravy povrchů, podlahy a osazování výplní</t>
  </si>
  <si>
    <t>612135001</t>
  </si>
  <si>
    <t>Vyrovnání podkladu vnitřních stěn maltou vápenocementovou tl do 10 mm</t>
  </si>
  <si>
    <t>m2</t>
  </si>
  <si>
    <t>-254523956</t>
  </si>
  <si>
    <t>612311131</t>
  </si>
  <si>
    <t>Potažení vnitřních stěn vápenným štukem tloušťky do 3 mm</t>
  </si>
  <si>
    <t>-1916277972</t>
  </si>
  <si>
    <t>"omítka oprava po obkladech" 23,18</t>
  </si>
  <si>
    <t>"odpočet obkladu"  -0,9*(0,9+1,8)</t>
  </si>
  <si>
    <t>"za kuch linkou" -0,8*1,8</t>
  </si>
  <si>
    <t>"k oknu"  -2,0*2,23</t>
  </si>
  <si>
    <t>Součet</t>
  </si>
  <si>
    <t>3</t>
  </si>
  <si>
    <t>619995001</t>
  </si>
  <si>
    <t>Začištění omítek kolem oken, dveří, podlah nebo obkladů</t>
  </si>
  <si>
    <t>m</t>
  </si>
  <si>
    <t>-1484592710</t>
  </si>
  <si>
    <t>"dveře" (2,0*2+0,9)*2</t>
  </si>
  <si>
    <t>"okno" (1,0+0,8)*2</t>
  </si>
  <si>
    <t>"obklady" 2,0*2</t>
  </si>
  <si>
    <t>619995001.R1</t>
  </si>
  <si>
    <t>Začištění omítek kolem oken, dveří, podlah nebo obkladů - barytová omítka</t>
  </si>
  <si>
    <t>sou</t>
  </si>
  <si>
    <t>1636230107</t>
  </si>
  <si>
    <t>64</t>
  </si>
  <si>
    <t>635111242</t>
  </si>
  <si>
    <t>Násyp pod podlahy z hrubého kameniva 16-32 se zhutněním</t>
  </si>
  <si>
    <t>-1676859886</t>
  </si>
  <si>
    <t>2,0*3,0*0,1</t>
  </si>
  <si>
    <t>5</t>
  </si>
  <si>
    <t>642944121</t>
  </si>
  <si>
    <t>Osazování ocelových zárubní dodatečné pl do 2,5 m2</t>
  </si>
  <si>
    <t>kus</t>
  </si>
  <si>
    <t>-1141857988</t>
  </si>
  <si>
    <t>67</t>
  </si>
  <si>
    <t>M</t>
  </si>
  <si>
    <t>55331492</t>
  </si>
  <si>
    <t>zárubeň jednokřídlá ocelová pro zdění tl stěny 160-200mm rozměru 800/1970, 2100mm</t>
  </si>
  <si>
    <t>8</t>
  </si>
  <si>
    <t>-1020309818</t>
  </si>
  <si>
    <t>Poznámka k položce:_x000D_
YZP</t>
  </si>
  <si>
    <t>9</t>
  </si>
  <si>
    <t>Ostatní konstrukce a práce, bourání</t>
  </si>
  <si>
    <t>7</t>
  </si>
  <si>
    <t>949101111</t>
  </si>
  <si>
    <t>Lešení pomocné pro objekty pozemních staveb s lešeňovou podlahou v do 1,9 m zatížení do 150 kg/m2</t>
  </si>
  <si>
    <t>108366961</t>
  </si>
  <si>
    <t>950202</t>
  </si>
  <si>
    <t>Stavební přípomoce, ostatní práce, drobné bourací práce</t>
  </si>
  <si>
    <t>hzs</t>
  </si>
  <si>
    <t>387559472</t>
  </si>
  <si>
    <t>952901111</t>
  </si>
  <si>
    <t>Vyčištění budov bytové a občanské výstavby při výšce podlaží do 4 m</t>
  </si>
  <si>
    <t>-1461570660</t>
  </si>
  <si>
    <t>PVC+PVC_anti</t>
  </si>
  <si>
    <t>62</t>
  </si>
  <si>
    <t>965042141</t>
  </si>
  <si>
    <t>Bourání podkladů pod dlažby nebo mazanin betonových nebo z litého asfaltu tl do 100 mm pl přes 4 m2</t>
  </si>
  <si>
    <t>-580101709</t>
  </si>
  <si>
    <t>2,0*3,0*0,12*2</t>
  </si>
  <si>
    <t>10</t>
  </si>
  <si>
    <t>971033541</t>
  </si>
  <si>
    <t>Vybourání otvorů ve zdivu cihelném pl do 1 m2 na MVC nebo MV tl do 300 mm</t>
  </si>
  <si>
    <t>-826069598</t>
  </si>
  <si>
    <t>"nové okno vyšetřovna/popisovna" 1,0*0,8*0,2</t>
  </si>
  <si>
    <t>11</t>
  </si>
  <si>
    <t>971033641</t>
  </si>
  <si>
    <t>Vybourání otvorů ve zdivu cihelném pl do 4 m2 na MVC nebo MV tl do 300 mm</t>
  </si>
  <si>
    <t>-1301209884</t>
  </si>
  <si>
    <t>"nové dveře do čekárny"  0,9*2,0*0,2</t>
  </si>
  <si>
    <t>12</t>
  </si>
  <si>
    <t>950201</t>
  </si>
  <si>
    <t>Výměna podlahového kanálu</t>
  </si>
  <si>
    <t>-240675968</t>
  </si>
  <si>
    <t>Poznámka k položce:_x000D_
vybourání stávajícího_x000D_
rozšíření a prohloubení rýhy_x000D_
dodávka a osazení nového podlahového kanálu_x000D_
dobetonování rychletuhnoucím betonem</t>
  </si>
  <si>
    <t>61</t>
  </si>
  <si>
    <t>977312113</t>
  </si>
  <si>
    <t>Řezání stávajících betonových mazanin vyztužených hl do 150 mm</t>
  </si>
  <si>
    <t>-411159462</t>
  </si>
  <si>
    <t>"nový základ"  (2,0+3,0)*2</t>
  </si>
  <si>
    <t>997</t>
  </si>
  <si>
    <t>Přesun sutě</t>
  </si>
  <si>
    <t>13</t>
  </si>
  <si>
    <t>997013111</t>
  </si>
  <si>
    <t>Vnitrostaveništní doprava suti a vybouraných hmot pro budovy v do 6 m s použitím mechanizace</t>
  </si>
  <si>
    <t>t</t>
  </si>
  <si>
    <t>-145180882</t>
  </si>
  <si>
    <t>14</t>
  </si>
  <si>
    <t>997013501</t>
  </si>
  <si>
    <t>Odvoz suti a vybouraných hmot na skládku nebo meziskládku do 1 km se složením</t>
  </si>
  <si>
    <t>-934340119</t>
  </si>
  <si>
    <t>997013509</t>
  </si>
  <si>
    <t>Příplatek k odvozu suti a vybouraných hmot na skládku ZKD 1 km přes 1 km</t>
  </si>
  <si>
    <t>1930544356</t>
  </si>
  <si>
    <t>6,604*4 'Přepočtené koeficientem množství</t>
  </si>
  <si>
    <t>16</t>
  </si>
  <si>
    <t>997013871</t>
  </si>
  <si>
    <t>Poplatek za uložení stavebního odpadu na recyklační skládce (skládkovné) směsného stavebního a demoličního kód odpadu 17 09 04</t>
  </si>
  <si>
    <t>-667202736</t>
  </si>
  <si>
    <t>998</t>
  </si>
  <si>
    <t>Přesun hmot</t>
  </si>
  <si>
    <t>17</t>
  </si>
  <si>
    <t>998018001</t>
  </si>
  <si>
    <t>Přesun hmot ruční pro budovy v do 6 m</t>
  </si>
  <si>
    <t>-1582798796</t>
  </si>
  <si>
    <t>PSV</t>
  </si>
  <si>
    <t>Práce a dodávky PSV</t>
  </si>
  <si>
    <t>720</t>
  </si>
  <si>
    <t>Zdravotechnika</t>
  </si>
  <si>
    <t>18</t>
  </si>
  <si>
    <t>720101</t>
  </si>
  <si>
    <t>Úprava ZTI - zrušení umyvadel a baterií, vč. zaslepení pod omítkou</t>
  </si>
  <si>
    <t>ks</t>
  </si>
  <si>
    <t>-468497636</t>
  </si>
  <si>
    <t>19</t>
  </si>
  <si>
    <t>720102</t>
  </si>
  <si>
    <t>Nové umyvadlo v přípravně vč. pákové baterie</t>
  </si>
  <si>
    <t>1671932004</t>
  </si>
  <si>
    <t>20</t>
  </si>
  <si>
    <t>720103</t>
  </si>
  <si>
    <t>Výměna umyvadla ve vyšetřovně vč. pákové baterie</t>
  </si>
  <si>
    <t>-1033582047</t>
  </si>
  <si>
    <t>730</t>
  </si>
  <si>
    <t>Ústřední vytápění</t>
  </si>
  <si>
    <t>730101</t>
  </si>
  <si>
    <t>Zrušení radiátoru v čekárně</t>
  </si>
  <si>
    <t>-1856136336</t>
  </si>
  <si>
    <t>Poznámka k položce:_x000D_
demontáž, zkrácení potrubí a propojení - pouze v případě, že se jedná o koncové těleso</t>
  </si>
  <si>
    <t>763</t>
  </si>
  <si>
    <t>Konstrukce suché výstavby</t>
  </si>
  <si>
    <t>22</t>
  </si>
  <si>
    <t>763135611</t>
  </si>
  <si>
    <t>Montáž kazet SDK kazetového podhledu</t>
  </si>
  <si>
    <t>1365272375</t>
  </si>
  <si>
    <t>Poznámka k položce:_x000D_
vč. vyřezání kolem instalací</t>
  </si>
  <si>
    <t>23</t>
  </si>
  <si>
    <t>59030570</t>
  </si>
  <si>
    <t>podhled kazetový bez děrování viditelný rastr tl 10mm 600x600mm</t>
  </si>
  <si>
    <t>32</t>
  </si>
  <si>
    <t>-625648398</t>
  </si>
  <si>
    <t>Poznámka k položce:_x000D_
RIGIPS ALFA W</t>
  </si>
  <si>
    <t>74,168*1,1 'Přepočtené koeficientem množství</t>
  </si>
  <si>
    <t>24</t>
  </si>
  <si>
    <t>763135881</t>
  </si>
  <si>
    <t>Demontáž kazet sádrokartonového podhledu</t>
  </si>
  <si>
    <t>1629662802</t>
  </si>
  <si>
    <t>"přípravna" 3,74*6,25-1,2*2,23</t>
  </si>
  <si>
    <t>"vyšetřovna" 5,755*6,25</t>
  </si>
  <si>
    <t>"popisovna" 2,8*6,25</t>
  </si>
  <si>
    <t>25</t>
  </si>
  <si>
    <t>763200.R1</t>
  </si>
  <si>
    <t>Demontáž kolejnic v podhledu</t>
  </si>
  <si>
    <t>-1319424533</t>
  </si>
  <si>
    <t>26</t>
  </si>
  <si>
    <t>763412112</t>
  </si>
  <si>
    <t>Sanitární příčky do suchého prostředí, desky laminované</t>
  </si>
  <si>
    <t>-161023612</t>
  </si>
  <si>
    <t xml:space="preserve">Poznámka k položce:_x000D_
Dřevotřísková deska tl. DTDL  25 mm , oboustranný dekorativní melaminový potah s vysokou odolností proti mechanickému poškození. _x000D_
Barva lamina EGGER U 708 ST 2 šedá nebo W980 ST2 bílá _x000D_
výška  2 000 mm, z  toho 100  mm volný prostor od podlahy – nožičky._x000D_
Lišty: 	Al profily standard RAL 9006 – barevná  úprava práškovou barvou dle výběru RAL_x000D_
Hrany: plastové  v barvě lamina_x000D_
Panty: pozinkované 3 x na dveře _x000D_
Kování a nožičky: eloxovaný hliník_x000D_
Dveře:  800 - 1100  mm x výška 1970 mm, zámek volno – obsazeno_x000D_
</t>
  </si>
  <si>
    <t>27</t>
  </si>
  <si>
    <t>998763200</t>
  </si>
  <si>
    <t>Přesun hmot procentní pro dřevostavby v objektech v do 6 m</t>
  </si>
  <si>
    <t>%</t>
  </si>
  <si>
    <t>-886110821</t>
  </si>
  <si>
    <t>766</t>
  </si>
  <si>
    <t>Konstrukce truhlářské</t>
  </si>
  <si>
    <t>28</t>
  </si>
  <si>
    <t>766501</t>
  </si>
  <si>
    <t>D+M Kuchyňské linky dl. 1,8m - horní + dolní skříňky vč. dřezu</t>
  </si>
  <si>
    <t>1030597236</t>
  </si>
  <si>
    <t>29</t>
  </si>
  <si>
    <t>766502</t>
  </si>
  <si>
    <t xml:space="preserve">D+M Kuchyňské linky dl. 3,0m - horní + dolní skříňky vč. dřezu </t>
  </si>
  <si>
    <t>1889534020</t>
  </si>
  <si>
    <t>30</t>
  </si>
  <si>
    <t>766660001</t>
  </si>
  <si>
    <t>Montáž dveřních křídel otvíravých jednokřídlových š do 0,8 m do ocelové zárubně</t>
  </si>
  <si>
    <t>22583152</t>
  </si>
  <si>
    <t>31</t>
  </si>
  <si>
    <t>61162086</t>
  </si>
  <si>
    <t>dveře jednokřídlé dřevotřískové plné 800x1970-2100mm s nástřikem barvou RAL 5021</t>
  </si>
  <si>
    <t>1804780355</t>
  </si>
  <si>
    <t>Poznámka k položce:_x000D_
ATYP nástřik RAL 5021_x000D_
vč. kování a zámku</t>
  </si>
  <si>
    <t>998766201</t>
  </si>
  <si>
    <t>Přesun hmot procentní pro kce truhlářské v objektech v do 6 m</t>
  </si>
  <si>
    <t>168486145</t>
  </si>
  <si>
    <t>767</t>
  </si>
  <si>
    <t>Konstrukce zámečnické</t>
  </si>
  <si>
    <t>33</t>
  </si>
  <si>
    <t>767 101</t>
  </si>
  <si>
    <t>Montáž Al okna 1000/800mm vč. olištování</t>
  </si>
  <si>
    <t>731692634</t>
  </si>
  <si>
    <t>Poznámka k položce:_x000D_
dodávku okna a lišt zajišťuje objednatel</t>
  </si>
  <si>
    <t>776</t>
  </si>
  <si>
    <t>Podlahy povlakové</t>
  </si>
  <si>
    <t>34</t>
  </si>
  <si>
    <t>776111116</t>
  </si>
  <si>
    <t>Odstranění zbytků lepidla z podkladu povlakových podlah broušením</t>
  </si>
  <si>
    <t>-1082434876</t>
  </si>
  <si>
    <t>35</t>
  </si>
  <si>
    <t>776111311</t>
  </si>
  <si>
    <t>Vysátí podkladu povlakových podlah</t>
  </si>
  <si>
    <t>-1681261939</t>
  </si>
  <si>
    <t>36</t>
  </si>
  <si>
    <t>776121112</t>
  </si>
  <si>
    <t>Vodou ředitelná penetrace savého podkladu povlakových podlah</t>
  </si>
  <si>
    <t>2026643437</t>
  </si>
  <si>
    <t>37</t>
  </si>
  <si>
    <t>776141111</t>
  </si>
  <si>
    <t>Stěrka podlahová nivelační pro vyrovnání podkladu povlakových podlah pevnosti 20 MPa tl do 3 mm</t>
  </si>
  <si>
    <t>-1524684602</t>
  </si>
  <si>
    <t>38</t>
  </si>
  <si>
    <t>776201811</t>
  </si>
  <si>
    <t>Demontáž lepených povlakových podlah bez podložky ručně</t>
  </si>
  <si>
    <t>1700508264</t>
  </si>
  <si>
    <t>39</t>
  </si>
  <si>
    <t>776221111</t>
  </si>
  <si>
    <t>Lepení pásů z PVC standardním lepidlem</t>
  </si>
  <si>
    <t>-507112574</t>
  </si>
  <si>
    <t>"sklad" 4,77*4,06</t>
  </si>
  <si>
    <t>"popisovna" 2,8*6,23</t>
  </si>
  <si>
    <t>40</t>
  </si>
  <si>
    <t>28412285</t>
  </si>
  <si>
    <t>PVC dle výběru</t>
  </si>
  <si>
    <t>854628267</t>
  </si>
  <si>
    <t>PVCsokl*0,15</t>
  </si>
  <si>
    <t>41,814*1,1 'Přepočtené koeficientem množství</t>
  </si>
  <si>
    <t>41</t>
  </si>
  <si>
    <t>776221221</t>
  </si>
  <si>
    <t>Lepení elektrostaticky vodivých čtverců z PVC standardním lepidlem</t>
  </si>
  <si>
    <t>-64491529</t>
  </si>
  <si>
    <t>42</t>
  </si>
  <si>
    <t>28411026</t>
  </si>
  <si>
    <t>PVC antistatické dle výběru - čtverce Fatra elektrostatik</t>
  </si>
  <si>
    <t>163110719</t>
  </si>
  <si>
    <t>PVCsokl_anti *0,15</t>
  </si>
  <si>
    <t>62,292*1,1 'Přepočtené koeficientem množství</t>
  </si>
  <si>
    <t>43</t>
  </si>
  <si>
    <t>776223112</t>
  </si>
  <si>
    <t>Spoj povlakových podlahovin z PVC svařováním za studena</t>
  </si>
  <si>
    <t>2144150296</t>
  </si>
  <si>
    <t>44</t>
  </si>
  <si>
    <t>776410811</t>
  </si>
  <si>
    <t>Odstranění soklíků a lišt pryžových nebo plastových</t>
  </si>
  <si>
    <t>-224377039</t>
  </si>
  <si>
    <t>PVCsokl+PVCsokl_anti</t>
  </si>
  <si>
    <t>45</t>
  </si>
  <si>
    <t>776411212</t>
  </si>
  <si>
    <t>Montáž tahaných obvodových soklíků z PVC výšky do 100 mm</t>
  </si>
  <si>
    <t>-1961621564</t>
  </si>
  <si>
    <t>"sklad" (4,06+4,77)*2-0,8</t>
  </si>
  <si>
    <t>"popisovna" (2,8+6,25)*2-0,8*2</t>
  </si>
  <si>
    <t>46</t>
  </si>
  <si>
    <t>776411212.R1</t>
  </si>
  <si>
    <t>Montáž tahaných obvodových soklíků z PVC antistat výšky do 100 mm</t>
  </si>
  <si>
    <t>-1559722395</t>
  </si>
  <si>
    <t>"přípravna" (3,74+6,25)*2-1,1*2-0,8*2</t>
  </si>
  <si>
    <t>"vyšetřovna" (5,755+6,25)*2-1,1-0,8*2</t>
  </si>
  <si>
    <t>47</t>
  </si>
  <si>
    <t>776411213</t>
  </si>
  <si>
    <t>Montáž tahaných soklíků z PVC vnitřních rohů</t>
  </si>
  <si>
    <t>59727981</t>
  </si>
  <si>
    <t>"sklad" 5</t>
  </si>
  <si>
    <t>"popisovna" 4</t>
  </si>
  <si>
    <t>48</t>
  </si>
  <si>
    <t>776411213.R1</t>
  </si>
  <si>
    <t>Montáž tahaných soklíků z PVC antistat vnitřních rohů</t>
  </si>
  <si>
    <t>-895725394</t>
  </si>
  <si>
    <t>"přípravna" 5</t>
  </si>
  <si>
    <t>"vyšetřovna" 4</t>
  </si>
  <si>
    <t>49</t>
  </si>
  <si>
    <t>776411214</t>
  </si>
  <si>
    <t>Montáž tahaných soklíků z PVC vnějších rohů</t>
  </si>
  <si>
    <t>-1323434190</t>
  </si>
  <si>
    <t>"sklad" 1</t>
  </si>
  <si>
    <t>50</t>
  </si>
  <si>
    <t>776411214.R1</t>
  </si>
  <si>
    <t>Montáž tahaných soklíků z PVC antistat  vnějších rohů</t>
  </si>
  <si>
    <t>659084162</t>
  </si>
  <si>
    <t>"přípravna" 1</t>
  </si>
  <si>
    <t>51</t>
  </si>
  <si>
    <t>998776201</t>
  </si>
  <si>
    <t>Přesun hmot procentní pro podlahy povlakové v objektech v do 6 m</t>
  </si>
  <si>
    <t>-884070776</t>
  </si>
  <si>
    <t>781</t>
  </si>
  <si>
    <t>Dokončovací práce - obklady</t>
  </si>
  <si>
    <t>52</t>
  </si>
  <si>
    <t>781121011</t>
  </si>
  <si>
    <t>Nátěr penetrační na stěnu</t>
  </si>
  <si>
    <t>-2070157316</t>
  </si>
  <si>
    <t>"přípravna"  0,9*1,8+2,0*(1,2+2,23)</t>
  </si>
  <si>
    <t>"vyšetřovna" 2,0*(6,25+5,755-3,0)+0,9*3,0</t>
  </si>
  <si>
    <t>53</t>
  </si>
  <si>
    <t>781473810</t>
  </si>
  <si>
    <t>Demontáž obkladů z obkladaček keramických lepených</t>
  </si>
  <si>
    <t>1454710399</t>
  </si>
  <si>
    <t xml:space="preserve">"přípravna" </t>
  </si>
  <si>
    <t>2,0*(0,6+3,74+0,6)-2,0*0,8</t>
  </si>
  <si>
    <t>2,0*(6,25+1,2)</t>
  </si>
  <si>
    <t>54</t>
  </si>
  <si>
    <t>781474116</t>
  </si>
  <si>
    <t>Montáž obkladů vnitřních keramických hladkých přes 25 do 35 ks/m2 lepených flexibilním lepidlem</t>
  </si>
  <si>
    <t>-1417522890</t>
  </si>
  <si>
    <t>"vyšetřovna" 2,0*(1,2+6,25+5,755-3,0)+0,9*3,0</t>
  </si>
  <si>
    <t>55</t>
  </si>
  <si>
    <t>59761038</t>
  </si>
  <si>
    <t>obklad keramický hladký přes 25 do 35ks/m2</t>
  </si>
  <si>
    <t>530935873</t>
  </si>
  <si>
    <t>31,59*1,1 'Přepočtené koeficientem množství</t>
  </si>
  <si>
    <t>56</t>
  </si>
  <si>
    <t>998781201</t>
  </si>
  <si>
    <t>Přesun hmot procentní pro obklady keramické v objektech v do 6 m</t>
  </si>
  <si>
    <t>-689061534</t>
  </si>
  <si>
    <t>783</t>
  </si>
  <si>
    <t>Dokončovací práce - nátěry</t>
  </si>
  <si>
    <t>57</t>
  </si>
  <si>
    <t>783301.R1</t>
  </si>
  <si>
    <t>Nátěr zárubní RAL 5021</t>
  </si>
  <si>
    <t>-1220761885</t>
  </si>
  <si>
    <t>784</t>
  </si>
  <si>
    <t>Dokončovací práce - malby a tapety</t>
  </si>
  <si>
    <t>58</t>
  </si>
  <si>
    <t>784181101</t>
  </si>
  <si>
    <t>Základní akrylátová jednonásobná bezbarvá penetrace podkladu v místnostech v do 3,80 m</t>
  </si>
  <si>
    <t>-386830943</t>
  </si>
  <si>
    <t>"sklad" 4,77*4,06+3,0*(4,77+4,06)*2</t>
  </si>
  <si>
    <t>"přípravna" 2,0*(0,6+3,74+0,6)+1,0*(3,74+6,25)*2</t>
  </si>
  <si>
    <t>"vyšetřovna" 1,0*(5,755+6,25)*2</t>
  </si>
  <si>
    <t>"popisovna" 3,0*(2,8+6,23)*2</t>
  </si>
  <si>
    <t>59</t>
  </si>
  <si>
    <t>784221101</t>
  </si>
  <si>
    <t>Dvojnásobné bílé malby ze směsí za sucha dobře otěruvzdorných v místnostech do 3,80 m</t>
  </si>
  <si>
    <t>145995750</t>
  </si>
  <si>
    <t>VRN</t>
  </si>
  <si>
    <t>Vedlejší rozpočtové náklady</t>
  </si>
  <si>
    <t>VRN7</t>
  </si>
  <si>
    <t>Provozní vlivy</t>
  </si>
  <si>
    <t>60</t>
  </si>
  <si>
    <t>070001000</t>
  </si>
  <si>
    <t>Provozní vlivy - opatření při bourání dveří za provozu v čekárně</t>
  </si>
  <si>
    <t>1024</t>
  </si>
  <si>
    <t>18999</t>
  </si>
  <si>
    <t>SEZNAM FIGUR</t>
  </si>
  <si>
    <t>Výměra</t>
  </si>
  <si>
    <t xml:space="preserve"> 01</t>
  </si>
  <si>
    <t>Použití figury:</t>
  </si>
  <si>
    <t>Stavební úpravy RDG oddělení pro Instalaci CT v nemocnici Rychnov nad Kněžnou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</si>
</sst>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" customHeight="1">
      <c r="AR2" s="213" t="s">
        <v>5</v>
      </c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99" t="s">
        <v>14</v>
      </c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R5" s="19"/>
      <c r="BE5" s="196" t="s">
        <v>15</v>
      </c>
      <c r="BS5" s="16" t="s">
        <v>6</v>
      </c>
    </row>
    <row r="6" spans="1:74" ht="36.9" customHeight="1">
      <c r="B6" s="19"/>
      <c r="D6" s="25" t="s">
        <v>16</v>
      </c>
      <c r="K6" s="201" t="s">
        <v>17</v>
      </c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R6" s="19"/>
      <c r="BE6" s="197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97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97"/>
      <c r="BS8" s="16" t="s">
        <v>6</v>
      </c>
    </row>
    <row r="9" spans="1:74" ht="14.4" customHeight="1">
      <c r="B9" s="19"/>
      <c r="AR9" s="19"/>
      <c r="BE9" s="197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197"/>
      <c r="BS10" s="16" t="s">
        <v>6</v>
      </c>
    </row>
    <row r="11" spans="1:74" ht="18.45" customHeight="1">
      <c r="B11" s="19"/>
      <c r="E11" s="24" t="s">
        <v>21</v>
      </c>
      <c r="AK11" s="26" t="s">
        <v>26</v>
      </c>
      <c r="AN11" s="24" t="s">
        <v>1</v>
      </c>
      <c r="AR11" s="19"/>
      <c r="BE11" s="197"/>
      <c r="BS11" s="16" t="s">
        <v>6</v>
      </c>
    </row>
    <row r="12" spans="1:74" ht="6.9" customHeight="1">
      <c r="B12" s="19"/>
      <c r="AR12" s="19"/>
      <c r="BE12" s="197"/>
      <c r="BS12" s="16" t="s">
        <v>6</v>
      </c>
    </row>
    <row r="13" spans="1:74" ht="12" customHeight="1">
      <c r="B13" s="19"/>
      <c r="D13" s="26" t="s">
        <v>27</v>
      </c>
      <c r="AK13" s="26" t="s">
        <v>25</v>
      </c>
      <c r="AN13" s="28" t="s">
        <v>28</v>
      </c>
      <c r="AR13" s="19"/>
      <c r="BE13" s="197"/>
      <c r="BS13" s="16" t="s">
        <v>6</v>
      </c>
    </row>
    <row r="14" spans="1:74" ht="13.2">
      <c r="B14" s="19"/>
      <c r="E14" s="202" t="s">
        <v>28</v>
      </c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6" t="s">
        <v>26</v>
      </c>
      <c r="AN14" s="28" t="s">
        <v>28</v>
      </c>
      <c r="AR14" s="19"/>
      <c r="BE14" s="197"/>
      <c r="BS14" s="16" t="s">
        <v>6</v>
      </c>
    </row>
    <row r="15" spans="1:74" ht="6.9" customHeight="1">
      <c r="B15" s="19"/>
      <c r="AR15" s="19"/>
      <c r="BE15" s="197"/>
      <c r="BS15" s="16" t="s">
        <v>3</v>
      </c>
    </row>
    <row r="16" spans="1:74" ht="12" customHeight="1">
      <c r="B16" s="19"/>
      <c r="D16" s="26" t="s">
        <v>29</v>
      </c>
      <c r="AK16" s="26" t="s">
        <v>25</v>
      </c>
      <c r="AN16" s="24" t="s">
        <v>1</v>
      </c>
      <c r="AR16" s="19"/>
      <c r="BE16" s="197"/>
      <c r="BS16" s="16" t="s">
        <v>3</v>
      </c>
    </row>
    <row r="17" spans="2:71" ht="18.45" customHeight="1">
      <c r="B17" s="19"/>
      <c r="E17" s="24" t="s">
        <v>21</v>
      </c>
      <c r="AK17" s="26" t="s">
        <v>26</v>
      </c>
      <c r="AN17" s="24" t="s">
        <v>1</v>
      </c>
      <c r="AR17" s="19"/>
      <c r="BE17" s="197"/>
      <c r="BS17" s="16" t="s">
        <v>30</v>
      </c>
    </row>
    <row r="18" spans="2:71" ht="6.9" customHeight="1">
      <c r="B18" s="19"/>
      <c r="AR18" s="19"/>
      <c r="BE18" s="197"/>
      <c r="BS18" s="16" t="s">
        <v>6</v>
      </c>
    </row>
    <row r="19" spans="2:71" ht="12" customHeight="1">
      <c r="B19" s="19"/>
      <c r="D19" s="26" t="s">
        <v>31</v>
      </c>
      <c r="AK19" s="26" t="s">
        <v>25</v>
      </c>
      <c r="AN19" s="24" t="s">
        <v>1</v>
      </c>
      <c r="AR19" s="19"/>
      <c r="BE19" s="197"/>
      <c r="BS19" s="16" t="s">
        <v>6</v>
      </c>
    </row>
    <row r="20" spans="2:71" ht="18.45" customHeight="1">
      <c r="B20" s="19"/>
      <c r="E20" s="24" t="s">
        <v>21</v>
      </c>
      <c r="AK20" s="26" t="s">
        <v>26</v>
      </c>
      <c r="AN20" s="24" t="s">
        <v>1</v>
      </c>
      <c r="AR20" s="19"/>
      <c r="BE20" s="197"/>
      <c r="BS20" s="16" t="s">
        <v>30</v>
      </c>
    </row>
    <row r="21" spans="2:71" ht="6.9" customHeight="1">
      <c r="B21" s="19"/>
      <c r="AR21" s="19"/>
      <c r="BE21" s="197"/>
    </row>
    <row r="22" spans="2:71" ht="12" customHeight="1">
      <c r="B22" s="19"/>
      <c r="D22" s="26" t="s">
        <v>32</v>
      </c>
      <c r="AR22" s="19"/>
      <c r="BE22" s="197"/>
    </row>
    <row r="23" spans="2:71" ht="16.5" customHeight="1">
      <c r="B23" s="19"/>
      <c r="E23" s="204" t="s">
        <v>1</v>
      </c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R23" s="19"/>
      <c r="BE23" s="197"/>
    </row>
    <row r="24" spans="2:71" ht="6.9" customHeight="1">
      <c r="B24" s="19"/>
      <c r="AR24" s="19"/>
      <c r="BE24" s="197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97"/>
    </row>
    <row r="26" spans="2:71" s="1" customFormat="1" ht="25.95" customHeight="1">
      <c r="B26" s="31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5">
        <f>ROUND(AG94,2)</f>
        <v>0</v>
      </c>
      <c r="AL26" s="206"/>
      <c r="AM26" s="206"/>
      <c r="AN26" s="206"/>
      <c r="AO26" s="206"/>
      <c r="AR26" s="31"/>
      <c r="BE26" s="197"/>
    </row>
    <row r="27" spans="2:71" s="1" customFormat="1" ht="6.9" customHeight="1">
      <c r="B27" s="31"/>
      <c r="AR27" s="31"/>
      <c r="BE27" s="197"/>
    </row>
    <row r="28" spans="2:71" s="1" customFormat="1" ht="13.2">
      <c r="B28" s="31"/>
      <c r="L28" s="207" t="s">
        <v>34</v>
      </c>
      <c r="M28" s="207"/>
      <c r="N28" s="207"/>
      <c r="O28" s="207"/>
      <c r="P28" s="207"/>
      <c r="W28" s="207" t="s">
        <v>35</v>
      </c>
      <c r="X28" s="207"/>
      <c r="Y28" s="207"/>
      <c r="Z28" s="207"/>
      <c r="AA28" s="207"/>
      <c r="AB28" s="207"/>
      <c r="AC28" s="207"/>
      <c r="AD28" s="207"/>
      <c r="AE28" s="207"/>
      <c r="AK28" s="207" t="s">
        <v>36</v>
      </c>
      <c r="AL28" s="207"/>
      <c r="AM28" s="207"/>
      <c r="AN28" s="207"/>
      <c r="AO28" s="207"/>
      <c r="AR28" s="31"/>
      <c r="BE28" s="197"/>
    </row>
    <row r="29" spans="2:71" s="2" customFormat="1" ht="14.4" customHeight="1">
      <c r="B29" s="35"/>
      <c r="D29" s="26" t="s">
        <v>37</v>
      </c>
      <c r="F29" s="26" t="s">
        <v>38</v>
      </c>
      <c r="L29" s="195">
        <v>0.21</v>
      </c>
      <c r="M29" s="194"/>
      <c r="N29" s="194"/>
      <c r="O29" s="194"/>
      <c r="P29" s="194"/>
      <c r="W29" s="193">
        <f>ROUND(AZ94, 2)</f>
        <v>0</v>
      </c>
      <c r="X29" s="194"/>
      <c r="Y29" s="194"/>
      <c r="Z29" s="194"/>
      <c r="AA29" s="194"/>
      <c r="AB29" s="194"/>
      <c r="AC29" s="194"/>
      <c r="AD29" s="194"/>
      <c r="AE29" s="194"/>
      <c r="AK29" s="193">
        <f>ROUND(AV94, 2)</f>
        <v>0</v>
      </c>
      <c r="AL29" s="194"/>
      <c r="AM29" s="194"/>
      <c r="AN29" s="194"/>
      <c r="AO29" s="194"/>
      <c r="AR29" s="35"/>
      <c r="BE29" s="198"/>
    </row>
    <row r="30" spans="2:71" s="2" customFormat="1" ht="14.4" customHeight="1">
      <c r="B30" s="35"/>
      <c r="F30" s="26" t="s">
        <v>39</v>
      </c>
      <c r="L30" s="195">
        <v>0.15</v>
      </c>
      <c r="M30" s="194"/>
      <c r="N30" s="194"/>
      <c r="O30" s="194"/>
      <c r="P30" s="194"/>
      <c r="W30" s="193">
        <f>ROUND(BA94, 2)</f>
        <v>0</v>
      </c>
      <c r="X30" s="194"/>
      <c r="Y30" s="194"/>
      <c r="Z30" s="194"/>
      <c r="AA30" s="194"/>
      <c r="AB30" s="194"/>
      <c r="AC30" s="194"/>
      <c r="AD30" s="194"/>
      <c r="AE30" s="194"/>
      <c r="AK30" s="193">
        <f>ROUND(AW94, 2)</f>
        <v>0</v>
      </c>
      <c r="AL30" s="194"/>
      <c r="AM30" s="194"/>
      <c r="AN30" s="194"/>
      <c r="AO30" s="194"/>
      <c r="AR30" s="35"/>
      <c r="BE30" s="198"/>
    </row>
    <row r="31" spans="2:71" s="2" customFormat="1" ht="14.4" hidden="1" customHeight="1">
      <c r="B31" s="35"/>
      <c r="F31" s="26" t="s">
        <v>40</v>
      </c>
      <c r="L31" s="195">
        <v>0.21</v>
      </c>
      <c r="M31" s="194"/>
      <c r="N31" s="194"/>
      <c r="O31" s="194"/>
      <c r="P31" s="194"/>
      <c r="W31" s="193">
        <f>ROUND(BB94, 2)</f>
        <v>0</v>
      </c>
      <c r="X31" s="194"/>
      <c r="Y31" s="194"/>
      <c r="Z31" s="194"/>
      <c r="AA31" s="194"/>
      <c r="AB31" s="194"/>
      <c r="AC31" s="194"/>
      <c r="AD31" s="194"/>
      <c r="AE31" s="194"/>
      <c r="AK31" s="193">
        <v>0</v>
      </c>
      <c r="AL31" s="194"/>
      <c r="AM31" s="194"/>
      <c r="AN31" s="194"/>
      <c r="AO31" s="194"/>
      <c r="AR31" s="35"/>
      <c r="BE31" s="198"/>
    </row>
    <row r="32" spans="2:71" s="2" customFormat="1" ht="14.4" hidden="1" customHeight="1">
      <c r="B32" s="35"/>
      <c r="F32" s="26" t="s">
        <v>41</v>
      </c>
      <c r="L32" s="195">
        <v>0.15</v>
      </c>
      <c r="M32" s="194"/>
      <c r="N32" s="194"/>
      <c r="O32" s="194"/>
      <c r="P32" s="194"/>
      <c r="W32" s="193">
        <f>ROUND(BC94, 2)</f>
        <v>0</v>
      </c>
      <c r="X32" s="194"/>
      <c r="Y32" s="194"/>
      <c r="Z32" s="194"/>
      <c r="AA32" s="194"/>
      <c r="AB32" s="194"/>
      <c r="AC32" s="194"/>
      <c r="AD32" s="194"/>
      <c r="AE32" s="194"/>
      <c r="AK32" s="193">
        <v>0</v>
      </c>
      <c r="AL32" s="194"/>
      <c r="AM32" s="194"/>
      <c r="AN32" s="194"/>
      <c r="AO32" s="194"/>
      <c r="AR32" s="35"/>
      <c r="BE32" s="198"/>
    </row>
    <row r="33" spans="2:57" s="2" customFormat="1" ht="14.4" hidden="1" customHeight="1">
      <c r="B33" s="35"/>
      <c r="F33" s="26" t="s">
        <v>42</v>
      </c>
      <c r="L33" s="195">
        <v>0</v>
      </c>
      <c r="M33" s="194"/>
      <c r="N33" s="194"/>
      <c r="O33" s="194"/>
      <c r="P33" s="194"/>
      <c r="W33" s="193">
        <f>ROUND(BD94, 2)</f>
        <v>0</v>
      </c>
      <c r="X33" s="194"/>
      <c r="Y33" s="194"/>
      <c r="Z33" s="194"/>
      <c r="AA33" s="194"/>
      <c r="AB33" s="194"/>
      <c r="AC33" s="194"/>
      <c r="AD33" s="194"/>
      <c r="AE33" s="194"/>
      <c r="AK33" s="193">
        <v>0</v>
      </c>
      <c r="AL33" s="194"/>
      <c r="AM33" s="194"/>
      <c r="AN33" s="194"/>
      <c r="AO33" s="194"/>
      <c r="AR33" s="35"/>
      <c r="BE33" s="198"/>
    </row>
    <row r="34" spans="2:57" s="1" customFormat="1" ht="6.9" customHeight="1">
      <c r="B34" s="31"/>
      <c r="AR34" s="31"/>
      <c r="BE34" s="197"/>
    </row>
    <row r="35" spans="2:57" s="1" customFormat="1" ht="25.95" customHeight="1">
      <c r="B35" s="31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228" t="s">
        <v>45</v>
      </c>
      <c r="Y35" s="229"/>
      <c r="Z35" s="229"/>
      <c r="AA35" s="229"/>
      <c r="AB35" s="229"/>
      <c r="AC35" s="38"/>
      <c r="AD35" s="38"/>
      <c r="AE35" s="38"/>
      <c r="AF35" s="38"/>
      <c r="AG35" s="38"/>
      <c r="AH35" s="38"/>
      <c r="AI35" s="38"/>
      <c r="AJ35" s="38"/>
      <c r="AK35" s="230">
        <f>SUM(AK26:AK33)</f>
        <v>0</v>
      </c>
      <c r="AL35" s="229"/>
      <c r="AM35" s="229"/>
      <c r="AN35" s="229"/>
      <c r="AO35" s="231"/>
      <c r="AP35" s="36"/>
      <c r="AQ35" s="36"/>
      <c r="AR35" s="31"/>
    </row>
    <row r="36" spans="2:57" s="1" customFormat="1" ht="6.9" customHeight="1">
      <c r="B36" s="31"/>
      <c r="AR36" s="31"/>
    </row>
    <row r="37" spans="2:57" s="1" customFormat="1" ht="14.4" customHeight="1">
      <c r="B37" s="31"/>
      <c r="AR37" s="31"/>
    </row>
    <row r="38" spans="2:57" ht="14.4" customHeight="1">
      <c r="B38" s="19"/>
      <c r="AR38" s="19"/>
    </row>
    <row r="39" spans="2:57" ht="14.4" customHeight="1">
      <c r="B39" s="19"/>
      <c r="AR39" s="19"/>
    </row>
    <row r="40" spans="2:57" ht="14.4" customHeight="1">
      <c r="B40" s="19"/>
      <c r="AR40" s="19"/>
    </row>
    <row r="41" spans="2:57" ht="14.4" customHeight="1">
      <c r="B41" s="19"/>
      <c r="AR41" s="19"/>
    </row>
    <row r="42" spans="2:57" ht="14.4" customHeight="1">
      <c r="B42" s="19"/>
      <c r="AR42" s="19"/>
    </row>
    <row r="43" spans="2:57" ht="14.4" customHeight="1">
      <c r="B43" s="19"/>
      <c r="AR43" s="19"/>
    </row>
    <row r="44" spans="2:57" ht="14.4" customHeight="1">
      <c r="B44" s="19"/>
      <c r="AR44" s="19"/>
    </row>
    <row r="45" spans="2:57" ht="14.4" customHeight="1">
      <c r="B45" s="19"/>
      <c r="AR45" s="19"/>
    </row>
    <row r="46" spans="2:57" ht="14.4" customHeight="1">
      <c r="B46" s="19"/>
      <c r="AR46" s="19"/>
    </row>
    <row r="47" spans="2:57" ht="14.4" customHeight="1">
      <c r="B47" s="19"/>
      <c r="AR47" s="19"/>
    </row>
    <row r="48" spans="2:57" ht="14.4" customHeight="1">
      <c r="B48" s="19"/>
      <c r="AR48" s="19"/>
    </row>
    <row r="49" spans="2:44" s="1" customFormat="1" ht="14.4" customHeight="1">
      <c r="B49" s="31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3.2">
      <c r="B60" s="31"/>
      <c r="D60" s="42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48</v>
      </c>
      <c r="AI60" s="33"/>
      <c r="AJ60" s="33"/>
      <c r="AK60" s="33"/>
      <c r="AL60" s="33"/>
      <c r="AM60" s="42" t="s">
        <v>49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3.2">
      <c r="B64" s="31"/>
      <c r="D64" s="40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51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3.2">
      <c r="B75" s="31"/>
      <c r="D75" s="42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48</v>
      </c>
      <c r="AI75" s="33"/>
      <c r="AJ75" s="33"/>
      <c r="AK75" s="33"/>
      <c r="AL75" s="33"/>
      <c r="AM75" s="42" t="s">
        <v>49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" customHeight="1">
      <c r="B82" s="31"/>
      <c r="C82" s="20" t="s">
        <v>52</v>
      </c>
      <c r="AR82" s="31"/>
    </row>
    <row r="83" spans="1:91" s="1" customFormat="1" ht="6.9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22/16</v>
      </c>
      <c r="AR84" s="47"/>
    </row>
    <row r="85" spans="1:91" s="4" customFormat="1" ht="36.9" customHeight="1">
      <c r="B85" s="48"/>
      <c r="C85" s="49" t="s">
        <v>16</v>
      </c>
      <c r="L85" s="219" t="str">
        <f>K6</f>
        <v>Nem RK - zázemí pro CT</v>
      </c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R85" s="48"/>
    </row>
    <row r="86" spans="1:91" s="1" customFormat="1" ht="6.9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221" t="str">
        <f>IF(AN8= "","",AN8)</f>
        <v>4. 11. 2022</v>
      </c>
      <c r="AN87" s="221"/>
      <c r="AR87" s="31"/>
    </row>
    <row r="88" spans="1:91" s="1" customFormat="1" ht="6.9" customHeight="1">
      <c r="B88" s="31"/>
      <c r="AR88" s="31"/>
    </row>
    <row r="89" spans="1:91" s="1" customFormat="1" ht="15.15" customHeight="1">
      <c r="B89" s="31"/>
      <c r="C89" s="26" t="s">
        <v>24</v>
      </c>
      <c r="L89" s="3" t="str">
        <f>IF(E11= "","",E11)</f>
        <v xml:space="preserve"> </v>
      </c>
      <c r="AI89" s="26" t="s">
        <v>29</v>
      </c>
      <c r="AM89" s="222" t="str">
        <f>IF(E17="","",E17)</f>
        <v xml:space="preserve"> </v>
      </c>
      <c r="AN89" s="223"/>
      <c r="AO89" s="223"/>
      <c r="AP89" s="223"/>
      <c r="AR89" s="31"/>
      <c r="AS89" s="224" t="s">
        <v>53</v>
      </c>
      <c r="AT89" s="225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15" customHeight="1">
      <c r="B90" s="31"/>
      <c r="C90" s="26" t="s">
        <v>27</v>
      </c>
      <c r="L90" s="3" t="str">
        <f>IF(E14= "Vyplň údaj","",E14)</f>
        <v/>
      </c>
      <c r="AI90" s="26" t="s">
        <v>31</v>
      </c>
      <c r="AM90" s="222" t="str">
        <f>IF(E20="","",E20)</f>
        <v xml:space="preserve"> </v>
      </c>
      <c r="AN90" s="223"/>
      <c r="AO90" s="223"/>
      <c r="AP90" s="223"/>
      <c r="AR90" s="31"/>
      <c r="AS90" s="226"/>
      <c r="AT90" s="227"/>
      <c r="BD90" s="55"/>
    </row>
    <row r="91" spans="1:91" s="1" customFormat="1" ht="10.95" customHeight="1">
      <c r="B91" s="31"/>
      <c r="AR91" s="31"/>
      <c r="AS91" s="226"/>
      <c r="AT91" s="227"/>
      <c r="BD91" s="55"/>
    </row>
    <row r="92" spans="1:91" s="1" customFormat="1" ht="29.25" customHeight="1">
      <c r="B92" s="31"/>
      <c r="C92" s="214" t="s">
        <v>54</v>
      </c>
      <c r="D92" s="215"/>
      <c r="E92" s="215"/>
      <c r="F92" s="215"/>
      <c r="G92" s="215"/>
      <c r="H92" s="56"/>
      <c r="I92" s="216" t="s">
        <v>55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56</v>
      </c>
      <c r="AH92" s="215"/>
      <c r="AI92" s="215"/>
      <c r="AJ92" s="215"/>
      <c r="AK92" s="215"/>
      <c r="AL92" s="215"/>
      <c r="AM92" s="215"/>
      <c r="AN92" s="216" t="s">
        <v>57</v>
      </c>
      <c r="AO92" s="215"/>
      <c r="AP92" s="218"/>
      <c r="AQ92" s="57" t="s">
        <v>58</v>
      </c>
      <c r="AR92" s="31"/>
      <c r="AS92" s="58" t="s">
        <v>59</v>
      </c>
      <c r="AT92" s="59" t="s">
        <v>60</v>
      </c>
      <c r="AU92" s="59" t="s">
        <v>61</v>
      </c>
      <c r="AV92" s="59" t="s">
        <v>62</v>
      </c>
      <c r="AW92" s="59" t="s">
        <v>63</v>
      </c>
      <c r="AX92" s="59" t="s">
        <v>64</v>
      </c>
      <c r="AY92" s="59" t="s">
        <v>65</v>
      </c>
      <c r="AZ92" s="59" t="s">
        <v>66</v>
      </c>
      <c r="BA92" s="59" t="s">
        <v>67</v>
      </c>
      <c r="BB92" s="59" t="s">
        <v>68</v>
      </c>
      <c r="BC92" s="59" t="s">
        <v>69</v>
      </c>
      <c r="BD92" s="60" t="s">
        <v>70</v>
      </c>
    </row>
    <row r="93" spans="1:91" s="1" customFormat="1" ht="10.95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" customHeight="1">
      <c r="B94" s="62"/>
      <c r="C94" s="63" t="s">
        <v>71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1">
        <f>ROUND(AG95,2)</f>
        <v>0</v>
      </c>
      <c r="AH94" s="211"/>
      <c r="AI94" s="211"/>
      <c r="AJ94" s="211"/>
      <c r="AK94" s="211"/>
      <c r="AL94" s="211"/>
      <c r="AM94" s="211"/>
      <c r="AN94" s="212">
        <f>SUM(AG94,AT94)</f>
        <v>0</v>
      </c>
      <c r="AO94" s="212"/>
      <c r="AP94" s="212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72</v>
      </c>
      <c r="BT94" s="71" t="s">
        <v>73</v>
      </c>
      <c r="BU94" s="72" t="s">
        <v>74</v>
      </c>
      <c r="BV94" s="71" t="s">
        <v>75</v>
      </c>
      <c r="BW94" s="71" t="s">
        <v>4</v>
      </c>
      <c r="BX94" s="71" t="s">
        <v>76</v>
      </c>
      <c r="CL94" s="71" t="s">
        <v>1</v>
      </c>
    </row>
    <row r="95" spans="1:91" s="6" customFormat="1" ht="16.5" customHeight="1">
      <c r="A95" s="73" t="s">
        <v>77</v>
      </c>
      <c r="B95" s="74"/>
      <c r="C95" s="75"/>
      <c r="D95" s="210" t="s">
        <v>78</v>
      </c>
      <c r="E95" s="210"/>
      <c r="F95" s="210"/>
      <c r="G95" s="210"/>
      <c r="H95" s="210"/>
      <c r="I95" s="76"/>
      <c r="J95" s="210" t="s">
        <v>79</v>
      </c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  <c r="AA95" s="210"/>
      <c r="AB95" s="210"/>
      <c r="AC95" s="210"/>
      <c r="AD95" s="210"/>
      <c r="AE95" s="210"/>
      <c r="AF95" s="210"/>
      <c r="AG95" s="208">
        <f>'01 - Stavební úpravy'!J30</f>
        <v>0</v>
      </c>
      <c r="AH95" s="209"/>
      <c r="AI95" s="209"/>
      <c r="AJ95" s="209"/>
      <c r="AK95" s="209"/>
      <c r="AL95" s="209"/>
      <c r="AM95" s="209"/>
      <c r="AN95" s="208">
        <f>SUM(AG95,AT95)</f>
        <v>0</v>
      </c>
      <c r="AO95" s="209"/>
      <c r="AP95" s="209"/>
      <c r="AQ95" s="77" t="s">
        <v>80</v>
      </c>
      <c r="AR95" s="74"/>
      <c r="AS95" s="78">
        <v>0</v>
      </c>
      <c r="AT95" s="79">
        <f>ROUND(SUM(AV95:AW95),2)</f>
        <v>0</v>
      </c>
      <c r="AU95" s="80">
        <f>'01 - Stavební úpravy'!P135</f>
        <v>0</v>
      </c>
      <c r="AV95" s="79">
        <f>'01 - Stavební úpravy'!J33</f>
        <v>0</v>
      </c>
      <c r="AW95" s="79">
        <f>'01 - Stavební úpravy'!J34</f>
        <v>0</v>
      </c>
      <c r="AX95" s="79">
        <f>'01 - Stavební úpravy'!J35</f>
        <v>0</v>
      </c>
      <c r="AY95" s="79">
        <f>'01 - Stavební úpravy'!J36</f>
        <v>0</v>
      </c>
      <c r="AZ95" s="79">
        <f>'01 - Stavební úpravy'!F33</f>
        <v>0</v>
      </c>
      <c r="BA95" s="79">
        <f>'01 - Stavební úpravy'!F34</f>
        <v>0</v>
      </c>
      <c r="BB95" s="79">
        <f>'01 - Stavební úpravy'!F35</f>
        <v>0</v>
      </c>
      <c r="BC95" s="79">
        <f>'01 - Stavební úpravy'!F36</f>
        <v>0</v>
      </c>
      <c r="BD95" s="81">
        <f>'01 - Stavební úpravy'!F37</f>
        <v>0</v>
      </c>
      <c r="BT95" s="82" t="s">
        <v>81</v>
      </c>
      <c r="BV95" s="82" t="s">
        <v>75</v>
      </c>
      <c r="BW95" s="82" t="s">
        <v>82</v>
      </c>
      <c r="BX95" s="82" t="s">
        <v>4</v>
      </c>
      <c r="CL95" s="82" t="s">
        <v>1</v>
      </c>
      <c r="CM95" s="82" t="s">
        <v>83</v>
      </c>
    </row>
    <row r="96" spans="1:91" s="1" customFormat="1" ht="30" customHeight="1">
      <c r="B96" s="31"/>
      <c r="AR96" s="31"/>
    </row>
    <row r="97" spans="2:44" s="1" customFormat="1" ht="6.9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01 - Stavební úpravy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00"/>
  <sheetViews>
    <sheetView showGridLines="0" tabSelected="1" workbookViewId="0">
      <selection activeCell="E125" sqref="E125:H125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213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82</v>
      </c>
      <c r="AZ2" s="83" t="s">
        <v>84</v>
      </c>
      <c r="BA2" s="83" t="s">
        <v>1</v>
      </c>
      <c r="BB2" s="83" t="s">
        <v>1</v>
      </c>
      <c r="BC2" s="83" t="s">
        <v>85</v>
      </c>
      <c r="BD2" s="83" t="s">
        <v>83</v>
      </c>
    </row>
    <row r="3" spans="2:56" ht="6.9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83</v>
      </c>
      <c r="AZ3" s="83" t="s">
        <v>86</v>
      </c>
      <c r="BA3" s="83" t="s">
        <v>1</v>
      </c>
      <c r="BB3" s="83" t="s">
        <v>1</v>
      </c>
      <c r="BC3" s="83" t="s">
        <v>87</v>
      </c>
      <c r="BD3" s="83" t="s">
        <v>83</v>
      </c>
    </row>
    <row r="4" spans="2:56" ht="24.9" hidden="1" customHeight="1">
      <c r="B4" s="19"/>
      <c r="D4" s="20" t="s">
        <v>88</v>
      </c>
      <c r="L4" s="19"/>
      <c r="M4" s="84" t="s">
        <v>10</v>
      </c>
      <c r="AT4" s="16" t="s">
        <v>3</v>
      </c>
      <c r="AZ4" s="83" t="s">
        <v>89</v>
      </c>
      <c r="BA4" s="83" t="s">
        <v>1</v>
      </c>
      <c r="BB4" s="83" t="s">
        <v>1</v>
      </c>
      <c r="BC4" s="83" t="s">
        <v>90</v>
      </c>
      <c r="BD4" s="83" t="s">
        <v>83</v>
      </c>
    </row>
    <row r="5" spans="2:56" ht="6.9" hidden="1" customHeight="1">
      <c r="B5" s="19"/>
      <c r="L5" s="19"/>
      <c r="AZ5" s="83" t="s">
        <v>91</v>
      </c>
      <c r="BA5" s="83" t="s">
        <v>1</v>
      </c>
      <c r="BB5" s="83" t="s">
        <v>1</v>
      </c>
      <c r="BC5" s="83" t="s">
        <v>92</v>
      </c>
      <c r="BD5" s="83" t="s">
        <v>83</v>
      </c>
    </row>
    <row r="6" spans="2:56" ht="12" hidden="1" customHeight="1">
      <c r="B6" s="19"/>
      <c r="D6" s="26" t="s">
        <v>16</v>
      </c>
      <c r="L6" s="19"/>
    </row>
    <row r="7" spans="2:56" ht="16.5" hidden="1" customHeight="1">
      <c r="B7" s="19"/>
      <c r="E7" s="233" t="str">
        <f>'Rekapitulace stavby'!K6</f>
        <v>Nem RK - zázemí pro CT</v>
      </c>
      <c r="F7" s="234"/>
      <c r="G7" s="234"/>
      <c r="H7" s="234"/>
      <c r="L7" s="19"/>
    </row>
    <row r="8" spans="2:56" s="1" customFormat="1" ht="12" hidden="1" customHeight="1">
      <c r="B8" s="31"/>
      <c r="D8" s="26" t="s">
        <v>93</v>
      </c>
      <c r="L8" s="31"/>
    </row>
    <row r="9" spans="2:56" s="1" customFormat="1" ht="16.5" hidden="1" customHeight="1">
      <c r="B9" s="31"/>
      <c r="E9" s="219" t="s">
        <v>94</v>
      </c>
      <c r="F9" s="232"/>
      <c r="G9" s="232"/>
      <c r="H9" s="232"/>
      <c r="L9" s="31"/>
    </row>
    <row r="10" spans="2:56" s="1" customFormat="1" hidden="1">
      <c r="B10" s="31"/>
      <c r="L10" s="31"/>
    </row>
    <row r="11" spans="2:56" s="1" customFormat="1" ht="12" hidden="1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56" s="1" customFormat="1" ht="12" hidden="1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4. 11. 2022</v>
      </c>
      <c r="L12" s="31"/>
    </row>
    <row r="13" spans="2:56" s="1" customFormat="1" ht="10.95" hidden="1" customHeight="1">
      <c r="B13" s="31"/>
      <c r="L13" s="31"/>
    </row>
    <row r="14" spans="2:56" s="1" customFormat="1" ht="12" hidden="1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56" s="1" customFormat="1" ht="18" hidden="1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56" s="1" customFormat="1" ht="6.9" hidden="1" customHeight="1">
      <c r="B16" s="31"/>
      <c r="L16" s="31"/>
    </row>
    <row r="17" spans="2:12" s="1" customFormat="1" ht="12" hidden="1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hidden="1" customHeight="1">
      <c r="B18" s="31"/>
      <c r="E18" s="235" t="str">
        <f>'Rekapitulace stavby'!E14</f>
        <v>Vyplň údaj</v>
      </c>
      <c r="F18" s="199"/>
      <c r="G18" s="199"/>
      <c r="H18" s="199"/>
      <c r="I18" s="26" t="s">
        <v>26</v>
      </c>
      <c r="J18" s="27" t="str">
        <f>'Rekapitulace stavby'!AN14</f>
        <v>Vyplň údaj</v>
      </c>
      <c r="L18" s="31"/>
    </row>
    <row r="19" spans="2:12" s="1" customFormat="1" ht="6.9" hidden="1" customHeight="1">
      <c r="B19" s="31"/>
      <c r="L19" s="31"/>
    </row>
    <row r="20" spans="2:12" s="1" customFormat="1" ht="12" hidden="1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hidden="1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" hidden="1" customHeight="1">
      <c r="B22" s="31"/>
      <c r="L22" s="31"/>
    </row>
    <row r="23" spans="2:12" s="1" customFormat="1" ht="12" hidden="1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hidden="1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" hidden="1" customHeight="1">
      <c r="B25" s="31"/>
      <c r="L25" s="31"/>
    </row>
    <row r="26" spans="2:12" s="1" customFormat="1" ht="12" hidden="1" customHeight="1">
      <c r="B26" s="31"/>
      <c r="D26" s="26" t="s">
        <v>32</v>
      </c>
      <c r="L26" s="31"/>
    </row>
    <row r="27" spans="2:12" s="7" customFormat="1" ht="16.5" hidden="1" customHeight="1">
      <c r="B27" s="85"/>
      <c r="E27" s="204" t="s">
        <v>1</v>
      </c>
      <c r="F27" s="204"/>
      <c r="G27" s="204"/>
      <c r="H27" s="204"/>
      <c r="L27" s="85"/>
    </row>
    <row r="28" spans="2:12" s="1" customFormat="1" ht="6.9" hidden="1" customHeight="1">
      <c r="B28" s="31"/>
      <c r="L28" s="31"/>
    </row>
    <row r="29" spans="2:12" s="1" customFormat="1" ht="6.9" hidden="1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hidden="1" customHeight="1">
      <c r="B30" s="31"/>
      <c r="D30" s="86" t="s">
        <v>33</v>
      </c>
      <c r="J30" s="65">
        <f>ROUND(J135, 2)</f>
        <v>0</v>
      </c>
      <c r="L30" s="31"/>
    </row>
    <row r="31" spans="2:12" s="1" customFormat="1" ht="6.9" hidden="1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hidden="1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" hidden="1" customHeight="1">
      <c r="B33" s="31"/>
      <c r="D33" s="54" t="s">
        <v>37</v>
      </c>
      <c r="E33" s="26" t="s">
        <v>38</v>
      </c>
      <c r="F33" s="87">
        <f>ROUND((SUM(BE135:BE299)),  2)</f>
        <v>0</v>
      </c>
      <c r="I33" s="88">
        <v>0.21</v>
      </c>
      <c r="J33" s="87">
        <f>ROUND(((SUM(BE135:BE299))*I33),  2)</f>
        <v>0</v>
      </c>
      <c r="L33" s="31"/>
    </row>
    <row r="34" spans="2:12" s="1" customFormat="1" ht="14.4" hidden="1" customHeight="1">
      <c r="B34" s="31"/>
      <c r="E34" s="26" t="s">
        <v>39</v>
      </c>
      <c r="F34" s="87">
        <f>ROUND((SUM(BF135:BF299)),  2)</f>
        <v>0</v>
      </c>
      <c r="I34" s="88">
        <v>0.15</v>
      </c>
      <c r="J34" s="87">
        <f>ROUND(((SUM(BF135:BF299))*I34),  2)</f>
        <v>0</v>
      </c>
      <c r="L34" s="31"/>
    </row>
    <row r="35" spans="2:12" s="1" customFormat="1" ht="14.4" hidden="1" customHeight="1">
      <c r="B35" s="31"/>
      <c r="E35" s="26" t="s">
        <v>40</v>
      </c>
      <c r="F35" s="87">
        <f>ROUND((SUM(BG135:BG299)),  2)</f>
        <v>0</v>
      </c>
      <c r="I35" s="88">
        <v>0.21</v>
      </c>
      <c r="J35" s="87">
        <f>0</f>
        <v>0</v>
      </c>
      <c r="L35" s="31"/>
    </row>
    <row r="36" spans="2:12" s="1" customFormat="1" ht="14.4" hidden="1" customHeight="1">
      <c r="B36" s="31"/>
      <c r="E36" s="26" t="s">
        <v>41</v>
      </c>
      <c r="F36" s="87">
        <f>ROUND((SUM(BH135:BH299)),  2)</f>
        <v>0</v>
      </c>
      <c r="I36" s="88">
        <v>0.15</v>
      </c>
      <c r="J36" s="87">
        <f>0</f>
        <v>0</v>
      </c>
      <c r="L36" s="31"/>
    </row>
    <row r="37" spans="2:12" s="1" customFormat="1" ht="14.4" hidden="1" customHeight="1">
      <c r="B37" s="31"/>
      <c r="E37" s="26" t="s">
        <v>42</v>
      </c>
      <c r="F37" s="87">
        <f>ROUND((SUM(BI135:BI299)),  2)</f>
        <v>0</v>
      </c>
      <c r="I37" s="88">
        <v>0</v>
      </c>
      <c r="J37" s="87">
        <f>0</f>
        <v>0</v>
      </c>
      <c r="L37" s="31"/>
    </row>
    <row r="38" spans="2:12" s="1" customFormat="1" ht="6.9" hidden="1" customHeight="1">
      <c r="B38" s="31"/>
      <c r="L38" s="31"/>
    </row>
    <row r="39" spans="2:12" s="1" customFormat="1" ht="25.35" hidden="1" customHeight="1">
      <c r="B39" s="31"/>
      <c r="C39" s="89"/>
      <c r="D39" s="90" t="s">
        <v>43</v>
      </c>
      <c r="E39" s="56"/>
      <c r="F39" s="56"/>
      <c r="G39" s="91" t="s">
        <v>44</v>
      </c>
      <c r="H39" s="92" t="s">
        <v>45</v>
      </c>
      <c r="I39" s="56"/>
      <c r="J39" s="93">
        <f>SUM(J30:J37)</f>
        <v>0</v>
      </c>
      <c r="K39" s="94"/>
      <c r="L39" s="31"/>
    </row>
    <row r="40" spans="2:12" s="1" customFormat="1" ht="14.4" hidden="1" customHeight="1">
      <c r="B40" s="31"/>
      <c r="L40" s="31"/>
    </row>
    <row r="41" spans="2:12" ht="14.4" hidden="1" customHeight="1">
      <c r="B41" s="19"/>
      <c r="L41" s="19"/>
    </row>
    <row r="42" spans="2:12" ht="14.4" hidden="1" customHeight="1">
      <c r="B42" s="19"/>
      <c r="L42" s="19"/>
    </row>
    <row r="43" spans="2:12" ht="14.4" hidden="1" customHeight="1">
      <c r="B43" s="19"/>
      <c r="L43" s="19"/>
    </row>
    <row r="44" spans="2:12" ht="14.4" hidden="1" customHeight="1">
      <c r="B44" s="19"/>
      <c r="L44" s="19"/>
    </row>
    <row r="45" spans="2:12" ht="14.4" hidden="1" customHeight="1">
      <c r="B45" s="19"/>
      <c r="L45" s="19"/>
    </row>
    <row r="46" spans="2:12" ht="14.4" hidden="1" customHeight="1">
      <c r="B46" s="19"/>
      <c r="L46" s="19"/>
    </row>
    <row r="47" spans="2:12" ht="14.4" hidden="1" customHeight="1">
      <c r="B47" s="19"/>
      <c r="L47" s="19"/>
    </row>
    <row r="48" spans="2:12" ht="14.4" hidden="1" customHeight="1">
      <c r="B48" s="19"/>
      <c r="L48" s="19"/>
    </row>
    <row r="49" spans="2:12" ht="14.4" hidden="1" customHeight="1">
      <c r="B49" s="19"/>
      <c r="L49" s="19"/>
    </row>
    <row r="50" spans="2:12" s="1" customFormat="1" ht="14.4" hidden="1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3.2" hidden="1">
      <c r="B61" s="31"/>
      <c r="D61" s="42" t="s">
        <v>48</v>
      </c>
      <c r="E61" s="33"/>
      <c r="F61" s="95" t="s">
        <v>49</v>
      </c>
      <c r="G61" s="42" t="s">
        <v>48</v>
      </c>
      <c r="H61" s="33"/>
      <c r="I61" s="33"/>
      <c r="J61" s="96" t="s">
        <v>49</v>
      </c>
      <c r="K61" s="33"/>
      <c r="L61" s="31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3.2" hidden="1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3.2" hidden="1">
      <c r="B76" s="31"/>
      <c r="D76" s="42" t="s">
        <v>48</v>
      </c>
      <c r="E76" s="33"/>
      <c r="F76" s="95" t="s">
        <v>49</v>
      </c>
      <c r="G76" s="42" t="s">
        <v>48</v>
      </c>
      <c r="H76" s="33"/>
      <c r="I76" s="33"/>
      <c r="J76" s="96" t="s">
        <v>49</v>
      </c>
      <c r="K76" s="33"/>
      <c r="L76" s="31"/>
    </row>
    <row r="77" spans="2:12" s="1" customFormat="1" ht="14.4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78" spans="2:12" hidden="1"/>
    <row r="79" spans="2:12" hidden="1"/>
    <row r="80" spans="2:12" hidden="1"/>
    <row r="81" spans="2:47" s="1" customFormat="1" ht="6.9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hidden="1" customHeight="1">
      <c r="B82" s="31"/>
      <c r="C82" s="20" t="s">
        <v>95</v>
      </c>
      <c r="L82" s="31"/>
    </row>
    <row r="83" spans="2:47" s="1" customFormat="1" ht="6.9" hidden="1" customHeight="1">
      <c r="B83" s="31"/>
      <c r="L83" s="31"/>
    </row>
    <row r="84" spans="2:47" s="1" customFormat="1" ht="12" hidden="1" customHeight="1">
      <c r="B84" s="31"/>
      <c r="C84" s="26" t="s">
        <v>16</v>
      </c>
      <c r="L84" s="31"/>
    </row>
    <row r="85" spans="2:47" s="1" customFormat="1" ht="16.5" hidden="1" customHeight="1">
      <c r="B85" s="31"/>
      <c r="E85" s="233" t="str">
        <f>E7</f>
        <v>Nem RK - zázemí pro CT</v>
      </c>
      <c r="F85" s="234"/>
      <c r="G85" s="234"/>
      <c r="H85" s="234"/>
      <c r="L85" s="31"/>
    </row>
    <row r="86" spans="2:47" s="1" customFormat="1" ht="12" hidden="1" customHeight="1">
      <c r="B86" s="31"/>
      <c r="C86" s="26" t="s">
        <v>93</v>
      </c>
      <c r="L86" s="31"/>
    </row>
    <row r="87" spans="2:47" s="1" customFormat="1" ht="16.5" hidden="1" customHeight="1">
      <c r="B87" s="31"/>
      <c r="E87" s="219" t="str">
        <f>E9</f>
        <v>01 - Stavební úpravy</v>
      </c>
      <c r="F87" s="232"/>
      <c r="G87" s="232"/>
      <c r="H87" s="232"/>
      <c r="L87" s="31"/>
    </row>
    <row r="88" spans="2:47" s="1" customFormat="1" ht="6.9" hidden="1" customHeight="1">
      <c r="B88" s="31"/>
      <c r="L88" s="31"/>
    </row>
    <row r="89" spans="2:47" s="1" customFormat="1" ht="12" hidden="1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4. 11. 2022</v>
      </c>
      <c r="L89" s="31"/>
    </row>
    <row r="90" spans="2:47" s="1" customFormat="1" ht="6.9" hidden="1" customHeight="1">
      <c r="B90" s="31"/>
      <c r="L90" s="31"/>
    </row>
    <row r="91" spans="2:47" s="1" customFormat="1" ht="15.15" hidden="1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15" hidden="1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hidden="1" customHeight="1">
      <c r="B93" s="31"/>
      <c r="L93" s="31"/>
    </row>
    <row r="94" spans="2:47" s="1" customFormat="1" ht="29.25" hidden="1" customHeight="1">
      <c r="B94" s="31"/>
      <c r="C94" s="97" t="s">
        <v>96</v>
      </c>
      <c r="D94" s="89"/>
      <c r="E94" s="89"/>
      <c r="F94" s="89"/>
      <c r="G94" s="89"/>
      <c r="H94" s="89"/>
      <c r="I94" s="89"/>
      <c r="J94" s="98" t="s">
        <v>97</v>
      </c>
      <c r="K94" s="89"/>
      <c r="L94" s="31"/>
    </row>
    <row r="95" spans="2:47" s="1" customFormat="1" ht="10.35" hidden="1" customHeight="1">
      <c r="B95" s="31"/>
      <c r="L95" s="31"/>
    </row>
    <row r="96" spans="2:47" s="1" customFormat="1" ht="22.95" hidden="1" customHeight="1">
      <c r="B96" s="31"/>
      <c r="C96" s="99" t="s">
        <v>98</v>
      </c>
      <c r="J96" s="65">
        <f>J135</f>
        <v>0</v>
      </c>
      <c r="L96" s="31"/>
      <c r="AU96" s="16" t="s">
        <v>99</v>
      </c>
    </row>
    <row r="97" spans="2:12" s="8" customFormat="1" ht="24.9" hidden="1" customHeight="1">
      <c r="B97" s="100"/>
      <c r="D97" s="101" t="s">
        <v>100</v>
      </c>
      <c r="E97" s="102"/>
      <c r="F97" s="102"/>
      <c r="G97" s="102"/>
      <c r="H97" s="102"/>
      <c r="I97" s="102"/>
      <c r="J97" s="103">
        <f>J136</f>
        <v>0</v>
      </c>
      <c r="L97" s="100"/>
    </row>
    <row r="98" spans="2:12" s="9" customFormat="1" ht="19.95" hidden="1" customHeight="1">
      <c r="B98" s="104"/>
      <c r="D98" s="105" t="s">
        <v>101</v>
      </c>
      <c r="E98" s="106"/>
      <c r="F98" s="106"/>
      <c r="G98" s="106"/>
      <c r="H98" s="106"/>
      <c r="I98" s="106"/>
      <c r="J98" s="107">
        <f>J137</f>
        <v>0</v>
      </c>
      <c r="L98" s="104"/>
    </row>
    <row r="99" spans="2:12" s="9" customFormat="1" ht="19.95" hidden="1" customHeight="1">
      <c r="B99" s="104"/>
      <c r="D99" s="105" t="s">
        <v>102</v>
      </c>
      <c r="E99" s="106"/>
      <c r="F99" s="106"/>
      <c r="G99" s="106"/>
      <c r="H99" s="106"/>
      <c r="I99" s="106"/>
      <c r="J99" s="107">
        <f>J141</f>
        <v>0</v>
      </c>
      <c r="L99" s="104"/>
    </row>
    <row r="100" spans="2:12" s="9" customFormat="1" ht="19.95" hidden="1" customHeight="1">
      <c r="B100" s="104"/>
      <c r="D100" s="105" t="s">
        <v>103</v>
      </c>
      <c r="E100" s="106"/>
      <c r="F100" s="106"/>
      <c r="G100" s="106"/>
      <c r="H100" s="106"/>
      <c r="I100" s="106"/>
      <c r="J100" s="107">
        <f>J145</f>
        <v>0</v>
      </c>
      <c r="L100" s="104"/>
    </row>
    <row r="101" spans="2:12" s="9" customFormat="1" ht="19.95" hidden="1" customHeight="1">
      <c r="B101" s="104"/>
      <c r="D101" s="105" t="s">
        <v>104</v>
      </c>
      <c r="E101" s="106"/>
      <c r="F101" s="106"/>
      <c r="G101" s="106"/>
      <c r="H101" s="106"/>
      <c r="I101" s="106"/>
      <c r="J101" s="107">
        <f>J164</f>
        <v>0</v>
      </c>
      <c r="L101" s="104"/>
    </row>
    <row r="102" spans="2:12" s="9" customFormat="1" ht="19.95" hidden="1" customHeight="1">
      <c r="B102" s="104"/>
      <c r="D102" s="105" t="s">
        <v>105</v>
      </c>
      <c r="E102" s="106"/>
      <c r="F102" s="106"/>
      <c r="G102" s="106"/>
      <c r="H102" s="106"/>
      <c r="I102" s="106"/>
      <c r="J102" s="107">
        <f>J179</f>
        <v>0</v>
      </c>
      <c r="L102" s="104"/>
    </row>
    <row r="103" spans="2:12" s="9" customFormat="1" ht="19.95" hidden="1" customHeight="1">
      <c r="B103" s="104"/>
      <c r="D103" s="105" t="s">
        <v>106</v>
      </c>
      <c r="E103" s="106"/>
      <c r="F103" s="106"/>
      <c r="G103" s="106"/>
      <c r="H103" s="106"/>
      <c r="I103" s="106"/>
      <c r="J103" s="107">
        <f>J185</f>
        <v>0</v>
      </c>
      <c r="L103" s="104"/>
    </row>
    <row r="104" spans="2:12" s="8" customFormat="1" ht="24.9" hidden="1" customHeight="1">
      <c r="B104" s="100"/>
      <c r="D104" s="101" t="s">
        <v>107</v>
      </c>
      <c r="E104" s="102"/>
      <c r="F104" s="102"/>
      <c r="G104" s="102"/>
      <c r="H104" s="102"/>
      <c r="I104" s="102"/>
      <c r="J104" s="103">
        <f>J187</f>
        <v>0</v>
      </c>
      <c r="L104" s="100"/>
    </row>
    <row r="105" spans="2:12" s="9" customFormat="1" ht="19.95" hidden="1" customHeight="1">
      <c r="B105" s="104"/>
      <c r="D105" s="105" t="s">
        <v>108</v>
      </c>
      <c r="E105" s="106"/>
      <c r="F105" s="106"/>
      <c r="G105" s="106"/>
      <c r="H105" s="106"/>
      <c r="I105" s="106"/>
      <c r="J105" s="107">
        <f>J188</f>
        <v>0</v>
      </c>
      <c r="L105" s="104"/>
    </row>
    <row r="106" spans="2:12" s="9" customFormat="1" ht="19.95" hidden="1" customHeight="1">
      <c r="B106" s="104"/>
      <c r="D106" s="105" t="s">
        <v>109</v>
      </c>
      <c r="E106" s="106"/>
      <c r="F106" s="106"/>
      <c r="G106" s="106"/>
      <c r="H106" s="106"/>
      <c r="I106" s="106"/>
      <c r="J106" s="107">
        <f>J192</f>
        <v>0</v>
      </c>
      <c r="L106" s="104"/>
    </row>
    <row r="107" spans="2:12" s="9" customFormat="1" ht="19.95" hidden="1" customHeight="1">
      <c r="B107" s="104"/>
      <c r="D107" s="105" t="s">
        <v>110</v>
      </c>
      <c r="E107" s="106"/>
      <c r="F107" s="106"/>
      <c r="G107" s="106"/>
      <c r="H107" s="106"/>
      <c r="I107" s="106"/>
      <c r="J107" s="107">
        <f>J195</f>
        <v>0</v>
      </c>
      <c r="L107" s="104"/>
    </row>
    <row r="108" spans="2:12" s="9" customFormat="1" ht="19.95" hidden="1" customHeight="1">
      <c r="B108" s="104"/>
      <c r="D108" s="105" t="s">
        <v>111</v>
      </c>
      <c r="E108" s="106"/>
      <c r="F108" s="106"/>
      <c r="G108" s="106"/>
      <c r="H108" s="106"/>
      <c r="I108" s="106"/>
      <c r="J108" s="107">
        <f>J210</f>
        <v>0</v>
      </c>
      <c r="L108" s="104"/>
    </row>
    <row r="109" spans="2:12" s="9" customFormat="1" ht="19.95" hidden="1" customHeight="1">
      <c r="B109" s="104"/>
      <c r="D109" s="105" t="s">
        <v>112</v>
      </c>
      <c r="E109" s="106"/>
      <c r="F109" s="106"/>
      <c r="G109" s="106"/>
      <c r="H109" s="106"/>
      <c r="I109" s="106"/>
      <c r="J109" s="107">
        <f>J217</f>
        <v>0</v>
      </c>
      <c r="L109" s="104"/>
    </row>
    <row r="110" spans="2:12" s="9" customFormat="1" ht="19.95" hidden="1" customHeight="1">
      <c r="B110" s="104"/>
      <c r="D110" s="105" t="s">
        <v>113</v>
      </c>
      <c r="E110" s="106"/>
      <c r="F110" s="106"/>
      <c r="G110" s="106"/>
      <c r="H110" s="106"/>
      <c r="I110" s="106"/>
      <c r="J110" s="107">
        <f>J220</f>
        <v>0</v>
      </c>
      <c r="L110" s="104"/>
    </row>
    <row r="111" spans="2:12" s="9" customFormat="1" ht="19.95" hidden="1" customHeight="1">
      <c r="B111" s="104"/>
      <c r="D111" s="105" t="s">
        <v>114</v>
      </c>
      <c r="E111" s="106"/>
      <c r="F111" s="106"/>
      <c r="G111" s="106"/>
      <c r="H111" s="106"/>
      <c r="I111" s="106"/>
      <c r="J111" s="107">
        <f>J270</f>
        <v>0</v>
      </c>
      <c r="L111" s="104"/>
    </row>
    <row r="112" spans="2:12" s="9" customFormat="1" ht="19.95" hidden="1" customHeight="1">
      <c r="B112" s="104"/>
      <c r="D112" s="105" t="s">
        <v>115</v>
      </c>
      <c r="E112" s="106"/>
      <c r="F112" s="106"/>
      <c r="G112" s="106"/>
      <c r="H112" s="106"/>
      <c r="I112" s="106"/>
      <c r="J112" s="107">
        <f>J287</f>
        <v>0</v>
      </c>
      <c r="L112" s="104"/>
    </row>
    <row r="113" spans="2:12" s="9" customFormat="1" ht="19.95" hidden="1" customHeight="1">
      <c r="B113" s="104"/>
      <c r="D113" s="105" t="s">
        <v>116</v>
      </c>
      <c r="E113" s="106"/>
      <c r="F113" s="106"/>
      <c r="G113" s="106"/>
      <c r="H113" s="106"/>
      <c r="I113" s="106"/>
      <c r="J113" s="107">
        <f>J289</f>
        <v>0</v>
      </c>
      <c r="L113" s="104"/>
    </row>
    <row r="114" spans="2:12" s="8" customFormat="1" ht="24.9" hidden="1" customHeight="1">
      <c r="B114" s="100"/>
      <c r="D114" s="101" t="s">
        <v>117</v>
      </c>
      <c r="E114" s="102"/>
      <c r="F114" s="102"/>
      <c r="G114" s="102"/>
      <c r="H114" s="102"/>
      <c r="I114" s="102"/>
      <c r="J114" s="103">
        <f>J297</f>
        <v>0</v>
      </c>
      <c r="L114" s="100"/>
    </row>
    <row r="115" spans="2:12" s="9" customFormat="1" ht="19.95" hidden="1" customHeight="1">
      <c r="B115" s="104"/>
      <c r="D115" s="105" t="s">
        <v>118</v>
      </c>
      <c r="E115" s="106"/>
      <c r="F115" s="106"/>
      <c r="G115" s="106"/>
      <c r="H115" s="106"/>
      <c r="I115" s="106"/>
      <c r="J115" s="107">
        <f>J298</f>
        <v>0</v>
      </c>
      <c r="L115" s="104"/>
    </row>
    <row r="116" spans="2:12" s="1" customFormat="1" ht="21.75" hidden="1" customHeight="1">
      <c r="B116" s="31"/>
      <c r="L116" s="31"/>
    </row>
    <row r="117" spans="2:12" s="1" customFormat="1" ht="6.9" hidden="1" customHeight="1">
      <c r="B117" s="43"/>
      <c r="C117" s="44"/>
      <c r="D117" s="44"/>
      <c r="E117" s="44"/>
      <c r="F117" s="44"/>
      <c r="G117" s="44"/>
      <c r="H117" s="44"/>
      <c r="I117" s="44"/>
      <c r="J117" s="44"/>
      <c r="K117" s="44"/>
      <c r="L117" s="31"/>
    </row>
    <row r="118" spans="2:12" hidden="1"/>
    <row r="119" spans="2:12" hidden="1"/>
    <row r="120" spans="2:12" hidden="1"/>
    <row r="121" spans="2:12" s="1" customFormat="1" ht="6.9" customHeight="1">
      <c r="B121" s="45"/>
      <c r="C121" s="46"/>
      <c r="D121" s="46"/>
      <c r="E121" s="46"/>
      <c r="F121" s="46"/>
      <c r="G121" s="46"/>
      <c r="H121" s="46"/>
      <c r="I121" s="46"/>
      <c r="J121" s="46"/>
      <c r="K121" s="46"/>
      <c r="L121" s="31"/>
    </row>
    <row r="122" spans="2:12" s="1" customFormat="1" ht="24.9" customHeight="1">
      <c r="B122" s="31"/>
      <c r="C122" s="20" t="s">
        <v>119</v>
      </c>
      <c r="L122" s="31"/>
    </row>
    <row r="123" spans="2:12" s="1" customFormat="1" ht="6.9" customHeight="1">
      <c r="B123" s="31"/>
      <c r="L123" s="31"/>
    </row>
    <row r="124" spans="2:12" s="1" customFormat="1" ht="12" customHeight="1">
      <c r="B124" s="31"/>
      <c r="C124" s="26" t="s">
        <v>16</v>
      </c>
      <c r="L124" s="31"/>
    </row>
    <row r="125" spans="2:12" s="1" customFormat="1" ht="16.5" customHeight="1">
      <c r="B125" s="31"/>
      <c r="E125" s="233" t="s">
        <v>505</v>
      </c>
      <c r="F125" s="234"/>
      <c r="G125" s="234"/>
      <c r="H125" s="234"/>
      <c r="L125" s="31"/>
    </row>
    <row r="126" spans="2:12" s="1" customFormat="1" ht="12" customHeight="1">
      <c r="B126" s="31"/>
      <c r="C126" s="26" t="s">
        <v>93</v>
      </c>
      <c r="L126" s="31"/>
    </row>
    <row r="127" spans="2:12" s="1" customFormat="1" ht="16.5" customHeight="1">
      <c r="B127" s="31"/>
      <c r="E127" s="219" t="str">
        <f>E9</f>
        <v>01 - Stavební úpravy</v>
      </c>
      <c r="F127" s="232"/>
      <c r="G127" s="232"/>
      <c r="H127" s="232"/>
      <c r="L127" s="31"/>
    </row>
    <row r="128" spans="2:12" s="1" customFormat="1" ht="6.9" customHeight="1">
      <c r="B128" s="31"/>
      <c r="L128" s="31"/>
    </row>
    <row r="129" spans="2:65" s="1" customFormat="1" ht="12" customHeight="1">
      <c r="B129" s="31"/>
      <c r="C129" s="26" t="s">
        <v>20</v>
      </c>
      <c r="F129" s="24" t="str">
        <f>F12</f>
        <v xml:space="preserve"> </v>
      </c>
      <c r="I129" s="26" t="s">
        <v>22</v>
      </c>
      <c r="J129" s="51" t="str">
        <f>IF(J12="","",J12)</f>
        <v>4. 11. 2022</v>
      </c>
      <c r="L129" s="31"/>
    </row>
    <row r="130" spans="2:65" s="1" customFormat="1" ht="6.9" customHeight="1">
      <c r="B130" s="31"/>
      <c r="L130" s="31"/>
    </row>
    <row r="131" spans="2:65" s="1" customFormat="1" ht="15.15" customHeight="1">
      <c r="B131" s="31"/>
      <c r="C131" s="26" t="s">
        <v>24</v>
      </c>
      <c r="F131" s="24" t="str">
        <f>E15</f>
        <v xml:space="preserve"> </v>
      </c>
      <c r="I131" s="26" t="s">
        <v>29</v>
      </c>
      <c r="J131" s="29" t="str">
        <f>E21</f>
        <v xml:space="preserve"> </v>
      </c>
      <c r="L131" s="31"/>
    </row>
    <row r="132" spans="2:65" s="1" customFormat="1" ht="15.15" customHeight="1">
      <c r="B132" s="31"/>
      <c r="C132" s="26" t="s">
        <v>27</v>
      </c>
      <c r="F132" s="24" t="str">
        <f>IF(E18="","",E18)</f>
        <v>Vyplň údaj</v>
      </c>
      <c r="I132" s="26" t="s">
        <v>31</v>
      </c>
      <c r="J132" s="29" t="str">
        <f>E24</f>
        <v xml:space="preserve"> </v>
      </c>
      <c r="L132" s="31"/>
    </row>
    <row r="133" spans="2:65" s="1" customFormat="1" ht="10.35" customHeight="1">
      <c r="B133" s="31"/>
      <c r="L133" s="31"/>
    </row>
    <row r="134" spans="2:65" s="10" customFormat="1" ht="29.25" customHeight="1">
      <c r="B134" s="108"/>
      <c r="C134" s="109" t="s">
        <v>120</v>
      </c>
      <c r="D134" s="110" t="s">
        <v>58</v>
      </c>
      <c r="E134" s="110" t="s">
        <v>54</v>
      </c>
      <c r="F134" s="110" t="s">
        <v>55</v>
      </c>
      <c r="G134" s="110" t="s">
        <v>121</v>
      </c>
      <c r="H134" s="110" t="s">
        <v>122</v>
      </c>
      <c r="I134" s="110" t="s">
        <v>123</v>
      </c>
      <c r="J134" s="111" t="s">
        <v>97</v>
      </c>
      <c r="K134" s="112" t="s">
        <v>124</v>
      </c>
      <c r="L134" s="108"/>
      <c r="M134" s="58" t="s">
        <v>1</v>
      </c>
      <c r="N134" s="59" t="s">
        <v>37</v>
      </c>
      <c r="O134" s="59" t="s">
        <v>125</v>
      </c>
      <c r="P134" s="59" t="s">
        <v>126</v>
      </c>
      <c r="Q134" s="59" t="s">
        <v>127</v>
      </c>
      <c r="R134" s="59" t="s">
        <v>128</v>
      </c>
      <c r="S134" s="59" t="s">
        <v>129</v>
      </c>
      <c r="T134" s="60" t="s">
        <v>130</v>
      </c>
    </row>
    <row r="135" spans="2:65" s="1" customFormat="1" ht="22.95" customHeight="1">
      <c r="B135" s="31"/>
      <c r="C135" s="63" t="s">
        <v>131</v>
      </c>
      <c r="J135" s="113">
        <f>BK135</f>
        <v>0</v>
      </c>
      <c r="L135" s="31"/>
      <c r="M135" s="61"/>
      <c r="N135" s="52"/>
      <c r="O135" s="52"/>
      <c r="P135" s="114">
        <f>P136+P187+P297</f>
        <v>0</v>
      </c>
      <c r="Q135" s="52"/>
      <c r="R135" s="114">
        <f>R136+R187+R297</f>
        <v>9.922404049999999</v>
      </c>
      <c r="S135" s="52"/>
      <c r="T135" s="115">
        <f>T136+T187+T297</f>
        <v>6.6038750000000004</v>
      </c>
      <c r="AT135" s="16" t="s">
        <v>72</v>
      </c>
      <c r="AU135" s="16" t="s">
        <v>99</v>
      </c>
      <c r="BK135" s="116">
        <f>BK136+BK187+BK297</f>
        <v>0</v>
      </c>
    </row>
    <row r="136" spans="2:65" s="11" customFormat="1" ht="25.95" customHeight="1">
      <c r="B136" s="117"/>
      <c r="D136" s="118" t="s">
        <v>72</v>
      </c>
      <c r="E136" s="119" t="s">
        <v>132</v>
      </c>
      <c r="F136" s="119" t="s">
        <v>133</v>
      </c>
      <c r="I136" s="120"/>
      <c r="J136" s="121">
        <f>BK136</f>
        <v>0</v>
      </c>
      <c r="L136" s="117"/>
      <c r="M136" s="122"/>
      <c r="P136" s="123">
        <f>P137+P141+P145+P164+P179+P185</f>
        <v>0</v>
      </c>
      <c r="R136" s="123">
        <f>R137+R141+R145+R164+R179+R185</f>
        <v>7.8125835199999996</v>
      </c>
      <c r="T136" s="124">
        <f>T137+T141+T145+T164+T179+T185</f>
        <v>4.4240000000000004</v>
      </c>
      <c r="AR136" s="118" t="s">
        <v>81</v>
      </c>
      <c r="AT136" s="125" t="s">
        <v>72</v>
      </c>
      <c r="AU136" s="125" t="s">
        <v>73</v>
      </c>
      <c r="AY136" s="118" t="s">
        <v>134</v>
      </c>
      <c r="BK136" s="126">
        <f>BK137+BK141+BK145+BK164+BK179+BK185</f>
        <v>0</v>
      </c>
    </row>
    <row r="137" spans="2:65" s="11" customFormat="1" ht="22.95" customHeight="1">
      <c r="B137" s="117"/>
      <c r="D137" s="118" t="s">
        <v>72</v>
      </c>
      <c r="E137" s="127" t="s">
        <v>81</v>
      </c>
      <c r="F137" s="127" t="s">
        <v>135</v>
      </c>
      <c r="I137" s="120"/>
      <c r="J137" s="128">
        <f>BK137</f>
        <v>0</v>
      </c>
      <c r="L137" s="117"/>
      <c r="M137" s="122"/>
      <c r="P137" s="123">
        <f>SUM(P138:P140)</f>
        <v>0</v>
      </c>
      <c r="R137" s="123">
        <f>SUM(R138:R140)</f>
        <v>0</v>
      </c>
      <c r="T137" s="124">
        <f>SUM(T138:T140)</f>
        <v>0</v>
      </c>
      <c r="AR137" s="118" t="s">
        <v>81</v>
      </c>
      <c r="AT137" s="125" t="s">
        <v>72</v>
      </c>
      <c r="AU137" s="125" t="s">
        <v>81</v>
      </c>
      <c r="AY137" s="118" t="s">
        <v>134</v>
      </c>
      <c r="BK137" s="126">
        <f>SUM(BK138:BK140)</f>
        <v>0</v>
      </c>
    </row>
    <row r="138" spans="2:65" s="1" customFormat="1" ht="24.15" customHeight="1">
      <c r="B138" s="129"/>
      <c r="C138" s="130" t="s">
        <v>136</v>
      </c>
      <c r="D138" s="130" t="s">
        <v>137</v>
      </c>
      <c r="E138" s="131" t="s">
        <v>138</v>
      </c>
      <c r="F138" s="132" t="s">
        <v>139</v>
      </c>
      <c r="G138" s="133" t="s">
        <v>140</v>
      </c>
      <c r="H138" s="134">
        <v>1.8</v>
      </c>
      <c r="I138" s="135"/>
      <c r="J138" s="136">
        <f>ROUND(I138*H138,2)</f>
        <v>0</v>
      </c>
      <c r="K138" s="137"/>
      <c r="L138" s="31"/>
      <c r="M138" s="138" t="s">
        <v>1</v>
      </c>
      <c r="N138" s="139" t="s">
        <v>38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141</v>
      </c>
      <c r="AT138" s="142" t="s">
        <v>137</v>
      </c>
      <c r="AU138" s="142" t="s">
        <v>83</v>
      </c>
      <c r="AY138" s="16" t="s">
        <v>134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81</v>
      </c>
      <c r="BK138" s="143">
        <f>ROUND(I138*H138,2)</f>
        <v>0</v>
      </c>
      <c r="BL138" s="16" t="s">
        <v>141</v>
      </c>
      <c r="BM138" s="142" t="s">
        <v>142</v>
      </c>
    </row>
    <row r="139" spans="2:65" s="12" customFormat="1">
      <c r="B139" s="144"/>
      <c r="D139" s="145" t="s">
        <v>143</v>
      </c>
      <c r="E139" s="146" t="s">
        <v>1</v>
      </c>
      <c r="F139" s="147" t="s">
        <v>144</v>
      </c>
      <c r="H139" s="148">
        <v>1.8</v>
      </c>
      <c r="I139" s="149"/>
      <c r="L139" s="144"/>
      <c r="M139" s="150"/>
      <c r="T139" s="151"/>
      <c r="AT139" s="146" t="s">
        <v>143</v>
      </c>
      <c r="AU139" s="146" t="s">
        <v>83</v>
      </c>
      <c r="AV139" s="12" t="s">
        <v>83</v>
      </c>
      <c r="AW139" s="12" t="s">
        <v>30</v>
      </c>
      <c r="AX139" s="12" t="s">
        <v>81</v>
      </c>
      <c r="AY139" s="146" t="s">
        <v>134</v>
      </c>
    </row>
    <row r="140" spans="2:65" s="1" customFormat="1" ht="16.5" customHeight="1">
      <c r="B140" s="129"/>
      <c r="C140" s="130" t="s">
        <v>145</v>
      </c>
      <c r="D140" s="130" t="s">
        <v>137</v>
      </c>
      <c r="E140" s="131" t="s">
        <v>146</v>
      </c>
      <c r="F140" s="132" t="s">
        <v>147</v>
      </c>
      <c r="G140" s="133" t="s">
        <v>148</v>
      </c>
      <c r="H140" s="134">
        <v>1</v>
      </c>
      <c r="I140" s="135"/>
      <c r="J140" s="136">
        <f>ROUND(I140*H140,2)</f>
        <v>0</v>
      </c>
      <c r="K140" s="137"/>
      <c r="L140" s="31"/>
      <c r="M140" s="138" t="s">
        <v>1</v>
      </c>
      <c r="N140" s="139" t="s">
        <v>38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141</v>
      </c>
      <c r="AT140" s="142" t="s">
        <v>137</v>
      </c>
      <c r="AU140" s="142" t="s">
        <v>83</v>
      </c>
      <c r="AY140" s="16" t="s">
        <v>134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81</v>
      </c>
      <c r="BK140" s="143">
        <f>ROUND(I140*H140,2)</f>
        <v>0</v>
      </c>
      <c r="BL140" s="16" t="s">
        <v>141</v>
      </c>
      <c r="BM140" s="142" t="s">
        <v>149</v>
      </c>
    </row>
    <row r="141" spans="2:65" s="11" customFormat="1" ht="22.95" customHeight="1">
      <c r="B141" s="117"/>
      <c r="D141" s="118" t="s">
        <v>72</v>
      </c>
      <c r="E141" s="127" t="s">
        <v>83</v>
      </c>
      <c r="F141" s="127" t="s">
        <v>150</v>
      </c>
      <c r="I141" s="120"/>
      <c r="J141" s="128">
        <f>BK141</f>
        <v>0</v>
      </c>
      <c r="L141" s="117"/>
      <c r="M141" s="122"/>
      <c r="P141" s="123">
        <f>SUM(P142:P144)</f>
        <v>0</v>
      </c>
      <c r="R141" s="123">
        <f>SUM(R142:R144)</f>
        <v>5.5224479999999998</v>
      </c>
      <c r="T141" s="124">
        <f>SUM(T142:T144)</f>
        <v>0</v>
      </c>
      <c r="AR141" s="118" t="s">
        <v>81</v>
      </c>
      <c r="AT141" s="125" t="s">
        <v>72</v>
      </c>
      <c r="AU141" s="125" t="s">
        <v>81</v>
      </c>
      <c r="AY141" s="118" t="s">
        <v>134</v>
      </c>
      <c r="BK141" s="126">
        <f>SUM(BK142:BK144)</f>
        <v>0</v>
      </c>
    </row>
    <row r="142" spans="2:65" s="1" customFormat="1" ht="16.5" customHeight="1">
      <c r="B142" s="129"/>
      <c r="C142" s="130" t="s">
        <v>151</v>
      </c>
      <c r="D142" s="130" t="s">
        <v>137</v>
      </c>
      <c r="E142" s="131" t="s">
        <v>152</v>
      </c>
      <c r="F142" s="132" t="s">
        <v>153</v>
      </c>
      <c r="G142" s="133" t="s">
        <v>140</v>
      </c>
      <c r="H142" s="134">
        <v>2.4</v>
      </c>
      <c r="I142" s="135"/>
      <c r="J142" s="136">
        <f>ROUND(I142*H142,2)</f>
        <v>0</v>
      </c>
      <c r="K142" s="137"/>
      <c r="L142" s="31"/>
      <c r="M142" s="138" t="s">
        <v>1</v>
      </c>
      <c r="N142" s="139" t="s">
        <v>38</v>
      </c>
      <c r="P142" s="140">
        <f>O142*H142</f>
        <v>0</v>
      </c>
      <c r="Q142" s="140">
        <v>2.3010199999999998</v>
      </c>
      <c r="R142" s="140">
        <f>Q142*H142</f>
        <v>5.5224479999999998</v>
      </c>
      <c r="S142" s="140">
        <v>0</v>
      </c>
      <c r="T142" s="141">
        <f>S142*H142</f>
        <v>0</v>
      </c>
      <c r="AR142" s="142" t="s">
        <v>141</v>
      </c>
      <c r="AT142" s="142" t="s">
        <v>137</v>
      </c>
      <c r="AU142" s="142" t="s">
        <v>83</v>
      </c>
      <c r="AY142" s="16" t="s">
        <v>134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6" t="s">
        <v>81</v>
      </c>
      <c r="BK142" s="143">
        <f>ROUND(I142*H142,2)</f>
        <v>0</v>
      </c>
      <c r="BL142" s="16" t="s">
        <v>141</v>
      </c>
      <c r="BM142" s="142" t="s">
        <v>154</v>
      </c>
    </row>
    <row r="143" spans="2:65" s="1" customFormat="1" ht="19.2">
      <c r="B143" s="31"/>
      <c r="D143" s="145" t="s">
        <v>155</v>
      </c>
      <c r="F143" s="152" t="s">
        <v>156</v>
      </c>
      <c r="I143" s="153"/>
      <c r="L143" s="31"/>
      <c r="M143" s="154"/>
      <c r="T143" s="55"/>
      <c r="AT143" s="16" t="s">
        <v>155</v>
      </c>
      <c r="AU143" s="16" t="s">
        <v>83</v>
      </c>
    </row>
    <row r="144" spans="2:65" s="12" customFormat="1">
      <c r="B144" s="144"/>
      <c r="D144" s="145" t="s">
        <v>143</v>
      </c>
      <c r="E144" s="146" t="s">
        <v>1</v>
      </c>
      <c r="F144" s="147" t="s">
        <v>157</v>
      </c>
      <c r="H144" s="148">
        <v>2.4</v>
      </c>
      <c r="I144" s="149"/>
      <c r="L144" s="144"/>
      <c r="M144" s="150"/>
      <c r="T144" s="151"/>
      <c r="AT144" s="146" t="s">
        <v>143</v>
      </c>
      <c r="AU144" s="146" t="s">
        <v>83</v>
      </c>
      <c r="AV144" s="12" t="s">
        <v>83</v>
      </c>
      <c r="AW144" s="12" t="s">
        <v>30</v>
      </c>
      <c r="AX144" s="12" t="s">
        <v>81</v>
      </c>
      <c r="AY144" s="146" t="s">
        <v>134</v>
      </c>
    </row>
    <row r="145" spans="2:65" s="11" customFormat="1" ht="22.95" customHeight="1">
      <c r="B145" s="117"/>
      <c r="D145" s="118" t="s">
        <v>72</v>
      </c>
      <c r="E145" s="127" t="s">
        <v>158</v>
      </c>
      <c r="F145" s="127" t="s">
        <v>159</v>
      </c>
      <c r="I145" s="120"/>
      <c r="J145" s="128">
        <f>BK145</f>
        <v>0</v>
      </c>
      <c r="L145" s="117"/>
      <c r="M145" s="122"/>
      <c r="P145" s="123">
        <f>SUM(P146:P163)</f>
        <v>0</v>
      </c>
      <c r="R145" s="123">
        <f>SUM(R146:R163)</f>
        <v>1.9224964</v>
      </c>
      <c r="T145" s="124">
        <f>SUM(T146:T163)</f>
        <v>0</v>
      </c>
      <c r="AR145" s="118" t="s">
        <v>81</v>
      </c>
      <c r="AT145" s="125" t="s">
        <v>72</v>
      </c>
      <c r="AU145" s="125" t="s">
        <v>81</v>
      </c>
      <c r="AY145" s="118" t="s">
        <v>134</v>
      </c>
      <c r="BK145" s="126">
        <f>SUM(BK146:BK163)</f>
        <v>0</v>
      </c>
    </row>
    <row r="146" spans="2:65" s="1" customFormat="1" ht="24.15" customHeight="1">
      <c r="B146" s="129"/>
      <c r="C146" s="130" t="s">
        <v>81</v>
      </c>
      <c r="D146" s="130" t="s">
        <v>137</v>
      </c>
      <c r="E146" s="131" t="s">
        <v>160</v>
      </c>
      <c r="F146" s="132" t="s">
        <v>161</v>
      </c>
      <c r="G146" s="133" t="s">
        <v>162</v>
      </c>
      <c r="H146" s="134">
        <v>23.18</v>
      </c>
      <c r="I146" s="135"/>
      <c r="J146" s="136">
        <f>ROUND(I146*H146,2)</f>
        <v>0</v>
      </c>
      <c r="K146" s="137"/>
      <c r="L146" s="31"/>
      <c r="M146" s="138" t="s">
        <v>1</v>
      </c>
      <c r="N146" s="139" t="s">
        <v>38</v>
      </c>
      <c r="P146" s="140">
        <f>O146*H146</f>
        <v>0</v>
      </c>
      <c r="Q146" s="140">
        <v>2.0480000000000002E-2</v>
      </c>
      <c r="R146" s="140">
        <f>Q146*H146</f>
        <v>0.47472640000000005</v>
      </c>
      <c r="S146" s="140">
        <v>0</v>
      </c>
      <c r="T146" s="141">
        <f>S146*H146</f>
        <v>0</v>
      </c>
      <c r="AR146" s="142" t="s">
        <v>141</v>
      </c>
      <c r="AT146" s="142" t="s">
        <v>137</v>
      </c>
      <c r="AU146" s="142" t="s">
        <v>83</v>
      </c>
      <c r="AY146" s="16" t="s">
        <v>134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6" t="s">
        <v>81</v>
      </c>
      <c r="BK146" s="143">
        <f>ROUND(I146*H146,2)</f>
        <v>0</v>
      </c>
      <c r="BL146" s="16" t="s">
        <v>141</v>
      </c>
      <c r="BM146" s="142" t="s">
        <v>163</v>
      </c>
    </row>
    <row r="147" spans="2:65" s="1" customFormat="1" ht="24.15" customHeight="1">
      <c r="B147" s="129"/>
      <c r="C147" s="130" t="s">
        <v>83</v>
      </c>
      <c r="D147" s="130" t="s">
        <v>137</v>
      </c>
      <c r="E147" s="131" t="s">
        <v>164</v>
      </c>
      <c r="F147" s="132" t="s">
        <v>165</v>
      </c>
      <c r="G147" s="133" t="s">
        <v>162</v>
      </c>
      <c r="H147" s="134">
        <v>14.85</v>
      </c>
      <c r="I147" s="135"/>
      <c r="J147" s="136">
        <f>ROUND(I147*H147,2)</f>
        <v>0</v>
      </c>
      <c r="K147" s="137"/>
      <c r="L147" s="31"/>
      <c r="M147" s="138" t="s">
        <v>1</v>
      </c>
      <c r="N147" s="139" t="s">
        <v>38</v>
      </c>
      <c r="P147" s="140">
        <f>O147*H147</f>
        <v>0</v>
      </c>
      <c r="Q147" s="140">
        <v>4.0000000000000001E-3</v>
      </c>
      <c r="R147" s="140">
        <f>Q147*H147</f>
        <v>5.9400000000000001E-2</v>
      </c>
      <c r="S147" s="140">
        <v>0</v>
      </c>
      <c r="T147" s="141">
        <f>S147*H147</f>
        <v>0</v>
      </c>
      <c r="AR147" s="142" t="s">
        <v>141</v>
      </c>
      <c r="AT147" s="142" t="s">
        <v>137</v>
      </c>
      <c r="AU147" s="142" t="s">
        <v>83</v>
      </c>
      <c r="AY147" s="16" t="s">
        <v>134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81</v>
      </c>
      <c r="BK147" s="143">
        <f>ROUND(I147*H147,2)</f>
        <v>0</v>
      </c>
      <c r="BL147" s="16" t="s">
        <v>141</v>
      </c>
      <c r="BM147" s="142" t="s">
        <v>166</v>
      </c>
    </row>
    <row r="148" spans="2:65" s="12" customFormat="1">
      <c r="B148" s="144"/>
      <c r="D148" s="145" t="s">
        <v>143</v>
      </c>
      <c r="E148" s="146" t="s">
        <v>1</v>
      </c>
      <c r="F148" s="147" t="s">
        <v>167</v>
      </c>
      <c r="H148" s="148">
        <v>23.18</v>
      </c>
      <c r="I148" s="149"/>
      <c r="L148" s="144"/>
      <c r="M148" s="150"/>
      <c r="T148" s="151"/>
      <c r="AT148" s="146" t="s">
        <v>143</v>
      </c>
      <c r="AU148" s="146" t="s">
        <v>83</v>
      </c>
      <c r="AV148" s="12" t="s">
        <v>83</v>
      </c>
      <c r="AW148" s="12" t="s">
        <v>30</v>
      </c>
      <c r="AX148" s="12" t="s">
        <v>73</v>
      </c>
      <c r="AY148" s="146" t="s">
        <v>134</v>
      </c>
    </row>
    <row r="149" spans="2:65" s="12" customFormat="1">
      <c r="B149" s="144"/>
      <c r="D149" s="145" t="s">
        <v>143</v>
      </c>
      <c r="E149" s="146" t="s">
        <v>1</v>
      </c>
      <c r="F149" s="147" t="s">
        <v>168</v>
      </c>
      <c r="H149" s="148">
        <v>-2.4300000000000002</v>
      </c>
      <c r="I149" s="149"/>
      <c r="L149" s="144"/>
      <c r="M149" s="150"/>
      <c r="T149" s="151"/>
      <c r="AT149" s="146" t="s">
        <v>143</v>
      </c>
      <c r="AU149" s="146" t="s">
        <v>83</v>
      </c>
      <c r="AV149" s="12" t="s">
        <v>83</v>
      </c>
      <c r="AW149" s="12" t="s">
        <v>30</v>
      </c>
      <c r="AX149" s="12" t="s">
        <v>73</v>
      </c>
      <c r="AY149" s="146" t="s">
        <v>134</v>
      </c>
    </row>
    <row r="150" spans="2:65" s="12" customFormat="1">
      <c r="B150" s="144"/>
      <c r="D150" s="145" t="s">
        <v>143</v>
      </c>
      <c r="E150" s="146" t="s">
        <v>1</v>
      </c>
      <c r="F150" s="147" t="s">
        <v>169</v>
      </c>
      <c r="H150" s="148">
        <v>-1.44</v>
      </c>
      <c r="I150" s="149"/>
      <c r="L150" s="144"/>
      <c r="M150" s="150"/>
      <c r="T150" s="151"/>
      <c r="AT150" s="146" t="s">
        <v>143</v>
      </c>
      <c r="AU150" s="146" t="s">
        <v>83</v>
      </c>
      <c r="AV150" s="12" t="s">
        <v>83</v>
      </c>
      <c r="AW150" s="12" t="s">
        <v>30</v>
      </c>
      <c r="AX150" s="12" t="s">
        <v>73</v>
      </c>
      <c r="AY150" s="146" t="s">
        <v>134</v>
      </c>
    </row>
    <row r="151" spans="2:65" s="12" customFormat="1">
      <c r="B151" s="144"/>
      <c r="D151" s="145" t="s">
        <v>143</v>
      </c>
      <c r="E151" s="146" t="s">
        <v>1</v>
      </c>
      <c r="F151" s="147" t="s">
        <v>170</v>
      </c>
      <c r="H151" s="148">
        <v>-4.46</v>
      </c>
      <c r="I151" s="149"/>
      <c r="L151" s="144"/>
      <c r="M151" s="150"/>
      <c r="T151" s="151"/>
      <c r="AT151" s="146" t="s">
        <v>143</v>
      </c>
      <c r="AU151" s="146" t="s">
        <v>83</v>
      </c>
      <c r="AV151" s="12" t="s">
        <v>83</v>
      </c>
      <c r="AW151" s="12" t="s">
        <v>30</v>
      </c>
      <c r="AX151" s="12" t="s">
        <v>73</v>
      </c>
      <c r="AY151" s="146" t="s">
        <v>134</v>
      </c>
    </row>
    <row r="152" spans="2:65" s="13" customFormat="1">
      <c r="B152" s="155"/>
      <c r="D152" s="145" t="s">
        <v>143</v>
      </c>
      <c r="E152" s="156" t="s">
        <v>1</v>
      </c>
      <c r="F152" s="157" t="s">
        <v>171</v>
      </c>
      <c r="H152" s="158">
        <v>14.849999999999998</v>
      </c>
      <c r="I152" s="159"/>
      <c r="L152" s="155"/>
      <c r="M152" s="160"/>
      <c r="T152" s="161"/>
      <c r="AT152" s="156" t="s">
        <v>143</v>
      </c>
      <c r="AU152" s="156" t="s">
        <v>83</v>
      </c>
      <c r="AV152" s="13" t="s">
        <v>141</v>
      </c>
      <c r="AW152" s="13" t="s">
        <v>30</v>
      </c>
      <c r="AX152" s="13" t="s">
        <v>81</v>
      </c>
      <c r="AY152" s="156" t="s">
        <v>134</v>
      </c>
    </row>
    <row r="153" spans="2:65" s="1" customFormat="1" ht="24.15" customHeight="1">
      <c r="B153" s="129"/>
      <c r="C153" s="130" t="s">
        <v>172</v>
      </c>
      <c r="D153" s="130" t="s">
        <v>137</v>
      </c>
      <c r="E153" s="131" t="s">
        <v>173</v>
      </c>
      <c r="F153" s="132" t="s">
        <v>174</v>
      </c>
      <c r="G153" s="133" t="s">
        <v>175</v>
      </c>
      <c r="H153" s="134">
        <v>17.399999999999999</v>
      </c>
      <c r="I153" s="135"/>
      <c r="J153" s="136">
        <f>ROUND(I153*H153,2)</f>
        <v>0</v>
      </c>
      <c r="K153" s="137"/>
      <c r="L153" s="31"/>
      <c r="M153" s="138" t="s">
        <v>1</v>
      </c>
      <c r="N153" s="139" t="s">
        <v>38</v>
      </c>
      <c r="P153" s="140">
        <f>O153*H153</f>
        <v>0</v>
      </c>
      <c r="Q153" s="140">
        <v>1.5E-3</v>
      </c>
      <c r="R153" s="140">
        <f>Q153*H153</f>
        <v>2.6099999999999998E-2</v>
      </c>
      <c r="S153" s="140">
        <v>0</v>
      </c>
      <c r="T153" s="141">
        <f>S153*H153</f>
        <v>0</v>
      </c>
      <c r="AR153" s="142" t="s">
        <v>141</v>
      </c>
      <c r="AT153" s="142" t="s">
        <v>137</v>
      </c>
      <c r="AU153" s="142" t="s">
        <v>83</v>
      </c>
      <c r="AY153" s="16" t="s">
        <v>134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81</v>
      </c>
      <c r="BK153" s="143">
        <f>ROUND(I153*H153,2)</f>
        <v>0</v>
      </c>
      <c r="BL153" s="16" t="s">
        <v>141</v>
      </c>
      <c r="BM153" s="142" t="s">
        <v>176</v>
      </c>
    </row>
    <row r="154" spans="2:65" s="12" customFormat="1">
      <c r="B154" s="144"/>
      <c r="D154" s="145" t="s">
        <v>143</v>
      </c>
      <c r="E154" s="146" t="s">
        <v>1</v>
      </c>
      <c r="F154" s="147" t="s">
        <v>177</v>
      </c>
      <c r="H154" s="148">
        <v>9.8000000000000007</v>
      </c>
      <c r="I154" s="149"/>
      <c r="L154" s="144"/>
      <c r="M154" s="150"/>
      <c r="T154" s="151"/>
      <c r="AT154" s="146" t="s">
        <v>143</v>
      </c>
      <c r="AU154" s="146" t="s">
        <v>83</v>
      </c>
      <c r="AV154" s="12" t="s">
        <v>83</v>
      </c>
      <c r="AW154" s="12" t="s">
        <v>30</v>
      </c>
      <c r="AX154" s="12" t="s">
        <v>73</v>
      </c>
      <c r="AY154" s="146" t="s">
        <v>134</v>
      </c>
    </row>
    <row r="155" spans="2:65" s="12" customFormat="1">
      <c r="B155" s="144"/>
      <c r="D155" s="145" t="s">
        <v>143</v>
      </c>
      <c r="E155" s="146" t="s">
        <v>1</v>
      </c>
      <c r="F155" s="147" t="s">
        <v>178</v>
      </c>
      <c r="H155" s="148">
        <v>3.6</v>
      </c>
      <c r="I155" s="149"/>
      <c r="L155" s="144"/>
      <c r="M155" s="150"/>
      <c r="T155" s="151"/>
      <c r="AT155" s="146" t="s">
        <v>143</v>
      </c>
      <c r="AU155" s="146" t="s">
        <v>83</v>
      </c>
      <c r="AV155" s="12" t="s">
        <v>83</v>
      </c>
      <c r="AW155" s="12" t="s">
        <v>30</v>
      </c>
      <c r="AX155" s="12" t="s">
        <v>73</v>
      </c>
      <c r="AY155" s="146" t="s">
        <v>134</v>
      </c>
    </row>
    <row r="156" spans="2:65" s="12" customFormat="1">
      <c r="B156" s="144"/>
      <c r="D156" s="145" t="s">
        <v>143</v>
      </c>
      <c r="E156" s="146" t="s">
        <v>1</v>
      </c>
      <c r="F156" s="147" t="s">
        <v>179</v>
      </c>
      <c r="H156" s="148">
        <v>4</v>
      </c>
      <c r="I156" s="149"/>
      <c r="L156" s="144"/>
      <c r="M156" s="150"/>
      <c r="T156" s="151"/>
      <c r="AT156" s="146" t="s">
        <v>143</v>
      </c>
      <c r="AU156" s="146" t="s">
        <v>83</v>
      </c>
      <c r="AV156" s="12" t="s">
        <v>83</v>
      </c>
      <c r="AW156" s="12" t="s">
        <v>30</v>
      </c>
      <c r="AX156" s="12" t="s">
        <v>73</v>
      </c>
      <c r="AY156" s="146" t="s">
        <v>134</v>
      </c>
    </row>
    <row r="157" spans="2:65" s="13" customFormat="1">
      <c r="B157" s="155"/>
      <c r="D157" s="145" t="s">
        <v>143</v>
      </c>
      <c r="E157" s="156" t="s">
        <v>1</v>
      </c>
      <c r="F157" s="157" t="s">
        <v>171</v>
      </c>
      <c r="H157" s="158">
        <v>17.399999999999999</v>
      </c>
      <c r="I157" s="159"/>
      <c r="L157" s="155"/>
      <c r="M157" s="160"/>
      <c r="T157" s="161"/>
      <c r="AT157" s="156" t="s">
        <v>143</v>
      </c>
      <c r="AU157" s="156" t="s">
        <v>83</v>
      </c>
      <c r="AV157" s="13" t="s">
        <v>141</v>
      </c>
      <c r="AW157" s="13" t="s">
        <v>30</v>
      </c>
      <c r="AX157" s="13" t="s">
        <v>81</v>
      </c>
      <c r="AY157" s="156" t="s">
        <v>134</v>
      </c>
    </row>
    <row r="158" spans="2:65" s="1" customFormat="1" ht="24.15" customHeight="1">
      <c r="B158" s="129"/>
      <c r="C158" s="130" t="s">
        <v>141</v>
      </c>
      <c r="D158" s="130" t="s">
        <v>137</v>
      </c>
      <c r="E158" s="131" t="s">
        <v>180</v>
      </c>
      <c r="F158" s="132" t="s">
        <v>181</v>
      </c>
      <c r="G158" s="133" t="s">
        <v>182</v>
      </c>
      <c r="H158" s="134">
        <v>1</v>
      </c>
      <c r="I158" s="135"/>
      <c r="J158" s="136">
        <f>ROUND(I158*H158,2)</f>
        <v>0</v>
      </c>
      <c r="K158" s="137"/>
      <c r="L158" s="31"/>
      <c r="M158" s="138" t="s">
        <v>1</v>
      </c>
      <c r="N158" s="139" t="s">
        <v>38</v>
      </c>
      <c r="P158" s="140">
        <f>O158*H158</f>
        <v>0</v>
      </c>
      <c r="Q158" s="140">
        <v>1.5E-3</v>
      </c>
      <c r="R158" s="140">
        <f>Q158*H158</f>
        <v>1.5E-3</v>
      </c>
      <c r="S158" s="140">
        <v>0</v>
      </c>
      <c r="T158" s="141">
        <f>S158*H158</f>
        <v>0</v>
      </c>
      <c r="AR158" s="142" t="s">
        <v>141</v>
      </c>
      <c r="AT158" s="142" t="s">
        <v>137</v>
      </c>
      <c r="AU158" s="142" t="s">
        <v>83</v>
      </c>
      <c r="AY158" s="16" t="s">
        <v>134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81</v>
      </c>
      <c r="BK158" s="143">
        <f>ROUND(I158*H158,2)</f>
        <v>0</v>
      </c>
      <c r="BL158" s="16" t="s">
        <v>141</v>
      </c>
      <c r="BM158" s="142" t="s">
        <v>183</v>
      </c>
    </row>
    <row r="159" spans="2:65" s="1" customFormat="1" ht="24.15" customHeight="1">
      <c r="B159" s="129"/>
      <c r="C159" s="130" t="s">
        <v>184</v>
      </c>
      <c r="D159" s="130" t="s">
        <v>137</v>
      </c>
      <c r="E159" s="131" t="s">
        <v>185</v>
      </c>
      <c r="F159" s="132" t="s">
        <v>186</v>
      </c>
      <c r="G159" s="133" t="s">
        <v>140</v>
      </c>
      <c r="H159" s="134">
        <v>0.6</v>
      </c>
      <c r="I159" s="135"/>
      <c r="J159" s="136">
        <f>ROUND(I159*H159,2)</f>
        <v>0</v>
      </c>
      <c r="K159" s="137"/>
      <c r="L159" s="31"/>
      <c r="M159" s="138" t="s">
        <v>1</v>
      </c>
      <c r="N159" s="139" t="s">
        <v>38</v>
      </c>
      <c r="P159" s="140">
        <f>O159*H159</f>
        <v>0</v>
      </c>
      <c r="Q159" s="140">
        <v>2.16</v>
      </c>
      <c r="R159" s="140">
        <f>Q159*H159</f>
        <v>1.296</v>
      </c>
      <c r="S159" s="140">
        <v>0</v>
      </c>
      <c r="T159" s="141">
        <f>S159*H159</f>
        <v>0</v>
      </c>
      <c r="AR159" s="142" t="s">
        <v>141</v>
      </c>
      <c r="AT159" s="142" t="s">
        <v>137</v>
      </c>
      <c r="AU159" s="142" t="s">
        <v>83</v>
      </c>
      <c r="AY159" s="16" t="s">
        <v>134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81</v>
      </c>
      <c r="BK159" s="143">
        <f>ROUND(I159*H159,2)</f>
        <v>0</v>
      </c>
      <c r="BL159" s="16" t="s">
        <v>141</v>
      </c>
      <c r="BM159" s="142" t="s">
        <v>187</v>
      </c>
    </row>
    <row r="160" spans="2:65" s="12" customFormat="1">
      <c r="B160" s="144"/>
      <c r="D160" s="145" t="s">
        <v>143</v>
      </c>
      <c r="E160" s="146" t="s">
        <v>1</v>
      </c>
      <c r="F160" s="147" t="s">
        <v>188</v>
      </c>
      <c r="H160" s="148">
        <v>0.6</v>
      </c>
      <c r="I160" s="149"/>
      <c r="L160" s="144"/>
      <c r="M160" s="150"/>
      <c r="T160" s="151"/>
      <c r="AT160" s="146" t="s">
        <v>143</v>
      </c>
      <c r="AU160" s="146" t="s">
        <v>83</v>
      </c>
      <c r="AV160" s="12" t="s">
        <v>83</v>
      </c>
      <c r="AW160" s="12" t="s">
        <v>30</v>
      </c>
      <c r="AX160" s="12" t="s">
        <v>81</v>
      </c>
      <c r="AY160" s="146" t="s">
        <v>134</v>
      </c>
    </row>
    <row r="161" spans="2:65" s="1" customFormat="1" ht="21.75" customHeight="1">
      <c r="B161" s="129"/>
      <c r="C161" s="130" t="s">
        <v>189</v>
      </c>
      <c r="D161" s="130" t="s">
        <v>137</v>
      </c>
      <c r="E161" s="131" t="s">
        <v>190</v>
      </c>
      <c r="F161" s="132" t="s">
        <v>191</v>
      </c>
      <c r="G161" s="133" t="s">
        <v>192</v>
      </c>
      <c r="H161" s="134">
        <v>1</v>
      </c>
      <c r="I161" s="135"/>
      <c r="J161" s="136">
        <f>ROUND(I161*H161,2)</f>
        <v>0</v>
      </c>
      <c r="K161" s="137"/>
      <c r="L161" s="31"/>
      <c r="M161" s="138" t="s">
        <v>1</v>
      </c>
      <c r="N161" s="139" t="s">
        <v>38</v>
      </c>
      <c r="P161" s="140">
        <f>O161*H161</f>
        <v>0</v>
      </c>
      <c r="Q161" s="140">
        <v>4.684E-2</v>
      </c>
      <c r="R161" s="140">
        <f>Q161*H161</f>
        <v>4.684E-2</v>
      </c>
      <c r="S161" s="140">
        <v>0</v>
      </c>
      <c r="T161" s="141">
        <f>S161*H161</f>
        <v>0</v>
      </c>
      <c r="AR161" s="142" t="s">
        <v>141</v>
      </c>
      <c r="AT161" s="142" t="s">
        <v>137</v>
      </c>
      <c r="AU161" s="142" t="s">
        <v>83</v>
      </c>
      <c r="AY161" s="16" t="s">
        <v>134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81</v>
      </c>
      <c r="BK161" s="143">
        <f>ROUND(I161*H161,2)</f>
        <v>0</v>
      </c>
      <c r="BL161" s="16" t="s">
        <v>141</v>
      </c>
      <c r="BM161" s="142" t="s">
        <v>193</v>
      </c>
    </row>
    <row r="162" spans="2:65" s="1" customFormat="1" ht="24.15" customHeight="1">
      <c r="B162" s="129"/>
      <c r="C162" s="162" t="s">
        <v>194</v>
      </c>
      <c r="D162" s="162" t="s">
        <v>195</v>
      </c>
      <c r="E162" s="163" t="s">
        <v>196</v>
      </c>
      <c r="F162" s="164" t="s">
        <v>197</v>
      </c>
      <c r="G162" s="165" t="s">
        <v>192</v>
      </c>
      <c r="H162" s="166">
        <v>1</v>
      </c>
      <c r="I162" s="167"/>
      <c r="J162" s="168">
        <f>ROUND(I162*H162,2)</f>
        <v>0</v>
      </c>
      <c r="K162" s="169"/>
      <c r="L162" s="170"/>
      <c r="M162" s="171" t="s">
        <v>1</v>
      </c>
      <c r="N162" s="172" t="s">
        <v>38</v>
      </c>
      <c r="P162" s="140">
        <f>O162*H162</f>
        <v>0</v>
      </c>
      <c r="Q162" s="140">
        <v>1.7930000000000001E-2</v>
      </c>
      <c r="R162" s="140">
        <f>Q162*H162</f>
        <v>1.7930000000000001E-2</v>
      </c>
      <c r="S162" s="140">
        <v>0</v>
      </c>
      <c r="T162" s="141">
        <f>S162*H162</f>
        <v>0</v>
      </c>
      <c r="AR162" s="142" t="s">
        <v>198</v>
      </c>
      <c r="AT162" s="142" t="s">
        <v>195</v>
      </c>
      <c r="AU162" s="142" t="s">
        <v>83</v>
      </c>
      <c r="AY162" s="16" t="s">
        <v>134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6" t="s">
        <v>81</v>
      </c>
      <c r="BK162" s="143">
        <f>ROUND(I162*H162,2)</f>
        <v>0</v>
      </c>
      <c r="BL162" s="16" t="s">
        <v>141</v>
      </c>
      <c r="BM162" s="142" t="s">
        <v>199</v>
      </c>
    </row>
    <row r="163" spans="2:65" s="1" customFormat="1" ht="19.2">
      <c r="B163" s="31"/>
      <c r="D163" s="145" t="s">
        <v>155</v>
      </c>
      <c r="F163" s="152" t="s">
        <v>200</v>
      </c>
      <c r="I163" s="153"/>
      <c r="L163" s="31"/>
      <c r="M163" s="154"/>
      <c r="T163" s="55"/>
      <c r="AT163" s="16" t="s">
        <v>155</v>
      </c>
      <c r="AU163" s="16" t="s">
        <v>83</v>
      </c>
    </row>
    <row r="164" spans="2:65" s="11" customFormat="1" ht="22.95" customHeight="1">
      <c r="B164" s="117"/>
      <c r="D164" s="118" t="s">
        <v>72</v>
      </c>
      <c r="E164" s="127" t="s">
        <v>201</v>
      </c>
      <c r="F164" s="127" t="s">
        <v>202</v>
      </c>
      <c r="I164" s="120"/>
      <c r="J164" s="128">
        <f>BK164</f>
        <v>0</v>
      </c>
      <c r="L164" s="117"/>
      <c r="M164" s="122"/>
      <c r="P164" s="123">
        <f>SUM(P165:P178)</f>
        <v>0</v>
      </c>
      <c r="R164" s="123">
        <f>SUM(R165:R178)</f>
        <v>0.36763911999999999</v>
      </c>
      <c r="T164" s="124">
        <f>SUM(T165:T178)</f>
        <v>4.4240000000000004</v>
      </c>
      <c r="AR164" s="118" t="s">
        <v>81</v>
      </c>
      <c r="AT164" s="125" t="s">
        <v>72</v>
      </c>
      <c r="AU164" s="125" t="s">
        <v>81</v>
      </c>
      <c r="AY164" s="118" t="s">
        <v>134</v>
      </c>
      <c r="BK164" s="126">
        <f>SUM(BK165:BK178)</f>
        <v>0</v>
      </c>
    </row>
    <row r="165" spans="2:65" s="1" customFormat="1" ht="33" customHeight="1">
      <c r="B165" s="129"/>
      <c r="C165" s="130" t="s">
        <v>203</v>
      </c>
      <c r="D165" s="130" t="s">
        <v>137</v>
      </c>
      <c r="E165" s="131" t="s">
        <v>204</v>
      </c>
      <c r="F165" s="132" t="s">
        <v>205</v>
      </c>
      <c r="G165" s="133" t="s">
        <v>162</v>
      </c>
      <c r="H165" s="134">
        <v>30</v>
      </c>
      <c r="I165" s="135"/>
      <c r="J165" s="136">
        <f>ROUND(I165*H165,2)</f>
        <v>0</v>
      </c>
      <c r="K165" s="137"/>
      <c r="L165" s="31"/>
      <c r="M165" s="138" t="s">
        <v>1</v>
      </c>
      <c r="N165" s="139" t="s">
        <v>38</v>
      </c>
      <c r="P165" s="140">
        <f>O165*H165</f>
        <v>0</v>
      </c>
      <c r="Q165" s="140">
        <v>1.2999999999999999E-4</v>
      </c>
      <c r="R165" s="140">
        <f>Q165*H165</f>
        <v>3.8999999999999998E-3</v>
      </c>
      <c r="S165" s="140">
        <v>0</v>
      </c>
      <c r="T165" s="141">
        <f>S165*H165</f>
        <v>0</v>
      </c>
      <c r="AR165" s="142" t="s">
        <v>141</v>
      </c>
      <c r="AT165" s="142" t="s">
        <v>137</v>
      </c>
      <c r="AU165" s="142" t="s">
        <v>83</v>
      </c>
      <c r="AY165" s="16" t="s">
        <v>134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81</v>
      </c>
      <c r="BK165" s="143">
        <f>ROUND(I165*H165,2)</f>
        <v>0</v>
      </c>
      <c r="BL165" s="16" t="s">
        <v>141</v>
      </c>
      <c r="BM165" s="142" t="s">
        <v>206</v>
      </c>
    </row>
    <row r="166" spans="2:65" s="1" customFormat="1" ht="24.15" customHeight="1">
      <c r="B166" s="129"/>
      <c r="C166" s="130" t="s">
        <v>198</v>
      </c>
      <c r="D166" s="130" t="s">
        <v>137</v>
      </c>
      <c r="E166" s="131" t="s">
        <v>207</v>
      </c>
      <c r="F166" s="132" t="s">
        <v>208</v>
      </c>
      <c r="G166" s="133" t="s">
        <v>209</v>
      </c>
      <c r="H166" s="134">
        <v>10</v>
      </c>
      <c r="I166" s="135"/>
      <c r="J166" s="136">
        <f>ROUND(I166*H166,2)</f>
        <v>0</v>
      </c>
      <c r="K166" s="137"/>
      <c r="L166" s="31"/>
      <c r="M166" s="138" t="s">
        <v>1</v>
      </c>
      <c r="N166" s="139" t="s">
        <v>38</v>
      </c>
      <c r="P166" s="140">
        <f>O166*H166</f>
        <v>0</v>
      </c>
      <c r="Q166" s="140">
        <v>0.02</v>
      </c>
      <c r="R166" s="140">
        <f>Q166*H166</f>
        <v>0.2</v>
      </c>
      <c r="S166" s="140">
        <v>0.02</v>
      </c>
      <c r="T166" s="141">
        <f>S166*H166</f>
        <v>0.2</v>
      </c>
      <c r="AR166" s="142" t="s">
        <v>141</v>
      </c>
      <c r="AT166" s="142" t="s">
        <v>137</v>
      </c>
      <c r="AU166" s="142" t="s">
        <v>83</v>
      </c>
      <c r="AY166" s="16" t="s">
        <v>134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6" t="s">
        <v>81</v>
      </c>
      <c r="BK166" s="143">
        <f>ROUND(I166*H166,2)</f>
        <v>0</v>
      </c>
      <c r="BL166" s="16" t="s">
        <v>141</v>
      </c>
      <c r="BM166" s="142" t="s">
        <v>210</v>
      </c>
    </row>
    <row r="167" spans="2:65" s="1" customFormat="1" ht="24.15" customHeight="1">
      <c r="B167" s="129"/>
      <c r="C167" s="130" t="s">
        <v>201</v>
      </c>
      <c r="D167" s="130" t="s">
        <v>137</v>
      </c>
      <c r="E167" s="131" t="s">
        <v>211</v>
      </c>
      <c r="F167" s="132" t="s">
        <v>212</v>
      </c>
      <c r="G167" s="133" t="s">
        <v>162</v>
      </c>
      <c r="H167" s="134">
        <v>93.477999999999994</v>
      </c>
      <c r="I167" s="135"/>
      <c r="J167" s="136">
        <f>ROUND(I167*H167,2)</f>
        <v>0</v>
      </c>
      <c r="K167" s="137"/>
      <c r="L167" s="31"/>
      <c r="M167" s="138" t="s">
        <v>1</v>
      </c>
      <c r="N167" s="139" t="s">
        <v>38</v>
      </c>
      <c r="P167" s="140">
        <f>O167*H167</f>
        <v>0</v>
      </c>
      <c r="Q167" s="140">
        <v>4.0000000000000003E-5</v>
      </c>
      <c r="R167" s="140">
        <f>Q167*H167</f>
        <v>3.7391200000000003E-3</v>
      </c>
      <c r="S167" s="140">
        <v>0</v>
      </c>
      <c r="T167" s="141">
        <f>S167*H167</f>
        <v>0</v>
      </c>
      <c r="AR167" s="142" t="s">
        <v>141</v>
      </c>
      <c r="AT167" s="142" t="s">
        <v>137</v>
      </c>
      <c r="AU167" s="142" t="s">
        <v>83</v>
      </c>
      <c r="AY167" s="16" t="s">
        <v>134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81</v>
      </c>
      <c r="BK167" s="143">
        <f>ROUND(I167*H167,2)</f>
        <v>0</v>
      </c>
      <c r="BL167" s="16" t="s">
        <v>141</v>
      </c>
      <c r="BM167" s="142" t="s">
        <v>213</v>
      </c>
    </row>
    <row r="168" spans="2:65" s="12" customFormat="1">
      <c r="B168" s="144"/>
      <c r="D168" s="145" t="s">
        <v>143</v>
      </c>
      <c r="E168" s="146" t="s">
        <v>1</v>
      </c>
      <c r="F168" s="147" t="s">
        <v>214</v>
      </c>
      <c r="H168" s="148">
        <v>93.477999999999994</v>
      </c>
      <c r="I168" s="149"/>
      <c r="L168" s="144"/>
      <c r="M168" s="150"/>
      <c r="T168" s="151"/>
      <c r="AT168" s="146" t="s">
        <v>143</v>
      </c>
      <c r="AU168" s="146" t="s">
        <v>83</v>
      </c>
      <c r="AV168" s="12" t="s">
        <v>83</v>
      </c>
      <c r="AW168" s="12" t="s">
        <v>30</v>
      </c>
      <c r="AX168" s="12" t="s">
        <v>81</v>
      </c>
      <c r="AY168" s="146" t="s">
        <v>134</v>
      </c>
    </row>
    <row r="169" spans="2:65" s="1" customFormat="1" ht="37.950000000000003" customHeight="1">
      <c r="B169" s="129"/>
      <c r="C169" s="130" t="s">
        <v>215</v>
      </c>
      <c r="D169" s="130" t="s">
        <v>137</v>
      </c>
      <c r="E169" s="131" t="s">
        <v>216</v>
      </c>
      <c r="F169" s="132" t="s">
        <v>217</v>
      </c>
      <c r="G169" s="133" t="s">
        <v>140</v>
      </c>
      <c r="H169" s="134">
        <v>1.44</v>
      </c>
      <c r="I169" s="135"/>
      <c r="J169" s="136">
        <f>ROUND(I169*H169,2)</f>
        <v>0</v>
      </c>
      <c r="K169" s="137"/>
      <c r="L169" s="31"/>
      <c r="M169" s="138" t="s">
        <v>1</v>
      </c>
      <c r="N169" s="139" t="s">
        <v>38</v>
      </c>
      <c r="P169" s="140">
        <f>O169*H169</f>
        <v>0</v>
      </c>
      <c r="Q169" s="140">
        <v>0</v>
      </c>
      <c r="R169" s="140">
        <f>Q169*H169</f>
        <v>0</v>
      </c>
      <c r="S169" s="140">
        <v>2.2000000000000002</v>
      </c>
      <c r="T169" s="141">
        <f>S169*H169</f>
        <v>3.1680000000000001</v>
      </c>
      <c r="AR169" s="142" t="s">
        <v>141</v>
      </c>
      <c r="AT169" s="142" t="s">
        <v>137</v>
      </c>
      <c r="AU169" s="142" t="s">
        <v>83</v>
      </c>
      <c r="AY169" s="16" t="s">
        <v>134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81</v>
      </c>
      <c r="BK169" s="143">
        <f>ROUND(I169*H169,2)</f>
        <v>0</v>
      </c>
      <c r="BL169" s="16" t="s">
        <v>141</v>
      </c>
      <c r="BM169" s="142" t="s">
        <v>218</v>
      </c>
    </row>
    <row r="170" spans="2:65" s="12" customFormat="1">
      <c r="B170" s="144"/>
      <c r="D170" s="145" t="s">
        <v>143</v>
      </c>
      <c r="E170" s="146" t="s">
        <v>1</v>
      </c>
      <c r="F170" s="147" t="s">
        <v>219</v>
      </c>
      <c r="H170" s="148">
        <v>1.44</v>
      </c>
      <c r="I170" s="149"/>
      <c r="L170" s="144"/>
      <c r="M170" s="150"/>
      <c r="T170" s="151"/>
      <c r="AT170" s="146" t="s">
        <v>143</v>
      </c>
      <c r="AU170" s="146" t="s">
        <v>83</v>
      </c>
      <c r="AV170" s="12" t="s">
        <v>83</v>
      </c>
      <c r="AW170" s="12" t="s">
        <v>30</v>
      </c>
      <c r="AX170" s="12" t="s">
        <v>81</v>
      </c>
      <c r="AY170" s="146" t="s">
        <v>134</v>
      </c>
    </row>
    <row r="171" spans="2:65" s="1" customFormat="1" ht="24.15" customHeight="1">
      <c r="B171" s="129"/>
      <c r="C171" s="130" t="s">
        <v>220</v>
      </c>
      <c r="D171" s="130" t="s">
        <v>137</v>
      </c>
      <c r="E171" s="131" t="s">
        <v>221</v>
      </c>
      <c r="F171" s="132" t="s">
        <v>222</v>
      </c>
      <c r="G171" s="133" t="s">
        <v>140</v>
      </c>
      <c r="H171" s="134">
        <v>0.16</v>
      </c>
      <c r="I171" s="135"/>
      <c r="J171" s="136">
        <f>ROUND(I171*H171,2)</f>
        <v>0</v>
      </c>
      <c r="K171" s="137"/>
      <c r="L171" s="31"/>
      <c r="M171" s="138" t="s">
        <v>1</v>
      </c>
      <c r="N171" s="139" t="s">
        <v>38</v>
      </c>
      <c r="P171" s="140">
        <f>O171*H171</f>
        <v>0</v>
      </c>
      <c r="Q171" s="140">
        <v>0</v>
      </c>
      <c r="R171" s="140">
        <f>Q171*H171</f>
        <v>0</v>
      </c>
      <c r="S171" s="140">
        <v>1.8</v>
      </c>
      <c r="T171" s="141">
        <f>S171*H171</f>
        <v>0.28800000000000003</v>
      </c>
      <c r="AR171" s="142" t="s">
        <v>141</v>
      </c>
      <c r="AT171" s="142" t="s">
        <v>137</v>
      </c>
      <c r="AU171" s="142" t="s">
        <v>83</v>
      </c>
      <c r="AY171" s="16" t="s">
        <v>134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6" t="s">
        <v>81</v>
      </c>
      <c r="BK171" s="143">
        <f>ROUND(I171*H171,2)</f>
        <v>0</v>
      </c>
      <c r="BL171" s="16" t="s">
        <v>141</v>
      </c>
      <c r="BM171" s="142" t="s">
        <v>223</v>
      </c>
    </row>
    <row r="172" spans="2:65" s="12" customFormat="1">
      <c r="B172" s="144"/>
      <c r="D172" s="145" t="s">
        <v>143</v>
      </c>
      <c r="E172" s="146" t="s">
        <v>1</v>
      </c>
      <c r="F172" s="147" t="s">
        <v>224</v>
      </c>
      <c r="H172" s="148">
        <v>0.16</v>
      </c>
      <c r="I172" s="149"/>
      <c r="L172" s="144"/>
      <c r="M172" s="150"/>
      <c r="T172" s="151"/>
      <c r="AT172" s="146" t="s">
        <v>143</v>
      </c>
      <c r="AU172" s="146" t="s">
        <v>83</v>
      </c>
      <c r="AV172" s="12" t="s">
        <v>83</v>
      </c>
      <c r="AW172" s="12" t="s">
        <v>30</v>
      </c>
      <c r="AX172" s="12" t="s">
        <v>81</v>
      </c>
      <c r="AY172" s="146" t="s">
        <v>134</v>
      </c>
    </row>
    <row r="173" spans="2:65" s="1" customFormat="1" ht="24.15" customHeight="1">
      <c r="B173" s="129"/>
      <c r="C173" s="130" t="s">
        <v>225</v>
      </c>
      <c r="D173" s="130" t="s">
        <v>137</v>
      </c>
      <c r="E173" s="131" t="s">
        <v>226</v>
      </c>
      <c r="F173" s="132" t="s">
        <v>227</v>
      </c>
      <c r="G173" s="133" t="s">
        <v>140</v>
      </c>
      <c r="H173" s="134">
        <v>0.36</v>
      </c>
      <c r="I173" s="135"/>
      <c r="J173" s="136">
        <f>ROUND(I173*H173,2)</f>
        <v>0</v>
      </c>
      <c r="K173" s="137"/>
      <c r="L173" s="31"/>
      <c r="M173" s="138" t="s">
        <v>1</v>
      </c>
      <c r="N173" s="139" t="s">
        <v>38</v>
      </c>
      <c r="P173" s="140">
        <f>O173*H173</f>
        <v>0</v>
      </c>
      <c r="Q173" s="140">
        <v>0</v>
      </c>
      <c r="R173" s="140">
        <f>Q173*H173</f>
        <v>0</v>
      </c>
      <c r="S173" s="140">
        <v>1.8</v>
      </c>
      <c r="T173" s="141">
        <f>S173*H173</f>
        <v>0.64800000000000002</v>
      </c>
      <c r="AR173" s="142" t="s">
        <v>141</v>
      </c>
      <c r="AT173" s="142" t="s">
        <v>137</v>
      </c>
      <c r="AU173" s="142" t="s">
        <v>83</v>
      </c>
      <c r="AY173" s="16" t="s">
        <v>134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81</v>
      </c>
      <c r="BK173" s="143">
        <f>ROUND(I173*H173,2)</f>
        <v>0</v>
      </c>
      <c r="BL173" s="16" t="s">
        <v>141</v>
      </c>
      <c r="BM173" s="142" t="s">
        <v>228</v>
      </c>
    </row>
    <row r="174" spans="2:65" s="12" customFormat="1">
      <c r="B174" s="144"/>
      <c r="D174" s="145" t="s">
        <v>143</v>
      </c>
      <c r="E174" s="146" t="s">
        <v>1</v>
      </c>
      <c r="F174" s="147" t="s">
        <v>229</v>
      </c>
      <c r="H174" s="148">
        <v>0.36</v>
      </c>
      <c r="I174" s="149"/>
      <c r="L174" s="144"/>
      <c r="M174" s="150"/>
      <c r="T174" s="151"/>
      <c r="AT174" s="146" t="s">
        <v>143</v>
      </c>
      <c r="AU174" s="146" t="s">
        <v>83</v>
      </c>
      <c r="AV174" s="12" t="s">
        <v>83</v>
      </c>
      <c r="AW174" s="12" t="s">
        <v>30</v>
      </c>
      <c r="AX174" s="12" t="s">
        <v>81</v>
      </c>
      <c r="AY174" s="146" t="s">
        <v>134</v>
      </c>
    </row>
    <row r="175" spans="2:65" s="1" customFormat="1" ht="16.5" customHeight="1">
      <c r="B175" s="129"/>
      <c r="C175" s="130" t="s">
        <v>230</v>
      </c>
      <c r="D175" s="130" t="s">
        <v>137</v>
      </c>
      <c r="E175" s="131" t="s">
        <v>231</v>
      </c>
      <c r="F175" s="132" t="s">
        <v>232</v>
      </c>
      <c r="G175" s="133" t="s">
        <v>175</v>
      </c>
      <c r="H175" s="134">
        <v>8</v>
      </c>
      <c r="I175" s="135"/>
      <c r="J175" s="136">
        <f>ROUND(I175*H175,2)</f>
        <v>0</v>
      </c>
      <c r="K175" s="137"/>
      <c r="L175" s="31"/>
      <c r="M175" s="138" t="s">
        <v>1</v>
      </c>
      <c r="N175" s="139" t="s">
        <v>38</v>
      </c>
      <c r="P175" s="140">
        <f>O175*H175</f>
        <v>0</v>
      </c>
      <c r="Q175" s="140">
        <v>0.02</v>
      </c>
      <c r="R175" s="140">
        <f>Q175*H175</f>
        <v>0.16</v>
      </c>
      <c r="S175" s="140">
        <v>1.4999999999999999E-2</v>
      </c>
      <c r="T175" s="141">
        <f>S175*H175</f>
        <v>0.12</v>
      </c>
      <c r="AR175" s="142" t="s">
        <v>141</v>
      </c>
      <c r="AT175" s="142" t="s">
        <v>137</v>
      </c>
      <c r="AU175" s="142" t="s">
        <v>83</v>
      </c>
      <c r="AY175" s="16" t="s">
        <v>134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6" t="s">
        <v>81</v>
      </c>
      <c r="BK175" s="143">
        <f>ROUND(I175*H175,2)</f>
        <v>0</v>
      </c>
      <c r="BL175" s="16" t="s">
        <v>141</v>
      </c>
      <c r="BM175" s="142" t="s">
        <v>233</v>
      </c>
    </row>
    <row r="176" spans="2:65" s="1" customFormat="1" ht="48">
      <c r="B176" s="31"/>
      <c r="D176" s="145" t="s">
        <v>155</v>
      </c>
      <c r="F176" s="152" t="s">
        <v>234</v>
      </c>
      <c r="I176" s="153"/>
      <c r="L176" s="31"/>
      <c r="M176" s="154"/>
      <c r="T176" s="55"/>
      <c r="AT176" s="16" t="s">
        <v>155</v>
      </c>
      <c r="AU176" s="16" t="s">
        <v>83</v>
      </c>
    </row>
    <row r="177" spans="2:65" s="1" customFormat="1" ht="24.15" customHeight="1">
      <c r="B177" s="129"/>
      <c r="C177" s="130" t="s">
        <v>235</v>
      </c>
      <c r="D177" s="130" t="s">
        <v>137</v>
      </c>
      <c r="E177" s="131" t="s">
        <v>236</v>
      </c>
      <c r="F177" s="132" t="s">
        <v>237</v>
      </c>
      <c r="G177" s="133" t="s">
        <v>175</v>
      </c>
      <c r="H177" s="134">
        <v>10</v>
      </c>
      <c r="I177" s="135"/>
      <c r="J177" s="136">
        <f>ROUND(I177*H177,2)</f>
        <v>0</v>
      </c>
      <c r="K177" s="137"/>
      <c r="L177" s="31"/>
      <c r="M177" s="138" t="s">
        <v>1</v>
      </c>
      <c r="N177" s="139" t="s">
        <v>38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141</v>
      </c>
      <c r="AT177" s="142" t="s">
        <v>137</v>
      </c>
      <c r="AU177" s="142" t="s">
        <v>83</v>
      </c>
      <c r="AY177" s="16" t="s">
        <v>134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6" t="s">
        <v>81</v>
      </c>
      <c r="BK177" s="143">
        <f>ROUND(I177*H177,2)</f>
        <v>0</v>
      </c>
      <c r="BL177" s="16" t="s">
        <v>141</v>
      </c>
      <c r="BM177" s="142" t="s">
        <v>238</v>
      </c>
    </row>
    <row r="178" spans="2:65" s="12" customFormat="1">
      <c r="B178" s="144"/>
      <c r="D178" s="145" t="s">
        <v>143</v>
      </c>
      <c r="E178" s="146" t="s">
        <v>1</v>
      </c>
      <c r="F178" s="147" t="s">
        <v>239</v>
      </c>
      <c r="H178" s="148">
        <v>10</v>
      </c>
      <c r="I178" s="149"/>
      <c r="L178" s="144"/>
      <c r="M178" s="150"/>
      <c r="T178" s="151"/>
      <c r="AT178" s="146" t="s">
        <v>143</v>
      </c>
      <c r="AU178" s="146" t="s">
        <v>83</v>
      </c>
      <c r="AV178" s="12" t="s">
        <v>83</v>
      </c>
      <c r="AW178" s="12" t="s">
        <v>30</v>
      </c>
      <c r="AX178" s="12" t="s">
        <v>81</v>
      </c>
      <c r="AY178" s="146" t="s">
        <v>134</v>
      </c>
    </row>
    <row r="179" spans="2:65" s="11" customFormat="1" ht="22.95" customHeight="1">
      <c r="B179" s="117"/>
      <c r="D179" s="118" t="s">
        <v>72</v>
      </c>
      <c r="E179" s="127" t="s">
        <v>240</v>
      </c>
      <c r="F179" s="127" t="s">
        <v>241</v>
      </c>
      <c r="I179" s="120"/>
      <c r="J179" s="128">
        <f>BK179</f>
        <v>0</v>
      </c>
      <c r="L179" s="117"/>
      <c r="M179" s="122"/>
      <c r="P179" s="123">
        <f>SUM(P180:P184)</f>
        <v>0</v>
      </c>
      <c r="R179" s="123">
        <f>SUM(R180:R184)</f>
        <v>0</v>
      </c>
      <c r="T179" s="124">
        <f>SUM(T180:T184)</f>
        <v>0</v>
      </c>
      <c r="AR179" s="118" t="s">
        <v>81</v>
      </c>
      <c r="AT179" s="125" t="s">
        <v>72</v>
      </c>
      <c r="AU179" s="125" t="s">
        <v>81</v>
      </c>
      <c r="AY179" s="118" t="s">
        <v>134</v>
      </c>
      <c r="BK179" s="126">
        <f>SUM(BK180:BK184)</f>
        <v>0</v>
      </c>
    </row>
    <row r="180" spans="2:65" s="1" customFormat="1" ht="24.15" customHeight="1">
      <c r="B180" s="129"/>
      <c r="C180" s="130" t="s">
        <v>242</v>
      </c>
      <c r="D180" s="130" t="s">
        <v>137</v>
      </c>
      <c r="E180" s="131" t="s">
        <v>243</v>
      </c>
      <c r="F180" s="132" t="s">
        <v>244</v>
      </c>
      <c r="G180" s="133" t="s">
        <v>245</v>
      </c>
      <c r="H180" s="134">
        <v>6.6040000000000001</v>
      </c>
      <c r="I180" s="135"/>
      <c r="J180" s="136">
        <f>ROUND(I180*H180,2)</f>
        <v>0</v>
      </c>
      <c r="K180" s="137"/>
      <c r="L180" s="31"/>
      <c r="M180" s="138" t="s">
        <v>1</v>
      </c>
      <c r="N180" s="139" t="s">
        <v>38</v>
      </c>
      <c r="P180" s="140">
        <f>O180*H180</f>
        <v>0</v>
      </c>
      <c r="Q180" s="140">
        <v>0</v>
      </c>
      <c r="R180" s="140">
        <f>Q180*H180</f>
        <v>0</v>
      </c>
      <c r="S180" s="140">
        <v>0</v>
      </c>
      <c r="T180" s="141">
        <f>S180*H180</f>
        <v>0</v>
      </c>
      <c r="AR180" s="142" t="s">
        <v>141</v>
      </c>
      <c r="AT180" s="142" t="s">
        <v>137</v>
      </c>
      <c r="AU180" s="142" t="s">
        <v>83</v>
      </c>
      <c r="AY180" s="16" t="s">
        <v>134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6" t="s">
        <v>81</v>
      </c>
      <c r="BK180" s="143">
        <f>ROUND(I180*H180,2)</f>
        <v>0</v>
      </c>
      <c r="BL180" s="16" t="s">
        <v>141</v>
      </c>
      <c r="BM180" s="142" t="s">
        <v>246</v>
      </c>
    </row>
    <row r="181" spans="2:65" s="1" customFormat="1" ht="24.15" customHeight="1">
      <c r="B181" s="129"/>
      <c r="C181" s="130" t="s">
        <v>247</v>
      </c>
      <c r="D181" s="130" t="s">
        <v>137</v>
      </c>
      <c r="E181" s="131" t="s">
        <v>248</v>
      </c>
      <c r="F181" s="132" t="s">
        <v>249</v>
      </c>
      <c r="G181" s="133" t="s">
        <v>245</v>
      </c>
      <c r="H181" s="134">
        <v>6.6040000000000001</v>
      </c>
      <c r="I181" s="135"/>
      <c r="J181" s="136">
        <f>ROUND(I181*H181,2)</f>
        <v>0</v>
      </c>
      <c r="K181" s="137"/>
      <c r="L181" s="31"/>
      <c r="M181" s="138" t="s">
        <v>1</v>
      </c>
      <c r="N181" s="139" t="s">
        <v>38</v>
      </c>
      <c r="P181" s="140">
        <f>O181*H181</f>
        <v>0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141</v>
      </c>
      <c r="AT181" s="142" t="s">
        <v>137</v>
      </c>
      <c r="AU181" s="142" t="s">
        <v>83</v>
      </c>
      <c r="AY181" s="16" t="s">
        <v>134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6" t="s">
        <v>81</v>
      </c>
      <c r="BK181" s="143">
        <f>ROUND(I181*H181,2)</f>
        <v>0</v>
      </c>
      <c r="BL181" s="16" t="s">
        <v>141</v>
      </c>
      <c r="BM181" s="142" t="s">
        <v>250</v>
      </c>
    </row>
    <row r="182" spans="2:65" s="1" customFormat="1" ht="24.15" customHeight="1">
      <c r="B182" s="129"/>
      <c r="C182" s="130" t="s">
        <v>8</v>
      </c>
      <c r="D182" s="130" t="s">
        <v>137</v>
      </c>
      <c r="E182" s="131" t="s">
        <v>251</v>
      </c>
      <c r="F182" s="132" t="s">
        <v>252</v>
      </c>
      <c r="G182" s="133" t="s">
        <v>245</v>
      </c>
      <c r="H182" s="134">
        <v>26.416</v>
      </c>
      <c r="I182" s="135"/>
      <c r="J182" s="136">
        <f>ROUND(I182*H182,2)</f>
        <v>0</v>
      </c>
      <c r="K182" s="137"/>
      <c r="L182" s="31"/>
      <c r="M182" s="138" t="s">
        <v>1</v>
      </c>
      <c r="N182" s="139" t="s">
        <v>38</v>
      </c>
      <c r="P182" s="140">
        <f>O182*H182</f>
        <v>0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141</v>
      </c>
      <c r="AT182" s="142" t="s">
        <v>137</v>
      </c>
      <c r="AU182" s="142" t="s">
        <v>83</v>
      </c>
      <c r="AY182" s="16" t="s">
        <v>134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81</v>
      </c>
      <c r="BK182" s="143">
        <f>ROUND(I182*H182,2)</f>
        <v>0</v>
      </c>
      <c r="BL182" s="16" t="s">
        <v>141</v>
      </c>
      <c r="BM182" s="142" t="s">
        <v>253</v>
      </c>
    </row>
    <row r="183" spans="2:65" s="12" customFormat="1">
      <c r="B183" s="144"/>
      <c r="D183" s="145" t="s">
        <v>143</v>
      </c>
      <c r="F183" s="147" t="s">
        <v>254</v>
      </c>
      <c r="H183" s="148">
        <v>26.416</v>
      </c>
      <c r="I183" s="149"/>
      <c r="L183" s="144"/>
      <c r="M183" s="150"/>
      <c r="T183" s="151"/>
      <c r="AT183" s="146" t="s">
        <v>143</v>
      </c>
      <c r="AU183" s="146" t="s">
        <v>83</v>
      </c>
      <c r="AV183" s="12" t="s">
        <v>83</v>
      </c>
      <c r="AW183" s="12" t="s">
        <v>3</v>
      </c>
      <c r="AX183" s="12" t="s">
        <v>81</v>
      </c>
      <c r="AY183" s="146" t="s">
        <v>134</v>
      </c>
    </row>
    <row r="184" spans="2:65" s="1" customFormat="1" ht="44.25" customHeight="1">
      <c r="B184" s="129"/>
      <c r="C184" s="130" t="s">
        <v>255</v>
      </c>
      <c r="D184" s="130" t="s">
        <v>137</v>
      </c>
      <c r="E184" s="131" t="s">
        <v>256</v>
      </c>
      <c r="F184" s="132" t="s">
        <v>257</v>
      </c>
      <c r="G184" s="133" t="s">
        <v>245</v>
      </c>
      <c r="H184" s="134">
        <v>1.1910000000000001</v>
      </c>
      <c r="I184" s="135"/>
      <c r="J184" s="136">
        <f>ROUND(I184*H184,2)</f>
        <v>0</v>
      </c>
      <c r="K184" s="137"/>
      <c r="L184" s="31"/>
      <c r="M184" s="138" t="s">
        <v>1</v>
      </c>
      <c r="N184" s="139" t="s">
        <v>38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141</v>
      </c>
      <c r="AT184" s="142" t="s">
        <v>137</v>
      </c>
      <c r="AU184" s="142" t="s">
        <v>83</v>
      </c>
      <c r="AY184" s="16" t="s">
        <v>134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81</v>
      </c>
      <c r="BK184" s="143">
        <f>ROUND(I184*H184,2)</f>
        <v>0</v>
      </c>
      <c r="BL184" s="16" t="s">
        <v>141</v>
      </c>
      <c r="BM184" s="142" t="s">
        <v>258</v>
      </c>
    </row>
    <row r="185" spans="2:65" s="11" customFormat="1" ht="22.95" customHeight="1">
      <c r="B185" s="117"/>
      <c r="D185" s="118" t="s">
        <v>72</v>
      </c>
      <c r="E185" s="127" t="s">
        <v>259</v>
      </c>
      <c r="F185" s="127" t="s">
        <v>260</v>
      </c>
      <c r="I185" s="120"/>
      <c r="J185" s="128">
        <f>BK185</f>
        <v>0</v>
      </c>
      <c r="L185" s="117"/>
      <c r="M185" s="122"/>
      <c r="P185" s="123">
        <f>P186</f>
        <v>0</v>
      </c>
      <c r="R185" s="123">
        <f>R186</f>
        <v>0</v>
      </c>
      <c r="T185" s="124">
        <f>T186</f>
        <v>0</v>
      </c>
      <c r="AR185" s="118" t="s">
        <v>81</v>
      </c>
      <c r="AT185" s="125" t="s">
        <v>72</v>
      </c>
      <c r="AU185" s="125" t="s">
        <v>81</v>
      </c>
      <c r="AY185" s="118" t="s">
        <v>134</v>
      </c>
      <c r="BK185" s="126">
        <f>BK186</f>
        <v>0</v>
      </c>
    </row>
    <row r="186" spans="2:65" s="1" customFormat="1" ht="16.5" customHeight="1">
      <c r="B186" s="129"/>
      <c r="C186" s="130" t="s">
        <v>261</v>
      </c>
      <c r="D186" s="130" t="s">
        <v>137</v>
      </c>
      <c r="E186" s="131" t="s">
        <v>262</v>
      </c>
      <c r="F186" s="132" t="s">
        <v>263</v>
      </c>
      <c r="G186" s="133" t="s">
        <v>245</v>
      </c>
      <c r="H186" s="134">
        <v>7.8129999999999997</v>
      </c>
      <c r="I186" s="135"/>
      <c r="J186" s="136">
        <f>ROUND(I186*H186,2)</f>
        <v>0</v>
      </c>
      <c r="K186" s="137"/>
      <c r="L186" s="31"/>
      <c r="M186" s="138" t="s">
        <v>1</v>
      </c>
      <c r="N186" s="139" t="s">
        <v>38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141</v>
      </c>
      <c r="AT186" s="142" t="s">
        <v>137</v>
      </c>
      <c r="AU186" s="142" t="s">
        <v>83</v>
      </c>
      <c r="AY186" s="16" t="s">
        <v>134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6" t="s">
        <v>81</v>
      </c>
      <c r="BK186" s="143">
        <f>ROUND(I186*H186,2)</f>
        <v>0</v>
      </c>
      <c r="BL186" s="16" t="s">
        <v>141</v>
      </c>
      <c r="BM186" s="142" t="s">
        <v>264</v>
      </c>
    </row>
    <row r="187" spans="2:65" s="11" customFormat="1" ht="25.95" customHeight="1">
      <c r="B187" s="117"/>
      <c r="D187" s="118" t="s">
        <v>72</v>
      </c>
      <c r="E187" s="119" t="s">
        <v>265</v>
      </c>
      <c r="F187" s="119" t="s">
        <v>266</v>
      </c>
      <c r="I187" s="120"/>
      <c r="J187" s="121">
        <f>BK187</f>
        <v>0</v>
      </c>
      <c r="L187" s="117"/>
      <c r="M187" s="122"/>
      <c r="P187" s="123">
        <f>P188+P192+P195+P210+P217+P220+P270+P287+P289</f>
        <v>0</v>
      </c>
      <c r="R187" s="123">
        <f>R188+R192+R195+R210+R217+R220+R270+R287+R289</f>
        <v>2.1098205299999995</v>
      </c>
      <c r="T187" s="124">
        <f>T188+T192+T195+T210+T217+T220+T270+T287+T289</f>
        <v>2.179875</v>
      </c>
      <c r="AR187" s="118" t="s">
        <v>83</v>
      </c>
      <c r="AT187" s="125" t="s">
        <v>72</v>
      </c>
      <c r="AU187" s="125" t="s">
        <v>73</v>
      </c>
      <c r="AY187" s="118" t="s">
        <v>134</v>
      </c>
      <c r="BK187" s="126">
        <f>BK188+BK192+BK195+BK210+BK217+BK220+BK270+BK287+BK289</f>
        <v>0</v>
      </c>
    </row>
    <row r="188" spans="2:65" s="11" customFormat="1" ht="22.95" customHeight="1">
      <c r="B188" s="117"/>
      <c r="D188" s="118" t="s">
        <v>72</v>
      </c>
      <c r="E188" s="127" t="s">
        <v>267</v>
      </c>
      <c r="F188" s="127" t="s">
        <v>268</v>
      </c>
      <c r="I188" s="120"/>
      <c r="J188" s="128">
        <f>BK188</f>
        <v>0</v>
      </c>
      <c r="L188" s="117"/>
      <c r="M188" s="122"/>
      <c r="P188" s="123">
        <f>SUM(P189:P191)</f>
        <v>0</v>
      </c>
      <c r="R188" s="123">
        <f>SUM(R189:R191)</f>
        <v>0</v>
      </c>
      <c r="T188" s="124">
        <f>SUM(T189:T191)</f>
        <v>0</v>
      </c>
      <c r="AR188" s="118" t="s">
        <v>83</v>
      </c>
      <c r="AT188" s="125" t="s">
        <v>72</v>
      </c>
      <c r="AU188" s="125" t="s">
        <v>81</v>
      </c>
      <c r="AY188" s="118" t="s">
        <v>134</v>
      </c>
      <c r="BK188" s="126">
        <f>SUM(BK189:BK191)</f>
        <v>0</v>
      </c>
    </row>
    <row r="189" spans="2:65" s="1" customFormat="1" ht="24.15" customHeight="1">
      <c r="B189" s="129"/>
      <c r="C189" s="130" t="s">
        <v>269</v>
      </c>
      <c r="D189" s="130" t="s">
        <v>137</v>
      </c>
      <c r="E189" s="131" t="s">
        <v>270</v>
      </c>
      <c r="F189" s="132" t="s">
        <v>271</v>
      </c>
      <c r="G189" s="133" t="s">
        <v>272</v>
      </c>
      <c r="H189" s="134">
        <v>2</v>
      </c>
      <c r="I189" s="135"/>
      <c r="J189" s="136">
        <f>ROUND(I189*H189,2)</f>
        <v>0</v>
      </c>
      <c r="K189" s="137"/>
      <c r="L189" s="31"/>
      <c r="M189" s="138" t="s">
        <v>1</v>
      </c>
      <c r="N189" s="139" t="s">
        <v>38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255</v>
      </c>
      <c r="AT189" s="142" t="s">
        <v>137</v>
      </c>
      <c r="AU189" s="142" t="s">
        <v>83</v>
      </c>
      <c r="AY189" s="16" t="s">
        <v>134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81</v>
      </c>
      <c r="BK189" s="143">
        <f>ROUND(I189*H189,2)</f>
        <v>0</v>
      </c>
      <c r="BL189" s="16" t="s">
        <v>255</v>
      </c>
      <c r="BM189" s="142" t="s">
        <v>273</v>
      </c>
    </row>
    <row r="190" spans="2:65" s="1" customFormat="1" ht="16.5" customHeight="1">
      <c r="B190" s="129"/>
      <c r="C190" s="130" t="s">
        <v>274</v>
      </c>
      <c r="D190" s="130" t="s">
        <v>137</v>
      </c>
      <c r="E190" s="131" t="s">
        <v>275</v>
      </c>
      <c r="F190" s="132" t="s">
        <v>276</v>
      </c>
      <c r="G190" s="133" t="s">
        <v>272</v>
      </c>
      <c r="H190" s="134">
        <v>1</v>
      </c>
      <c r="I190" s="135"/>
      <c r="J190" s="136">
        <f>ROUND(I190*H190,2)</f>
        <v>0</v>
      </c>
      <c r="K190" s="137"/>
      <c r="L190" s="31"/>
      <c r="M190" s="138" t="s">
        <v>1</v>
      </c>
      <c r="N190" s="139" t="s">
        <v>38</v>
      </c>
      <c r="P190" s="140">
        <f>O190*H190</f>
        <v>0</v>
      </c>
      <c r="Q190" s="140">
        <v>0</v>
      </c>
      <c r="R190" s="140">
        <f>Q190*H190</f>
        <v>0</v>
      </c>
      <c r="S190" s="140">
        <v>0</v>
      </c>
      <c r="T190" s="141">
        <f>S190*H190</f>
        <v>0</v>
      </c>
      <c r="AR190" s="142" t="s">
        <v>255</v>
      </c>
      <c r="AT190" s="142" t="s">
        <v>137</v>
      </c>
      <c r="AU190" s="142" t="s">
        <v>83</v>
      </c>
      <c r="AY190" s="16" t="s">
        <v>134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6" t="s">
        <v>81</v>
      </c>
      <c r="BK190" s="143">
        <f>ROUND(I190*H190,2)</f>
        <v>0</v>
      </c>
      <c r="BL190" s="16" t="s">
        <v>255</v>
      </c>
      <c r="BM190" s="142" t="s">
        <v>277</v>
      </c>
    </row>
    <row r="191" spans="2:65" s="1" customFormat="1" ht="21.75" customHeight="1">
      <c r="B191" s="129"/>
      <c r="C191" s="130" t="s">
        <v>278</v>
      </c>
      <c r="D191" s="130" t="s">
        <v>137</v>
      </c>
      <c r="E191" s="131" t="s">
        <v>279</v>
      </c>
      <c r="F191" s="132" t="s">
        <v>280</v>
      </c>
      <c r="G191" s="133" t="s">
        <v>272</v>
      </c>
      <c r="H191" s="134">
        <v>1</v>
      </c>
      <c r="I191" s="135"/>
      <c r="J191" s="136">
        <f>ROUND(I191*H191,2)</f>
        <v>0</v>
      </c>
      <c r="K191" s="137"/>
      <c r="L191" s="31"/>
      <c r="M191" s="138" t="s">
        <v>1</v>
      </c>
      <c r="N191" s="139" t="s">
        <v>38</v>
      </c>
      <c r="P191" s="140">
        <f>O191*H191</f>
        <v>0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255</v>
      </c>
      <c r="AT191" s="142" t="s">
        <v>137</v>
      </c>
      <c r="AU191" s="142" t="s">
        <v>83</v>
      </c>
      <c r="AY191" s="16" t="s">
        <v>134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6" t="s">
        <v>81</v>
      </c>
      <c r="BK191" s="143">
        <f>ROUND(I191*H191,2)</f>
        <v>0</v>
      </c>
      <c r="BL191" s="16" t="s">
        <v>255</v>
      </c>
      <c r="BM191" s="142" t="s">
        <v>281</v>
      </c>
    </row>
    <row r="192" spans="2:65" s="11" customFormat="1" ht="22.95" customHeight="1">
      <c r="B192" s="117"/>
      <c r="D192" s="118" t="s">
        <v>72</v>
      </c>
      <c r="E192" s="127" t="s">
        <v>282</v>
      </c>
      <c r="F192" s="127" t="s">
        <v>283</v>
      </c>
      <c r="I192" s="120"/>
      <c r="J192" s="128">
        <f>BK192</f>
        <v>0</v>
      </c>
      <c r="L192" s="117"/>
      <c r="M192" s="122"/>
      <c r="P192" s="123">
        <f>SUM(P193:P194)</f>
        <v>0</v>
      </c>
      <c r="R192" s="123">
        <f>SUM(R193:R194)</f>
        <v>0</v>
      </c>
      <c r="T192" s="124">
        <f>SUM(T193:T194)</f>
        <v>0</v>
      </c>
      <c r="AR192" s="118" t="s">
        <v>83</v>
      </c>
      <c r="AT192" s="125" t="s">
        <v>72</v>
      </c>
      <c r="AU192" s="125" t="s">
        <v>81</v>
      </c>
      <c r="AY192" s="118" t="s">
        <v>134</v>
      </c>
      <c r="BK192" s="126">
        <f>SUM(BK193:BK194)</f>
        <v>0</v>
      </c>
    </row>
    <row r="193" spans="2:65" s="1" customFormat="1" ht="16.5" customHeight="1">
      <c r="B193" s="129"/>
      <c r="C193" s="130" t="s">
        <v>7</v>
      </c>
      <c r="D193" s="130" t="s">
        <v>137</v>
      </c>
      <c r="E193" s="131" t="s">
        <v>284</v>
      </c>
      <c r="F193" s="132" t="s">
        <v>285</v>
      </c>
      <c r="G193" s="133" t="s">
        <v>272</v>
      </c>
      <c r="H193" s="134">
        <v>1</v>
      </c>
      <c r="I193" s="135"/>
      <c r="J193" s="136">
        <f>ROUND(I193*H193,2)</f>
        <v>0</v>
      </c>
      <c r="K193" s="137"/>
      <c r="L193" s="31"/>
      <c r="M193" s="138" t="s">
        <v>1</v>
      </c>
      <c r="N193" s="139" t="s">
        <v>38</v>
      </c>
      <c r="P193" s="140">
        <f>O193*H193</f>
        <v>0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AR193" s="142" t="s">
        <v>255</v>
      </c>
      <c r="AT193" s="142" t="s">
        <v>137</v>
      </c>
      <c r="AU193" s="142" t="s">
        <v>83</v>
      </c>
      <c r="AY193" s="16" t="s">
        <v>134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81</v>
      </c>
      <c r="BK193" s="143">
        <f>ROUND(I193*H193,2)</f>
        <v>0</v>
      </c>
      <c r="BL193" s="16" t="s">
        <v>255</v>
      </c>
      <c r="BM193" s="142" t="s">
        <v>286</v>
      </c>
    </row>
    <row r="194" spans="2:65" s="1" customFormat="1" ht="28.8">
      <c r="B194" s="31"/>
      <c r="D194" s="145" t="s">
        <v>155</v>
      </c>
      <c r="F194" s="152" t="s">
        <v>287</v>
      </c>
      <c r="I194" s="153"/>
      <c r="L194" s="31"/>
      <c r="M194" s="154"/>
      <c r="T194" s="55"/>
      <c r="AT194" s="16" t="s">
        <v>155</v>
      </c>
      <c r="AU194" s="16" t="s">
        <v>83</v>
      </c>
    </row>
    <row r="195" spans="2:65" s="11" customFormat="1" ht="22.95" customHeight="1">
      <c r="B195" s="117"/>
      <c r="D195" s="118" t="s">
        <v>72</v>
      </c>
      <c r="E195" s="127" t="s">
        <v>288</v>
      </c>
      <c r="F195" s="127" t="s">
        <v>289</v>
      </c>
      <c r="I195" s="120"/>
      <c r="J195" s="128">
        <f>BK195</f>
        <v>0</v>
      </c>
      <c r="L195" s="117"/>
      <c r="M195" s="122"/>
      <c r="P195" s="123">
        <f>SUM(P196:P209)</f>
        <v>0</v>
      </c>
      <c r="R195" s="123">
        <f>SUM(R196:R209)</f>
        <v>0.68907999999999991</v>
      </c>
      <c r="T195" s="124">
        <f>SUM(T196:T209)</f>
        <v>0.59334400000000009</v>
      </c>
      <c r="AR195" s="118" t="s">
        <v>83</v>
      </c>
      <c r="AT195" s="125" t="s">
        <v>72</v>
      </c>
      <c r="AU195" s="125" t="s">
        <v>81</v>
      </c>
      <c r="AY195" s="118" t="s">
        <v>134</v>
      </c>
      <c r="BK195" s="126">
        <f>SUM(BK196:BK209)</f>
        <v>0</v>
      </c>
    </row>
    <row r="196" spans="2:65" s="1" customFormat="1" ht="16.5" customHeight="1">
      <c r="B196" s="129"/>
      <c r="C196" s="130" t="s">
        <v>290</v>
      </c>
      <c r="D196" s="130" t="s">
        <v>137</v>
      </c>
      <c r="E196" s="131" t="s">
        <v>291</v>
      </c>
      <c r="F196" s="132" t="s">
        <v>292</v>
      </c>
      <c r="G196" s="133" t="s">
        <v>162</v>
      </c>
      <c r="H196" s="134">
        <v>74.168000000000006</v>
      </c>
      <c r="I196" s="135"/>
      <c r="J196" s="136">
        <f>ROUND(I196*H196,2)</f>
        <v>0</v>
      </c>
      <c r="K196" s="137"/>
      <c r="L196" s="31"/>
      <c r="M196" s="138" t="s">
        <v>1</v>
      </c>
      <c r="N196" s="139" t="s">
        <v>38</v>
      </c>
      <c r="P196" s="140">
        <f>O196*H196</f>
        <v>0</v>
      </c>
      <c r="Q196" s="140">
        <v>0</v>
      </c>
      <c r="R196" s="140">
        <f>Q196*H196</f>
        <v>0</v>
      </c>
      <c r="S196" s="140">
        <v>0</v>
      </c>
      <c r="T196" s="141">
        <f>S196*H196</f>
        <v>0</v>
      </c>
      <c r="AR196" s="142" t="s">
        <v>255</v>
      </c>
      <c r="AT196" s="142" t="s">
        <v>137</v>
      </c>
      <c r="AU196" s="142" t="s">
        <v>83</v>
      </c>
      <c r="AY196" s="16" t="s">
        <v>134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6" t="s">
        <v>81</v>
      </c>
      <c r="BK196" s="143">
        <f>ROUND(I196*H196,2)</f>
        <v>0</v>
      </c>
      <c r="BL196" s="16" t="s">
        <v>255</v>
      </c>
      <c r="BM196" s="142" t="s">
        <v>293</v>
      </c>
    </row>
    <row r="197" spans="2:65" s="1" customFormat="1" ht="19.2">
      <c r="B197" s="31"/>
      <c r="D197" s="145" t="s">
        <v>155</v>
      </c>
      <c r="F197" s="152" t="s">
        <v>294</v>
      </c>
      <c r="I197" s="153"/>
      <c r="L197" s="31"/>
      <c r="M197" s="154"/>
      <c r="T197" s="55"/>
      <c r="AT197" s="16" t="s">
        <v>155</v>
      </c>
      <c r="AU197" s="16" t="s">
        <v>83</v>
      </c>
    </row>
    <row r="198" spans="2:65" s="1" customFormat="1" ht="24.15" customHeight="1">
      <c r="B198" s="129"/>
      <c r="C198" s="162" t="s">
        <v>295</v>
      </c>
      <c r="D198" s="162" t="s">
        <v>195</v>
      </c>
      <c r="E198" s="163" t="s">
        <v>296</v>
      </c>
      <c r="F198" s="164" t="s">
        <v>297</v>
      </c>
      <c r="G198" s="165" t="s">
        <v>162</v>
      </c>
      <c r="H198" s="166">
        <v>81.584999999999994</v>
      </c>
      <c r="I198" s="167"/>
      <c r="J198" s="168">
        <f>ROUND(I198*H198,2)</f>
        <v>0</v>
      </c>
      <c r="K198" s="169"/>
      <c r="L198" s="170"/>
      <c r="M198" s="171" t="s">
        <v>1</v>
      </c>
      <c r="N198" s="172" t="s">
        <v>38</v>
      </c>
      <c r="P198" s="140">
        <f>O198*H198</f>
        <v>0</v>
      </c>
      <c r="Q198" s="140">
        <v>8.0000000000000002E-3</v>
      </c>
      <c r="R198" s="140">
        <f>Q198*H198</f>
        <v>0.65267999999999993</v>
      </c>
      <c r="S198" s="140">
        <v>0</v>
      </c>
      <c r="T198" s="141">
        <f>S198*H198</f>
        <v>0</v>
      </c>
      <c r="AR198" s="142" t="s">
        <v>298</v>
      </c>
      <c r="AT198" s="142" t="s">
        <v>195</v>
      </c>
      <c r="AU198" s="142" t="s">
        <v>83</v>
      </c>
      <c r="AY198" s="16" t="s">
        <v>134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6" t="s">
        <v>81</v>
      </c>
      <c r="BK198" s="143">
        <f>ROUND(I198*H198,2)</f>
        <v>0</v>
      </c>
      <c r="BL198" s="16" t="s">
        <v>255</v>
      </c>
      <c r="BM198" s="142" t="s">
        <v>299</v>
      </c>
    </row>
    <row r="199" spans="2:65" s="1" customFormat="1" ht="19.2">
      <c r="B199" s="31"/>
      <c r="D199" s="145" t="s">
        <v>155</v>
      </c>
      <c r="F199" s="152" t="s">
        <v>300</v>
      </c>
      <c r="I199" s="153"/>
      <c r="L199" s="31"/>
      <c r="M199" s="154"/>
      <c r="T199" s="55"/>
      <c r="AT199" s="16" t="s">
        <v>155</v>
      </c>
      <c r="AU199" s="16" t="s">
        <v>83</v>
      </c>
    </row>
    <row r="200" spans="2:65" s="12" customFormat="1">
      <c r="B200" s="144"/>
      <c r="D200" s="145" t="s">
        <v>143</v>
      </c>
      <c r="F200" s="147" t="s">
        <v>301</v>
      </c>
      <c r="H200" s="148">
        <v>81.584999999999994</v>
      </c>
      <c r="I200" s="149"/>
      <c r="L200" s="144"/>
      <c r="M200" s="150"/>
      <c r="T200" s="151"/>
      <c r="AT200" s="146" t="s">
        <v>143</v>
      </c>
      <c r="AU200" s="146" t="s">
        <v>83</v>
      </c>
      <c r="AV200" s="12" t="s">
        <v>83</v>
      </c>
      <c r="AW200" s="12" t="s">
        <v>3</v>
      </c>
      <c r="AX200" s="12" t="s">
        <v>81</v>
      </c>
      <c r="AY200" s="146" t="s">
        <v>134</v>
      </c>
    </row>
    <row r="201" spans="2:65" s="1" customFormat="1" ht="16.5" customHeight="1">
      <c r="B201" s="129"/>
      <c r="C201" s="130" t="s">
        <v>302</v>
      </c>
      <c r="D201" s="130" t="s">
        <v>137</v>
      </c>
      <c r="E201" s="131" t="s">
        <v>303</v>
      </c>
      <c r="F201" s="132" t="s">
        <v>304</v>
      </c>
      <c r="G201" s="133" t="s">
        <v>162</v>
      </c>
      <c r="H201" s="134">
        <v>74.168000000000006</v>
      </c>
      <c r="I201" s="135"/>
      <c r="J201" s="136">
        <f>ROUND(I201*H201,2)</f>
        <v>0</v>
      </c>
      <c r="K201" s="137"/>
      <c r="L201" s="31"/>
      <c r="M201" s="138" t="s">
        <v>1</v>
      </c>
      <c r="N201" s="139" t="s">
        <v>38</v>
      </c>
      <c r="P201" s="140">
        <f>O201*H201</f>
        <v>0</v>
      </c>
      <c r="Q201" s="140">
        <v>0</v>
      </c>
      <c r="R201" s="140">
        <f>Q201*H201</f>
        <v>0</v>
      </c>
      <c r="S201" s="140">
        <v>8.0000000000000002E-3</v>
      </c>
      <c r="T201" s="141">
        <f>S201*H201</f>
        <v>0.59334400000000009</v>
      </c>
      <c r="AR201" s="142" t="s">
        <v>255</v>
      </c>
      <c r="AT201" s="142" t="s">
        <v>137</v>
      </c>
      <c r="AU201" s="142" t="s">
        <v>83</v>
      </c>
      <c r="AY201" s="16" t="s">
        <v>134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6" t="s">
        <v>81</v>
      </c>
      <c r="BK201" s="143">
        <f>ROUND(I201*H201,2)</f>
        <v>0</v>
      </c>
      <c r="BL201" s="16" t="s">
        <v>255</v>
      </c>
      <c r="BM201" s="142" t="s">
        <v>305</v>
      </c>
    </row>
    <row r="202" spans="2:65" s="12" customFormat="1">
      <c r="B202" s="144"/>
      <c r="D202" s="145" t="s">
        <v>143</v>
      </c>
      <c r="E202" s="146" t="s">
        <v>1</v>
      </c>
      <c r="F202" s="147" t="s">
        <v>306</v>
      </c>
      <c r="H202" s="148">
        <v>20.699000000000002</v>
      </c>
      <c r="I202" s="149"/>
      <c r="L202" s="144"/>
      <c r="M202" s="150"/>
      <c r="T202" s="151"/>
      <c r="AT202" s="146" t="s">
        <v>143</v>
      </c>
      <c r="AU202" s="146" t="s">
        <v>83</v>
      </c>
      <c r="AV202" s="12" t="s">
        <v>83</v>
      </c>
      <c r="AW202" s="12" t="s">
        <v>30</v>
      </c>
      <c r="AX202" s="12" t="s">
        <v>73</v>
      </c>
      <c r="AY202" s="146" t="s">
        <v>134</v>
      </c>
    </row>
    <row r="203" spans="2:65" s="12" customFormat="1">
      <c r="B203" s="144"/>
      <c r="D203" s="145" t="s">
        <v>143</v>
      </c>
      <c r="E203" s="146" t="s">
        <v>1</v>
      </c>
      <c r="F203" s="147" t="s">
        <v>307</v>
      </c>
      <c r="H203" s="148">
        <v>35.969000000000001</v>
      </c>
      <c r="I203" s="149"/>
      <c r="L203" s="144"/>
      <c r="M203" s="150"/>
      <c r="T203" s="151"/>
      <c r="AT203" s="146" t="s">
        <v>143</v>
      </c>
      <c r="AU203" s="146" t="s">
        <v>83</v>
      </c>
      <c r="AV203" s="12" t="s">
        <v>83</v>
      </c>
      <c r="AW203" s="12" t="s">
        <v>30</v>
      </c>
      <c r="AX203" s="12" t="s">
        <v>73</v>
      </c>
      <c r="AY203" s="146" t="s">
        <v>134</v>
      </c>
    </row>
    <row r="204" spans="2:65" s="12" customFormat="1">
      <c r="B204" s="144"/>
      <c r="D204" s="145" t="s">
        <v>143</v>
      </c>
      <c r="E204" s="146" t="s">
        <v>1</v>
      </c>
      <c r="F204" s="147" t="s">
        <v>308</v>
      </c>
      <c r="H204" s="148">
        <v>17.5</v>
      </c>
      <c r="I204" s="149"/>
      <c r="L204" s="144"/>
      <c r="M204" s="150"/>
      <c r="T204" s="151"/>
      <c r="AT204" s="146" t="s">
        <v>143</v>
      </c>
      <c r="AU204" s="146" t="s">
        <v>83</v>
      </c>
      <c r="AV204" s="12" t="s">
        <v>83</v>
      </c>
      <c r="AW204" s="12" t="s">
        <v>30</v>
      </c>
      <c r="AX204" s="12" t="s">
        <v>73</v>
      </c>
      <c r="AY204" s="146" t="s">
        <v>134</v>
      </c>
    </row>
    <row r="205" spans="2:65" s="13" customFormat="1">
      <c r="B205" s="155"/>
      <c r="D205" s="145" t="s">
        <v>143</v>
      </c>
      <c r="E205" s="156" t="s">
        <v>1</v>
      </c>
      <c r="F205" s="157" t="s">
        <v>171</v>
      </c>
      <c r="H205" s="158">
        <v>74.168000000000006</v>
      </c>
      <c r="I205" s="159"/>
      <c r="L205" s="155"/>
      <c r="M205" s="160"/>
      <c r="T205" s="161"/>
      <c r="AT205" s="156" t="s">
        <v>143</v>
      </c>
      <c r="AU205" s="156" t="s">
        <v>83</v>
      </c>
      <c r="AV205" s="13" t="s">
        <v>141</v>
      </c>
      <c r="AW205" s="13" t="s">
        <v>30</v>
      </c>
      <c r="AX205" s="13" t="s">
        <v>81</v>
      </c>
      <c r="AY205" s="156" t="s">
        <v>134</v>
      </c>
    </row>
    <row r="206" spans="2:65" s="1" customFormat="1" ht="16.5" customHeight="1">
      <c r="B206" s="129"/>
      <c r="C206" s="130" t="s">
        <v>309</v>
      </c>
      <c r="D206" s="130" t="s">
        <v>137</v>
      </c>
      <c r="E206" s="131" t="s">
        <v>310</v>
      </c>
      <c r="F206" s="132" t="s">
        <v>311</v>
      </c>
      <c r="G206" s="133" t="s">
        <v>182</v>
      </c>
      <c r="H206" s="134">
        <v>1</v>
      </c>
      <c r="I206" s="135"/>
      <c r="J206" s="136">
        <f>ROUND(I206*H206,2)</f>
        <v>0</v>
      </c>
      <c r="K206" s="137"/>
      <c r="L206" s="31"/>
      <c r="M206" s="138" t="s">
        <v>1</v>
      </c>
      <c r="N206" s="139" t="s">
        <v>38</v>
      </c>
      <c r="P206" s="140">
        <f>O206*H206</f>
        <v>0</v>
      </c>
      <c r="Q206" s="140">
        <v>0</v>
      </c>
      <c r="R206" s="140">
        <f>Q206*H206</f>
        <v>0</v>
      </c>
      <c r="S206" s="140">
        <v>0</v>
      </c>
      <c r="T206" s="141">
        <f>S206*H206</f>
        <v>0</v>
      </c>
      <c r="AR206" s="142" t="s">
        <v>255</v>
      </c>
      <c r="AT206" s="142" t="s">
        <v>137</v>
      </c>
      <c r="AU206" s="142" t="s">
        <v>83</v>
      </c>
      <c r="AY206" s="16" t="s">
        <v>134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6" t="s">
        <v>81</v>
      </c>
      <c r="BK206" s="143">
        <f>ROUND(I206*H206,2)</f>
        <v>0</v>
      </c>
      <c r="BL206" s="16" t="s">
        <v>255</v>
      </c>
      <c r="BM206" s="142" t="s">
        <v>312</v>
      </c>
    </row>
    <row r="207" spans="2:65" s="1" customFormat="1" ht="24.15" customHeight="1">
      <c r="B207" s="129"/>
      <c r="C207" s="130" t="s">
        <v>313</v>
      </c>
      <c r="D207" s="130" t="s">
        <v>137</v>
      </c>
      <c r="E207" s="131" t="s">
        <v>314</v>
      </c>
      <c r="F207" s="132" t="s">
        <v>315</v>
      </c>
      <c r="G207" s="133" t="s">
        <v>148</v>
      </c>
      <c r="H207" s="134">
        <v>1</v>
      </c>
      <c r="I207" s="135"/>
      <c r="J207" s="136">
        <f>ROUND(I207*H207,2)</f>
        <v>0</v>
      </c>
      <c r="K207" s="137"/>
      <c r="L207" s="31"/>
      <c r="M207" s="138" t="s">
        <v>1</v>
      </c>
      <c r="N207" s="139" t="s">
        <v>38</v>
      </c>
      <c r="P207" s="140">
        <f>O207*H207</f>
        <v>0</v>
      </c>
      <c r="Q207" s="140">
        <v>3.6400000000000002E-2</v>
      </c>
      <c r="R207" s="140">
        <f>Q207*H207</f>
        <v>3.6400000000000002E-2</v>
      </c>
      <c r="S207" s="140">
        <v>0</v>
      </c>
      <c r="T207" s="141">
        <f>S207*H207</f>
        <v>0</v>
      </c>
      <c r="AR207" s="142" t="s">
        <v>255</v>
      </c>
      <c r="AT207" s="142" t="s">
        <v>137</v>
      </c>
      <c r="AU207" s="142" t="s">
        <v>83</v>
      </c>
      <c r="AY207" s="16" t="s">
        <v>134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6" t="s">
        <v>81</v>
      </c>
      <c r="BK207" s="143">
        <f>ROUND(I207*H207,2)</f>
        <v>0</v>
      </c>
      <c r="BL207" s="16" t="s">
        <v>255</v>
      </c>
      <c r="BM207" s="142" t="s">
        <v>316</v>
      </c>
    </row>
    <row r="208" spans="2:65" s="1" customFormat="1" ht="144">
      <c r="B208" s="31"/>
      <c r="D208" s="145" t="s">
        <v>155</v>
      </c>
      <c r="F208" s="152" t="s">
        <v>317</v>
      </c>
      <c r="I208" s="153"/>
      <c r="L208" s="31"/>
      <c r="M208" s="154"/>
      <c r="T208" s="55"/>
      <c r="AT208" s="16" t="s">
        <v>155</v>
      </c>
      <c r="AU208" s="16" t="s">
        <v>83</v>
      </c>
    </row>
    <row r="209" spans="2:65" s="1" customFormat="1" ht="24.15" customHeight="1">
      <c r="B209" s="129"/>
      <c r="C209" s="130" t="s">
        <v>318</v>
      </c>
      <c r="D209" s="130" t="s">
        <v>137</v>
      </c>
      <c r="E209" s="131" t="s">
        <v>319</v>
      </c>
      <c r="F209" s="132" t="s">
        <v>320</v>
      </c>
      <c r="G209" s="133" t="s">
        <v>321</v>
      </c>
      <c r="H209" s="173"/>
      <c r="I209" s="135"/>
      <c r="J209" s="136">
        <f>ROUND(I209*H209,2)</f>
        <v>0</v>
      </c>
      <c r="K209" s="137"/>
      <c r="L209" s="31"/>
      <c r="M209" s="138" t="s">
        <v>1</v>
      </c>
      <c r="N209" s="139" t="s">
        <v>38</v>
      </c>
      <c r="P209" s="140">
        <f>O209*H209</f>
        <v>0</v>
      </c>
      <c r="Q209" s="140">
        <v>0</v>
      </c>
      <c r="R209" s="140">
        <f>Q209*H209</f>
        <v>0</v>
      </c>
      <c r="S209" s="140">
        <v>0</v>
      </c>
      <c r="T209" s="141">
        <f>S209*H209</f>
        <v>0</v>
      </c>
      <c r="AR209" s="142" t="s">
        <v>255</v>
      </c>
      <c r="AT209" s="142" t="s">
        <v>137</v>
      </c>
      <c r="AU209" s="142" t="s">
        <v>83</v>
      </c>
      <c r="AY209" s="16" t="s">
        <v>134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6" t="s">
        <v>81</v>
      </c>
      <c r="BK209" s="143">
        <f>ROUND(I209*H209,2)</f>
        <v>0</v>
      </c>
      <c r="BL209" s="16" t="s">
        <v>255</v>
      </c>
      <c r="BM209" s="142" t="s">
        <v>322</v>
      </c>
    </row>
    <row r="210" spans="2:65" s="11" customFormat="1" ht="22.95" customHeight="1">
      <c r="B210" s="117"/>
      <c r="D210" s="118" t="s">
        <v>72</v>
      </c>
      <c r="E210" s="127" t="s">
        <v>323</v>
      </c>
      <c r="F210" s="127" t="s">
        <v>324</v>
      </c>
      <c r="I210" s="120"/>
      <c r="J210" s="128">
        <f>BK210</f>
        <v>0</v>
      </c>
      <c r="L210" s="117"/>
      <c r="M210" s="122"/>
      <c r="P210" s="123">
        <f>SUM(P211:P216)</f>
        <v>0</v>
      </c>
      <c r="R210" s="123">
        <f>SUM(R211:R216)</f>
        <v>1.95E-2</v>
      </c>
      <c r="T210" s="124">
        <f>SUM(T211:T216)</f>
        <v>0</v>
      </c>
      <c r="AR210" s="118" t="s">
        <v>83</v>
      </c>
      <c r="AT210" s="125" t="s">
        <v>72</v>
      </c>
      <c r="AU210" s="125" t="s">
        <v>81</v>
      </c>
      <c r="AY210" s="118" t="s">
        <v>134</v>
      </c>
      <c r="BK210" s="126">
        <f>SUM(BK211:BK216)</f>
        <v>0</v>
      </c>
    </row>
    <row r="211" spans="2:65" s="1" customFormat="1" ht="24.15" customHeight="1">
      <c r="B211" s="129"/>
      <c r="C211" s="130" t="s">
        <v>325</v>
      </c>
      <c r="D211" s="130" t="s">
        <v>137</v>
      </c>
      <c r="E211" s="131" t="s">
        <v>326</v>
      </c>
      <c r="F211" s="132" t="s">
        <v>327</v>
      </c>
      <c r="G211" s="133" t="s">
        <v>272</v>
      </c>
      <c r="H211" s="134">
        <v>1</v>
      </c>
      <c r="I211" s="135"/>
      <c r="J211" s="136">
        <f>ROUND(I211*H211,2)</f>
        <v>0</v>
      </c>
      <c r="K211" s="137"/>
      <c r="L211" s="31"/>
      <c r="M211" s="138" t="s">
        <v>1</v>
      </c>
      <c r="N211" s="139" t="s">
        <v>38</v>
      </c>
      <c r="P211" s="140">
        <f>O211*H211</f>
        <v>0</v>
      </c>
      <c r="Q211" s="140">
        <v>0</v>
      </c>
      <c r="R211" s="140">
        <f>Q211*H211</f>
        <v>0</v>
      </c>
      <c r="S211" s="140">
        <v>0</v>
      </c>
      <c r="T211" s="141">
        <f>S211*H211</f>
        <v>0</v>
      </c>
      <c r="AR211" s="142" t="s">
        <v>255</v>
      </c>
      <c r="AT211" s="142" t="s">
        <v>137</v>
      </c>
      <c r="AU211" s="142" t="s">
        <v>83</v>
      </c>
      <c r="AY211" s="16" t="s">
        <v>134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6" t="s">
        <v>81</v>
      </c>
      <c r="BK211" s="143">
        <f>ROUND(I211*H211,2)</f>
        <v>0</v>
      </c>
      <c r="BL211" s="16" t="s">
        <v>255</v>
      </c>
      <c r="BM211" s="142" t="s">
        <v>328</v>
      </c>
    </row>
    <row r="212" spans="2:65" s="1" customFormat="1" ht="24.15" customHeight="1">
      <c r="B212" s="129"/>
      <c r="C212" s="130" t="s">
        <v>329</v>
      </c>
      <c r="D212" s="130" t="s">
        <v>137</v>
      </c>
      <c r="E212" s="131" t="s">
        <v>330</v>
      </c>
      <c r="F212" s="132" t="s">
        <v>331</v>
      </c>
      <c r="G212" s="133" t="s">
        <v>272</v>
      </c>
      <c r="H212" s="134">
        <v>1</v>
      </c>
      <c r="I212" s="135"/>
      <c r="J212" s="136">
        <f>ROUND(I212*H212,2)</f>
        <v>0</v>
      </c>
      <c r="K212" s="137"/>
      <c r="L212" s="31"/>
      <c r="M212" s="138" t="s">
        <v>1</v>
      </c>
      <c r="N212" s="139" t="s">
        <v>38</v>
      </c>
      <c r="P212" s="140">
        <f>O212*H212</f>
        <v>0</v>
      </c>
      <c r="Q212" s="140">
        <v>0</v>
      </c>
      <c r="R212" s="140">
        <f>Q212*H212</f>
        <v>0</v>
      </c>
      <c r="S212" s="140">
        <v>0</v>
      </c>
      <c r="T212" s="141">
        <f>S212*H212</f>
        <v>0</v>
      </c>
      <c r="AR212" s="142" t="s">
        <v>255</v>
      </c>
      <c r="AT212" s="142" t="s">
        <v>137</v>
      </c>
      <c r="AU212" s="142" t="s">
        <v>83</v>
      </c>
      <c r="AY212" s="16" t="s">
        <v>134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6" t="s">
        <v>81</v>
      </c>
      <c r="BK212" s="143">
        <f>ROUND(I212*H212,2)</f>
        <v>0</v>
      </c>
      <c r="BL212" s="16" t="s">
        <v>255</v>
      </c>
      <c r="BM212" s="142" t="s">
        <v>332</v>
      </c>
    </row>
    <row r="213" spans="2:65" s="1" customFormat="1" ht="24.15" customHeight="1">
      <c r="B213" s="129"/>
      <c r="C213" s="130" t="s">
        <v>333</v>
      </c>
      <c r="D213" s="130" t="s">
        <v>137</v>
      </c>
      <c r="E213" s="131" t="s">
        <v>334</v>
      </c>
      <c r="F213" s="132" t="s">
        <v>335</v>
      </c>
      <c r="G213" s="133" t="s">
        <v>192</v>
      </c>
      <c r="H213" s="134">
        <v>1</v>
      </c>
      <c r="I213" s="135"/>
      <c r="J213" s="136">
        <f>ROUND(I213*H213,2)</f>
        <v>0</v>
      </c>
      <c r="K213" s="137"/>
      <c r="L213" s="31"/>
      <c r="M213" s="138" t="s">
        <v>1</v>
      </c>
      <c r="N213" s="139" t="s">
        <v>38</v>
      </c>
      <c r="P213" s="140">
        <f>O213*H213</f>
        <v>0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AR213" s="142" t="s">
        <v>255</v>
      </c>
      <c r="AT213" s="142" t="s">
        <v>137</v>
      </c>
      <c r="AU213" s="142" t="s">
        <v>83</v>
      </c>
      <c r="AY213" s="16" t="s">
        <v>134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6" t="s">
        <v>81</v>
      </c>
      <c r="BK213" s="143">
        <f>ROUND(I213*H213,2)</f>
        <v>0</v>
      </c>
      <c r="BL213" s="16" t="s">
        <v>255</v>
      </c>
      <c r="BM213" s="142" t="s">
        <v>336</v>
      </c>
    </row>
    <row r="214" spans="2:65" s="1" customFormat="1" ht="24.15" customHeight="1">
      <c r="B214" s="129"/>
      <c r="C214" s="162" t="s">
        <v>337</v>
      </c>
      <c r="D214" s="162" t="s">
        <v>195</v>
      </c>
      <c r="E214" s="163" t="s">
        <v>338</v>
      </c>
      <c r="F214" s="164" t="s">
        <v>339</v>
      </c>
      <c r="G214" s="165" t="s">
        <v>192</v>
      </c>
      <c r="H214" s="166">
        <v>1</v>
      </c>
      <c r="I214" s="167"/>
      <c r="J214" s="168">
        <f>ROUND(I214*H214,2)</f>
        <v>0</v>
      </c>
      <c r="K214" s="169"/>
      <c r="L214" s="170"/>
      <c r="M214" s="171" t="s">
        <v>1</v>
      </c>
      <c r="N214" s="172" t="s">
        <v>38</v>
      </c>
      <c r="P214" s="140">
        <f>O214*H214</f>
        <v>0</v>
      </c>
      <c r="Q214" s="140">
        <v>1.95E-2</v>
      </c>
      <c r="R214" s="140">
        <f>Q214*H214</f>
        <v>1.95E-2</v>
      </c>
      <c r="S214" s="140">
        <v>0</v>
      </c>
      <c r="T214" s="141">
        <f>S214*H214</f>
        <v>0</v>
      </c>
      <c r="AR214" s="142" t="s">
        <v>298</v>
      </c>
      <c r="AT214" s="142" t="s">
        <v>195</v>
      </c>
      <c r="AU214" s="142" t="s">
        <v>83</v>
      </c>
      <c r="AY214" s="16" t="s">
        <v>134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6" t="s">
        <v>81</v>
      </c>
      <c r="BK214" s="143">
        <f>ROUND(I214*H214,2)</f>
        <v>0</v>
      </c>
      <c r="BL214" s="16" t="s">
        <v>255</v>
      </c>
      <c r="BM214" s="142" t="s">
        <v>340</v>
      </c>
    </row>
    <row r="215" spans="2:65" s="1" customFormat="1" ht="28.8">
      <c r="B215" s="31"/>
      <c r="D215" s="145" t="s">
        <v>155</v>
      </c>
      <c r="F215" s="152" t="s">
        <v>341</v>
      </c>
      <c r="I215" s="153"/>
      <c r="L215" s="31"/>
      <c r="M215" s="154"/>
      <c r="T215" s="55"/>
      <c r="AT215" s="16" t="s">
        <v>155</v>
      </c>
      <c r="AU215" s="16" t="s">
        <v>83</v>
      </c>
    </row>
    <row r="216" spans="2:65" s="1" customFormat="1" ht="24.15" customHeight="1">
      <c r="B216" s="129"/>
      <c r="C216" s="130" t="s">
        <v>298</v>
      </c>
      <c r="D216" s="130" t="s">
        <v>137</v>
      </c>
      <c r="E216" s="131" t="s">
        <v>342</v>
      </c>
      <c r="F216" s="132" t="s">
        <v>343</v>
      </c>
      <c r="G216" s="133" t="s">
        <v>321</v>
      </c>
      <c r="H216" s="173"/>
      <c r="I216" s="135"/>
      <c r="J216" s="136">
        <f>ROUND(I216*H216,2)</f>
        <v>0</v>
      </c>
      <c r="K216" s="137"/>
      <c r="L216" s="31"/>
      <c r="M216" s="138" t="s">
        <v>1</v>
      </c>
      <c r="N216" s="139" t="s">
        <v>38</v>
      </c>
      <c r="P216" s="140">
        <f>O216*H216</f>
        <v>0</v>
      </c>
      <c r="Q216" s="140">
        <v>0</v>
      </c>
      <c r="R216" s="140">
        <f>Q216*H216</f>
        <v>0</v>
      </c>
      <c r="S216" s="140">
        <v>0</v>
      </c>
      <c r="T216" s="141">
        <f>S216*H216</f>
        <v>0</v>
      </c>
      <c r="AR216" s="142" t="s">
        <v>255</v>
      </c>
      <c r="AT216" s="142" t="s">
        <v>137</v>
      </c>
      <c r="AU216" s="142" t="s">
        <v>83</v>
      </c>
      <c r="AY216" s="16" t="s">
        <v>134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6" t="s">
        <v>81</v>
      </c>
      <c r="BK216" s="143">
        <f>ROUND(I216*H216,2)</f>
        <v>0</v>
      </c>
      <c r="BL216" s="16" t="s">
        <v>255</v>
      </c>
      <c r="BM216" s="142" t="s">
        <v>344</v>
      </c>
    </row>
    <row r="217" spans="2:65" s="11" customFormat="1" ht="22.95" customHeight="1">
      <c r="B217" s="117"/>
      <c r="D217" s="118" t="s">
        <v>72</v>
      </c>
      <c r="E217" s="127" t="s">
        <v>345</v>
      </c>
      <c r="F217" s="127" t="s">
        <v>346</v>
      </c>
      <c r="I217" s="120"/>
      <c r="J217" s="128">
        <f>BK217</f>
        <v>0</v>
      </c>
      <c r="L217" s="117"/>
      <c r="M217" s="122"/>
      <c r="P217" s="123">
        <f>SUM(P218:P219)</f>
        <v>0</v>
      </c>
      <c r="R217" s="123">
        <f>SUM(R218:R219)</f>
        <v>0</v>
      </c>
      <c r="T217" s="124">
        <f>SUM(T218:T219)</f>
        <v>0</v>
      </c>
      <c r="AR217" s="118" t="s">
        <v>83</v>
      </c>
      <c r="AT217" s="125" t="s">
        <v>72</v>
      </c>
      <c r="AU217" s="125" t="s">
        <v>81</v>
      </c>
      <c r="AY217" s="118" t="s">
        <v>134</v>
      </c>
      <c r="BK217" s="126">
        <f>SUM(BK218:BK219)</f>
        <v>0</v>
      </c>
    </row>
    <row r="218" spans="2:65" s="1" customFormat="1" ht="16.5" customHeight="1">
      <c r="B218" s="129"/>
      <c r="C218" s="130" t="s">
        <v>347</v>
      </c>
      <c r="D218" s="130" t="s">
        <v>137</v>
      </c>
      <c r="E218" s="131" t="s">
        <v>348</v>
      </c>
      <c r="F218" s="132" t="s">
        <v>349</v>
      </c>
      <c r="G218" s="133" t="s">
        <v>272</v>
      </c>
      <c r="H218" s="134">
        <v>1</v>
      </c>
      <c r="I218" s="135"/>
      <c r="J218" s="136">
        <f>ROUND(I218*H218,2)</f>
        <v>0</v>
      </c>
      <c r="K218" s="137"/>
      <c r="L218" s="31"/>
      <c r="M218" s="138" t="s">
        <v>1</v>
      </c>
      <c r="N218" s="139" t="s">
        <v>38</v>
      </c>
      <c r="P218" s="140">
        <f>O218*H218</f>
        <v>0</v>
      </c>
      <c r="Q218" s="140">
        <v>0</v>
      </c>
      <c r="R218" s="140">
        <f>Q218*H218</f>
        <v>0</v>
      </c>
      <c r="S218" s="140">
        <v>0</v>
      </c>
      <c r="T218" s="141">
        <f>S218*H218</f>
        <v>0</v>
      </c>
      <c r="AR218" s="142" t="s">
        <v>255</v>
      </c>
      <c r="AT218" s="142" t="s">
        <v>137</v>
      </c>
      <c r="AU218" s="142" t="s">
        <v>83</v>
      </c>
      <c r="AY218" s="16" t="s">
        <v>134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6" t="s">
        <v>81</v>
      </c>
      <c r="BK218" s="143">
        <f>ROUND(I218*H218,2)</f>
        <v>0</v>
      </c>
      <c r="BL218" s="16" t="s">
        <v>255</v>
      </c>
      <c r="BM218" s="142" t="s">
        <v>350</v>
      </c>
    </row>
    <row r="219" spans="2:65" s="1" customFormat="1" ht="19.2">
      <c r="B219" s="31"/>
      <c r="D219" s="145" t="s">
        <v>155</v>
      </c>
      <c r="F219" s="152" t="s">
        <v>351</v>
      </c>
      <c r="I219" s="153"/>
      <c r="L219" s="31"/>
      <c r="M219" s="154"/>
      <c r="T219" s="55"/>
      <c r="AT219" s="16" t="s">
        <v>155</v>
      </c>
      <c r="AU219" s="16" t="s">
        <v>83</v>
      </c>
    </row>
    <row r="220" spans="2:65" s="11" customFormat="1" ht="22.95" customHeight="1">
      <c r="B220" s="117"/>
      <c r="D220" s="118" t="s">
        <v>72</v>
      </c>
      <c r="E220" s="127" t="s">
        <v>352</v>
      </c>
      <c r="F220" s="127" t="s">
        <v>353</v>
      </c>
      <c r="I220" s="120"/>
      <c r="J220" s="128">
        <f>BK220</f>
        <v>0</v>
      </c>
      <c r="L220" s="117"/>
      <c r="M220" s="122"/>
      <c r="P220" s="123">
        <f>SUM(P221:P269)</f>
        <v>0</v>
      </c>
      <c r="R220" s="123">
        <f>SUM(R221:R269)</f>
        <v>0.79485868999999998</v>
      </c>
      <c r="T220" s="124">
        <f>SUM(T221:T269)</f>
        <v>0.95603499999999997</v>
      </c>
      <c r="AR220" s="118" t="s">
        <v>83</v>
      </c>
      <c r="AT220" s="125" t="s">
        <v>72</v>
      </c>
      <c r="AU220" s="125" t="s">
        <v>81</v>
      </c>
      <c r="AY220" s="118" t="s">
        <v>134</v>
      </c>
      <c r="BK220" s="126">
        <f>SUM(BK221:BK269)</f>
        <v>0</v>
      </c>
    </row>
    <row r="221" spans="2:65" s="1" customFormat="1" ht="24.15" customHeight="1">
      <c r="B221" s="129"/>
      <c r="C221" s="130" t="s">
        <v>354</v>
      </c>
      <c r="D221" s="130" t="s">
        <v>137</v>
      </c>
      <c r="E221" s="131" t="s">
        <v>355</v>
      </c>
      <c r="F221" s="132" t="s">
        <v>356</v>
      </c>
      <c r="G221" s="133" t="s">
        <v>162</v>
      </c>
      <c r="H221" s="134">
        <v>93.477999999999994</v>
      </c>
      <c r="I221" s="135"/>
      <c r="J221" s="136">
        <f>ROUND(I221*H221,2)</f>
        <v>0</v>
      </c>
      <c r="K221" s="137"/>
      <c r="L221" s="31"/>
      <c r="M221" s="138" t="s">
        <v>1</v>
      </c>
      <c r="N221" s="139" t="s">
        <v>38</v>
      </c>
      <c r="P221" s="140">
        <f>O221*H221</f>
        <v>0</v>
      </c>
      <c r="Q221" s="140">
        <v>0</v>
      </c>
      <c r="R221" s="140">
        <f>Q221*H221</f>
        <v>0</v>
      </c>
      <c r="S221" s="140">
        <v>0</v>
      </c>
      <c r="T221" s="141">
        <f>S221*H221</f>
        <v>0</v>
      </c>
      <c r="AR221" s="142" t="s">
        <v>255</v>
      </c>
      <c r="AT221" s="142" t="s">
        <v>137</v>
      </c>
      <c r="AU221" s="142" t="s">
        <v>83</v>
      </c>
      <c r="AY221" s="16" t="s">
        <v>134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6" t="s">
        <v>81</v>
      </c>
      <c r="BK221" s="143">
        <f>ROUND(I221*H221,2)</f>
        <v>0</v>
      </c>
      <c r="BL221" s="16" t="s">
        <v>255</v>
      </c>
      <c r="BM221" s="142" t="s">
        <v>357</v>
      </c>
    </row>
    <row r="222" spans="2:65" s="12" customFormat="1">
      <c r="B222" s="144"/>
      <c r="D222" s="145" t="s">
        <v>143</v>
      </c>
      <c r="E222" s="146" t="s">
        <v>1</v>
      </c>
      <c r="F222" s="147" t="s">
        <v>214</v>
      </c>
      <c r="H222" s="148">
        <v>93.477999999999994</v>
      </c>
      <c r="I222" s="149"/>
      <c r="L222" s="144"/>
      <c r="M222" s="150"/>
      <c r="T222" s="151"/>
      <c r="AT222" s="146" t="s">
        <v>143</v>
      </c>
      <c r="AU222" s="146" t="s">
        <v>83</v>
      </c>
      <c r="AV222" s="12" t="s">
        <v>83</v>
      </c>
      <c r="AW222" s="12" t="s">
        <v>30</v>
      </c>
      <c r="AX222" s="12" t="s">
        <v>81</v>
      </c>
      <c r="AY222" s="146" t="s">
        <v>134</v>
      </c>
    </row>
    <row r="223" spans="2:65" s="1" customFormat="1" ht="16.5" customHeight="1">
      <c r="B223" s="129"/>
      <c r="C223" s="130" t="s">
        <v>358</v>
      </c>
      <c r="D223" s="130" t="s">
        <v>137</v>
      </c>
      <c r="E223" s="131" t="s">
        <v>359</v>
      </c>
      <c r="F223" s="132" t="s">
        <v>360</v>
      </c>
      <c r="G223" s="133" t="s">
        <v>162</v>
      </c>
      <c r="H223" s="134">
        <v>93.477999999999994</v>
      </c>
      <c r="I223" s="135"/>
      <c r="J223" s="136">
        <f>ROUND(I223*H223,2)</f>
        <v>0</v>
      </c>
      <c r="K223" s="137"/>
      <c r="L223" s="31"/>
      <c r="M223" s="138" t="s">
        <v>1</v>
      </c>
      <c r="N223" s="139" t="s">
        <v>38</v>
      </c>
      <c r="P223" s="140">
        <f>O223*H223</f>
        <v>0</v>
      </c>
      <c r="Q223" s="140">
        <v>0</v>
      </c>
      <c r="R223" s="140">
        <f>Q223*H223</f>
        <v>0</v>
      </c>
      <c r="S223" s="140">
        <v>0</v>
      </c>
      <c r="T223" s="141">
        <f>S223*H223</f>
        <v>0</v>
      </c>
      <c r="AR223" s="142" t="s">
        <v>255</v>
      </c>
      <c r="AT223" s="142" t="s">
        <v>137</v>
      </c>
      <c r="AU223" s="142" t="s">
        <v>83</v>
      </c>
      <c r="AY223" s="16" t="s">
        <v>134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6" t="s">
        <v>81</v>
      </c>
      <c r="BK223" s="143">
        <f>ROUND(I223*H223,2)</f>
        <v>0</v>
      </c>
      <c r="BL223" s="16" t="s">
        <v>255</v>
      </c>
      <c r="BM223" s="142" t="s">
        <v>361</v>
      </c>
    </row>
    <row r="224" spans="2:65" s="1" customFormat="1" ht="24.15" customHeight="1">
      <c r="B224" s="129"/>
      <c r="C224" s="130" t="s">
        <v>362</v>
      </c>
      <c r="D224" s="130" t="s">
        <v>137</v>
      </c>
      <c r="E224" s="131" t="s">
        <v>363</v>
      </c>
      <c r="F224" s="132" t="s">
        <v>364</v>
      </c>
      <c r="G224" s="133" t="s">
        <v>162</v>
      </c>
      <c r="H224" s="134">
        <v>93.477999999999994</v>
      </c>
      <c r="I224" s="135"/>
      <c r="J224" s="136">
        <f>ROUND(I224*H224,2)</f>
        <v>0</v>
      </c>
      <c r="K224" s="137"/>
      <c r="L224" s="31"/>
      <c r="M224" s="138" t="s">
        <v>1</v>
      </c>
      <c r="N224" s="139" t="s">
        <v>38</v>
      </c>
      <c r="P224" s="140">
        <f>O224*H224</f>
        <v>0</v>
      </c>
      <c r="Q224" s="140">
        <v>3.0000000000000001E-5</v>
      </c>
      <c r="R224" s="140">
        <f>Q224*H224</f>
        <v>2.8043399999999998E-3</v>
      </c>
      <c r="S224" s="140">
        <v>0</v>
      </c>
      <c r="T224" s="141">
        <f>S224*H224</f>
        <v>0</v>
      </c>
      <c r="AR224" s="142" t="s">
        <v>255</v>
      </c>
      <c r="AT224" s="142" t="s">
        <v>137</v>
      </c>
      <c r="AU224" s="142" t="s">
        <v>83</v>
      </c>
      <c r="AY224" s="16" t="s">
        <v>134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6" t="s">
        <v>81</v>
      </c>
      <c r="BK224" s="143">
        <f>ROUND(I224*H224,2)</f>
        <v>0</v>
      </c>
      <c r="BL224" s="16" t="s">
        <v>255</v>
      </c>
      <c r="BM224" s="142" t="s">
        <v>365</v>
      </c>
    </row>
    <row r="225" spans="2:65" s="1" customFormat="1" ht="33" customHeight="1">
      <c r="B225" s="129"/>
      <c r="C225" s="130" t="s">
        <v>366</v>
      </c>
      <c r="D225" s="130" t="s">
        <v>137</v>
      </c>
      <c r="E225" s="131" t="s">
        <v>367</v>
      </c>
      <c r="F225" s="132" t="s">
        <v>368</v>
      </c>
      <c r="G225" s="133" t="s">
        <v>162</v>
      </c>
      <c r="H225" s="134">
        <v>93.477999999999994</v>
      </c>
      <c r="I225" s="135"/>
      <c r="J225" s="136">
        <f>ROUND(I225*H225,2)</f>
        <v>0</v>
      </c>
      <c r="K225" s="137"/>
      <c r="L225" s="31"/>
      <c r="M225" s="138" t="s">
        <v>1</v>
      </c>
      <c r="N225" s="139" t="s">
        <v>38</v>
      </c>
      <c r="P225" s="140">
        <f>O225*H225</f>
        <v>0</v>
      </c>
      <c r="Q225" s="140">
        <v>4.5500000000000002E-3</v>
      </c>
      <c r="R225" s="140">
        <f>Q225*H225</f>
        <v>0.42532490000000001</v>
      </c>
      <c r="S225" s="140">
        <v>0</v>
      </c>
      <c r="T225" s="141">
        <f>S225*H225</f>
        <v>0</v>
      </c>
      <c r="AR225" s="142" t="s">
        <v>255</v>
      </c>
      <c r="AT225" s="142" t="s">
        <v>137</v>
      </c>
      <c r="AU225" s="142" t="s">
        <v>83</v>
      </c>
      <c r="AY225" s="16" t="s">
        <v>134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6" t="s">
        <v>81</v>
      </c>
      <c r="BK225" s="143">
        <f>ROUND(I225*H225,2)</f>
        <v>0</v>
      </c>
      <c r="BL225" s="16" t="s">
        <v>255</v>
      </c>
      <c r="BM225" s="142" t="s">
        <v>369</v>
      </c>
    </row>
    <row r="226" spans="2:65" s="1" customFormat="1" ht="24.15" customHeight="1">
      <c r="B226" s="129"/>
      <c r="C226" s="130" t="s">
        <v>370</v>
      </c>
      <c r="D226" s="130" t="s">
        <v>137</v>
      </c>
      <c r="E226" s="131" t="s">
        <v>371</v>
      </c>
      <c r="F226" s="132" t="s">
        <v>372</v>
      </c>
      <c r="G226" s="133" t="s">
        <v>162</v>
      </c>
      <c r="H226" s="134">
        <v>93.477999999999994</v>
      </c>
      <c r="I226" s="135"/>
      <c r="J226" s="136">
        <f>ROUND(I226*H226,2)</f>
        <v>0</v>
      </c>
      <c r="K226" s="137"/>
      <c r="L226" s="31"/>
      <c r="M226" s="138" t="s">
        <v>1</v>
      </c>
      <c r="N226" s="139" t="s">
        <v>38</v>
      </c>
      <c r="P226" s="140">
        <f>O226*H226</f>
        <v>0</v>
      </c>
      <c r="Q226" s="140">
        <v>0</v>
      </c>
      <c r="R226" s="140">
        <f>Q226*H226</f>
        <v>0</v>
      </c>
      <c r="S226" s="140">
        <v>0.01</v>
      </c>
      <c r="T226" s="141">
        <f>S226*H226</f>
        <v>0.93477999999999994</v>
      </c>
      <c r="AR226" s="142" t="s">
        <v>255</v>
      </c>
      <c r="AT226" s="142" t="s">
        <v>137</v>
      </c>
      <c r="AU226" s="142" t="s">
        <v>83</v>
      </c>
      <c r="AY226" s="16" t="s">
        <v>134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6" t="s">
        <v>81</v>
      </c>
      <c r="BK226" s="143">
        <f>ROUND(I226*H226,2)</f>
        <v>0</v>
      </c>
      <c r="BL226" s="16" t="s">
        <v>255</v>
      </c>
      <c r="BM226" s="142" t="s">
        <v>373</v>
      </c>
    </row>
    <row r="227" spans="2:65" s="1" customFormat="1" ht="16.5" customHeight="1">
      <c r="B227" s="129"/>
      <c r="C227" s="130" t="s">
        <v>374</v>
      </c>
      <c r="D227" s="130" t="s">
        <v>137</v>
      </c>
      <c r="E227" s="131" t="s">
        <v>375</v>
      </c>
      <c r="F227" s="132" t="s">
        <v>376</v>
      </c>
      <c r="G227" s="133" t="s">
        <v>162</v>
      </c>
      <c r="H227" s="134">
        <v>36.81</v>
      </c>
      <c r="I227" s="135"/>
      <c r="J227" s="136">
        <f>ROUND(I227*H227,2)</f>
        <v>0</v>
      </c>
      <c r="K227" s="137"/>
      <c r="L227" s="31"/>
      <c r="M227" s="138" t="s">
        <v>1</v>
      </c>
      <c r="N227" s="139" t="s">
        <v>38</v>
      </c>
      <c r="P227" s="140">
        <f>O227*H227</f>
        <v>0</v>
      </c>
      <c r="Q227" s="140">
        <v>2.9999999999999997E-4</v>
      </c>
      <c r="R227" s="140">
        <f>Q227*H227</f>
        <v>1.1042999999999999E-2</v>
      </c>
      <c r="S227" s="140">
        <v>0</v>
      </c>
      <c r="T227" s="141">
        <f>S227*H227</f>
        <v>0</v>
      </c>
      <c r="AR227" s="142" t="s">
        <v>255</v>
      </c>
      <c r="AT227" s="142" t="s">
        <v>137</v>
      </c>
      <c r="AU227" s="142" t="s">
        <v>83</v>
      </c>
      <c r="AY227" s="16" t="s">
        <v>134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6" t="s">
        <v>81</v>
      </c>
      <c r="BK227" s="143">
        <f>ROUND(I227*H227,2)</f>
        <v>0</v>
      </c>
      <c r="BL227" s="16" t="s">
        <v>255</v>
      </c>
      <c r="BM227" s="142" t="s">
        <v>377</v>
      </c>
    </row>
    <row r="228" spans="2:65" s="12" customFormat="1">
      <c r="B228" s="144"/>
      <c r="D228" s="145" t="s">
        <v>143</v>
      </c>
      <c r="E228" s="146" t="s">
        <v>1</v>
      </c>
      <c r="F228" s="147" t="s">
        <v>378</v>
      </c>
      <c r="H228" s="148">
        <v>19.366</v>
      </c>
      <c r="I228" s="149"/>
      <c r="L228" s="144"/>
      <c r="M228" s="150"/>
      <c r="T228" s="151"/>
      <c r="AT228" s="146" t="s">
        <v>143</v>
      </c>
      <c r="AU228" s="146" t="s">
        <v>83</v>
      </c>
      <c r="AV228" s="12" t="s">
        <v>83</v>
      </c>
      <c r="AW228" s="12" t="s">
        <v>30</v>
      </c>
      <c r="AX228" s="12" t="s">
        <v>73</v>
      </c>
      <c r="AY228" s="146" t="s">
        <v>134</v>
      </c>
    </row>
    <row r="229" spans="2:65" s="12" customFormat="1">
      <c r="B229" s="144"/>
      <c r="D229" s="145" t="s">
        <v>143</v>
      </c>
      <c r="E229" s="146" t="s">
        <v>1</v>
      </c>
      <c r="F229" s="147" t="s">
        <v>379</v>
      </c>
      <c r="H229" s="148">
        <v>17.443999999999999</v>
      </c>
      <c r="I229" s="149"/>
      <c r="L229" s="144"/>
      <c r="M229" s="150"/>
      <c r="T229" s="151"/>
      <c r="AT229" s="146" t="s">
        <v>143</v>
      </c>
      <c r="AU229" s="146" t="s">
        <v>83</v>
      </c>
      <c r="AV229" s="12" t="s">
        <v>83</v>
      </c>
      <c r="AW229" s="12" t="s">
        <v>30</v>
      </c>
      <c r="AX229" s="12" t="s">
        <v>73</v>
      </c>
      <c r="AY229" s="146" t="s">
        <v>134</v>
      </c>
    </row>
    <row r="230" spans="2:65" s="13" customFormat="1">
      <c r="B230" s="155"/>
      <c r="D230" s="145" t="s">
        <v>143</v>
      </c>
      <c r="E230" s="156" t="s">
        <v>84</v>
      </c>
      <c r="F230" s="157" t="s">
        <v>171</v>
      </c>
      <c r="H230" s="158">
        <v>36.81</v>
      </c>
      <c r="I230" s="159"/>
      <c r="L230" s="155"/>
      <c r="M230" s="160"/>
      <c r="T230" s="161"/>
      <c r="AT230" s="156" t="s">
        <v>143</v>
      </c>
      <c r="AU230" s="156" t="s">
        <v>83</v>
      </c>
      <c r="AV230" s="13" t="s">
        <v>141</v>
      </c>
      <c r="AW230" s="13" t="s">
        <v>30</v>
      </c>
      <c r="AX230" s="13" t="s">
        <v>81</v>
      </c>
      <c r="AY230" s="156" t="s">
        <v>134</v>
      </c>
    </row>
    <row r="231" spans="2:65" s="1" customFormat="1" ht="16.5" customHeight="1">
      <c r="B231" s="129"/>
      <c r="C231" s="162" t="s">
        <v>380</v>
      </c>
      <c r="D231" s="162" t="s">
        <v>195</v>
      </c>
      <c r="E231" s="163" t="s">
        <v>381</v>
      </c>
      <c r="F231" s="164" t="s">
        <v>382</v>
      </c>
      <c r="G231" s="165" t="s">
        <v>162</v>
      </c>
      <c r="H231" s="166">
        <v>45.994999999999997</v>
      </c>
      <c r="I231" s="167"/>
      <c r="J231" s="168">
        <f>ROUND(I231*H231,2)</f>
        <v>0</v>
      </c>
      <c r="K231" s="169"/>
      <c r="L231" s="170"/>
      <c r="M231" s="171" t="s">
        <v>1</v>
      </c>
      <c r="N231" s="172" t="s">
        <v>38</v>
      </c>
      <c r="P231" s="140">
        <f>O231*H231</f>
        <v>0</v>
      </c>
      <c r="Q231" s="140">
        <v>2.8300000000000001E-3</v>
      </c>
      <c r="R231" s="140">
        <f>Q231*H231</f>
        <v>0.13016585</v>
      </c>
      <c r="S231" s="140">
        <v>0</v>
      </c>
      <c r="T231" s="141">
        <f>S231*H231</f>
        <v>0</v>
      </c>
      <c r="AR231" s="142" t="s">
        <v>298</v>
      </c>
      <c r="AT231" s="142" t="s">
        <v>195</v>
      </c>
      <c r="AU231" s="142" t="s">
        <v>83</v>
      </c>
      <c r="AY231" s="16" t="s">
        <v>134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6" t="s">
        <v>81</v>
      </c>
      <c r="BK231" s="143">
        <f>ROUND(I231*H231,2)</f>
        <v>0</v>
      </c>
      <c r="BL231" s="16" t="s">
        <v>255</v>
      </c>
      <c r="BM231" s="142" t="s">
        <v>383</v>
      </c>
    </row>
    <row r="232" spans="2:65" s="12" customFormat="1">
      <c r="B232" s="144"/>
      <c r="D232" s="145" t="s">
        <v>143</v>
      </c>
      <c r="E232" s="146" t="s">
        <v>1</v>
      </c>
      <c r="F232" s="147" t="s">
        <v>84</v>
      </c>
      <c r="H232" s="148">
        <v>36.81</v>
      </c>
      <c r="I232" s="149"/>
      <c r="L232" s="144"/>
      <c r="M232" s="150"/>
      <c r="T232" s="151"/>
      <c r="AT232" s="146" t="s">
        <v>143</v>
      </c>
      <c r="AU232" s="146" t="s">
        <v>83</v>
      </c>
      <c r="AV232" s="12" t="s">
        <v>83</v>
      </c>
      <c r="AW232" s="12" t="s">
        <v>30</v>
      </c>
      <c r="AX232" s="12" t="s">
        <v>73</v>
      </c>
      <c r="AY232" s="146" t="s">
        <v>134</v>
      </c>
    </row>
    <row r="233" spans="2:65" s="12" customFormat="1">
      <c r="B233" s="144"/>
      <c r="D233" s="145" t="s">
        <v>143</v>
      </c>
      <c r="E233" s="146" t="s">
        <v>1</v>
      </c>
      <c r="F233" s="147" t="s">
        <v>384</v>
      </c>
      <c r="H233" s="148">
        <v>5.0039999999999996</v>
      </c>
      <c r="I233" s="149"/>
      <c r="L233" s="144"/>
      <c r="M233" s="150"/>
      <c r="T233" s="151"/>
      <c r="AT233" s="146" t="s">
        <v>143</v>
      </c>
      <c r="AU233" s="146" t="s">
        <v>83</v>
      </c>
      <c r="AV233" s="12" t="s">
        <v>83</v>
      </c>
      <c r="AW233" s="12" t="s">
        <v>30</v>
      </c>
      <c r="AX233" s="12" t="s">
        <v>73</v>
      </c>
      <c r="AY233" s="146" t="s">
        <v>134</v>
      </c>
    </row>
    <row r="234" spans="2:65" s="13" customFormat="1">
      <c r="B234" s="155"/>
      <c r="D234" s="145" t="s">
        <v>143</v>
      </c>
      <c r="E234" s="156" t="s">
        <v>1</v>
      </c>
      <c r="F234" s="157" t="s">
        <v>171</v>
      </c>
      <c r="H234" s="158">
        <v>41.814</v>
      </c>
      <c r="I234" s="159"/>
      <c r="L234" s="155"/>
      <c r="M234" s="160"/>
      <c r="T234" s="161"/>
      <c r="AT234" s="156" t="s">
        <v>143</v>
      </c>
      <c r="AU234" s="156" t="s">
        <v>83</v>
      </c>
      <c r="AV234" s="13" t="s">
        <v>141</v>
      </c>
      <c r="AW234" s="13" t="s">
        <v>30</v>
      </c>
      <c r="AX234" s="13" t="s">
        <v>81</v>
      </c>
      <c r="AY234" s="156" t="s">
        <v>134</v>
      </c>
    </row>
    <row r="235" spans="2:65" s="12" customFormat="1">
      <c r="B235" s="144"/>
      <c r="D235" s="145" t="s">
        <v>143</v>
      </c>
      <c r="F235" s="147" t="s">
        <v>385</v>
      </c>
      <c r="H235" s="148">
        <v>45.994999999999997</v>
      </c>
      <c r="I235" s="149"/>
      <c r="L235" s="144"/>
      <c r="M235" s="150"/>
      <c r="T235" s="151"/>
      <c r="AT235" s="146" t="s">
        <v>143</v>
      </c>
      <c r="AU235" s="146" t="s">
        <v>83</v>
      </c>
      <c r="AV235" s="12" t="s">
        <v>83</v>
      </c>
      <c r="AW235" s="12" t="s">
        <v>3</v>
      </c>
      <c r="AX235" s="12" t="s">
        <v>81</v>
      </c>
      <c r="AY235" s="146" t="s">
        <v>134</v>
      </c>
    </row>
    <row r="236" spans="2:65" s="1" customFormat="1" ht="24.15" customHeight="1">
      <c r="B236" s="129"/>
      <c r="C236" s="130" t="s">
        <v>386</v>
      </c>
      <c r="D236" s="130" t="s">
        <v>137</v>
      </c>
      <c r="E236" s="131" t="s">
        <v>387</v>
      </c>
      <c r="F236" s="132" t="s">
        <v>388</v>
      </c>
      <c r="G236" s="133" t="s">
        <v>162</v>
      </c>
      <c r="H236" s="134">
        <v>56.667999999999999</v>
      </c>
      <c r="I236" s="135"/>
      <c r="J236" s="136">
        <f>ROUND(I236*H236,2)</f>
        <v>0</v>
      </c>
      <c r="K236" s="137"/>
      <c r="L236" s="31"/>
      <c r="M236" s="138" t="s">
        <v>1</v>
      </c>
      <c r="N236" s="139" t="s">
        <v>38</v>
      </c>
      <c r="P236" s="140">
        <f>O236*H236</f>
        <v>0</v>
      </c>
      <c r="Q236" s="140">
        <v>4.0000000000000002E-4</v>
      </c>
      <c r="R236" s="140">
        <f>Q236*H236</f>
        <v>2.2667200000000002E-2</v>
      </c>
      <c r="S236" s="140">
        <v>0</v>
      </c>
      <c r="T236" s="141">
        <f>S236*H236</f>
        <v>0</v>
      </c>
      <c r="AR236" s="142" t="s">
        <v>255</v>
      </c>
      <c r="AT236" s="142" t="s">
        <v>137</v>
      </c>
      <c r="AU236" s="142" t="s">
        <v>83</v>
      </c>
      <c r="AY236" s="16" t="s">
        <v>134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6" t="s">
        <v>81</v>
      </c>
      <c r="BK236" s="143">
        <f>ROUND(I236*H236,2)</f>
        <v>0</v>
      </c>
      <c r="BL236" s="16" t="s">
        <v>255</v>
      </c>
      <c r="BM236" s="142" t="s">
        <v>389</v>
      </c>
    </row>
    <row r="237" spans="2:65" s="12" customFormat="1">
      <c r="B237" s="144"/>
      <c r="D237" s="145" t="s">
        <v>143</v>
      </c>
      <c r="E237" s="146" t="s">
        <v>1</v>
      </c>
      <c r="F237" s="147" t="s">
        <v>306</v>
      </c>
      <c r="H237" s="148">
        <v>20.699000000000002</v>
      </c>
      <c r="I237" s="149"/>
      <c r="L237" s="144"/>
      <c r="M237" s="150"/>
      <c r="T237" s="151"/>
      <c r="AT237" s="146" t="s">
        <v>143</v>
      </c>
      <c r="AU237" s="146" t="s">
        <v>83</v>
      </c>
      <c r="AV237" s="12" t="s">
        <v>83</v>
      </c>
      <c r="AW237" s="12" t="s">
        <v>30</v>
      </c>
      <c r="AX237" s="12" t="s">
        <v>73</v>
      </c>
      <c r="AY237" s="146" t="s">
        <v>134</v>
      </c>
    </row>
    <row r="238" spans="2:65" s="12" customFormat="1">
      <c r="B238" s="144"/>
      <c r="D238" s="145" t="s">
        <v>143</v>
      </c>
      <c r="E238" s="146" t="s">
        <v>1</v>
      </c>
      <c r="F238" s="147" t="s">
        <v>307</v>
      </c>
      <c r="H238" s="148">
        <v>35.969000000000001</v>
      </c>
      <c r="I238" s="149"/>
      <c r="L238" s="144"/>
      <c r="M238" s="150"/>
      <c r="T238" s="151"/>
      <c r="AT238" s="146" t="s">
        <v>143</v>
      </c>
      <c r="AU238" s="146" t="s">
        <v>83</v>
      </c>
      <c r="AV238" s="12" t="s">
        <v>83</v>
      </c>
      <c r="AW238" s="12" t="s">
        <v>30</v>
      </c>
      <c r="AX238" s="12" t="s">
        <v>73</v>
      </c>
      <c r="AY238" s="146" t="s">
        <v>134</v>
      </c>
    </row>
    <row r="239" spans="2:65" s="13" customFormat="1">
      <c r="B239" s="155"/>
      <c r="D239" s="145" t="s">
        <v>143</v>
      </c>
      <c r="E239" s="156" t="s">
        <v>86</v>
      </c>
      <c r="F239" s="157" t="s">
        <v>171</v>
      </c>
      <c r="H239" s="158">
        <v>56.668000000000006</v>
      </c>
      <c r="I239" s="159"/>
      <c r="L239" s="155"/>
      <c r="M239" s="160"/>
      <c r="T239" s="161"/>
      <c r="AT239" s="156" t="s">
        <v>143</v>
      </c>
      <c r="AU239" s="156" t="s">
        <v>83</v>
      </c>
      <c r="AV239" s="13" t="s">
        <v>141</v>
      </c>
      <c r="AW239" s="13" t="s">
        <v>30</v>
      </c>
      <c r="AX239" s="13" t="s">
        <v>81</v>
      </c>
      <c r="AY239" s="156" t="s">
        <v>134</v>
      </c>
    </row>
    <row r="240" spans="2:65" s="1" customFormat="1" ht="21.75" customHeight="1">
      <c r="B240" s="129"/>
      <c r="C240" s="162" t="s">
        <v>390</v>
      </c>
      <c r="D240" s="162" t="s">
        <v>195</v>
      </c>
      <c r="E240" s="163" t="s">
        <v>391</v>
      </c>
      <c r="F240" s="164" t="s">
        <v>392</v>
      </c>
      <c r="G240" s="165" t="s">
        <v>162</v>
      </c>
      <c r="H240" s="166">
        <v>68.521000000000001</v>
      </c>
      <c r="I240" s="167"/>
      <c r="J240" s="168">
        <f>ROUND(I240*H240,2)</f>
        <v>0</v>
      </c>
      <c r="K240" s="169"/>
      <c r="L240" s="170"/>
      <c r="M240" s="171" t="s">
        <v>1</v>
      </c>
      <c r="N240" s="172" t="s">
        <v>38</v>
      </c>
      <c r="P240" s="140">
        <f>O240*H240</f>
        <v>0</v>
      </c>
      <c r="Q240" s="140">
        <v>2.8999999999999998E-3</v>
      </c>
      <c r="R240" s="140">
        <f>Q240*H240</f>
        <v>0.1987109</v>
      </c>
      <c r="S240" s="140">
        <v>0</v>
      </c>
      <c r="T240" s="141">
        <f>S240*H240</f>
        <v>0</v>
      </c>
      <c r="AR240" s="142" t="s">
        <v>298</v>
      </c>
      <c r="AT240" s="142" t="s">
        <v>195</v>
      </c>
      <c r="AU240" s="142" t="s">
        <v>83</v>
      </c>
      <c r="AY240" s="16" t="s">
        <v>134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6" t="s">
        <v>81</v>
      </c>
      <c r="BK240" s="143">
        <f>ROUND(I240*H240,2)</f>
        <v>0</v>
      </c>
      <c r="BL240" s="16" t="s">
        <v>255</v>
      </c>
      <c r="BM240" s="142" t="s">
        <v>393</v>
      </c>
    </row>
    <row r="241" spans="2:65" s="12" customFormat="1">
      <c r="B241" s="144"/>
      <c r="D241" s="145" t="s">
        <v>143</v>
      </c>
      <c r="E241" s="146" t="s">
        <v>1</v>
      </c>
      <c r="F241" s="147" t="s">
        <v>86</v>
      </c>
      <c r="H241" s="148">
        <v>56.667999999999999</v>
      </c>
      <c r="I241" s="149"/>
      <c r="L241" s="144"/>
      <c r="M241" s="150"/>
      <c r="T241" s="151"/>
      <c r="AT241" s="146" t="s">
        <v>143</v>
      </c>
      <c r="AU241" s="146" t="s">
        <v>83</v>
      </c>
      <c r="AV241" s="12" t="s">
        <v>83</v>
      </c>
      <c r="AW241" s="12" t="s">
        <v>30</v>
      </c>
      <c r="AX241" s="12" t="s">
        <v>73</v>
      </c>
      <c r="AY241" s="146" t="s">
        <v>134</v>
      </c>
    </row>
    <row r="242" spans="2:65" s="12" customFormat="1">
      <c r="B242" s="144"/>
      <c r="D242" s="145" t="s">
        <v>143</v>
      </c>
      <c r="E242" s="146" t="s">
        <v>1</v>
      </c>
      <c r="F242" s="147" t="s">
        <v>394</v>
      </c>
      <c r="H242" s="148">
        <v>5.6239999999999997</v>
      </c>
      <c r="I242" s="149"/>
      <c r="L242" s="144"/>
      <c r="M242" s="150"/>
      <c r="T242" s="151"/>
      <c r="AT242" s="146" t="s">
        <v>143</v>
      </c>
      <c r="AU242" s="146" t="s">
        <v>83</v>
      </c>
      <c r="AV242" s="12" t="s">
        <v>83</v>
      </c>
      <c r="AW242" s="12" t="s">
        <v>30</v>
      </c>
      <c r="AX242" s="12" t="s">
        <v>73</v>
      </c>
      <c r="AY242" s="146" t="s">
        <v>134</v>
      </c>
    </row>
    <row r="243" spans="2:65" s="13" customFormat="1">
      <c r="B243" s="155"/>
      <c r="D243" s="145" t="s">
        <v>143</v>
      </c>
      <c r="E243" s="156" t="s">
        <v>1</v>
      </c>
      <c r="F243" s="157" t="s">
        <v>171</v>
      </c>
      <c r="H243" s="158">
        <v>62.292000000000002</v>
      </c>
      <c r="I243" s="159"/>
      <c r="L243" s="155"/>
      <c r="M243" s="160"/>
      <c r="T243" s="161"/>
      <c r="AT243" s="156" t="s">
        <v>143</v>
      </c>
      <c r="AU243" s="156" t="s">
        <v>83</v>
      </c>
      <c r="AV243" s="13" t="s">
        <v>141</v>
      </c>
      <c r="AW243" s="13" t="s">
        <v>30</v>
      </c>
      <c r="AX243" s="13" t="s">
        <v>81</v>
      </c>
      <c r="AY243" s="156" t="s">
        <v>134</v>
      </c>
    </row>
    <row r="244" spans="2:65" s="12" customFormat="1">
      <c r="B244" s="144"/>
      <c r="D244" s="145" t="s">
        <v>143</v>
      </c>
      <c r="F244" s="147" t="s">
        <v>395</v>
      </c>
      <c r="H244" s="148">
        <v>68.521000000000001</v>
      </c>
      <c r="I244" s="149"/>
      <c r="L244" s="144"/>
      <c r="M244" s="150"/>
      <c r="T244" s="151"/>
      <c r="AT244" s="146" t="s">
        <v>143</v>
      </c>
      <c r="AU244" s="146" t="s">
        <v>83</v>
      </c>
      <c r="AV244" s="12" t="s">
        <v>83</v>
      </c>
      <c r="AW244" s="12" t="s">
        <v>3</v>
      </c>
      <c r="AX244" s="12" t="s">
        <v>81</v>
      </c>
      <c r="AY244" s="146" t="s">
        <v>134</v>
      </c>
    </row>
    <row r="245" spans="2:65" s="1" customFormat="1" ht="24.15" customHeight="1">
      <c r="B245" s="129"/>
      <c r="C245" s="130" t="s">
        <v>396</v>
      </c>
      <c r="D245" s="130" t="s">
        <v>137</v>
      </c>
      <c r="E245" s="131" t="s">
        <v>397</v>
      </c>
      <c r="F245" s="132" t="s">
        <v>398</v>
      </c>
      <c r="G245" s="133" t="s">
        <v>175</v>
      </c>
      <c r="H245" s="134">
        <v>280</v>
      </c>
      <c r="I245" s="135"/>
      <c r="J245" s="136">
        <f>ROUND(I245*H245,2)</f>
        <v>0</v>
      </c>
      <c r="K245" s="137"/>
      <c r="L245" s="31"/>
      <c r="M245" s="138" t="s">
        <v>1</v>
      </c>
      <c r="N245" s="139" t="s">
        <v>38</v>
      </c>
      <c r="P245" s="140">
        <f>O245*H245</f>
        <v>0</v>
      </c>
      <c r="Q245" s="140">
        <v>0</v>
      </c>
      <c r="R245" s="140">
        <f>Q245*H245</f>
        <v>0</v>
      </c>
      <c r="S245" s="140">
        <v>0</v>
      </c>
      <c r="T245" s="141">
        <f>S245*H245</f>
        <v>0</v>
      </c>
      <c r="AR245" s="142" t="s">
        <v>255</v>
      </c>
      <c r="AT245" s="142" t="s">
        <v>137</v>
      </c>
      <c r="AU245" s="142" t="s">
        <v>83</v>
      </c>
      <c r="AY245" s="16" t="s">
        <v>134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6" t="s">
        <v>81</v>
      </c>
      <c r="BK245" s="143">
        <f>ROUND(I245*H245,2)</f>
        <v>0</v>
      </c>
      <c r="BL245" s="16" t="s">
        <v>255</v>
      </c>
      <c r="BM245" s="142" t="s">
        <v>399</v>
      </c>
    </row>
    <row r="246" spans="2:65" s="1" customFormat="1" ht="21.75" customHeight="1">
      <c r="B246" s="129"/>
      <c r="C246" s="130" t="s">
        <v>400</v>
      </c>
      <c r="D246" s="130" t="s">
        <v>137</v>
      </c>
      <c r="E246" s="131" t="s">
        <v>401</v>
      </c>
      <c r="F246" s="132" t="s">
        <v>402</v>
      </c>
      <c r="G246" s="133" t="s">
        <v>175</v>
      </c>
      <c r="H246" s="134">
        <v>70.849999999999994</v>
      </c>
      <c r="I246" s="135"/>
      <c r="J246" s="136">
        <f>ROUND(I246*H246,2)</f>
        <v>0</v>
      </c>
      <c r="K246" s="137"/>
      <c r="L246" s="31"/>
      <c r="M246" s="138" t="s">
        <v>1</v>
      </c>
      <c r="N246" s="139" t="s">
        <v>38</v>
      </c>
      <c r="P246" s="140">
        <f>O246*H246</f>
        <v>0</v>
      </c>
      <c r="Q246" s="140">
        <v>0</v>
      </c>
      <c r="R246" s="140">
        <f>Q246*H246</f>
        <v>0</v>
      </c>
      <c r="S246" s="140">
        <v>2.9999999999999997E-4</v>
      </c>
      <c r="T246" s="141">
        <f>S246*H246</f>
        <v>2.1254999999999996E-2</v>
      </c>
      <c r="AR246" s="142" t="s">
        <v>255</v>
      </c>
      <c r="AT246" s="142" t="s">
        <v>137</v>
      </c>
      <c r="AU246" s="142" t="s">
        <v>83</v>
      </c>
      <c r="AY246" s="16" t="s">
        <v>134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6" t="s">
        <v>81</v>
      </c>
      <c r="BK246" s="143">
        <f>ROUND(I246*H246,2)</f>
        <v>0</v>
      </c>
      <c r="BL246" s="16" t="s">
        <v>255</v>
      </c>
      <c r="BM246" s="142" t="s">
        <v>403</v>
      </c>
    </row>
    <row r="247" spans="2:65" s="12" customFormat="1">
      <c r="B247" s="144"/>
      <c r="D247" s="145" t="s">
        <v>143</v>
      </c>
      <c r="E247" s="146" t="s">
        <v>1</v>
      </c>
      <c r="F247" s="147" t="s">
        <v>404</v>
      </c>
      <c r="H247" s="148">
        <v>70.849999999999994</v>
      </c>
      <c r="I247" s="149"/>
      <c r="L247" s="144"/>
      <c r="M247" s="150"/>
      <c r="T247" s="151"/>
      <c r="AT247" s="146" t="s">
        <v>143</v>
      </c>
      <c r="AU247" s="146" t="s">
        <v>83</v>
      </c>
      <c r="AV247" s="12" t="s">
        <v>83</v>
      </c>
      <c r="AW247" s="12" t="s">
        <v>30</v>
      </c>
      <c r="AX247" s="12" t="s">
        <v>73</v>
      </c>
      <c r="AY247" s="146" t="s">
        <v>134</v>
      </c>
    </row>
    <row r="248" spans="2:65" s="13" customFormat="1">
      <c r="B248" s="155"/>
      <c r="D248" s="145" t="s">
        <v>143</v>
      </c>
      <c r="E248" s="156" t="s">
        <v>1</v>
      </c>
      <c r="F248" s="157" t="s">
        <v>171</v>
      </c>
      <c r="H248" s="158">
        <v>70.849999999999994</v>
      </c>
      <c r="I248" s="159"/>
      <c r="L248" s="155"/>
      <c r="M248" s="160"/>
      <c r="T248" s="161"/>
      <c r="AT248" s="156" t="s">
        <v>143</v>
      </c>
      <c r="AU248" s="156" t="s">
        <v>83</v>
      </c>
      <c r="AV248" s="13" t="s">
        <v>141</v>
      </c>
      <c r="AW248" s="13" t="s">
        <v>30</v>
      </c>
      <c r="AX248" s="13" t="s">
        <v>81</v>
      </c>
      <c r="AY248" s="156" t="s">
        <v>134</v>
      </c>
    </row>
    <row r="249" spans="2:65" s="1" customFormat="1" ht="24.15" customHeight="1">
      <c r="B249" s="129"/>
      <c r="C249" s="130" t="s">
        <v>405</v>
      </c>
      <c r="D249" s="130" t="s">
        <v>137</v>
      </c>
      <c r="E249" s="131" t="s">
        <v>406</v>
      </c>
      <c r="F249" s="132" t="s">
        <v>407</v>
      </c>
      <c r="G249" s="133" t="s">
        <v>175</v>
      </c>
      <c r="H249" s="134">
        <v>33.36</v>
      </c>
      <c r="I249" s="135"/>
      <c r="J249" s="136">
        <f>ROUND(I249*H249,2)</f>
        <v>0</v>
      </c>
      <c r="K249" s="137"/>
      <c r="L249" s="31"/>
      <c r="M249" s="138" t="s">
        <v>1</v>
      </c>
      <c r="N249" s="139" t="s">
        <v>38</v>
      </c>
      <c r="P249" s="140">
        <f>O249*H249</f>
        <v>0</v>
      </c>
      <c r="Q249" s="140">
        <v>5.0000000000000002E-5</v>
      </c>
      <c r="R249" s="140">
        <f>Q249*H249</f>
        <v>1.668E-3</v>
      </c>
      <c r="S249" s="140">
        <v>0</v>
      </c>
      <c r="T249" s="141">
        <f>S249*H249</f>
        <v>0</v>
      </c>
      <c r="AR249" s="142" t="s">
        <v>255</v>
      </c>
      <c r="AT249" s="142" t="s">
        <v>137</v>
      </c>
      <c r="AU249" s="142" t="s">
        <v>83</v>
      </c>
      <c r="AY249" s="16" t="s">
        <v>134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6" t="s">
        <v>81</v>
      </c>
      <c r="BK249" s="143">
        <f>ROUND(I249*H249,2)</f>
        <v>0</v>
      </c>
      <c r="BL249" s="16" t="s">
        <v>255</v>
      </c>
      <c r="BM249" s="142" t="s">
        <v>408</v>
      </c>
    </row>
    <row r="250" spans="2:65" s="12" customFormat="1">
      <c r="B250" s="144"/>
      <c r="D250" s="145" t="s">
        <v>143</v>
      </c>
      <c r="E250" s="146" t="s">
        <v>1</v>
      </c>
      <c r="F250" s="147" t="s">
        <v>409</v>
      </c>
      <c r="H250" s="148">
        <v>16.86</v>
      </c>
      <c r="I250" s="149"/>
      <c r="L250" s="144"/>
      <c r="M250" s="150"/>
      <c r="T250" s="151"/>
      <c r="AT250" s="146" t="s">
        <v>143</v>
      </c>
      <c r="AU250" s="146" t="s">
        <v>83</v>
      </c>
      <c r="AV250" s="12" t="s">
        <v>83</v>
      </c>
      <c r="AW250" s="12" t="s">
        <v>30</v>
      </c>
      <c r="AX250" s="12" t="s">
        <v>73</v>
      </c>
      <c r="AY250" s="146" t="s">
        <v>134</v>
      </c>
    </row>
    <row r="251" spans="2:65" s="12" customFormat="1">
      <c r="B251" s="144"/>
      <c r="D251" s="145" t="s">
        <v>143</v>
      </c>
      <c r="E251" s="146" t="s">
        <v>1</v>
      </c>
      <c r="F251" s="147" t="s">
        <v>410</v>
      </c>
      <c r="H251" s="148">
        <v>16.5</v>
      </c>
      <c r="I251" s="149"/>
      <c r="L251" s="144"/>
      <c r="M251" s="150"/>
      <c r="T251" s="151"/>
      <c r="AT251" s="146" t="s">
        <v>143</v>
      </c>
      <c r="AU251" s="146" t="s">
        <v>83</v>
      </c>
      <c r="AV251" s="12" t="s">
        <v>83</v>
      </c>
      <c r="AW251" s="12" t="s">
        <v>30</v>
      </c>
      <c r="AX251" s="12" t="s">
        <v>73</v>
      </c>
      <c r="AY251" s="146" t="s">
        <v>134</v>
      </c>
    </row>
    <row r="252" spans="2:65" s="13" customFormat="1">
      <c r="B252" s="155"/>
      <c r="D252" s="145" t="s">
        <v>143</v>
      </c>
      <c r="E252" s="156" t="s">
        <v>89</v>
      </c>
      <c r="F252" s="157" t="s">
        <v>171</v>
      </c>
      <c r="H252" s="158">
        <v>33.36</v>
      </c>
      <c r="I252" s="159"/>
      <c r="L252" s="155"/>
      <c r="M252" s="160"/>
      <c r="T252" s="161"/>
      <c r="AT252" s="156" t="s">
        <v>143</v>
      </c>
      <c r="AU252" s="156" t="s">
        <v>83</v>
      </c>
      <c r="AV252" s="13" t="s">
        <v>141</v>
      </c>
      <c r="AW252" s="13" t="s">
        <v>30</v>
      </c>
      <c r="AX252" s="13" t="s">
        <v>81</v>
      </c>
      <c r="AY252" s="156" t="s">
        <v>134</v>
      </c>
    </row>
    <row r="253" spans="2:65" s="1" customFormat="1" ht="24.15" customHeight="1">
      <c r="B253" s="129"/>
      <c r="C253" s="130" t="s">
        <v>411</v>
      </c>
      <c r="D253" s="130" t="s">
        <v>137</v>
      </c>
      <c r="E253" s="131" t="s">
        <v>412</v>
      </c>
      <c r="F253" s="132" t="s">
        <v>413</v>
      </c>
      <c r="G253" s="133" t="s">
        <v>175</v>
      </c>
      <c r="H253" s="134">
        <v>37.49</v>
      </c>
      <c r="I253" s="135"/>
      <c r="J253" s="136">
        <f>ROUND(I253*H253,2)</f>
        <v>0</v>
      </c>
      <c r="K253" s="137"/>
      <c r="L253" s="31"/>
      <c r="M253" s="138" t="s">
        <v>1</v>
      </c>
      <c r="N253" s="139" t="s">
        <v>38</v>
      </c>
      <c r="P253" s="140">
        <f>O253*H253</f>
        <v>0</v>
      </c>
      <c r="Q253" s="140">
        <v>5.0000000000000002E-5</v>
      </c>
      <c r="R253" s="140">
        <f>Q253*H253</f>
        <v>1.8745000000000001E-3</v>
      </c>
      <c r="S253" s="140">
        <v>0</v>
      </c>
      <c r="T253" s="141">
        <f>S253*H253</f>
        <v>0</v>
      </c>
      <c r="AR253" s="142" t="s">
        <v>255</v>
      </c>
      <c r="AT253" s="142" t="s">
        <v>137</v>
      </c>
      <c r="AU253" s="142" t="s">
        <v>83</v>
      </c>
      <c r="AY253" s="16" t="s">
        <v>134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6" t="s">
        <v>81</v>
      </c>
      <c r="BK253" s="143">
        <f>ROUND(I253*H253,2)</f>
        <v>0</v>
      </c>
      <c r="BL253" s="16" t="s">
        <v>255</v>
      </c>
      <c r="BM253" s="142" t="s">
        <v>414</v>
      </c>
    </row>
    <row r="254" spans="2:65" s="12" customFormat="1">
      <c r="B254" s="144"/>
      <c r="D254" s="145" t="s">
        <v>143</v>
      </c>
      <c r="E254" s="146" t="s">
        <v>1</v>
      </c>
      <c r="F254" s="147" t="s">
        <v>415</v>
      </c>
      <c r="H254" s="148">
        <v>16.18</v>
      </c>
      <c r="I254" s="149"/>
      <c r="L254" s="144"/>
      <c r="M254" s="150"/>
      <c r="T254" s="151"/>
      <c r="AT254" s="146" t="s">
        <v>143</v>
      </c>
      <c r="AU254" s="146" t="s">
        <v>83</v>
      </c>
      <c r="AV254" s="12" t="s">
        <v>83</v>
      </c>
      <c r="AW254" s="12" t="s">
        <v>30</v>
      </c>
      <c r="AX254" s="12" t="s">
        <v>73</v>
      </c>
      <c r="AY254" s="146" t="s">
        <v>134</v>
      </c>
    </row>
    <row r="255" spans="2:65" s="12" customFormat="1">
      <c r="B255" s="144"/>
      <c r="D255" s="145" t="s">
        <v>143</v>
      </c>
      <c r="E255" s="146" t="s">
        <v>1</v>
      </c>
      <c r="F255" s="147" t="s">
        <v>416</v>
      </c>
      <c r="H255" s="148">
        <v>21.31</v>
      </c>
      <c r="I255" s="149"/>
      <c r="L255" s="144"/>
      <c r="M255" s="150"/>
      <c r="T255" s="151"/>
      <c r="AT255" s="146" t="s">
        <v>143</v>
      </c>
      <c r="AU255" s="146" t="s">
        <v>83</v>
      </c>
      <c r="AV255" s="12" t="s">
        <v>83</v>
      </c>
      <c r="AW255" s="12" t="s">
        <v>30</v>
      </c>
      <c r="AX255" s="12" t="s">
        <v>73</v>
      </c>
      <c r="AY255" s="146" t="s">
        <v>134</v>
      </c>
    </row>
    <row r="256" spans="2:65" s="13" customFormat="1">
      <c r="B256" s="155"/>
      <c r="D256" s="145" t="s">
        <v>143</v>
      </c>
      <c r="E256" s="156" t="s">
        <v>91</v>
      </c>
      <c r="F256" s="157" t="s">
        <v>171</v>
      </c>
      <c r="H256" s="158">
        <v>37.49</v>
      </c>
      <c r="I256" s="159"/>
      <c r="L256" s="155"/>
      <c r="M256" s="160"/>
      <c r="T256" s="161"/>
      <c r="AT256" s="156" t="s">
        <v>143</v>
      </c>
      <c r="AU256" s="156" t="s">
        <v>83</v>
      </c>
      <c r="AV256" s="13" t="s">
        <v>141</v>
      </c>
      <c r="AW256" s="13" t="s">
        <v>30</v>
      </c>
      <c r="AX256" s="13" t="s">
        <v>81</v>
      </c>
      <c r="AY256" s="156" t="s">
        <v>134</v>
      </c>
    </row>
    <row r="257" spans="2:65" s="1" customFormat="1" ht="16.5" customHeight="1">
      <c r="B257" s="129"/>
      <c r="C257" s="130" t="s">
        <v>417</v>
      </c>
      <c r="D257" s="130" t="s">
        <v>137</v>
      </c>
      <c r="E257" s="131" t="s">
        <v>418</v>
      </c>
      <c r="F257" s="132" t="s">
        <v>419</v>
      </c>
      <c r="G257" s="133" t="s">
        <v>192</v>
      </c>
      <c r="H257" s="134">
        <v>9</v>
      </c>
      <c r="I257" s="135"/>
      <c r="J257" s="136">
        <f>ROUND(I257*H257,2)</f>
        <v>0</v>
      </c>
      <c r="K257" s="137"/>
      <c r="L257" s="31"/>
      <c r="M257" s="138" t="s">
        <v>1</v>
      </c>
      <c r="N257" s="139" t="s">
        <v>38</v>
      </c>
      <c r="P257" s="140">
        <f>O257*H257</f>
        <v>0</v>
      </c>
      <c r="Q257" s="140">
        <v>3.0000000000000001E-5</v>
      </c>
      <c r="R257" s="140">
        <f>Q257*H257</f>
        <v>2.7E-4</v>
      </c>
      <c r="S257" s="140">
        <v>0</v>
      </c>
      <c r="T257" s="141">
        <f>S257*H257</f>
        <v>0</v>
      </c>
      <c r="AR257" s="142" t="s">
        <v>255</v>
      </c>
      <c r="AT257" s="142" t="s">
        <v>137</v>
      </c>
      <c r="AU257" s="142" t="s">
        <v>83</v>
      </c>
      <c r="AY257" s="16" t="s">
        <v>134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6" t="s">
        <v>81</v>
      </c>
      <c r="BK257" s="143">
        <f>ROUND(I257*H257,2)</f>
        <v>0</v>
      </c>
      <c r="BL257" s="16" t="s">
        <v>255</v>
      </c>
      <c r="BM257" s="142" t="s">
        <v>420</v>
      </c>
    </row>
    <row r="258" spans="2:65" s="12" customFormat="1">
      <c r="B258" s="144"/>
      <c r="D258" s="145" t="s">
        <v>143</v>
      </c>
      <c r="E258" s="146" t="s">
        <v>1</v>
      </c>
      <c r="F258" s="147" t="s">
        <v>421</v>
      </c>
      <c r="H258" s="148">
        <v>5</v>
      </c>
      <c r="I258" s="149"/>
      <c r="L258" s="144"/>
      <c r="M258" s="150"/>
      <c r="T258" s="151"/>
      <c r="AT258" s="146" t="s">
        <v>143</v>
      </c>
      <c r="AU258" s="146" t="s">
        <v>83</v>
      </c>
      <c r="AV258" s="12" t="s">
        <v>83</v>
      </c>
      <c r="AW258" s="12" t="s">
        <v>30</v>
      </c>
      <c r="AX258" s="12" t="s">
        <v>73</v>
      </c>
      <c r="AY258" s="146" t="s">
        <v>134</v>
      </c>
    </row>
    <row r="259" spans="2:65" s="12" customFormat="1">
      <c r="B259" s="144"/>
      <c r="D259" s="145" t="s">
        <v>143</v>
      </c>
      <c r="E259" s="146" t="s">
        <v>1</v>
      </c>
      <c r="F259" s="147" t="s">
        <v>422</v>
      </c>
      <c r="H259" s="148">
        <v>4</v>
      </c>
      <c r="I259" s="149"/>
      <c r="L259" s="144"/>
      <c r="M259" s="150"/>
      <c r="T259" s="151"/>
      <c r="AT259" s="146" t="s">
        <v>143</v>
      </c>
      <c r="AU259" s="146" t="s">
        <v>83</v>
      </c>
      <c r="AV259" s="12" t="s">
        <v>83</v>
      </c>
      <c r="AW259" s="12" t="s">
        <v>30</v>
      </c>
      <c r="AX259" s="12" t="s">
        <v>73</v>
      </c>
      <c r="AY259" s="146" t="s">
        <v>134</v>
      </c>
    </row>
    <row r="260" spans="2:65" s="13" customFormat="1">
      <c r="B260" s="155"/>
      <c r="D260" s="145" t="s">
        <v>143</v>
      </c>
      <c r="E260" s="156" t="s">
        <v>1</v>
      </c>
      <c r="F260" s="157" t="s">
        <v>171</v>
      </c>
      <c r="H260" s="158">
        <v>9</v>
      </c>
      <c r="I260" s="159"/>
      <c r="L260" s="155"/>
      <c r="M260" s="160"/>
      <c r="T260" s="161"/>
      <c r="AT260" s="156" t="s">
        <v>143</v>
      </c>
      <c r="AU260" s="156" t="s">
        <v>83</v>
      </c>
      <c r="AV260" s="13" t="s">
        <v>141</v>
      </c>
      <c r="AW260" s="13" t="s">
        <v>30</v>
      </c>
      <c r="AX260" s="13" t="s">
        <v>81</v>
      </c>
      <c r="AY260" s="156" t="s">
        <v>134</v>
      </c>
    </row>
    <row r="261" spans="2:65" s="1" customFormat="1" ht="21.75" customHeight="1">
      <c r="B261" s="129"/>
      <c r="C261" s="130" t="s">
        <v>423</v>
      </c>
      <c r="D261" s="130" t="s">
        <v>137</v>
      </c>
      <c r="E261" s="131" t="s">
        <v>424</v>
      </c>
      <c r="F261" s="132" t="s">
        <v>425</v>
      </c>
      <c r="G261" s="133" t="s">
        <v>192</v>
      </c>
      <c r="H261" s="134">
        <v>9</v>
      </c>
      <c r="I261" s="135"/>
      <c r="J261" s="136">
        <f>ROUND(I261*H261,2)</f>
        <v>0</v>
      </c>
      <c r="K261" s="137"/>
      <c r="L261" s="31"/>
      <c r="M261" s="138" t="s">
        <v>1</v>
      </c>
      <c r="N261" s="139" t="s">
        <v>38</v>
      </c>
      <c r="P261" s="140">
        <f>O261*H261</f>
        <v>0</v>
      </c>
      <c r="Q261" s="140">
        <v>3.0000000000000001E-5</v>
      </c>
      <c r="R261" s="140">
        <f>Q261*H261</f>
        <v>2.7E-4</v>
      </c>
      <c r="S261" s="140">
        <v>0</v>
      </c>
      <c r="T261" s="141">
        <f>S261*H261</f>
        <v>0</v>
      </c>
      <c r="AR261" s="142" t="s">
        <v>255</v>
      </c>
      <c r="AT261" s="142" t="s">
        <v>137</v>
      </c>
      <c r="AU261" s="142" t="s">
        <v>83</v>
      </c>
      <c r="AY261" s="16" t="s">
        <v>134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6" t="s">
        <v>81</v>
      </c>
      <c r="BK261" s="143">
        <f>ROUND(I261*H261,2)</f>
        <v>0</v>
      </c>
      <c r="BL261" s="16" t="s">
        <v>255</v>
      </c>
      <c r="BM261" s="142" t="s">
        <v>426</v>
      </c>
    </row>
    <row r="262" spans="2:65" s="12" customFormat="1">
      <c r="B262" s="144"/>
      <c r="D262" s="145" t="s">
        <v>143</v>
      </c>
      <c r="E262" s="146" t="s">
        <v>1</v>
      </c>
      <c r="F262" s="147" t="s">
        <v>427</v>
      </c>
      <c r="H262" s="148">
        <v>5</v>
      </c>
      <c r="I262" s="149"/>
      <c r="L262" s="144"/>
      <c r="M262" s="150"/>
      <c r="T262" s="151"/>
      <c r="AT262" s="146" t="s">
        <v>143</v>
      </c>
      <c r="AU262" s="146" t="s">
        <v>83</v>
      </c>
      <c r="AV262" s="12" t="s">
        <v>83</v>
      </c>
      <c r="AW262" s="12" t="s">
        <v>30</v>
      </c>
      <c r="AX262" s="12" t="s">
        <v>73</v>
      </c>
      <c r="AY262" s="146" t="s">
        <v>134</v>
      </c>
    </row>
    <row r="263" spans="2:65" s="12" customFormat="1">
      <c r="B263" s="144"/>
      <c r="D263" s="145" t="s">
        <v>143</v>
      </c>
      <c r="E263" s="146" t="s">
        <v>1</v>
      </c>
      <c r="F263" s="147" t="s">
        <v>428</v>
      </c>
      <c r="H263" s="148">
        <v>4</v>
      </c>
      <c r="I263" s="149"/>
      <c r="L263" s="144"/>
      <c r="M263" s="150"/>
      <c r="T263" s="151"/>
      <c r="AT263" s="146" t="s">
        <v>143</v>
      </c>
      <c r="AU263" s="146" t="s">
        <v>83</v>
      </c>
      <c r="AV263" s="12" t="s">
        <v>83</v>
      </c>
      <c r="AW263" s="12" t="s">
        <v>30</v>
      </c>
      <c r="AX263" s="12" t="s">
        <v>73</v>
      </c>
      <c r="AY263" s="146" t="s">
        <v>134</v>
      </c>
    </row>
    <row r="264" spans="2:65" s="13" customFormat="1">
      <c r="B264" s="155"/>
      <c r="D264" s="145" t="s">
        <v>143</v>
      </c>
      <c r="E264" s="156" t="s">
        <v>1</v>
      </c>
      <c r="F264" s="157" t="s">
        <v>171</v>
      </c>
      <c r="H264" s="158">
        <v>9</v>
      </c>
      <c r="I264" s="159"/>
      <c r="L264" s="155"/>
      <c r="M264" s="160"/>
      <c r="T264" s="161"/>
      <c r="AT264" s="156" t="s">
        <v>143</v>
      </c>
      <c r="AU264" s="156" t="s">
        <v>83</v>
      </c>
      <c r="AV264" s="13" t="s">
        <v>141</v>
      </c>
      <c r="AW264" s="13" t="s">
        <v>30</v>
      </c>
      <c r="AX264" s="13" t="s">
        <v>81</v>
      </c>
      <c r="AY264" s="156" t="s">
        <v>134</v>
      </c>
    </row>
    <row r="265" spans="2:65" s="1" customFormat="1" ht="16.5" customHeight="1">
      <c r="B265" s="129"/>
      <c r="C265" s="130" t="s">
        <v>429</v>
      </c>
      <c r="D265" s="130" t="s">
        <v>137</v>
      </c>
      <c r="E265" s="131" t="s">
        <v>430</v>
      </c>
      <c r="F265" s="132" t="s">
        <v>431</v>
      </c>
      <c r="G265" s="133" t="s">
        <v>192</v>
      </c>
      <c r="H265" s="134">
        <v>1</v>
      </c>
      <c r="I265" s="135"/>
      <c r="J265" s="136">
        <f>ROUND(I265*H265,2)</f>
        <v>0</v>
      </c>
      <c r="K265" s="137"/>
      <c r="L265" s="31"/>
      <c r="M265" s="138" t="s">
        <v>1</v>
      </c>
      <c r="N265" s="139" t="s">
        <v>38</v>
      </c>
      <c r="P265" s="140">
        <f>O265*H265</f>
        <v>0</v>
      </c>
      <c r="Q265" s="140">
        <v>3.0000000000000001E-5</v>
      </c>
      <c r="R265" s="140">
        <f>Q265*H265</f>
        <v>3.0000000000000001E-5</v>
      </c>
      <c r="S265" s="140">
        <v>0</v>
      </c>
      <c r="T265" s="141">
        <f>S265*H265</f>
        <v>0</v>
      </c>
      <c r="AR265" s="142" t="s">
        <v>255</v>
      </c>
      <c r="AT265" s="142" t="s">
        <v>137</v>
      </c>
      <c r="AU265" s="142" t="s">
        <v>83</v>
      </c>
      <c r="AY265" s="16" t="s">
        <v>134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6" t="s">
        <v>81</v>
      </c>
      <c r="BK265" s="143">
        <f>ROUND(I265*H265,2)</f>
        <v>0</v>
      </c>
      <c r="BL265" s="16" t="s">
        <v>255</v>
      </c>
      <c r="BM265" s="142" t="s">
        <v>432</v>
      </c>
    </row>
    <row r="266" spans="2:65" s="12" customFormat="1">
      <c r="B266" s="144"/>
      <c r="D266" s="145" t="s">
        <v>143</v>
      </c>
      <c r="E266" s="146" t="s">
        <v>1</v>
      </c>
      <c r="F266" s="147" t="s">
        <v>433</v>
      </c>
      <c r="H266" s="148">
        <v>1</v>
      </c>
      <c r="I266" s="149"/>
      <c r="L266" s="144"/>
      <c r="M266" s="150"/>
      <c r="T266" s="151"/>
      <c r="AT266" s="146" t="s">
        <v>143</v>
      </c>
      <c r="AU266" s="146" t="s">
        <v>83</v>
      </c>
      <c r="AV266" s="12" t="s">
        <v>83</v>
      </c>
      <c r="AW266" s="12" t="s">
        <v>30</v>
      </c>
      <c r="AX266" s="12" t="s">
        <v>81</v>
      </c>
      <c r="AY266" s="146" t="s">
        <v>134</v>
      </c>
    </row>
    <row r="267" spans="2:65" s="1" customFormat="1" ht="21.75" customHeight="1">
      <c r="B267" s="129"/>
      <c r="C267" s="130" t="s">
        <v>434</v>
      </c>
      <c r="D267" s="130" t="s">
        <v>137</v>
      </c>
      <c r="E267" s="131" t="s">
        <v>435</v>
      </c>
      <c r="F267" s="132" t="s">
        <v>436</v>
      </c>
      <c r="G267" s="133" t="s">
        <v>192</v>
      </c>
      <c r="H267" s="134">
        <v>1</v>
      </c>
      <c r="I267" s="135"/>
      <c r="J267" s="136">
        <f>ROUND(I267*H267,2)</f>
        <v>0</v>
      </c>
      <c r="K267" s="137"/>
      <c r="L267" s="31"/>
      <c r="M267" s="138" t="s">
        <v>1</v>
      </c>
      <c r="N267" s="139" t="s">
        <v>38</v>
      </c>
      <c r="P267" s="140">
        <f>O267*H267</f>
        <v>0</v>
      </c>
      <c r="Q267" s="140">
        <v>3.0000000000000001E-5</v>
      </c>
      <c r="R267" s="140">
        <f>Q267*H267</f>
        <v>3.0000000000000001E-5</v>
      </c>
      <c r="S267" s="140">
        <v>0</v>
      </c>
      <c r="T267" s="141">
        <f>S267*H267</f>
        <v>0</v>
      </c>
      <c r="AR267" s="142" t="s">
        <v>255</v>
      </c>
      <c r="AT267" s="142" t="s">
        <v>137</v>
      </c>
      <c r="AU267" s="142" t="s">
        <v>83</v>
      </c>
      <c r="AY267" s="16" t="s">
        <v>134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16" t="s">
        <v>81</v>
      </c>
      <c r="BK267" s="143">
        <f>ROUND(I267*H267,2)</f>
        <v>0</v>
      </c>
      <c r="BL267" s="16" t="s">
        <v>255</v>
      </c>
      <c r="BM267" s="142" t="s">
        <v>437</v>
      </c>
    </row>
    <row r="268" spans="2:65" s="12" customFormat="1">
      <c r="B268" s="144"/>
      <c r="D268" s="145" t="s">
        <v>143</v>
      </c>
      <c r="E268" s="146" t="s">
        <v>1</v>
      </c>
      <c r="F268" s="147" t="s">
        <v>438</v>
      </c>
      <c r="H268" s="148">
        <v>1</v>
      </c>
      <c r="I268" s="149"/>
      <c r="L268" s="144"/>
      <c r="M268" s="150"/>
      <c r="T268" s="151"/>
      <c r="AT268" s="146" t="s">
        <v>143</v>
      </c>
      <c r="AU268" s="146" t="s">
        <v>83</v>
      </c>
      <c r="AV268" s="12" t="s">
        <v>83</v>
      </c>
      <c r="AW268" s="12" t="s">
        <v>30</v>
      </c>
      <c r="AX268" s="12" t="s">
        <v>81</v>
      </c>
      <c r="AY268" s="146" t="s">
        <v>134</v>
      </c>
    </row>
    <row r="269" spans="2:65" s="1" customFormat="1" ht="24.15" customHeight="1">
      <c r="B269" s="129"/>
      <c r="C269" s="130" t="s">
        <v>439</v>
      </c>
      <c r="D269" s="130" t="s">
        <v>137</v>
      </c>
      <c r="E269" s="131" t="s">
        <v>440</v>
      </c>
      <c r="F269" s="132" t="s">
        <v>441</v>
      </c>
      <c r="G269" s="133" t="s">
        <v>321</v>
      </c>
      <c r="H269" s="173"/>
      <c r="I269" s="135"/>
      <c r="J269" s="136">
        <f>ROUND(I269*H269,2)</f>
        <v>0</v>
      </c>
      <c r="K269" s="137"/>
      <c r="L269" s="31"/>
      <c r="M269" s="138" t="s">
        <v>1</v>
      </c>
      <c r="N269" s="139" t="s">
        <v>38</v>
      </c>
      <c r="P269" s="140">
        <f>O269*H269</f>
        <v>0</v>
      </c>
      <c r="Q269" s="140">
        <v>0</v>
      </c>
      <c r="R269" s="140">
        <f>Q269*H269</f>
        <v>0</v>
      </c>
      <c r="S269" s="140">
        <v>0</v>
      </c>
      <c r="T269" s="141">
        <f>S269*H269</f>
        <v>0</v>
      </c>
      <c r="AR269" s="142" t="s">
        <v>255</v>
      </c>
      <c r="AT269" s="142" t="s">
        <v>137</v>
      </c>
      <c r="AU269" s="142" t="s">
        <v>83</v>
      </c>
      <c r="AY269" s="16" t="s">
        <v>134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6" t="s">
        <v>81</v>
      </c>
      <c r="BK269" s="143">
        <f>ROUND(I269*H269,2)</f>
        <v>0</v>
      </c>
      <c r="BL269" s="16" t="s">
        <v>255</v>
      </c>
      <c r="BM269" s="142" t="s">
        <v>442</v>
      </c>
    </row>
    <row r="270" spans="2:65" s="11" customFormat="1" ht="22.95" customHeight="1">
      <c r="B270" s="117"/>
      <c r="D270" s="118" t="s">
        <v>72</v>
      </c>
      <c r="E270" s="127" t="s">
        <v>443</v>
      </c>
      <c r="F270" s="127" t="s">
        <v>444</v>
      </c>
      <c r="I270" s="120"/>
      <c r="J270" s="128">
        <f>BK270</f>
        <v>0</v>
      </c>
      <c r="L270" s="117"/>
      <c r="M270" s="122"/>
      <c r="P270" s="123">
        <f>SUM(P271:P286)</f>
        <v>0</v>
      </c>
      <c r="R270" s="123">
        <f>SUM(R271:R286)</f>
        <v>0.5179878</v>
      </c>
      <c r="T270" s="124">
        <f>SUM(T271:T286)</f>
        <v>0.63049599999999995</v>
      </c>
      <c r="AR270" s="118" t="s">
        <v>83</v>
      </c>
      <c r="AT270" s="125" t="s">
        <v>72</v>
      </c>
      <c r="AU270" s="125" t="s">
        <v>81</v>
      </c>
      <c r="AY270" s="118" t="s">
        <v>134</v>
      </c>
      <c r="BK270" s="126">
        <f>SUM(BK271:BK286)</f>
        <v>0</v>
      </c>
    </row>
    <row r="271" spans="2:65" s="1" customFormat="1" ht="16.5" customHeight="1">
      <c r="B271" s="129"/>
      <c r="C271" s="130" t="s">
        <v>445</v>
      </c>
      <c r="D271" s="130" t="s">
        <v>137</v>
      </c>
      <c r="E271" s="131" t="s">
        <v>446</v>
      </c>
      <c r="F271" s="132" t="s">
        <v>447</v>
      </c>
      <c r="G271" s="133" t="s">
        <v>162</v>
      </c>
      <c r="H271" s="134">
        <v>29.19</v>
      </c>
      <c r="I271" s="135"/>
      <c r="J271" s="136">
        <f>ROUND(I271*H271,2)</f>
        <v>0</v>
      </c>
      <c r="K271" s="137"/>
      <c r="L271" s="31"/>
      <c r="M271" s="138" t="s">
        <v>1</v>
      </c>
      <c r="N271" s="139" t="s">
        <v>38</v>
      </c>
      <c r="P271" s="140">
        <f>O271*H271</f>
        <v>0</v>
      </c>
      <c r="Q271" s="140">
        <v>2.9999999999999997E-4</v>
      </c>
      <c r="R271" s="140">
        <f>Q271*H271</f>
        <v>8.7569999999999992E-3</v>
      </c>
      <c r="S271" s="140">
        <v>0</v>
      </c>
      <c r="T271" s="141">
        <f>S271*H271</f>
        <v>0</v>
      </c>
      <c r="AR271" s="142" t="s">
        <v>255</v>
      </c>
      <c r="AT271" s="142" t="s">
        <v>137</v>
      </c>
      <c r="AU271" s="142" t="s">
        <v>83</v>
      </c>
      <c r="AY271" s="16" t="s">
        <v>134</v>
      </c>
      <c r="BE271" s="143">
        <f>IF(N271="základní",J271,0)</f>
        <v>0</v>
      </c>
      <c r="BF271" s="143">
        <f>IF(N271="snížená",J271,0)</f>
        <v>0</v>
      </c>
      <c r="BG271" s="143">
        <f>IF(N271="zákl. přenesená",J271,0)</f>
        <v>0</v>
      </c>
      <c r="BH271" s="143">
        <f>IF(N271="sníž. přenesená",J271,0)</f>
        <v>0</v>
      </c>
      <c r="BI271" s="143">
        <f>IF(N271="nulová",J271,0)</f>
        <v>0</v>
      </c>
      <c r="BJ271" s="16" t="s">
        <v>81</v>
      </c>
      <c r="BK271" s="143">
        <f>ROUND(I271*H271,2)</f>
        <v>0</v>
      </c>
      <c r="BL271" s="16" t="s">
        <v>255</v>
      </c>
      <c r="BM271" s="142" t="s">
        <v>448</v>
      </c>
    </row>
    <row r="272" spans="2:65" s="12" customFormat="1">
      <c r="B272" s="144"/>
      <c r="D272" s="145" t="s">
        <v>143</v>
      </c>
      <c r="E272" s="146" t="s">
        <v>1</v>
      </c>
      <c r="F272" s="147" t="s">
        <v>449</v>
      </c>
      <c r="H272" s="148">
        <v>8.48</v>
      </c>
      <c r="I272" s="149"/>
      <c r="L272" s="144"/>
      <c r="M272" s="150"/>
      <c r="T272" s="151"/>
      <c r="AT272" s="146" t="s">
        <v>143</v>
      </c>
      <c r="AU272" s="146" t="s">
        <v>83</v>
      </c>
      <c r="AV272" s="12" t="s">
        <v>83</v>
      </c>
      <c r="AW272" s="12" t="s">
        <v>30</v>
      </c>
      <c r="AX272" s="12" t="s">
        <v>73</v>
      </c>
      <c r="AY272" s="146" t="s">
        <v>134</v>
      </c>
    </row>
    <row r="273" spans="2:65" s="12" customFormat="1">
      <c r="B273" s="144"/>
      <c r="D273" s="145" t="s">
        <v>143</v>
      </c>
      <c r="E273" s="146" t="s">
        <v>1</v>
      </c>
      <c r="F273" s="147" t="s">
        <v>450</v>
      </c>
      <c r="H273" s="148">
        <v>20.71</v>
      </c>
      <c r="I273" s="149"/>
      <c r="L273" s="144"/>
      <c r="M273" s="150"/>
      <c r="T273" s="151"/>
      <c r="AT273" s="146" t="s">
        <v>143</v>
      </c>
      <c r="AU273" s="146" t="s">
        <v>83</v>
      </c>
      <c r="AV273" s="12" t="s">
        <v>83</v>
      </c>
      <c r="AW273" s="12" t="s">
        <v>30</v>
      </c>
      <c r="AX273" s="12" t="s">
        <v>73</v>
      </c>
      <c r="AY273" s="146" t="s">
        <v>134</v>
      </c>
    </row>
    <row r="274" spans="2:65" s="13" customFormat="1">
      <c r="B274" s="155"/>
      <c r="D274" s="145" t="s">
        <v>143</v>
      </c>
      <c r="E274" s="156" t="s">
        <v>1</v>
      </c>
      <c r="F274" s="157" t="s">
        <v>171</v>
      </c>
      <c r="H274" s="158">
        <v>29.19</v>
      </c>
      <c r="I274" s="159"/>
      <c r="L274" s="155"/>
      <c r="M274" s="160"/>
      <c r="T274" s="161"/>
      <c r="AT274" s="156" t="s">
        <v>143</v>
      </c>
      <c r="AU274" s="156" t="s">
        <v>83</v>
      </c>
      <c r="AV274" s="13" t="s">
        <v>141</v>
      </c>
      <c r="AW274" s="13" t="s">
        <v>30</v>
      </c>
      <c r="AX274" s="13" t="s">
        <v>81</v>
      </c>
      <c r="AY274" s="156" t="s">
        <v>134</v>
      </c>
    </row>
    <row r="275" spans="2:65" s="1" customFormat="1" ht="24.15" customHeight="1">
      <c r="B275" s="129"/>
      <c r="C275" s="130" t="s">
        <v>451</v>
      </c>
      <c r="D275" s="130" t="s">
        <v>137</v>
      </c>
      <c r="E275" s="131" t="s">
        <v>452</v>
      </c>
      <c r="F275" s="132" t="s">
        <v>453</v>
      </c>
      <c r="G275" s="133" t="s">
        <v>162</v>
      </c>
      <c r="H275" s="134">
        <v>23.18</v>
      </c>
      <c r="I275" s="135"/>
      <c r="J275" s="136">
        <f>ROUND(I275*H275,2)</f>
        <v>0</v>
      </c>
      <c r="K275" s="137"/>
      <c r="L275" s="31"/>
      <c r="M275" s="138" t="s">
        <v>1</v>
      </c>
      <c r="N275" s="139" t="s">
        <v>38</v>
      </c>
      <c r="P275" s="140">
        <f>O275*H275</f>
        <v>0</v>
      </c>
      <c r="Q275" s="140">
        <v>0</v>
      </c>
      <c r="R275" s="140">
        <f>Q275*H275</f>
        <v>0</v>
      </c>
      <c r="S275" s="140">
        <v>2.7199999999999998E-2</v>
      </c>
      <c r="T275" s="141">
        <f>S275*H275</f>
        <v>0.63049599999999995</v>
      </c>
      <c r="AR275" s="142" t="s">
        <v>255</v>
      </c>
      <c r="AT275" s="142" t="s">
        <v>137</v>
      </c>
      <c r="AU275" s="142" t="s">
        <v>83</v>
      </c>
      <c r="AY275" s="16" t="s">
        <v>134</v>
      </c>
      <c r="BE275" s="143">
        <f>IF(N275="základní",J275,0)</f>
        <v>0</v>
      </c>
      <c r="BF275" s="143">
        <f>IF(N275="snížená",J275,0)</f>
        <v>0</v>
      </c>
      <c r="BG275" s="143">
        <f>IF(N275="zákl. přenesená",J275,0)</f>
        <v>0</v>
      </c>
      <c r="BH275" s="143">
        <f>IF(N275="sníž. přenesená",J275,0)</f>
        <v>0</v>
      </c>
      <c r="BI275" s="143">
        <f>IF(N275="nulová",J275,0)</f>
        <v>0</v>
      </c>
      <c r="BJ275" s="16" t="s">
        <v>81</v>
      </c>
      <c r="BK275" s="143">
        <f>ROUND(I275*H275,2)</f>
        <v>0</v>
      </c>
      <c r="BL275" s="16" t="s">
        <v>255</v>
      </c>
      <c r="BM275" s="142" t="s">
        <v>454</v>
      </c>
    </row>
    <row r="276" spans="2:65" s="14" customFormat="1">
      <c r="B276" s="174"/>
      <c r="D276" s="145" t="s">
        <v>143</v>
      </c>
      <c r="E276" s="175" t="s">
        <v>1</v>
      </c>
      <c r="F276" s="176" t="s">
        <v>455</v>
      </c>
      <c r="H276" s="175" t="s">
        <v>1</v>
      </c>
      <c r="I276" s="177"/>
      <c r="L276" s="174"/>
      <c r="M276" s="178"/>
      <c r="T276" s="179"/>
      <c r="AT276" s="175" t="s">
        <v>143</v>
      </c>
      <c r="AU276" s="175" t="s">
        <v>83</v>
      </c>
      <c r="AV276" s="14" t="s">
        <v>81</v>
      </c>
      <c r="AW276" s="14" t="s">
        <v>30</v>
      </c>
      <c r="AX276" s="14" t="s">
        <v>73</v>
      </c>
      <c r="AY276" s="175" t="s">
        <v>134</v>
      </c>
    </row>
    <row r="277" spans="2:65" s="12" customFormat="1">
      <c r="B277" s="144"/>
      <c r="D277" s="145" t="s">
        <v>143</v>
      </c>
      <c r="E277" s="146" t="s">
        <v>1</v>
      </c>
      <c r="F277" s="147" t="s">
        <v>456</v>
      </c>
      <c r="H277" s="148">
        <v>8.2799999999999994</v>
      </c>
      <c r="I277" s="149"/>
      <c r="L277" s="144"/>
      <c r="M277" s="150"/>
      <c r="T277" s="151"/>
      <c r="AT277" s="146" t="s">
        <v>143</v>
      </c>
      <c r="AU277" s="146" t="s">
        <v>83</v>
      </c>
      <c r="AV277" s="12" t="s">
        <v>83</v>
      </c>
      <c r="AW277" s="12" t="s">
        <v>30</v>
      </c>
      <c r="AX277" s="12" t="s">
        <v>73</v>
      </c>
      <c r="AY277" s="146" t="s">
        <v>134</v>
      </c>
    </row>
    <row r="278" spans="2:65" s="12" customFormat="1">
      <c r="B278" s="144"/>
      <c r="D278" s="145" t="s">
        <v>143</v>
      </c>
      <c r="E278" s="146" t="s">
        <v>1</v>
      </c>
      <c r="F278" s="147" t="s">
        <v>457</v>
      </c>
      <c r="H278" s="148">
        <v>14.9</v>
      </c>
      <c r="I278" s="149"/>
      <c r="L278" s="144"/>
      <c r="M278" s="150"/>
      <c r="T278" s="151"/>
      <c r="AT278" s="146" t="s">
        <v>143</v>
      </c>
      <c r="AU278" s="146" t="s">
        <v>83</v>
      </c>
      <c r="AV278" s="12" t="s">
        <v>83</v>
      </c>
      <c r="AW278" s="12" t="s">
        <v>30</v>
      </c>
      <c r="AX278" s="12" t="s">
        <v>73</v>
      </c>
      <c r="AY278" s="146" t="s">
        <v>134</v>
      </c>
    </row>
    <row r="279" spans="2:65" s="13" customFormat="1">
      <c r="B279" s="155"/>
      <c r="D279" s="145" t="s">
        <v>143</v>
      </c>
      <c r="E279" s="156" t="s">
        <v>1</v>
      </c>
      <c r="F279" s="157" t="s">
        <v>171</v>
      </c>
      <c r="H279" s="158">
        <v>23.18</v>
      </c>
      <c r="I279" s="159"/>
      <c r="L279" s="155"/>
      <c r="M279" s="160"/>
      <c r="T279" s="161"/>
      <c r="AT279" s="156" t="s">
        <v>143</v>
      </c>
      <c r="AU279" s="156" t="s">
        <v>83</v>
      </c>
      <c r="AV279" s="13" t="s">
        <v>141</v>
      </c>
      <c r="AW279" s="13" t="s">
        <v>30</v>
      </c>
      <c r="AX279" s="13" t="s">
        <v>81</v>
      </c>
      <c r="AY279" s="156" t="s">
        <v>134</v>
      </c>
    </row>
    <row r="280" spans="2:65" s="1" customFormat="1" ht="33" customHeight="1">
      <c r="B280" s="129"/>
      <c r="C280" s="130" t="s">
        <v>458</v>
      </c>
      <c r="D280" s="130" t="s">
        <v>137</v>
      </c>
      <c r="E280" s="131" t="s">
        <v>459</v>
      </c>
      <c r="F280" s="132" t="s">
        <v>460</v>
      </c>
      <c r="G280" s="133" t="s">
        <v>162</v>
      </c>
      <c r="H280" s="134">
        <v>31.59</v>
      </c>
      <c r="I280" s="135"/>
      <c r="J280" s="136">
        <f>ROUND(I280*H280,2)</f>
        <v>0</v>
      </c>
      <c r="K280" s="137"/>
      <c r="L280" s="31"/>
      <c r="M280" s="138" t="s">
        <v>1</v>
      </c>
      <c r="N280" s="139" t="s">
        <v>38</v>
      </c>
      <c r="P280" s="140">
        <f>O280*H280</f>
        <v>0</v>
      </c>
      <c r="Q280" s="140">
        <v>4.8999999999999998E-3</v>
      </c>
      <c r="R280" s="140">
        <f>Q280*H280</f>
        <v>0.15479099999999998</v>
      </c>
      <c r="S280" s="140">
        <v>0</v>
      </c>
      <c r="T280" s="141">
        <f>S280*H280</f>
        <v>0</v>
      </c>
      <c r="AR280" s="142" t="s">
        <v>255</v>
      </c>
      <c r="AT280" s="142" t="s">
        <v>137</v>
      </c>
      <c r="AU280" s="142" t="s">
        <v>83</v>
      </c>
      <c r="AY280" s="16" t="s">
        <v>134</v>
      </c>
      <c r="BE280" s="143">
        <f>IF(N280="základní",J280,0)</f>
        <v>0</v>
      </c>
      <c r="BF280" s="143">
        <f>IF(N280="snížená",J280,0)</f>
        <v>0</v>
      </c>
      <c r="BG280" s="143">
        <f>IF(N280="zákl. přenesená",J280,0)</f>
        <v>0</v>
      </c>
      <c r="BH280" s="143">
        <f>IF(N280="sníž. přenesená",J280,0)</f>
        <v>0</v>
      </c>
      <c r="BI280" s="143">
        <f>IF(N280="nulová",J280,0)</f>
        <v>0</v>
      </c>
      <c r="BJ280" s="16" t="s">
        <v>81</v>
      </c>
      <c r="BK280" s="143">
        <f>ROUND(I280*H280,2)</f>
        <v>0</v>
      </c>
      <c r="BL280" s="16" t="s">
        <v>255</v>
      </c>
      <c r="BM280" s="142" t="s">
        <v>461</v>
      </c>
    </row>
    <row r="281" spans="2:65" s="12" customFormat="1">
      <c r="B281" s="144"/>
      <c r="D281" s="145" t="s">
        <v>143</v>
      </c>
      <c r="E281" s="146" t="s">
        <v>1</v>
      </c>
      <c r="F281" s="147" t="s">
        <v>449</v>
      </c>
      <c r="H281" s="148">
        <v>8.48</v>
      </c>
      <c r="I281" s="149"/>
      <c r="L281" s="144"/>
      <c r="M281" s="150"/>
      <c r="T281" s="151"/>
      <c r="AT281" s="146" t="s">
        <v>143</v>
      </c>
      <c r="AU281" s="146" t="s">
        <v>83</v>
      </c>
      <c r="AV281" s="12" t="s">
        <v>83</v>
      </c>
      <c r="AW281" s="12" t="s">
        <v>30</v>
      </c>
      <c r="AX281" s="12" t="s">
        <v>73</v>
      </c>
      <c r="AY281" s="146" t="s">
        <v>134</v>
      </c>
    </row>
    <row r="282" spans="2:65" s="12" customFormat="1">
      <c r="B282" s="144"/>
      <c r="D282" s="145" t="s">
        <v>143</v>
      </c>
      <c r="E282" s="146" t="s">
        <v>1</v>
      </c>
      <c r="F282" s="147" t="s">
        <v>462</v>
      </c>
      <c r="H282" s="148">
        <v>23.11</v>
      </c>
      <c r="I282" s="149"/>
      <c r="L282" s="144"/>
      <c r="M282" s="150"/>
      <c r="T282" s="151"/>
      <c r="AT282" s="146" t="s">
        <v>143</v>
      </c>
      <c r="AU282" s="146" t="s">
        <v>83</v>
      </c>
      <c r="AV282" s="12" t="s">
        <v>83</v>
      </c>
      <c r="AW282" s="12" t="s">
        <v>30</v>
      </c>
      <c r="AX282" s="12" t="s">
        <v>73</v>
      </c>
      <c r="AY282" s="146" t="s">
        <v>134</v>
      </c>
    </row>
    <row r="283" spans="2:65" s="13" customFormat="1">
      <c r="B283" s="155"/>
      <c r="D283" s="145" t="s">
        <v>143</v>
      </c>
      <c r="E283" s="156" t="s">
        <v>1</v>
      </c>
      <c r="F283" s="157" t="s">
        <v>171</v>
      </c>
      <c r="H283" s="158">
        <v>31.59</v>
      </c>
      <c r="I283" s="159"/>
      <c r="L283" s="155"/>
      <c r="M283" s="160"/>
      <c r="T283" s="161"/>
      <c r="AT283" s="156" t="s">
        <v>143</v>
      </c>
      <c r="AU283" s="156" t="s">
        <v>83</v>
      </c>
      <c r="AV283" s="13" t="s">
        <v>141</v>
      </c>
      <c r="AW283" s="13" t="s">
        <v>30</v>
      </c>
      <c r="AX283" s="13" t="s">
        <v>81</v>
      </c>
      <c r="AY283" s="156" t="s">
        <v>134</v>
      </c>
    </row>
    <row r="284" spans="2:65" s="1" customFormat="1" ht="16.5" customHeight="1">
      <c r="B284" s="129"/>
      <c r="C284" s="162" t="s">
        <v>463</v>
      </c>
      <c r="D284" s="162" t="s">
        <v>195</v>
      </c>
      <c r="E284" s="163" t="s">
        <v>464</v>
      </c>
      <c r="F284" s="164" t="s">
        <v>465</v>
      </c>
      <c r="G284" s="165" t="s">
        <v>162</v>
      </c>
      <c r="H284" s="166">
        <v>34.749000000000002</v>
      </c>
      <c r="I284" s="167"/>
      <c r="J284" s="168">
        <f>ROUND(I284*H284,2)</f>
        <v>0</v>
      </c>
      <c r="K284" s="169"/>
      <c r="L284" s="170"/>
      <c r="M284" s="171" t="s">
        <v>1</v>
      </c>
      <c r="N284" s="172" t="s">
        <v>38</v>
      </c>
      <c r="P284" s="140">
        <f>O284*H284</f>
        <v>0</v>
      </c>
      <c r="Q284" s="140">
        <v>1.0200000000000001E-2</v>
      </c>
      <c r="R284" s="140">
        <f>Q284*H284</f>
        <v>0.35443980000000003</v>
      </c>
      <c r="S284" s="140">
        <v>0</v>
      </c>
      <c r="T284" s="141">
        <f>S284*H284</f>
        <v>0</v>
      </c>
      <c r="AR284" s="142" t="s">
        <v>298</v>
      </c>
      <c r="AT284" s="142" t="s">
        <v>195</v>
      </c>
      <c r="AU284" s="142" t="s">
        <v>83</v>
      </c>
      <c r="AY284" s="16" t="s">
        <v>134</v>
      </c>
      <c r="BE284" s="143">
        <f>IF(N284="základní",J284,0)</f>
        <v>0</v>
      </c>
      <c r="BF284" s="143">
        <f>IF(N284="snížená",J284,0)</f>
        <v>0</v>
      </c>
      <c r="BG284" s="143">
        <f>IF(N284="zákl. přenesená",J284,0)</f>
        <v>0</v>
      </c>
      <c r="BH284" s="143">
        <f>IF(N284="sníž. přenesená",J284,0)</f>
        <v>0</v>
      </c>
      <c r="BI284" s="143">
        <f>IF(N284="nulová",J284,0)</f>
        <v>0</v>
      </c>
      <c r="BJ284" s="16" t="s">
        <v>81</v>
      </c>
      <c r="BK284" s="143">
        <f>ROUND(I284*H284,2)</f>
        <v>0</v>
      </c>
      <c r="BL284" s="16" t="s">
        <v>255</v>
      </c>
      <c r="BM284" s="142" t="s">
        <v>466</v>
      </c>
    </row>
    <row r="285" spans="2:65" s="12" customFormat="1">
      <c r="B285" s="144"/>
      <c r="D285" s="145" t="s">
        <v>143</v>
      </c>
      <c r="F285" s="147" t="s">
        <v>467</v>
      </c>
      <c r="H285" s="148">
        <v>34.749000000000002</v>
      </c>
      <c r="I285" s="149"/>
      <c r="L285" s="144"/>
      <c r="M285" s="150"/>
      <c r="T285" s="151"/>
      <c r="AT285" s="146" t="s">
        <v>143</v>
      </c>
      <c r="AU285" s="146" t="s">
        <v>83</v>
      </c>
      <c r="AV285" s="12" t="s">
        <v>83</v>
      </c>
      <c r="AW285" s="12" t="s">
        <v>3</v>
      </c>
      <c r="AX285" s="12" t="s">
        <v>81</v>
      </c>
      <c r="AY285" s="146" t="s">
        <v>134</v>
      </c>
    </row>
    <row r="286" spans="2:65" s="1" customFormat="1" ht="24.15" customHeight="1">
      <c r="B286" s="129"/>
      <c r="C286" s="130" t="s">
        <v>468</v>
      </c>
      <c r="D286" s="130" t="s">
        <v>137</v>
      </c>
      <c r="E286" s="131" t="s">
        <v>469</v>
      </c>
      <c r="F286" s="132" t="s">
        <v>470</v>
      </c>
      <c r="G286" s="133" t="s">
        <v>321</v>
      </c>
      <c r="H286" s="173"/>
      <c r="I286" s="135"/>
      <c r="J286" s="136">
        <f>ROUND(I286*H286,2)</f>
        <v>0</v>
      </c>
      <c r="K286" s="137"/>
      <c r="L286" s="31"/>
      <c r="M286" s="138" t="s">
        <v>1</v>
      </c>
      <c r="N286" s="139" t="s">
        <v>38</v>
      </c>
      <c r="P286" s="140">
        <f>O286*H286</f>
        <v>0</v>
      </c>
      <c r="Q286" s="140">
        <v>0</v>
      </c>
      <c r="R286" s="140">
        <f>Q286*H286</f>
        <v>0</v>
      </c>
      <c r="S286" s="140">
        <v>0</v>
      </c>
      <c r="T286" s="141">
        <f>S286*H286</f>
        <v>0</v>
      </c>
      <c r="AR286" s="142" t="s">
        <v>255</v>
      </c>
      <c r="AT286" s="142" t="s">
        <v>137</v>
      </c>
      <c r="AU286" s="142" t="s">
        <v>83</v>
      </c>
      <c r="AY286" s="16" t="s">
        <v>134</v>
      </c>
      <c r="BE286" s="143">
        <f>IF(N286="základní",J286,0)</f>
        <v>0</v>
      </c>
      <c r="BF286" s="143">
        <f>IF(N286="snížená",J286,0)</f>
        <v>0</v>
      </c>
      <c r="BG286" s="143">
        <f>IF(N286="zákl. přenesená",J286,0)</f>
        <v>0</v>
      </c>
      <c r="BH286" s="143">
        <f>IF(N286="sníž. přenesená",J286,0)</f>
        <v>0</v>
      </c>
      <c r="BI286" s="143">
        <f>IF(N286="nulová",J286,0)</f>
        <v>0</v>
      </c>
      <c r="BJ286" s="16" t="s">
        <v>81</v>
      </c>
      <c r="BK286" s="143">
        <f>ROUND(I286*H286,2)</f>
        <v>0</v>
      </c>
      <c r="BL286" s="16" t="s">
        <v>255</v>
      </c>
      <c r="BM286" s="142" t="s">
        <v>471</v>
      </c>
    </row>
    <row r="287" spans="2:65" s="11" customFormat="1" ht="22.95" customHeight="1">
      <c r="B287" s="117"/>
      <c r="D287" s="118" t="s">
        <v>72</v>
      </c>
      <c r="E287" s="127" t="s">
        <v>472</v>
      </c>
      <c r="F287" s="127" t="s">
        <v>473</v>
      </c>
      <c r="I287" s="120"/>
      <c r="J287" s="128">
        <f>BK287</f>
        <v>0</v>
      </c>
      <c r="L287" s="117"/>
      <c r="M287" s="122"/>
      <c r="P287" s="123">
        <f>P288</f>
        <v>0</v>
      </c>
      <c r="R287" s="123">
        <f>R288</f>
        <v>0</v>
      </c>
      <c r="T287" s="124">
        <f>T288</f>
        <v>0</v>
      </c>
      <c r="AR287" s="118" t="s">
        <v>83</v>
      </c>
      <c r="AT287" s="125" t="s">
        <v>72</v>
      </c>
      <c r="AU287" s="125" t="s">
        <v>81</v>
      </c>
      <c r="AY287" s="118" t="s">
        <v>134</v>
      </c>
      <c r="BK287" s="126">
        <f>BK288</f>
        <v>0</v>
      </c>
    </row>
    <row r="288" spans="2:65" s="1" customFormat="1" ht="16.5" customHeight="1">
      <c r="B288" s="129"/>
      <c r="C288" s="130" t="s">
        <v>474</v>
      </c>
      <c r="D288" s="130" t="s">
        <v>137</v>
      </c>
      <c r="E288" s="131" t="s">
        <v>475</v>
      </c>
      <c r="F288" s="132" t="s">
        <v>476</v>
      </c>
      <c r="G288" s="133" t="s">
        <v>272</v>
      </c>
      <c r="H288" s="134">
        <v>1</v>
      </c>
      <c r="I288" s="135"/>
      <c r="J288" s="136">
        <f>ROUND(I288*H288,2)</f>
        <v>0</v>
      </c>
      <c r="K288" s="137"/>
      <c r="L288" s="31"/>
      <c r="M288" s="138" t="s">
        <v>1</v>
      </c>
      <c r="N288" s="139" t="s">
        <v>38</v>
      </c>
      <c r="P288" s="140">
        <f>O288*H288</f>
        <v>0</v>
      </c>
      <c r="Q288" s="140">
        <v>0</v>
      </c>
      <c r="R288" s="140">
        <f>Q288*H288</f>
        <v>0</v>
      </c>
      <c r="S288" s="140">
        <v>0</v>
      </c>
      <c r="T288" s="141">
        <f>S288*H288</f>
        <v>0</v>
      </c>
      <c r="AR288" s="142" t="s">
        <v>255</v>
      </c>
      <c r="AT288" s="142" t="s">
        <v>137</v>
      </c>
      <c r="AU288" s="142" t="s">
        <v>83</v>
      </c>
      <c r="AY288" s="16" t="s">
        <v>134</v>
      </c>
      <c r="BE288" s="143">
        <f>IF(N288="základní",J288,0)</f>
        <v>0</v>
      </c>
      <c r="BF288" s="143">
        <f>IF(N288="snížená",J288,0)</f>
        <v>0</v>
      </c>
      <c r="BG288" s="143">
        <f>IF(N288="zákl. přenesená",J288,0)</f>
        <v>0</v>
      </c>
      <c r="BH288" s="143">
        <f>IF(N288="sníž. přenesená",J288,0)</f>
        <v>0</v>
      </c>
      <c r="BI288" s="143">
        <f>IF(N288="nulová",J288,0)</f>
        <v>0</v>
      </c>
      <c r="BJ288" s="16" t="s">
        <v>81</v>
      </c>
      <c r="BK288" s="143">
        <f>ROUND(I288*H288,2)</f>
        <v>0</v>
      </c>
      <c r="BL288" s="16" t="s">
        <v>255</v>
      </c>
      <c r="BM288" s="142" t="s">
        <v>477</v>
      </c>
    </row>
    <row r="289" spans="2:65" s="11" customFormat="1" ht="22.95" customHeight="1">
      <c r="B289" s="117"/>
      <c r="D289" s="118" t="s">
        <v>72</v>
      </c>
      <c r="E289" s="127" t="s">
        <v>478</v>
      </c>
      <c r="F289" s="127" t="s">
        <v>479</v>
      </c>
      <c r="I289" s="120"/>
      <c r="J289" s="128">
        <f>BK289</f>
        <v>0</v>
      </c>
      <c r="L289" s="117"/>
      <c r="M289" s="122"/>
      <c r="P289" s="123">
        <f>SUM(P290:P296)</f>
        <v>0</v>
      </c>
      <c r="R289" s="123">
        <f>SUM(R290:R296)</f>
        <v>8.8394039999999993E-2</v>
      </c>
      <c r="T289" s="124">
        <f>SUM(T290:T296)</f>
        <v>0</v>
      </c>
      <c r="AR289" s="118" t="s">
        <v>83</v>
      </c>
      <c r="AT289" s="125" t="s">
        <v>72</v>
      </c>
      <c r="AU289" s="125" t="s">
        <v>81</v>
      </c>
      <c r="AY289" s="118" t="s">
        <v>134</v>
      </c>
      <c r="BK289" s="126">
        <f>SUM(BK290:BK296)</f>
        <v>0</v>
      </c>
    </row>
    <row r="290" spans="2:65" s="1" customFormat="1" ht="24.15" customHeight="1">
      <c r="B290" s="129"/>
      <c r="C290" s="130" t="s">
        <v>480</v>
      </c>
      <c r="D290" s="130" t="s">
        <v>137</v>
      </c>
      <c r="E290" s="131" t="s">
        <v>481</v>
      </c>
      <c r="F290" s="132" t="s">
        <v>482</v>
      </c>
      <c r="G290" s="133" t="s">
        <v>162</v>
      </c>
      <c r="H290" s="134">
        <v>180.39599999999999</v>
      </c>
      <c r="I290" s="135"/>
      <c r="J290" s="136">
        <f>ROUND(I290*H290,2)</f>
        <v>0</v>
      </c>
      <c r="K290" s="137"/>
      <c r="L290" s="31"/>
      <c r="M290" s="138" t="s">
        <v>1</v>
      </c>
      <c r="N290" s="139" t="s">
        <v>38</v>
      </c>
      <c r="P290" s="140">
        <f>O290*H290</f>
        <v>0</v>
      </c>
      <c r="Q290" s="140">
        <v>2.0000000000000001E-4</v>
      </c>
      <c r="R290" s="140">
        <f>Q290*H290</f>
        <v>3.6079199999999999E-2</v>
      </c>
      <c r="S290" s="140">
        <v>0</v>
      </c>
      <c r="T290" s="141">
        <f>S290*H290</f>
        <v>0</v>
      </c>
      <c r="AR290" s="142" t="s">
        <v>255</v>
      </c>
      <c r="AT290" s="142" t="s">
        <v>137</v>
      </c>
      <c r="AU290" s="142" t="s">
        <v>83</v>
      </c>
      <c r="AY290" s="16" t="s">
        <v>134</v>
      </c>
      <c r="BE290" s="143">
        <f>IF(N290="základní",J290,0)</f>
        <v>0</v>
      </c>
      <c r="BF290" s="143">
        <f>IF(N290="snížená",J290,0)</f>
        <v>0</v>
      </c>
      <c r="BG290" s="143">
        <f>IF(N290="zákl. přenesená",J290,0)</f>
        <v>0</v>
      </c>
      <c r="BH290" s="143">
        <f>IF(N290="sníž. přenesená",J290,0)</f>
        <v>0</v>
      </c>
      <c r="BI290" s="143">
        <f>IF(N290="nulová",J290,0)</f>
        <v>0</v>
      </c>
      <c r="BJ290" s="16" t="s">
        <v>81</v>
      </c>
      <c r="BK290" s="143">
        <f>ROUND(I290*H290,2)</f>
        <v>0</v>
      </c>
      <c r="BL290" s="16" t="s">
        <v>255</v>
      </c>
      <c r="BM290" s="142" t="s">
        <v>483</v>
      </c>
    </row>
    <row r="291" spans="2:65" s="12" customFormat="1">
      <c r="B291" s="144"/>
      <c r="D291" s="145" t="s">
        <v>143</v>
      </c>
      <c r="E291" s="146" t="s">
        <v>1</v>
      </c>
      <c r="F291" s="147" t="s">
        <v>484</v>
      </c>
      <c r="H291" s="148">
        <v>72.346000000000004</v>
      </c>
      <c r="I291" s="149"/>
      <c r="L291" s="144"/>
      <c r="M291" s="150"/>
      <c r="T291" s="151"/>
      <c r="AT291" s="146" t="s">
        <v>143</v>
      </c>
      <c r="AU291" s="146" t="s">
        <v>83</v>
      </c>
      <c r="AV291" s="12" t="s">
        <v>83</v>
      </c>
      <c r="AW291" s="12" t="s">
        <v>30</v>
      </c>
      <c r="AX291" s="12" t="s">
        <v>73</v>
      </c>
      <c r="AY291" s="146" t="s">
        <v>134</v>
      </c>
    </row>
    <row r="292" spans="2:65" s="12" customFormat="1">
      <c r="B292" s="144"/>
      <c r="D292" s="145" t="s">
        <v>143</v>
      </c>
      <c r="E292" s="146" t="s">
        <v>1</v>
      </c>
      <c r="F292" s="147" t="s">
        <v>485</v>
      </c>
      <c r="H292" s="148">
        <v>29.86</v>
      </c>
      <c r="I292" s="149"/>
      <c r="L292" s="144"/>
      <c r="M292" s="150"/>
      <c r="T292" s="151"/>
      <c r="AT292" s="146" t="s">
        <v>143</v>
      </c>
      <c r="AU292" s="146" t="s">
        <v>83</v>
      </c>
      <c r="AV292" s="12" t="s">
        <v>83</v>
      </c>
      <c r="AW292" s="12" t="s">
        <v>30</v>
      </c>
      <c r="AX292" s="12" t="s">
        <v>73</v>
      </c>
      <c r="AY292" s="146" t="s">
        <v>134</v>
      </c>
    </row>
    <row r="293" spans="2:65" s="12" customFormat="1">
      <c r="B293" s="144"/>
      <c r="D293" s="145" t="s">
        <v>143</v>
      </c>
      <c r="E293" s="146" t="s">
        <v>1</v>
      </c>
      <c r="F293" s="147" t="s">
        <v>486</v>
      </c>
      <c r="H293" s="148">
        <v>24.01</v>
      </c>
      <c r="I293" s="149"/>
      <c r="L293" s="144"/>
      <c r="M293" s="150"/>
      <c r="T293" s="151"/>
      <c r="AT293" s="146" t="s">
        <v>143</v>
      </c>
      <c r="AU293" s="146" t="s">
        <v>83</v>
      </c>
      <c r="AV293" s="12" t="s">
        <v>83</v>
      </c>
      <c r="AW293" s="12" t="s">
        <v>30</v>
      </c>
      <c r="AX293" s="12" t="s">
        <v>73</v>
      </c>
      <c r="AY293" s="146" t="s">
        <v>134</v>
      </c>
    </row>
    <row r="294" spans="2:65" s="12" customFormat="1">
      <c r="B294" s="144"/>
      <c r="D294" s="145" t="s">
        <v>143</v>
      </c>
      <c r="E294" s="146" t="s">
        <v>1</v>
      </c>
      <c r="F294" s="147" t="s">
        <v>487</v>
      </c>
      <c r="H294" s="148">
        <v>54.18</v>
      </c>
      <c r="I294" s="149"/>
      <c r="L294" s="144"/>
      <c r="M294" s="150"/>
      <c r="T294" s="151"/>
      <c r="AT294" s="146" t="s">
        <v>143</v>
      </c>
      <c r="AU294" s="146" t="s">
        <v>83</v>
      </c>
      <c r="AV294" s="12" t="s">
        <v>83</v>
      </c>
      <c r="AW294" s="12" t="s">
        <v>30</v>
      </c>
      <c r="AX294" s="12" t="s">
        <v>73</v>
      </c>
      <c r="AY294" s="146" t="s">
        <v>134</v>
      </c>
    </row>
    <row r="295" spans="2:65" s="13" customFormat="1">
      <c r="B295" s="155"/>
      <c r="D295" s="145" t="s">
        <v>143</v>
      </c>
      <c r="E295" s="156" t="s">
        <v>1</v>
      </c>
      <c r="F295" s="157" t="s">
        <v>171</v>
      </c>
      <c r="H295" s="158">
        <v>180.39600000000002</v>
      </c>
      <c r="I295" s="159"/>
      <c r="L295" s="155"/>
      <c r="M295" s="160"/>
      <c r="T295" s="161"/>
      <c r="AT295" s="156" t="s">
        <v>143</v>
      </c>
      <c r="AU295" s="156" t="s">
        <v>83</v>
      </c>
      <c r="AV295" s="13" t="s">
        <v>141</v>
      </c>
      <c r="AW295" s="13" t="s">
        <v>30</v>
      </c>
      <c r="AX295" s="13" t="s">
        <v>81</v>
      </c>
      <c r="AY295" s="156" t="s">
        <v>134</v>
      </c>
    </row>
    <row r="296" spans="2:65" s="1" customFormat="1" ht="24.15" customHeight="1">
      <c r="B296" s="129"/>
      <c r="C296" s="130" t="s">
        <v>488</v>
      </c>
      <c r="D296" s="130" t="s">
        <v>137</v>
      </c>
      <c r="E296" s="131" t="s">
        <v>489</v>
      </c>
      <c r="F296" s="132" t="s">
        <v>490</v>
      </c>
      <c r="G296" s="133" t="s">
        <v>162</v>
      </c>
      <c r="H296" s="134">
        <v>180.39599999999999</v>
      </c>
      <c r="I296" s="135"/>
      <c r="J296" s="136">
        <f>ROUND(I296*H296,2)</f>
        <v>0</v>
      </c>
      <c r="K296" s="137"/>
      <c r="L296" s="31"/>
      <c r="M296" s="138" t="s">
        <v>1</v>
      </c>
      <c r="N296" s="139" t="s">
        <v>38</v>
      </c>
      <c r="P296" s="140">
        <f>O296*H296</f>
        <v>0</v>
      </c>
      <c r="Q296" s="140">
        <v>2.9E-4</v>
      </c>
      <c r="R296" s="140">
        <f>Q296*H296</f>
        <v>5.2314839999999994E-2</v>
      </c>
      <c r="S296" s="140">
        <v>0</v>
      </c>
      <c r="T296" s="141">
        <f>S296*H296</f>
        <v>0</v>
      </c>
      <c r="AR296" s="142" t="s">
        <v>255</v>
      </c>
      <c r="AT296" s="142" t="s">
        <v>137</v>
      </c>
      <c r="AU296" s="142" t="s">
        <v>83</v>
      </c>
      <c r="AY296" s="16" t="s">
        <v>134</v>
      </c>
      <c r="BE296" s="143">
        <f>IF(N296="základní",J296,0)</f>
        <v>0</v>
      </c>
      <c r="BF296" s="143">
        <f>IF(N296="snížená",J296,0)</f>
        <v>0</v>
      </c>
      <c r="BG296" s="143">
        <f>IF(N296="zákl. přenesená",J296,0)</f>
        <v>0</v>
      </c>
      <c r="BH296" s="143">
        <f>IF(N296="sníž. přenesená",J296,0)</f>
        <v>0</v>
      </c>
      <c r="BI296" s="143">
        <f>IF(N296="nulová",J296,0)</f>
        <v>0</v>
      </c>
      <c r="BJ296" s="16" t="s">
        <v>81</v>
      </c>
      <c r="BK296" s="143">
        <f>ROUND(I296*H296,2)</f>
        <v>0</v>
      </c>
      <c r="BL296" s="16" t="s">
        <v>255</v>
      </c>
      <c r="BM296" s="142" t="s">
        <v>491</v>
      </c>
    </row>
    <row r="297" spans="2:65" s="11" customFormat="1" ht="25.95" customHeight="1">
      <c r="B297" s="117"/>
      <c r="D297" s="118" t="s">
        <v>72</v>
      </c>
      <c r="E297" s="119" t="s">
        <v>492</v>
      </c>
      <c r="F297" s="119" t="s">
        <v>493</v>
      </c>
      <c r="I297" s="120"/>
      <c r="J297" s="121">
        <f>BK297</f>
        <v>0</v>
      </c>
      <c r="L297" s="117"/>
      <c r="M297" s="122"/>
      <c r="P297" s="123">
        <f>P298</f>
        <v>0</v>
      </c>
      <c r="R297" s="123">
        <f>R298</f>
        <v>0</v>
      </c>
      <c r="T297" s="124">
        <f>T298</f>
        <v>0</v>
      </c>
      <c r="AR297" s="118" t="s">
        <v>189</v>
      </c>
      <c r="AT297" s="125" t="s">
        <v>72</v>
      </c>
      <c r="AU297" s="125" t="s">
        <v>73</v>
      </c>
      <c r="AY297" s="118" t="s">
        <v>134</v>
      </c>
      <c r="BK297" s="126">
        <f>BK298</f>
        <v>0</v>
      </c>
    </row>
    <row r="298" spans="2:65" s="11" customFormat="1" ht="22.95" customHeight="1">
      <c r="B298" s="117"/>
      <c r="D298" s="118" t="s">
        <v>72</v>
      </c>
      <c r="E298" s="127" t="s">
        <v>494</v>
      </c>
      <c r="F298" s="127" t="s">
        <v>495</v>
      </c>
      <c r="I298" s="120"/>
      <c r="J298" s="128">
        <f>BK298</f>
        <v>0</v>
      </c>
      <c r="L298" s="117"/>
      <c r="M298" s="122"/>
      <c r="P298" s="123">
        <f>P299</f>
        <v>0</v>
      </c>
      <c r="R298" s="123">
        <f>R299</f>
        <v>0</v>
      </c>
      <c r="T298" s="124">
        <f>T299</f>
        <v>0</v>
      </c>
      <c r="AR298" s="118" t="s">
        <v>189</v>
      </c>
      <c r="AT298" s="125" t="s">
        <v>72</v>
      </c>
      <c r="AU298" s="125" t="s">
        <v>81</v>
      </c>
      <c r="AY298" s="118" t="s">
        <v>134</v>
      </c>
      <c r="BK298" s="126">
        <f>BK299</f>
        <v>0</v>
      </c>
    </row>
    <row r="299" spans="2:65" s="1" customFormat="1" ht="24.15" customHeight="1">
      <c r="B299" s="129"/>
      <c r="C299" s="130" t="s">
        <v>496</v>
      </c>
      <c r="D299" s="130" t="s">
        <v>137</v>
      </c>
      <c r="E299" s="131" t="s">
        <v>497</v>
      </c>
      <c r="F299" s="132" t="s">
        <v>498</v>
      </c>
      <c r="G299" s="133" t="s">
        <v>272</v>
      </c>
      <c r="H299" s="134">
        <v>1</v>
      </c>
      <c r="I299" s="135"/>
      <c r="J299" s="136">
        <f>ROUND(I299*H299,2)</f>
        <v>0</v>
      </c>
      <c r="K299" s="137"/>
      <c r="L299" s="31"/>
      <c r="M299" s="180" t="s">
        <v>1</v>
      </c>
      <c r="N299" s="181" t="s">
        <v>38</v>
      </c>
      <c r="O299" s="182"/>
      <c r="P299" s="183">
        <f>O299*H299</f>
        <v>0</v>
      </c>
      <c r="Q299" s="183">
        <v>0</v>
      </c>
      <c r="R299" s="183">
        <f>Q299*H299</f>
        <v>0</v>
      </c>
      <c r="S299" s="183">
        <v>0</v>
      </c>
      <c r="T299" s="184">
        <f>S299*H299</f>
        <v>0</v>
      </c>
      <c r="AR299" s="142" t="s">
        <v>499</v>
      </c>
      <c r="AT299" s="142" t="s">
        <v>137</v>
      </c>
      <c r="AU299" s="142" t="s">
        <v>83</v>
      </c>
      <c r="AY299" s="16" t="s">
        <v>134</v>
      </c>
      <c r="BE299" s="143">
        <f>IF(N299="základní",J299,0)</f>
        <v>0</v>
      </c>
      <c r="BF299" s="143">
        <f>IF(N299="snížená",J299,0)</f>
        <v>0</v>
      </c>
      <c r="BG299" s="143">
        <f>IF(N299="zákl. přenesená",J299,0)</f>
        <v>0</v>
      </c>
      <c r="BH299" s="143">
        <f>IF(N299="sníž. přenesená",J299,0)</f>
        <v>0</v>
      </c>
      <c r="BI299" s="143">
        <f>IF(N299="nulová",J299,0)</f>
        <v>0</v>
      </c>
      <c r="BJ299" s="16" t="s">
        <v>81</v>
      </c>
      <c r="BK299" s="143">
        <f>ROUND(I299*H299,2)</f>
        <v>0</v>
      </c>
      <c r="BL299" s="16" t="s">
        <v>499</v>
      </c>
      <c r="BM299" s="142" t="s">
        <v>500</v>
      </c>
    </row>
    <row r="300" spans="2:65" s="1" customFormat="1" ht="6.9" customHeight="1">
      <c r="B300" s="43"/>
      <c r="C300" s="44"/>
      <c r="D300" s="44"/>
      <c r="E300" s="44"/>
      <c r="F300" s="44"/>
      <c r="G300" s="44"/>
      <c r="H300" s="44"/>
      <c r="I300" s="44"/>
      <c r="J300" s="44"/>
      <c r="K300" s="44"/>
      <c r="L300" s="31"/>
    </row>
  </sheetData>
  <autoFilter ref="C134:K299" xr:uid="{00000000-0009-0000-0000-000001000000}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46"/>
  <sheetViews>
    <sheetView showGridLines="0" workbookViewId="0">
      <selection activeCell="D16" sqref="D16"/>
    </sheetView>
  </sheetViews>
  <sheetFormatPr defaultRowHeight="10.199999999999999"/>
  <cols>
    <col min="1" max="1" width="8.28515625" customWidth="1"/>
    <col min="2" max="2" width="1.7109375" customWidth="1"/>
    <col min="3" max="3" width="25" customWidth="1"/>
    <col min="4" max="4" width="75.85546875" customWidth="1"/>
    <col min="5" max="5" width="13.28515625" customWidth="1"/>
    <col min="6" max="6" width="20" customWidth="1"/>
    <col min="7" max="7" width="1.7109375" customWidth="1"/>
    <col min="8" max="8" width="8.28515625" customWidth="1"/>
  </cols>
  <sheetData>
    <row r="1" spans="2:8" ht="11.25" customHeight="1"/>
    <row r="2" spans="2:8" ht="36.9" customHeight="1"/>
    <row r="3" spans="2:8" ht="6.9" customHeight="1">
      <c r="B3" s="17"/>
      <c r="C3" s="18"/>
      <c r="D3" s="18"/>
      <c r="E3" s="18"/>
      <c r="F3" s="18"/>
      <c r="G3" s="18"/>
      <c r="H3" s="19"/>
    </row>
    <row r="4" spans="2:8" ht="24.9" customHeight="1">
      <c r="B4" s="19"/>
      <c r="C4" s="20" t="s">
        <v>501</v>
      </c>
      <c r="H4" s="19"/>
    </row>
    <row r="5" spans="2:8" ht="12" customHeight="1">
      <c r="B5" s="19"/>
      <c r="C5" s="23" t="s">
        <v>13</v>
      </c>
      <c r="D5" s="204" t="s">
        <v>14</v>
      </c>
      <c r="E5" s="200"/>
      <c r="F5" s="200"/>
      <c r="H5" s="19"/>
    </row>
    <row r="6" spans="2:8" ht="36.9" customHeight="1">
      <c r="B6" s="19"/>
      <c r="C6" s="25" t="s">
        <v>16</v>
      </c>
      <c r="D6" s="201" t="s">
        <v>505</v>
      </c>
      <c r="E6" s="200"/>
      <c r="F6" s="200"/>
      <c r="H6" s="19"/>
    </row>
    <row r="7" spans="2:8" ht="16.5" customHeight="1">
      <c r="B7" s="19"/>
      <c r="C7" s="26" t="s">
        <v>22</v>
      </c>
      <c r="D7" s="51" t="str">
        <f>'Rekapitulace stavby'!AN8</f>
        <v>4. 11. 2022</v>
      </c>
      <c r="H7" s="19"/>
    </row>
    <row r="8" spans="2:8" s="1" customFormat="1" ht="10.95" customHeight="1">
      <c r="B8" s="31"/>
      <c r="H8" s="31"/>
    </row>
    <row r="9" spans="2:8" s="10" customFormat="1" ht="29.25" customHeight="1">
      <c r="B9" s="108"/>
      <c r="C9" s="109" t="s">
        <v>54</v>
      </c>
      <c r="D9" s="110" t="s">
        <v>55</v>
      </c>
      <c r="E9" s="110" t="s">
        <v>121</v>
      </c>
      <c r="F9" s="111" t="s">
        <v>502</v>
      </c>
      <c r="H9" s="108"/>
    </row>
    <row r="10" spans="2:8" s="1" customFormat="1" ht="26.4" customHeight="1">
      <c r="B10" s="31"/>
      <c r="C10" s="185" t="s">
        <v>503</v>
      </c>
      <c r="D10" s="185" t="s">
        <v>79</v>
      </c>
      <c r="H10" s="31"/>
    </row>
    <row r="11" spans="2:8" s="1" customFormat="1" ht="16.95" customHeight="1">
      <c r="B11" s="31"/>
      <c r="C11" s="186" t="s">
        <v>84</v>
      </c>
      <c r="D11" s="187" t="s">
        <v>1</v>
      </c>
      <c r="E11" s="188" t="s">
        <v>1</v>
      </c>
      <c r="F11" s="189">
        <v>36.81</v>
      </c>
      <c r="H11" s="31"/>
    </row>
    <row r="12" spans="2:8" s="1" customFormat="1" ht="16.95" customHeight="1">
      <c r="B12" s="31"/>
      <c r="C12" s="190" t="s">
        <v>1</v>
      </c>
      <c r="D12" s="190" t="s">
        <v>378</v>
      </c>
      <c r="E12" s="16" t="s">
        <v>1</v>
      </c>
      <c r="F12" s="191">
        <v>19.366</v>
      </c>
      <c r="H12" s="31"/>
    </row>
    <row r="13" spans="2:8" s="1" customFormat="1" ht="16.95" customHeight="1">
      <c r="B13" s="31"/>
      <c r="C13" s="190" t="s">
        <v>1</v>
      </c>
      <c r="D13" s="190" t="s">
        <v>379</v>
      </c>
      <c r="E13" s="16" t="s">
        <v>1</v>
      </c>
      <c r="F13" s="191">
        <v>17.443999999999999</v>
      </c>
      <c r="H13" s="31"/>
    </row>
    <row r="14" spans="2:8" s="1" customFormat="1" ht="16.95" customHeight="1">
      <c r="B14" s="31"/>
      <c r="C14" s="190" t="s">
        <v>84</v>
      </c>
      <c r="D14" s="190" t="s">
        <v>171</v>
      </c>
      <c r="E14" s="16" t="s">
        <v>1</v>
      </c>
      <c r="F14" s="191">
        <v>36.81</v>
      </c>
      <c r="H14" s="31"/>
    </row>
    <row r="15" spans="2:8" s="1" customFormat="1" ht="16.95" customHeight="1">
      <c r="B15" s="31"/>
      <c r="C15" s="192" t="s">
        <v>504</v>
      </c>
      <c r="H15" s="31"/>
    </row>
    <row r="16" spans="2:8" s="1" customFormat="1" ht="16.95" customHeight="1">
      <c r="B16" s="31"/>
      <c r="C16" s="190" t="s">
        <v>375</v>
      </c>
      <c r="D16" s="190" t="s">
        <v>376</v>
      </c>
      <c r="E16" s="16" t="s">
        <v>162</v>
      </c>
      <c r="F16" s="191">
        <v>36.81</v>
      </c>
      <c r="H16" s="31"/>
    </row>
    <row r="17" spans="2:8" s="1" customFormat="1" ht="16.95" customHeight="1">
      <c r="B17" s="31"/>
      <c r="C17" s="190" t="s">
        <v>355</v>
      </c>
      <c r="D17" s="190" t="s">
        <v>356</v>
      </c>
      <c r="E17" s="16" t="s">
        <v>162</v>
      </c>
      <c r="F17" s="191">
        <v>93.477999999999994</v>
      </c>
      <c r="H17" s="31"/>
    </row>
    <row r="18" spans="2:8" s="1" customFormat="1" ht="16.95" customHeight="1">
      <c r="B18" s="31"/>
      <c r="C18" s="190" t="s">
        <v>211</v>
      </c>
      <c r="D18" s="190" t="s">
        <v>212</v>
      </c>
      <c r="E18" s="16" t="s">
        <v>162</v>
      </c>
      <c r="F18" s="191">
        <v>93.477999999999994</v>
      </c>
      <c r="H18" s="31"/>
    </row>
    <row r="19" spans="2:8" s="1" customFormat="1" ht="16.95" customHeight="1">
      <c r="B19" s="31"/>
      <c r="C19" s="190" t="s">
        <v>381</v>
      </c>
      <c r="D19" s="190" t="s">
        <v>382</v>
      </c>
      <c r="E19" s="16" t="s">
        <v>162</v>
      </c>
      <c r="F19" s="191">
        <v>45.994999999999997</v>
      </c>
      <c r="H19" s="31"/>
    </row>
    <row r="20" spans="2:8" s="1" customFormat="1" ht="16.95" customHeight="1">
      <c r="B20" s="31"/>
      <c r="C20" s="186" t="s">
        <v>86</v>
      </c>
      <c r="D20" s="187" t="s">
        <v>1</v>
      </c>
      <c r="E20" s="188" t="s">
        <v>1</v>
      </c>
      <c r="F20" s="189">
        <v>56.667999999999999</v>
      </c>
      <c r="H20" s="31"/>
    </row>
    <row r="21" spans="2:8" s="1" customFormat="1" ht="16.95" customHeight="1">
      <c r="B21" s="31"/>
      <c r="C21" s="190" t="s">
        <v>1</v>
      </c>
      <c r="D21" s="190" t="s">
        <v>306</v>
      </c>
      <c r="E21" s="16" t="s">
        <v>1</v>
      </c>
      <c r="F21" s="191">
        <v>20.699000000000002</v>
      </c>
      <c r="H21" s="31"/>
    </row>
    <row r="22" spans="2:8" s="1" customFormat="1" ht="16.95" customHeight="1">
      <c r="B22" s="31"/>
      <c r="C22" s="190" t="s">
        <v>1</v>
      </c>
      <c r="D22" s="190" t="s">
        <v>307</v>
      </c>
      <c r="E22" s="16" t="s">
        <v>1</v>
      </c>
      <c r="F22" s="191">
        <v>35.969000000000001</v>
      </c>
      <c r="H22" s="31"/>
    </row>
    <row r="23" spans="2:8" s="1" customFormat="1" ht="16.95" customHeight="1">
      <c r="B23" s="31"/>
      <c r="C23" s="190" t="s">
        <v>86</v>
      </c>
      <c r="D23" s="190" t="s">
        <v>171</v>
      </c>
      <c r="E23" s="16" t="s">
        <v>1</v>
      </c>
      <c r="F23" s="191">
        <v>56.667999999999999</v>
      </c>
      <c r="H23" s="31"/>
    </row>
    <row r="24" spans="2:8" s="1" customFormat="1" ht="16.95" customHeight="1">
      <c r="B24" s="31"/>
      <c r="C24" s="192" t="s">
        <v>504</v>
      </c>
      <c r="H24" s="31"/>
    </row>
    <row r="25" spans="2:8" s="1" customFormat="1" ht="16.95" customHeight="1">
      <c r="B25" s="31"/>
      <c r="C25" s="190" t="s">
        <v>387</v>
      </c>
      <c r="D25" s="190" t="s">
        <v>388</v>
      </c>
      <c r="E25" s="16" t="s">
        <v>162</v>
      </c>
      <c r="F25" s="191">
        <v>56.667999999999999</v>
      </c>
      <c r="H25" s="31"/>
    </row>
    <row r="26" spans="2:8" s="1" customFormat="1" ht="16.95" customHeight="1">
      <c r="B26" s="31"/>
      <c r="C26" s="190" t="s">
        <v>355</v>
      </c>
      <c r="D26" s="190" t="s">
        <v>356</v>
      </c>
      <c r="E26" s="16" t="s">
        <v>162</v>
      </c>
      <c r="F26" s="191">
        <v>93.477999999999994</v>
      </c>
      <c r="H26" s="31"/>
    </row>
    <row r="27" spans="2:8" s="1" customFormat="1" ht="16.95" customHeight="1">
      <c r="B27" s="31"/>
      <c r="C27" s="190" t="s">
        <v>211</v>
      </c>
      <c r="D27" s="190" t="s">
        <v>212</v>
      </c>
      <c r="E27" s="16" t="s">
        <v>162</v>
      </c>
      <c r="F27" s="191">
        <v>93.477999999999994</v>
      </c>
      <c r="H27" s="31"/>
    </row>
    <row r="28" spans="2:8" s="1" customFormat="1" ht="16.95" customHeight="1">
      <c r="B28" s="31"/>
      <c r="C28" s="190" t="s">
        <v>391</v>
      </c>
      <c r="D28" s="190" t="s">
        <v>392</v>
      </c>
      <c r="E28" s="16" t="s">
        <v>162</v>
      </c>
      <c r="F28" s="191">
        <v>68.521000000000001</v>
      </c>
      <c r="H28" s="31"/>
    </row>
    <row r="29" spans="2:8" s="1" customFormat="1" ht="16.95" customHeight="1">
      <c r="B29" s="31"/>
      <c r="C29" s="186" t="s">
        <v>89</v>
      </c>
      <c r="D29" s="187" t="s">
        <v>1</v>
      </c>
      <c r="E29" s="188" t="s">
        <v>1</v>
      </c>
      <c r="F29" s="189">
        <v>33.36</v>
      </c>
      <c r="H29" s="31"/>
    </row>
    <row r="30" spans="2:8" s="1" customFormat="1" ht="16.95" customHeight="1">
      <c r="B30" s="31"/>
      <c r="C30" s="190" t="s">
        <v>1</v>
      </c>
      <c r="D30" s="190" t="s">
        <v>409</v>
      </c>
      <c r="E30" s="16" t="s">
        <v>1</v>
      </c>
      <c r="F30" s="191">
        <v>16.86</v>
      </c>
      <c r="H30" s="31"/>
    </row>
    <row r="31" spans="2:8" s="1" customFormat="1" ht="16.95" customHeight="1">
      <c r="B31" s="31"/>
      <c r="C31" s="190" t="s">
        <v>1</v>
      </c>
      <c r="D31" s="190" t="s">
        <v>410</v>
      </c>
      <c r="E31" s="16" t="s">
        <v>1</v>
      </c>
      <c r="F31" s="191">
        <v>16.5</v>
      </c>
      <c r="H31" s="31"/>
    </row>
    <row r="32" spans="2:8" s="1" customFormat="1" ht="16.95" customHeight="1">
      <c r="B32" s="31"/>
      <c r="C32" s="190" t="s">
        <v>89</v>
      </c>
      <c r="D32" s="190" t="s">
        <v>171</v>
      </c>
      <c r="E32" s="16" t="s">
        <v>1</v>
      </c>
      <c r="F32" s="191">
        <v>33.36</v>
      </c>
      <c r="H32" s="31"/>
    </row>
    <row r="33" spans="2:8" s="1" customFormat="1" ht="16.95" customHeight="1">
      <c r="B33" s="31"/>
      <c r="C33" s="192" t="s">
        <v>504</v>
      </c>
      <c r="H33" s="31"/>
    </row>
    <row r="34" spans="2:8" s="1" customFormat="1" ht="16.95" customHeight="1">
      <c r="B34" s="31"/>
      <c r="C34" s="190" t="s">
        <v>406</v>
      </c>
      <c r="D34" s="190" t="s">
        <v>407</v>
      </c>
      <c r="E34" s="16" t="s">
        <v>175</v>
      </c>
      <c r="F34" s="191">
        <v>33.36</v>
      </c>
      <c r="H34" s="31"/>
    </row>
    <row r="35" spans="2:8" s="1" customFormat="1" ht="16.95" customHeight="1">
      <c r="B35" s="31"/>
      <c r="C35" s="190" t="s">
        <v>401</v>
      </c>
      <c r="D35" s="190" t="s">
        <v>402</v>
      </c>
      <c r="E35" s="16" t="s">
        <v>175</v>
      </c>
      <c r="F35" s="191">
        <v>70.849999999999994</v>
      </c>
      <c r="H35" s="31"/>
    </row>
    <row r="36" spans="2:8" s="1" customFormat="1" ht="16.95" customHeight="1">
      <c r="B36" s="31"/>
      <c r="C36" s="190" t="s">
        <v>381</v>
      </c>
      <c r="D36" s="190" t="s">
        <v>382</v>
      </c>
      <c r="E36" s="16" t="s">
        <v>162</v>
      </c>
      <c r="F36" s="191">
        <v>45.994999999999997</v>
      </c>
      <c r="H36" s="31"/>
    </row>
    <row r="37" spans="2:8" s="1" customFormat="1" ht="16.95" customHeight="1">
      <c r="B37" s="31"/>
      <c r="C37" s="186" t="s">
        <v>91</v>
      </c>
      <c r="D37" s="187" t="s">
        <v>1</v>
      </c>
      <c r="E37" s="188" t="s">
        <v>1</v>
      </c>
      <c r="F37" s="189">
        <v>37.49</v>
      </c>
      <c r="H37" s="31"/>
    </row>
    <row r="38" spans="2:8" s="1" customFormat="1" ht="16.95" customHeight="1">
      <c r="B38" s="31"/>
      <c r="C38" s="190" t="s">
        <v>1</v>
      </c>
      <c r="D38" s="190" t="s">
        <v>415</v>
      </c>
      <c r="E38" s="16" t="s">
        <v>1</v>
      </c>
      <c r="F38" s="191">
        <v>16.18</v>
      </c>
      <c r="H38" s="31"/>
    </row>
    <row r="39" spans="2:8" s="1" customFormat="1" ht="16.95" customHeight="1">
      <c r="B39" s="31"/>
      <c r="C39" s="190" t="s">
        <v>1</v>
      </c>
      <c r="D39" s="190" t="s">
        <v>416</v>
      </c>
      <c r="E39" s="16" t="s">
        <v>1</v>
      </c>
      <c r="F39" s="191">
        <v>21.31</v>
      </c>
      <c r="H39" s="31"/>
    </row>
    <row r="40" spans="2:8" s="1" customFormat="1" ht="16.95" customHeight="1">
      <c r="B40" s="31"/>
      <c r="C40" s="190" t="s">
        <v>91</v>
      </c>
      <c r="D40" s="190" t="s">
        <v>171</v>
      </c>
      <c r="E40" s="16" t="s">
        <v>1</v>
      </c>
      <c r="F40" s="191">
        <v>37.49</v>
      </c>
      <c r="H40" s="31"/>
    </row>
    <row r="41" spans="2:8" s="1" customFormat="1" ht="16.95" customHeight="1">
      <c r="B41" s="31"/>
      <c r="C41" s="192" t="s">
        <v>504</v>
      </c>
      <c r="H41" s="31"/>
    </row>
    <row r="42" spans="2:8" s="1" customFormat="1" ht="16.95" customHeight="1">
      <c r="B42" s="31"/>
      <c r="C42" s="190" t="s">
        <v>412</v>
      </c>
      <c r="D42" s="190" t="s">
        <v>413</v>
      </c>
      <c r="E42" s="16" t="s">
        <v>175</v>
      </c>
      <c r="F42" s="191">
        <v>37.49</v>
      </c>
      <c r="H42" s="31"/>
    </row>
    <row r="43" spans="2:8" s="1" customFormat="1" ht="16.95" customHeight="1">
      <c r="B43" s="31"/>
      <c r="C43" s="190" t="s">
        <v>401</v>
      </c>
      <c r="D43" s="190" t="s">
        <v>402</v>
      </c>
      <c r="E43" s="16" t="s">
        <v>175</v>
      </c>
      <c r="F43" s="191">
        <v>70.849999999999994</v>
      </c>
      <c r="H43" s="31"/>
    </row>
    <row r="44" spans="2:8" s="1" customFormat="1" ht="16.95" customHeight="1">
      <c r="B44" s="31"/>
      <c r="C44" s="190" t="s">
        <v>391</v>
      </c>
      <c r="D44" s="190" t="s">
        <v>392</v>
      </c>
      <c r="E44" s="16" t="s">
        <v>162</v>
      </c>
      <c r="F44" s="191">
        <v>68.521000000000001</v>
      </c>
      <c r="H44" s="31"/>
    </row>
    <row r="45" spans="2:8" s="1" customFormat="1" ht="7.35" customHeight="1">
      <c r="B45" s="43"/>
      <c r="C45" s="44"/>
      <c r="D45" s="44"/>
      <c r="E45" s="44"/>
      <c r="F45" s="44"/>
      <c r="G45" s="44"/>
      <c r="H45" s="31"/>
    </row>
    <row r="46" spans="2:8" s="1" customFormat="1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01 - Stavební úpravy</vt:lpstr>
      <vt:lpstr>Seznam figur</vt:lpstr>
      <vt:lpstr>'01 - Stavební úpravy'!Názvy_tisku</vt:lpstr>
      <vt:lpstr>'Rekapitulace stavby'!Názvy_tisku</vt:lpstr>
      <vt:lpstr>'Seznam figur'!Názvy_tisku</vt:lpstr>
      <vt:lpstr>'01 - Stavební úpravy'!Oblast_tisku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</dc:creator>
  <cp:lastModifiedBy>Eva Neprašová</cp:lastModifiedBy>
  <dcterms:created xsi:type="dcterms:W3CDTF">2022-11-11T11:14:22Z</dcterms:created>
  <dcterms:modified xsi:type="dcterms:W3CDTF">2022-11-11T13:04:28Z</dcterms:modified>
</cp:coreProperties>
</file>