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90" yWindow="540" windowWidth="15015" windowHeight="13485" activeTab="1"/>
  </bookViews>
  <sheets>
    <sheet name="Rekapitulace stavby" sheetId="1" r:id="rId1"/>
    <sheet name="NHK 1 - SO-01-Objekt kotelny" sheetId="2" r:id="rId2"/>
  </sheets>
  <definedNames>
    <definedName name="_xlnm._FilterDatabase" localSheetId="1" hidden="1">'NHK 1 - SO-01-Objekt kotelny'!$C$132:$K$228</definedName>
    <definedName name="_xlnm.Print_Area" localSheetId="1">'NHK 1 - SO-01-Objekt kotelny'!$C$4:$J$76,'NHK 1 - SO-01-Objekt kotelny'!$C$120:$K$228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'NHK 1 - SO-01-Objekt kotelny'!$132:$132</definedName>
  </definedNames>
  <calcPr calcId="125725"/>
</workbook>
</file>

<file path=xl/sharedStrings.xml><?xml version="1.0" encoding="utf-8"?>
<sst xmlns="http://schemas.openxmlformats.org/spreadsheetml/2006/main" count="1408" uniqueCount="402">
  <si>
    <t>Export Komplet</t>
  </si>
  <si>
    <t/>
  </si>
  <si>
    <t>2.0</t>
  </si>
  <si>
    <t>False</t>
  </si>
  <si>
    <t>{423b17b5-0530-4b17-ae65-4091671b98c1}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</si>
  <si>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</si>
  <si>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</si>
  <si>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</si>
  <si>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</si>
  <si>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</si>
  <si>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</si>
  <si>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</si>
  <si>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</si>
  <si>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</si>
  <si>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NHK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</si>
  <si>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</si>
  <si>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</si>
  <si>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Domov U Biřičky-rekonstrukce objektu kotelny</t>
  </si>
  <si>
    <t>KSO:</t>
  </si>
  <si>
    <t>CC-CZ:</t>
  </si>
  <si>
    <t>Místo:</t>
  </si>
  <si>
    <t>Nový HK K Biřičce 1240</t>
  </si>
  <si>
    <t>Datum:</t>
  </si>
  <si>
    <t>27. 2. 2019</t>
  </si>
  <si>
    <t>Zadavatel:</t>
  </si>
  <si>
    <t>IČ:</t>
  </si>
  <si>
    <t xml:space="preserve">Domov U Biřičky </t>
  </si>
  <si>
    <t>DIČ:</t>
  </si>
  <si>
    <t>Uchazeč:</t>
  </si>
  <si>
    <t>Vyplň údaj</t>
  </si>
  <si>
    <t>Projektant:</t>
  </si>
  <si>
    <t>PRIDOS HK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</si>
  <si>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</si>
  <si>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</si>
  <si>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</si>
  <si>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</si>
  <si>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</si>
  <si>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</si>
  <si>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</si>
  <si>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</si>
  <si>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</si>
  <si>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</si>
  <si>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</si>
  <si>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</si>
  <si>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</si>
  <si>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</si>
  <si>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</si>
  <si>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</si>
  <si>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</si>
  <si>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</si>
  <si>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</si>
  <si>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</si>
  <si>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</si>
  <si>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</si>
  <si>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</si>
  <si>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</si>
  <si>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</si>
  <si>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</si>
  <si>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</si>
  <si>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</si>
  <si>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</si>
  <si>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</si>
  <si>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</si>
  <si>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</si>
  <si>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</si>
  <si>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</si>
  <si>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</si>
  <si>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</si>
  <si>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</si>
  <si>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</si>
  <si>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</si>
  <si>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</si>
  <si>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</si>
  <si>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</si>
  <si>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</si>
  <si>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</si>
  <si>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</si>
  <si>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</si>
  <si>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</si>
  <si>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</si>
  <si>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</si>
  <si>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NHK 1</t>
  </si>
  <si>
    <t>SO-01-Objekt kotelny</t>
  </si>
  <si>
    <t>STA</t>
  </si>
  <si>
    <t>1</t>
  </si>
  <si>
    <t>{5c8b0085-80da-49db-a069-70fc3f6615f0}</t>
  </si>
  <si>
    <t>KRYCÍ LIST SOUPISU PRACÍ</t>
  </si>
  <si>
    <t>Objekt:</t>
  </si>
  <si>
    <t>NHK 1 - SO-01-Objekt kotelny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</si>
  <si>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</si>
  <si>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</si>
  <si>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</si>
  <si>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</si>
  <si>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</si>
  <si>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</si>
  <si>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</si>
  <si>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</si>
  <si>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</si>
  <si>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</si>
  <si>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</si>
  <si>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</si>
  <si>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</si>
  <si>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</si>
  <si>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</si>
  <si>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</si>
  <si>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</si>
  <si>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</si>
  <si>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</si>
  <si>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</si>
  <si>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</si>
  <si>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</si>
  <si>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</si>
  <si>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</si>
  <si>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</si>
  <si>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</si>
  <si>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</si>
  <si>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</si>
  <si>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</si>
  <si>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</si>
  <si>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</si>
  <si>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</si>
  <si>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</si>
  <si>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</si>
  <si>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</si>
  <si>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</si>
  <si>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</si>
  <si>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</si>
  <si>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</si>
  <si>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</si>
  <si>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132201401</t>
  </si>
  <si>
    <t>Hloubená vykopávka pod základy v hornině tř. 3</t>
  </si>
  <si>
    <t>m3</t>
  </si>
  <si>
    <t>CS ÚRS 2019 01</t>
  </si>
  <si>
    <t>4</t>
  </si>
  <si>
    <t>2</t>
  </si>
  <si>
    <t>-975904429</t>
  </si>
  <si>
    <t>VV</t>
  </si>
  <si>
    <t>(23,45*2+5,0*2)*1,1*0,85+(23,45*2+5,0*2)*0,55*0,5</t>
  </si>
  <si>
    <t>"pro kanalizaci"  12,0*0,6*0,6</t>
  </si>
  <si>
    <t>Součet</t>
  </si>
  <si>
    <t>161101101</t>
  </si>
  <si>
    <t>Svislé přemístění výkopku z horniny tř. 1 až 4 hl výkopu do 2,5 m</t>
  </si>
  <si>
    <t>-1107179291</t>
  </si>
  <si>
    <t>3</t>
  </si>
  <si>
    <t>162301101</t>
  </si>
  <si>
    <t>Vodorovné přemístění do 500 m výkopku/sypaniny z horniny tř. 1 až 4</t>
  </si>
  <si>
    <t>-709557667</t>
  </si>
  <si>
    <t>162701105</t>
  </si>
  <si>
    <t>Vodorovné přemístění do 10000 m výkopku/sypaniny z horniny tř. 1 až 4</t>
  </si>
  <si>
    <t>-1840989207</t>
  </si>
  <si>
    <t>5</t>
  </si>
  <si>
    <t>167101101</t>
  </si>
  <si>
    <t>Nakládání výkopku z hornin tř. 1 až 4 do 100 m3</t>
  </si>
  <si>
    <t>923400635</t>
  </si>
  <si>
    <t>73,169*2</t>
  </si>
  <si>
    <t>6</t>
  </si>
  <si>
    <t>171201201</t>
  </si>
  <si>
    <t>Uložení sypaniny na skládky</t>
  </si>
  <si>
    <t>455630416</t>
  </si>
  <si>
    <t>7</t>
  </si>
  <si>
    <t>171201211</t>
  </si>
  <si>
    <t>Poplatek za uložení stavebního odpadu - zeminy a kameniva na skládce</t>
  </si>
  <si>
    <t>t</t>
  </si>
  <si>
    <t>1223141470</t>
  </si>
  <si>
    <t>73,169*1,8</t>
  </si>
  <si>
    <t>Zakládání</t>
  </si>
  <si>
    <t>8</t>
  </si>
  <si>
    <t>212752212</t>
  </si>
  <si>
    <t>Trativod z drenážních trubek plastových flexibilních D do 100 mm včetně lože otevřený výkop</t>
  </si>
  <si>
    <t>m</t>
  </si>
  <si>
    <t>-488515733</t>
  </si>
  <si>
    <t>9</t>
  </si>
  <si>
    <t>247681114</t>
  </si>
  <si>
    <t>Těsnění  z jílu se zhutněním</t>
  </si>
  <si>
    <t>CS ÚRS 2022 01</t>
  </si>
  <si>
    <t>-956065648</t>
  </si>
  <si>
    <t>(23,45*2+5,0*2)*0,55*0,15</t>
  </si>
  <si>
    <t>10</t>
  </si>
  <si>
    <t>279311114</t>
  </si>
  <si>
    <t>Postupné podbetonování základového zdiva prostým betonem tř. C 16/20</t>
  </si>
  <si>
    <t>1852602502</t>
  </si>
  <si>
    <t>53,202*1,035</t>
  </si>
  <si>
    <t>Vodorovné konstrukce</t>
  </si>
  <si>
    <t>11</t>
  </si>
  <si>
    <t>451572111</t>
  </si>
  <si>
    <t>Lože pod potrubí otevřený výkop z kameniva drobného těženého</t>
  </si>
  <si>
    <t>429334854</t>
  </si>
  <si>
    <t>58,0*0,5*0,3</t>
  </si>
  <si>
    <t>Komunikace pozemní</t>
  </si>
  <si>
    <t>12</t>
  </si>
  <si>
    <t>581124115</t>
  </si>
  <si>
    <t>Kryt z betonu komunikace pro pěší tl. 150 mm</t>
  </si>
  <si>
    <t>m2</t>
  </si>
  <si>
    <t>1732010797</t>
  </si>
  <si>
    <t>14,5+12,0*0,6</t>
  </si>
  <si>
    <t>Úpravy povrchů, podlahy a osazování výplní</t>
  </si>
  <si>
    <t>13</t>
  </si>
  <si>
    <t>612142001</t>
  </si>
  <si>
    <t>Potažení vnitřních stěn sklovláknitým pletivem vtlačeným do tenkovrstvé hmoty</t>
  </si>
  <si>
    <t>1600302332</t>
  </si>
  <si>
    <t>135,0</t>
  </si>
  <si>
    <t>14</t>
  </si>
  <si>
    <t>612311131</t>
  </si>
  <si>
    <t>Potažení vnitřních stěn vápenným štukem tloušťky do 3 mm</t>
  </si>
  <si>
    <t>-446321735</t>
  </si>
  <si>
    <t>(6,0+15,95+5,0*7)*3,075</t>
  </si>
  <si>
    <t>612321141</t>
  </si>
  <si>
    <t>Vápenocementová omítka štuková dvouvrstvá vnitřních stěn nanášená ručně</t>
  </si>
  <si>
    <t>2098712036</t>
  </si>
  <si>
    <t>16</t>
  </si>
  <si>
    <t>612321191</t>
  </si>
  <si>
    <t>Příplatek k vápenocementové omítce vnitřních stěn za každých dalších 5 mm tloušťky ručně</t>
  </si>
  <si>
    <t>495530775</t>
  </si>
  <si>
    <t>17</t>
  </si>
  <si>
    <t>622142001</t>
  </si>
  <si>
    <t>Potažení vnějších stěn sklovláknitým pletivem vtlačeným do tenkovrstvé hmoty</t>
  </si>
  <si>
    <t>-906619348</t>
  </si>
  <si>
    <t>142,0+64,0</t>
  </si>
  <si>
    <t>18</t>
  </si>
  <si>
    <t>622321121</t>
  </si>
  <si>
    <t>Vápenocementová omítka hladká jednovrstvá vnějších stěn nanášená ručně</t>
  </si>
  <si>
    <t>-1236406457</t>
  </si>
  <si>
    <t>19</t>
  </si>
  <si>
    <t>622511111</t>
  </si>
  <si>
    <t>Tenkovrstvá akrylátová mozaiková střednězrnná omítka včetně penetrace vnějších stěn</t>
  </si>
  <si>
    <t>1399501575</t>
  </si>
  <si>
    <t>25,0</t>
  </si>
  <si>
    <t>20</t>
  </si>
  <si>
    <t>622531021</t>
  </si>
  <si>
    <t>Tenkovrstvá silikonová zrnitá omítka tl. 2,0 mm včetně penetrace vnějších stěn</t>
  </si>
  <si>
    <t>-1767508956</t>
  </si>
  <si>
    <t>Ostatní konstrukce a práce, bourání</t>
  </si>
  <si>
    <t>935001</t>
  </si>
  <si>
    <t xml:space="preserve">Dodávka betonových žlabovek délky 100cm </t>
  </si>
  <si>
    <t>bm</t>
  </si>
  <si>
    <t>1643224730</t>
  </si>
  <si>
    <t>22</t>
  </si>
  <si>
    <t>935111111</t>
  </si>
  <si>
    <t>Osazení příkopového žlabu do štěrkopísku tl 100 mm z betonových tvárnic š 500 mm</t>
  </si>
  <si>
    <t>517430319</t>
  </si>
  <si>
    <t>23</t>
  </si>
  <si>
    <t>949101111</t>
  </si>
  <si>
    <t>Lešení pomocné pro objekty pozemních staveb s lešeňovou podlahou v do 1,9 m zatížení do 150 kg/m2</t>
  </si>
  <si>
    <t>-1433689848</t>
  </si>
  <si>
    <t>(22,25+1,2*2+22,25+1,2*2+6,0*2+1,2*4)*1,2+100,0</t>
  </si>
  <si>
    <t>24</t>
  </si>
  <si>
    <t>965043441</t>
  </si>
  <si>
    <t>Bourání podkladů pod dlažby betonových s potěrem nebo teracem tl do 150 mm pl přes 4 m2</t>
  </si>
  <si>
    <t>-1067814647</t>
  </si>
  <si>
    <t>14,5*0,15+12,0*0,15*0,6</t>
  </si>
  <si>
    <t>25</t>
  </si>
  <si>
    <t>966008211</t>
  </si>
  <si>
    <t>Bourání odvodňovacího žlabu z betonových příkopových tvárnic š do 500 mm</t>
  </si>
  <si>
    <t>-1903289018</t>
  </si>
  <si>
    <t>26</t>
  </si>
  <si>
    <t>978013191</t>
  </si>
  <si>
    <t>Otlučení (osekání) vnitřní vápenné nebo vápenocementové omítky stěn v rozsahu do 100 %</t>
  </si>
  <si>
    <t>-1319704388</t>
  </si>
  <si>
    <t>27</t>
  </si>
  <si>
    <t>978015391</t>
  </si>
  <si>
    <t>Otlučení (osekání) vnější vápenné nebo vápenocementové omítky stupně členitosti 1 a 2 do 100%</t>
  </si>
  <si>
    <t>349774048</t>
  </si>
  <si>
    <t>30,0+(22,25*2+6,0*2)*0,3+64,0</t>
  </si>
  <si>
    <t>28</t>
  </si>
  <si>
    <t>985001</t>
  </si>
  <si>
    <t xml:space="preserve">Příprava horizontálních drážek vyfrézováním </t>
  </si>
  <si>
    <t>229387916</t>
  </si>
  <si>
    <t>29</t>
  </si>
  <si>
    <t>985002</t>
  </si>
  <si>
    <t xml:space="preserve">Úprava úzkých trhlin sešitím pomocí prutů z nerezové oceli  délky 1m a DN 6mm </t>
  </si>
  <si>
    <t>828259043</t>
  </si>
  <si>
    <t>50,0</t>
  </si>
  <si>
    <t>30</t>
  </si>
  <si>
    <t>985131211</t>
  </si>
  <si>
    <t>Očištění ploch stěn, rubu kleneb a podlah sušeným křemičitým pískem</t>
  </si>
  <si>
    <t>-1173155621</t>
  </si>
  <si>
    <t>31</t>
  </si>
  <si>
    <t>985141111</t>
  </si>
  <si>
    <t>Vyčištění trhlin a dutin ve zdivu š do 30 mm hl do 150 mm</t>
  </si>
  <si>
    <t>2064742692</t>
  </si>
  <si>
    <t>32</t>
  </si>
  <si>
    <t>985142111</t>
  </si>
  <si>
    <t>Vysekání spojovací hmoty ze spár zdiva hl do 40 mm dl do 6 m/m2</t>
  </si>
  <si>
    <t>1034282290</t>
  </si>
  <si>
    <t>26,0*0,3+88,0*0,3</t>
  </si>
  <si>
    <t>33</t>
  </si>
  <si>
    <t>985411111</t>
  </si>
  <si>
    <t>Beztlakové zalití trhlin a dutin ve zdivu aktivovanou maltou vč. penetrace</t>
  </si>
  <si>
    <t>-2035940990</t>
  </si>
  <si>
    <t>88,0*0,05*0,1</t>
  </si>
  <si>
    <t>34</t>
  </si>
  <si>
    <t>985421121</t>
  </si>
  <si>
    <t>Injektáž trhlin š 5 mm v cihelném zdivu tl do 300 mm aktivovanou cementovou maltou včetně vrtů</t>
  </si>
  <si>
    <t>-1742918917</t>
  </si>
  <si>
    <t>997</t>
  </si>
  <si>
    <t>Přesun sutě</t>
  </si>
  <si>
    <t>35</t>
  </si>
  <si>
    <t>997013111</t>
  </si>
  <si>
    <t>Vnitrostaveništní doprava suti a vybouraných hmot pro budovy v do 6 m s použitím mechanizace</t>
  </si>
  <si>
    <t>-364554097</t>
  </si>
  <si>
    <t>36</t>
  </si>
  <si>
    <t>997013501</t>
  </si>
  <si>
    <t>Odvoz suti a vybouraných hmot na skládku nebo meziskládku do 1 km se složením</t>
  </si>
  <si>
    <t>-1538615448</t>
  </si>
  <si>
    <t>37</t>
  </si>
  <si>
    <t>997013509</t>
  </si>
  <si>
    <t>Příplatek k odvozu suti a vybouraných hmot na skládku ZKD 1 km přes 1 km</t>
  </si>
  <si>
    <t>-1299755214</t>
  </si>
  <si>
    <t>24,356*9</t>
  </si>
  <si>
    <t>38</t>
  </si>
  <si>
    <t>997013831</t>
  </si>
  <si>
    <t>Poplatek za uložení na skládce (skládkovné) stavebního odpadu směsného kód odpadu 170 904</t>
  </si>
  <si>
    <t>1187323851</t>
  </si>
  <si>
    <t>998</t>
  </si>
  <si>
    <t>Přesun hmot</t>
  </si>
  <si>
    <t>39</t>
  </si>
  <si>
    <t>998011001</t>
  </si>
  <si>
    <t>Přesun hmot pro budovy zděné v do 6 m</t>
  </si>
  <si>
    <t>825115848</t>
  </si>
  <si>
    <t>PSV</t>
  </si>
  <si>
    <t>Práce a dodávky PSV</t>
  </si>
  <si>
    <t>711</t>
  </si>
  <si>
    <t>Izolace proti vodě, vlhkosti a plynům</t>
  </si>
  <si>
    <t>40</t>
  </si>
  <si>
    <t>711491176</t>
  </si>
  <si>
    <t>Připevnění vodorovné izolace proti tlakové vodě ukončovací lištou</t>
  </si>
  <si>
    <t>1605197156</t>
  </si>
  <si>
    <t>22,25*2+6,0*2</t>
  </si>
  <si>
    <t>41</t>
  </si>
  <si>
    <t>M</t>
  </si>
  <si>
    <t>28323009</t>
  </si>
  <si>
    <t>lišta ukončovací pro drenážní fólie profilované</t>
  </si>
  <si>
    <t>703151798</t>
  </si>
  <si>
    <t>42</t>
  </si>
  <si>
    <t>711491273</t>
  </si>
  <si>
    <t>Provedení izolace proti tlakové vodě svislé z nopové folie</t>
  </si>
  <si>
    <t>653084583</t>
  </si>
  <si>
    <t>43</t>
  </si>
  <si>
    <t>28323005</t>
  </si>
  <si>
    <t>fólie profilovaná (nopová) drenážní HDPE s výškou nopů 8mm</t>
  </si>
  <si>
    <t>262490984</t>
  </si>
  <si>
    <t>28,25*1,2 'Přepočtené koeficientem množství</t>
  </si>
  <si>
    <t>713</t>
  </si>
  <si>
    <t>Izolace tepelné</t>
  </si>
  <si>
    <t>44</t>
  </si>
  <si>
    <t>713131141</t>
  </si>
  <si>
    <t>Montáž izolace tepelné stěn a základů lepením celoplošně rohoží, pásů, dílců, desek</t>
  </si>
  <si>
    <t>2042142253</t>
  </si>
  <si>
    <t>(22,25*2+6,0*2)*0,5</t>
  </si>
  <si>
    <t>45</t>
  </si>
  <si>
    <t>28376370</t>
  </si>
  <si>
    <t>deska z polystyrénu XPS, hrana rovná, polo či pero drážka a hladký povrch tl 60mm</t>
  </si>
  <si>
    <t>20075948</t>
  </si>
  <si>
    <t>28,25*1,05 'Přepočtené koeficientem množství</t>
  </si>
  <si>
    <t>784</t>
  </si>
  <si>
    <t>Dokončovací práce - malby a tapety</t>
  </si>
  <si>
    <t>46</t>
  </si>
  <si>
    <t>784181101</t>
  </si>
  <si>
    <t>Základní akrylátová jednonásobná penetrace podkladu v místnostech výšky do 3,80m</t>
  </si>
  <si>
    <t>593344894</t>
  </si>
  <si>
    <t>47</t>
  </si>
  <si>
    <t>784211111</t>
  </si>
  <si>
    <t>Dvojnásobné bílé malby ze směsí za mokra velmi dobře otěruvzdorných v místnostech výšky do 3,80 m</t>
  </si>
  <si>
    <t>1584586645</t>
  </si>
  <si>
    <t>VRN</t>
  </si>
  <si>
    <t>Vedlejší rozpočtové náklady</t>
  </si>
  <si>
    <t>VRN1</t>
  </si>
  <si>
    <t>Průzkumné, geodetické a projektové práce</t>
  </si>
  <si>
    <t>48</t>
  </si>
  <si>
    <t>012002000</t>
  </si>
  <si>
    <t>Geodetické práce-vytýčení inžen. sítí</t>
  </si>
  <si>
    <t>soubor</t>
  </si>
  <si>
    <t>1024</t>
  </si>
  <si>
    <t>-782160314</t>
  </si>
  <si>
    <t>49</t>
  </si>
  <si>
    <t>013002000</t>
  </si>
  <si>
    <t>Projektové práce-dokumentace skutečného provedení</t>
  </si>
  <si>
    <t>-663820399</t>
  </si>
  <si>
    <t>VRN3</t>
  </si>
  <si>
    <t>Zařízení staveniště</t>
  </si>
  <si>
    <t>50</t>
  </si>
  <si>
    <t>032002000</t>
  </si>
  <si>
    <t>Vybavení staveniště-mobilní WC,sklad,kancelář</t>
  </si>
  <si>
    <t>1670617117</t>
  </si>
  <si>
    <t>51</t>
  </si>
  <si>
    <t>033002000</t>
  </si>
  <si>
    <t>Připojení staveniště na inženýrské sítě-voda,elektro</t>
  </si>
  <si>
    <t>1117356036</t>
  </si>
  <si>
    <t>52</t>
  </si>
  <si>
    <t>034002000</t>
  </si>
  <si>
    <t>Zabezpečení staveniště-provizorní oplocení,výkopové práce</t>
  </si>
  <si>
    <t>-5906784</t>
  </si>
  <si>
    <t>53</t>
  </si>
  <si>
    <t>039002000</t>
  </si>
  <si>
    <t>Zrušení zařízení staveniště</t>
  </si>
  <si>
    <t>-1523985193</t>
  </si>
  <si>
    <t>VRN4</t>
  </si>
  <si>
    <t>Inženýrská činnost</t>
  </si>
  <si>
    <t>54</t>
  </si>
  <si>
    <t>043002000</t>
  </si>
  <si>
    <t>Zkoušky a ostatní měření</t>
  </si>
  <si>
    <t>-2142187079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</si>
</sst>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52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78" t="s">
        <v>5</v>
      </c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143" t="s">
        <v>14</v>
      </c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R5" s="19"/>
      <c r="BE5" s="140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145" t="s">
        <v>17</v>
      </c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R6" s="19"/>
      <c r="BE6" s="141"/>
      <c r="BS6" s="16" t="s">
        <v>6</v>
      </c>
    </row>
    <row r="7" spans="2:71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41"/>
      <c r="BS7" s="16" t="s">
        <v>6</v>
      </c>
    </row>
    <row r="8" spans="2:71" s="1" customFormat="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141"/>
      <c r="BS8" s="16" t="s">
        <v>6</v>
      </c>
    </row>
    <row r="9" spans="2:71" s="1" customFormat="1" ht="14.45" customHeight="1">
      <c r="B9" s="19"/>
      <c r="AR9" s="19"/>
      <c r="BE9" s="141"/>
      <c r="BS9" s="16" t="s">
        <v>6</v>
      </c>
    </row>
    <row r="10" spans="2:71" s="1" customFormat="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141"/>
      <c r="BS10" s="16" t="s">
        <v>6</v>
      </c>
    </row>
    <row r="11" spans="2:71" s="1" customFormat="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141"/>
      <c r="BS11" s="16" t="s">
        <v>6</v>
      </c>
    </row>
    <row r="12" spans="2:71" s="1" customFormat="1" ht="6.95" customHeight="1">
      <c r="B12" s="19"/>
      <c r="AR12" s="19"/>
      <c r="BE12" s="141"/>
      <c r="BS12" s="16" t="s">
        <v>6</v>
      </c>
    </row>
    <row r="13" spans="2:71" s="1" customFormat="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141"/>
      <c r="BS13" s="16" t="s">
        <v>6</v>
      </c>
    </row>
    <row r="14" spans="2:71" ht="12.75">
      <c r="B14" s="19"/>
      <c r="E14" s="146" t="s">
        <v>29</v>
      </c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26" t="s">
        <v>27</v>
      </c>
      <c r="AN14" s="28" t="s">
        <v>29</v>
      </c>
      <c r="AR14" s="19"/>
      <c r="BE14" s="141"/>
      <c r="BS14" s="16" t="s">
        <v>6</v>
      </c>
    </row>
    <row r="15" spans="2:71" s="1" customFormat="1" ht="6.95" customHeight="1">
      <c r="B15" s="19"/>
      <c r="AR15" s="19"/>
      <c r="BE15" s="141"/>
      <c r="BS15" s="16" t="s">
        <v>3</v>
      </c>
    </row>
    <row r="16" spans="2:71" s="1" customFormat="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141"/>
      <c r="BS16" s="16" t="s">
        <v>3</v>
      </c>
    </row>
    <row r="17" spans="2:71" s="1" customFormat="1" ht="18.4" customHeight="1">
      <c r="B17" s="19"/>
      <c r="E17" s="24" t="s">
        <v>31</v>
      </c>
      <c r="AK17" s="26" t="s">
        <v>27</v>
      </c>
      <c r="AN17" s="24" t="s">
        <v>1</v>
      </c>
      <c r="AR17" s="19"/>
      <c r="BE17" s="141"/>
      <c r="BS17" s="16" t="s">
        <v>32</v>
      </c>
    </row>
    <row r="18" spans="2:71" s="1" customFormat="1" ht="6.95" customHeight="1">
      <c r="B18" s="19"/>
      <c r="AR18" s="19"/>
      <c r="BE18" s="141"/>
      <c r="BS18" s="16" t="s">
        <v>6</v>
      </c>
    </row>
    <row r="19" spans="2:71" s="1" customFormat="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141"/>
      <c r="BS19" s="16" t="s">
        <v>6</v>
      </c>
    </row>
    <row r="20" spans="2:71" s="1" customFormat="1" ht="18.4" customHeight="1">
      <c r="B20" s="19"/>
      <c r="E20" s="24" t="s">
        <v>34</v>
      </c>
      <c r="AK20" s="26" t="s">
        <v>27</v>
      </c>
      <c r="AN20" s="24" t="s">
        <v>1</v>
      </c>
      <c r="AR20" s="19"/>
      <c r="BE20" s="141"/>
      <c r="BS20" s="16" t="s">
        <v>32</v>
      </c>
    </row>
    <row r="21" spans="2:57" s="1" customFormat="1" ht="6.95" customHeight="1">
      <c r="B21" s="19"/>
      <c r="AR21" s="19"/>
      <c r="BE21" s="141"/>
    </row>
    <row r="22" spans="2:57" s="1" customFormat="1" ht="12" customHeight="1">
      <c r="B22" s="19"/>
      <c r="D22" s="26" t="s">
        <v>35</v>
      </c>
      <c r="AR22" s="19"/>
      <c r="BE22" s="141"/>
    </row>
    <row r="23" spans="2:57" s="1" customFormat="1" ht="16.5" customHeight="1">
      <c r="B23" s="19"/>
      <c r="E23" s="148" t="s">
        <v>1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R23" s="19"/>
      <c r="BE23" s="141"/>
    </row>
    <row r="24" spans="2:57" s="1" customFormat="1" ht="6.95" customHeight="1">
      <c r="B24" s="19"/>
      <c r="AR24" s="19"/>
      <c r="BE24" s="141"/>
    </row>
    <row r="25" spans="2:57" s="1" customFormat="1" ht="6.95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E25" s="141"/>
    </row>
    <row r="26" spans="1:57" s="2" customFormat="1" ht="25.9" customHeight="1">
      <c r="A26" s="30"/>
      <c r="B26" s="31"/>
      <c r="C26" s="30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49">
        <f>ROUND(AG94,2)</f>
        <v>0</v>
      </c>
      <c r="AL26" s="150"/>
      <c r="AM26" s="150"/>
      <c r="AN26" s="150"/>
      <c r="AO26" s="150"/>
      <c r="AP26" s="30"/>
      <c r="AQ26" s="30"/>
      <c r="AR26" s="31"/>
      <c r="BE26" s="141"/>
    </row>
    <row r="27" spans="1:57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141"/>
    </row>
    <row r="28" spans="1:57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151" t="s">
        <v>37</v>
      </c>
      <c r="M28" s="151"/>
      <c r="N28" s="151"/>
      <c r="O28" s="151"/>
      <c r="P28" s="151"/>
      <c r="Q28" s="30"/>
      <c r="R28" s="30"/>
      <c r="S28" s="30"/>
      <c r="T28" s="30"/>
      <c r="U28" s="30"/>
      <c r="V28" s="30"/>
      <c r="W28" s="151" t="s">
        <v>38</v>
      </c>
      <c r="X28" s="151"/>
      <c r="Y28" s="151"/>
      <c r="Z28" s="151"/>
      <c r="AA28" s="151"/>
      <c r="AB28" s="151"/>
      <c r="AC28" s="151"/>
      <c r="AD28" s="151"/>
      <c r="AE28" s="151"/>
      <c r="AF28" s="30"/>
      <c r="AG28" s="30"/>
      <c r="AH28" s="30"/>
      <c r="AI28" s="30"/>
      <c r="AJ28" s="30"/>
      <c r="AK28" s="151" t="s">
        <v>39</v>
      </c>
      <c r="AL28" s="151"/>
      <c r="AM28" s="151"/>
      <c r="AN28" s="151"/>
      <c r="AO28" s="151"/>
      <c r="AP28" s="30"/>
      <c r="AQ28" s="30"/>
      <c r="AR28" s="31"/>
      <c r="BE28" s="141"/>
    </row>
    <row r="29" spans="2:57" s="3" customFormat="1" ht="14.45" customHeight="1">
      <c r="B29" s="35"/>
      <c r="D29" s="26" t="s">
        <v>40</v>
      </c>
      <c r="F29" s="26" t="s">
        <v>41</v>
      </c>
      <c r="L29" s="154">
        <v>0.21</v>
      </c>
      <c r="M29" s="153"/>
      <c r="N29" s="153"/>
      <c r="O29" s="153"/>
      <c r="P29" s="153"/>
      <c r="W29" s="152">
        <f>ROUND(AZ94,2)</f>
        <v>0</v>
      </c>
      <c r="X29" s="153"/>
      <c r="Y29" s="153"/>
      <c r="Z29" s="153"/>
      <c r="AA29" s="153"/>
      <c r="AB29" s="153"/>
      <c r="AC29" s="153"/>
      <c r="AD29" s="153"/>
      <c r="AE29" s="153"/>
      <c r="AK29" s="152">
        <f>ROUND(AV94,2)</f>
        <v>0</v>
      </c>
      <c r="AL29" s="153"/>
      <c r="AM29" s="153"/>
      <c r="AN29" s="153"/>
      <c r="AO29" s="153"/>
      <c r="AR29" s="35"/>
      <c r="BE29" s="142"/>
    </row>
    <row r="30" spans="2:57" s="3" customFormat="1" ht="14.45" customHeight="1">
      <c r="B30" s="35"/>
      <c r="F30" s="26" t="s">
        <v>42</v>
      </c>
      <c r="L30" s="154">
        <v>0.15</v>
      </c>
      <c r="M30" s="153"/>
      <c r="N30" s="153"/>
      <c r="O30" s="153"/>
      <c r="P30" s="153"/>
      <c r="W30" s="152">
        <f>ROUND(BA94,2)</f>
        <v>0</v>
      </c>
      <c r="X30" s="153"/>
      <c r="Y30" s="153"/>
      <c r="Z30" s="153"/>
      <c r="AA30" s="153"/>
      <c r="AB30" s="153"/>
      <c r="AC30" s="153"/>
      <c r="AD30" s="153"/>
      <c r="AE30" s="153"/>
      <c r="AK30" s="152">
        <f>ROUND(AW94,2)</f>
        <v>0</v>
      </c>
      <c r="AL30" s="153"/>
      <c r="AM30" s="153"/>
      <c r="AN30" s="153"/>
      <c r="AO30" s="153"/>
      <c r="AR30" s="35"/>
      <c r="BE30" s="142"/>
    </row>
    <row r="31" spans="2:57" s="3" customFormat="1" ht="14.45" customHeight="1" hidden="1">
      <c r="B31" s="35"/>
      <c r="F31" s="26" t="s">
        <v>43</v>
      </c>
      <c r="L31" s="154">
        <v>0.21</v>
      </c>
      <c r="M31" s="153"/>
      <c r="N31" s="153"/>
      <c r="O31" s="153"/>
      <c r="P31" s="153"/>
      <c r="W31" s="152">
        <f>ROUND(BB94,2)</f>
        <v>0</v>
      </c>
      <c r="X31" s="153"/>
      <c r="Y31" s="153"/>
      <c r="Z31" s="153"/>
      <c r="AA31" s="153"/>
      <c r="AB31" s="153"/>
      <c r="AC31" s="153"/>
      <c r="AD31" s="153"/>
      <c r="AE31" s="153"/>
      <c r="AK31" s="152">
        <v>0</v>
      </c>
      <c r="AL31" s="153"/>
      <c r="AM31" s="153"/>
      <c r="AN31" s="153"/>
      <c r="AO31" s="153"/>
      <c r="AR31" s="35"/>
      <c r="BE31" s="142"/>
    </row>
    <row r="32" spans="2:57" s="3" customFormat="1" ht="14.45" customHeight="1" hidden="1">
      <c r="B32" s="35"/>
      <c r="F32" s="26" t="s">
        <v>44</v>
      </c>
      <c r="L32" s="154">
        <v>0.15</v>
      </c>
      <c r="M32" s="153"/>
      <c r="N32" s="153"/>
      <c r="O32" s="153"/>
      <c r="P32" s="153"/>
      <c r="W32" s="152">
        <f>ROUND(BC94,2)</f>
        <v>0</v>
      </c>
      <c r="X32" s="153"/>
      <c r="Y32" s="153"/>
      <c r="Z32" s="153"/>
      <c r="AA32" s="153"/>
      <c r="AB32" s="153"/>
      <c r="AC32" s="153"/>
      <c r="AD32" s="153"/>
      <c r="AE32" s="153"/>
      <c r="AK32" s="152">
        <v>0</v>
      </c>
      <c r="AL32" s="153"/>
      <c r="AM32" s="153"/>
      <c r="AN32" s="153"/>
      <c r="AO32" s="153"/>
      <c r="AR32" s="35"/>
      <c r="BE32" s="142"/>
    </row>
    <row r="33" spans="2:57" s="3" customFormat="1" ht="14.45" customHeight="1" hidden="1">
      <c r="B33" s="35"/>
      <c r="F33" s="26" t="s">
        <v>45</v>
      </c>
      <c r="L33" s="154">
        <v>0</v>
      </c>
      <c r="M33" s="153"/>
      <c r="N33" s="153"/>
      <c r="O33" s="153"/>
      <c r="P33" s="153"/>
      <c r="W33" s="152">
        <f>ROUND(BD94,2)</f>
        <v>0</v>
      </c>
      <c r="X33" s="153"/>
      <c r="Y33" s="153"/>
      <c r="Z33" s="153"/>
      <c r="AA33" s="153"/>
      <c r="AB33" s="153"/>
      <c r="AC33" s="153"/>
      <c r="AD33" s="153"/>
      <c r="AE33" s="153"/>
      <c r="AK33" s="152">
        <v>0</v>
      </c>
      <c r="AL33" s="153"/>
      <c r="AM33" s="153"/>
      <c r="AN33" s="153"/>
      <c r="AO33" s="153"/>
      <c r="AR33" s="35"/>
      <c r="BE33" s="142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141"/>
    </row>
    <row r="35" spans="1:57" s="2" customFormat="1" ht="25.9" customHeight="1">
      <c r="A35" s="30"/>
      <c r="B35" s="31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155" t="s">
        <v>48</v>
      </c>
      <c r="Y35" s="156"/>
      <c r="Z35" s="156"/>
      <c r="AA35" s="156"/>
      <c r="AB35" s="156"/>
      <c r="AC35" s="38"/>
      <c r="AD35" s="38"/>
      <c r="AE35" s="38"/>
      <c r="AF35" s="38"/>
      <c r="AG35" s="38"/>
      <c r="AH35" s="38"/>
      <c r="AI35" s="38"/>
      <c r="AJ35" s="38"/>
      <c r="AK35" s="157">
        <f>SUM(AK26:AK33)</f>
        <v>0</v>
      </c>
      <c r="AL35" s="156"/>
      <c r="AM35" s="156"/>
      <c r="AN35" s="156"/>
      <c r="AO35" s="158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0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40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1:57" s="2" customFormat="1" ht="12.75">
      <c r="A60" s="30"/>
      <c r="B60" s="31"/>
      <c r="C60" s="30"/>
      <c r="D60" s="43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51</v>
      </c>
      <c r="AI60" s="33"/>
      <c r="AJ60" s="33"/>
      <c r="AK60" s="33"/>
      <c r="AL60" s="33"/>
      <c r="AM60" s="43" t="s">
        <v>52</v>
      </c>
      <c r="AN60" s="33"/>
      <c r="AO60" s="33"/>
      <c r="AP60" s="30"/>
      <c r="AQ60" s="30"/>
      <c r="AR60" s="31"/>
      <c r="BE60" s="30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1:57" s="2" customFormat="1" ht="12.75">
      <c r="A64" s="30"/>
      <c r="B64" s="31"/>
      <c r="C64" s="30"/>
      <c r="D64" s="41" t="s">
        <v>53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54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1:57" s="2" customFormat="1" ht="12.75">
      <c r="A75" s="30"/>
      <c r="B75" s="31"/>
      <c r="C75" s="30"/>
      <c r="D75" s="43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51</v>
      </c>
      <c r="AI75" s="33"/>
      <c r="AJ75" s="33"/>
      <c r="AK75" s="33"/>
      <c r="AL75" s="33"/>
      <c r="AM75" s="43" t="s">
        <v>52</v>
      </c>
      <c r="AN75" s="33"/>
      <c r="AO75" s="33"/>
      <c r="AP75" s="30"/>
      <c r="AQ75" s="30"/>
      <c r="AR75" s="31"/>
      <c r="BE75" s="30"/>
    </row>
    <row r="76" spans="1:57" s="2" customFormat="1" ht="11.25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5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57" s="2" customFormat="1" ht="24.95" customHeight="1">
      <c r="A82" s="30"/>
      <c r="B82" s="31"/>
      <c r="C82" s="20" t="s">
        <v>55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4" customFormat="1" ht="12" customHeight="1">
      <c r="B84" s="49"/>
      <c r="C84" s="26" t="s">
        <v>13</v>
      </c>
      <c r="L84" s="4" t="str">
        <f>K5</f>
        <v>NHK</v>
      </c>
      <c r="AR84" s="49"/>
    </row>
    <row r="85" spans="2:44" s="5" customFormat="1" ht="36.95" customHeight="1">
      <c r="B85" s="50"/>
      <c r="C85" s="51" t="s">
        <v>16</v>
      </c>
      <c r="L85" s="159" t="str">
        <f>K6</f>
        <v>Domov U Biřičky-rekonstrukce objektu kotelny</v>
      </c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R85" s="50"/>
    </row>
    <row r="86" spans="1:57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2" customFormat="1" ht="12" customHeight="1">
      <c r="A87" s="30"/>
      <c r="B87" s="31"/>
      <c r="C87" s="26" t="s">
        <v>20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Nový HK K Biřičce 1240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6" t="s">
        <v>22</v>
      </c>
      <c r="AJ87" s="30"/>
      <c r="AK87" s="30"/>
      <c r="AL87" s="30"/>
      <c r="AM87" s="161" t="str">
        <f>IF(AN8="","",AN8)</f>
        <v>27. 2. 2019</v>
      </c>
      <c r="AN87" s="161"/>
      <c r="AO87" s="30"/>
      <c r="AP87" s="30"/>
      <c r="AQ87" s="30"/>
      <c r="AR87" s="31"/>
      <c r="BE87" s="30"/>
    </row>
    <row r="88" spans="1:5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2" customFormat="1" ht="15.2" customHeight="1">
      <c r="A89" s="30"/>
      <c r="B89" s="31"/>
      <c r="C89" s="26" t="s">
        <v>24</v>
      </c>
      <c r="D89" s="30"/>
      <c r="E89" s="30"/>
      <c r="F89" s="30"/>
      <c r="G89" s="30"/>
      <c r="H89" s="30"/>
      <c r="I89" s="30"/>
      <c r="J89" s="30"/>
      <c r="K89" s="30"/>
      <c r="L89" s="4" t="str">
        <f>IF(E11="","",E11)</f>
        <v xml:space="preserve">Domov U Biřičky 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6" t="s">
        <v>30</v>
      </c>
      <c r="AJ89" s="30"/>
      <c r="AK89" s="30"/>
      <c r="AL89" s="30"/>
      <c r="AM89" s="162" t="str">
        <f>IF(E17="","",E17)</f>
        <v>PRIDOS HK</v>
      </c>
      <c r="AN89" s="163"/>
      <c r="AO89" s="163"/>
      <c r="AP89" s="163"/>
      <c r="AQ89" s="30"/>
      <c r="AR89" s="31"/>
      <c r="AS89" s="164" t="s">
        <v>56</v>
      </c>
      <c r="AT89" s="165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57" s="2" customFormat="1" ht="15.2" customHeight="1">
      <c r="A90" s="30"/>
      <c r="B90" s="31"/>
      <c r="C90" s="26" t="s">
        <v>28</v>
      </c>
      <c r="D90" s="30"/>
      <c r="E90" s="30"/>
      <c r="F90" s="30"/>
      <c r="G90" s="30"/>
      <c r="H90" s="30"/>
      <c r="I90" s="30"/>
      <c r="J90" s="30"/>
      <c r="K90" s="30"/>
      <c r="L90" s="4" t="str">
        <f>IF(E14="Vyplň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6" t="s">
        <v>33</v>
      </c>
      <c r="AJ90" s="30"/>
      <c r="AK90" s="30"/>
      <c r="AL90" s="30"/>
      <c r="AM90" s="162" t="str">
        <f>IF(E20="","",E20)</f>
        <v>Ing.Pavel Michálek</v>
      </c>
      <c r="AN90" s="163"/>
      <c r="AO90" s="163"/>
      <c r="AP90" s="163"/>
      <c r="AQ90" s="30"/>
      <c r="AR90" s="31"/>
      <c r="AS90" s="166"/>
      <c r="AT90" s="167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57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166"/>
      <c r="AT91" s="167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57" s="2" customFormat="1" ht="29.25" customHeight="1">
      <c r="A92" s="30"/>
      <c r="B92" s="31"/>
      <c r="C92" s="168" t="s">
        <v>57</v>
      </c>
      <c r="D92" s="169"/>
      <c r="E92" s="169"/>
      <c r="F92" s="169"/>
      <c r="G92" s="169"/>
      <c r="H92" s="58"/>
      <c r="I92" s="170" t="s">
        <v>58</v>
      </c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71" t="s">
        <v>59</v>
      </c>
      <c r="AH92" s="169"/>
      <c r="AI92" s="169"/>
      <c r="AJ92" s="169"/>
      <c r="AK92" s="169"/>
      <c r="AL92" s="169"/>
      <c r="AM92" s="169"/>
      <c r="AN92" s="170" t="s">
        <v>60</v>
      </c>
      <c r="AO92" s="169"/>
      <c r="AP92" s="172"/>
      <c r="AQ92" s="59" t="s">
        <v>61</v>
      </c>
      <c r="AR92" s="31"/>
      <c r="AS92" s="60" t="s">
        <v>62</v>
      </c>
      <c r="AT92" s="61" t="s">
        <v>63</v>
      </c>
      <c r="AU92" s="61" t="s">
        <v>64</v>
      </c>
      <c r="AV92" s="61" t="s">
        <v>65</v>
      </c>
      <c r="AW92" s="61" t="s">
        <v>66</v>
      </c>
      <c r="AX92" s="61" t="s">
        <v>67</v>
      </c>
      <c r="AY92" s="61" t="s">
        <v>68</v>
      </c>
      <c r="AZ92" s="61" t="s">
        <v>69</v>
      </c>
      <c r="BA92" s="61" t="s">
        <v>70</v>
      </c>
      <c r="BB92" s="61" t="s">
        <v>71</v>
      </c>
      <c r="BC92" s="61" t="s">
        <v>72</v>
      </c>
      <c r="BD92" s="62" t="s">
        <v>73</v>
      </c>
      <c r="BE92" s="30"/>
    </row>
    <row r="93" spans="1:57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2:90" s="6" customFormat="1" ht="32.45" customHeight="1">
      <c r="B94" s="66"/>
      <c r="C94" s="67" t="s">
        <v>74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176">
        <f>ROUND(AG95,2)</f>
        <v>0</v>
      </c>
      <c r="AH94" s="176"/>
      <c r="AI94" s="176"/>
      <c r="AJ94" s="176"/>
      <c r="AK94" s="176"/>
      <c r="AL94" s="176"/>
      <c r="AM94" s="176"/>
      <c r="AN94" s="177">
        <f>SUM(AG94,AT94)</f>
        <v>0</v>
      </c>
      <c r="AO94" s="177"/>
      <c r="AP94" s="177"/>
      <c r="AQ94" s="70" t="s">
        <v>1</v>
      </c>
      <c r="AR94" s="66"/>
      <c r="AS94" s="71">
        <f>ROUND(AS95,2)</f>
        <v>0</v>
      </c>
      <c r="AT94" s="72">
        <f>ROUND(SUM(AV94:AW94),2)</f>
        <v>0</v>
      </c>
      <c r="AU94" s="73">
        <f>ROUND(AU95,5)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ROUND(AZ95,2)</f>
        <v>0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75</v>
      </c>
      <c r="BT94" s="75" t="s">
        <v>76</v>
      </c>
      <c r="BU94" s="76" t="s">
        <v>77</v>
      </c>
      <c r="BV94" s="75" t="s">
        <v>78</v>
      </c>
      <c r="BW94" s="75" t="s">
        <v>4</v>
      </c>
      <c r="BX94" s="75" t="s">
        <v>79</v>
      </c>
      <c r="CL94" s="75" t="s">
        <v>1</v>
      </c>
    </row>
    <row r="95" spans="1:91" s="7" customFormat="1" ht="16.5" customHeight="1">
      <c r="A95" s="77" t="s">
        <v>80</v>
      </c>
      <c r="B95" s="78"/>
      <c r="C95" s="79"/>
      <c r="D95" s="175" t="s">
        <v>81</v>
      </c>
      <c r="E95" s="175"/>
      <c r="F95" s="175"/>
      <c r="G95" s="175"/>
      <c r="H95" s="175"/>
      <c r="I95" s="80"/>
      <c r="J95" s="175" t="s">
        <v>82</v>
      </c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3">
        <f>'NHK 1 - SO-01-Objekt kotelny'!J30</f>
        <v>0</v>
      </c>
      <c r="AH95" s="174"/>
      <c r="AI95" s="174"/>
      <c r="AJ95" s="174"/>
      <c r="AK95" s="174"/>
      <c r="AL95" s="174"/>
      <c r="AM95" s="174"/>
      <c r="AN95" s="173">
        <f>SUM(AG95,AT95)</f>
        <v>0</v>
      </c>
      <c r="AO95" s="174"/>
      <c r="AP95" s="174"/>
      <c r="AQ95" s="81" t="s">
        <v>83</v>
      </c>
      <c r="AR95" s="78"/>
      <c r="AS95" s="82">
        <v>0</v>
      </c>
      <c r="AT95" s="83">
        <f>ROUND(SUM(AV95:AW95),2)</f>
        <v>0</v>
      </c>
      <c r="AU95" s="84">
        <f>'NHK 1 - SO-01-Objekt kotelny'!P133</f>
        <v>0</v>
      </c>
      <c r="AV95" s="83">
        <f>'NHK 1 - SO-01-Objekt kotelny'!J33</f>
        <v>0</v>
      </c>
      <c r="AW95" s="83">
        <f>'NHK 1 - SO-01-Objekt kotelny'!J34</f>
        <v>0</v>
      </c>
      <c r="AX95" s="83">
        <f>'NHK 1 - SO-01-Objekt kotelny'!J35</f>
        <v>0</v>
      </c>
      <c r="AY95" s="83">
        <f>'NHK 1 - SO-01-Objekt kotelny'!J36</f>
        <v>0</v>
      </c>
      <c r="AZ95" s="83">
        <f>'NHK 1 - SO-01-Objekt kotelny'!F33</f>
        <v>0</v>
      </c>
      <c r="BA95" s="83">
        <f>'NHK 1 - SO-01-Objekt kotelny'!F34</f>
        <v>0</v>
      </c>
      <c r="BB95" s="83">
        <f>'NHK 1 - SO-01-Objekt kotelny'!F35</f>
        <v>0</v>
      </c>
      <c r="BC95" s="83">
        <f>'NHK 1 - SO-01-Objekt kotelny'!F36</f>
        <v>0</v>
      </c>
      <c r="BD95" s="85">
        <f>'NHK 1 - SO-01-Objekt kotelny'!F37</f>
        <v>0</v>
      </c>
      <c r="BT95" s="86" t="s">
        <v>84</v>
      </c>
      <c r="BV95" s="86" t="s">
        <v>78</v>
      </c>
      <c r="BW95" s="86" t="s">
        <v>85</v>
      </c>
      <c r="BX95" s="86" t="s">
        <v>4</v>
      </c>
      <c r="CL95" s="86" t="s">
        <v>1</v>
      </c>
      <c r="CM95" s="86" t="s">
        <v>84</v>
      </c>
    </row>
    <row r="96" spans="1:57" s="2" customFormat="1" ht="30" customHeight="1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2" customFormat="1" ht="6.95" customHeight="1">
      <c r="A97" s="30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NHK 1 - SO-01-Objekt koteln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2"/>
  <sheetViews>
    <sheetView showGridLines="0" tabSelected="1" workbookViewId="0" topLeftCell="A148">
      <selection activeCell="BY166" sqref="BY16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8" t="s">
        <v>5</v>
      </c>
      <c r="M2" s="144"/>
      <c r="N2" s="144"/>
      <c r="O2" s="144"/>
      <c r="P2" s="144"/>
      <c r="Q2" s="144"/>
      <c r="R2" s="144"/>
      <c r="S2" s="144"/>
      <c r="T2" s="144"/>
      <c r="U2" s="144"/>
      <c r="V2" s="144"/>
      <c r="AT2" s="16" t="s">
        <v>85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s="1" customFormat="1" ht="24.95" customHeight="1">
      <c r="B4" s="19"/>
      <c r="D4" s="20" t="s">
        <v>86</v>
      </c>
      <c r="L4" s="19"/>
      <c r="M4" s="8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16</v>
      </c>
      <c r="L6" s="19"/>
    </row>
    <row r="7" spans="2:12" s="1" customFormat="1" ht="16.5" customHeight="1">
      <c r="B7" s="19"/>
      <c r="E7" s="179" t="str">
        <f>'Rekapitulace stavby'!K6</f>
        <v>Domov U Biřičky-rekonstrukce objektu kotelny</v>
      </c>
      <c r="F7" s="180"/>
      <c r="G7" s="180"/>
      <c r="H7" s="180"/>
      <c r="L7" s="19"/>
    </row>
    <row r="8" spans="1:31" s="2" customFormat="1" ht="12" customHeight="1">
      <c r="A8" s="30"/>
      <c r="B8" s="31"/>
      <c r="C8" s="30"/>
      <c r="D8" s="26" t="s">
        <v>87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159" t="s">
        <v>88</v>
      </c>
      <c r="F9" s="181"/>
      <c r="G9" s="181"/>
      <c r="H9" s="181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1.25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6" t="s">
        <v>18</v>
      </c>
      <c r="E11" s="30"/>
      <c r="F11" s="24" t="s">
        <v>1</v>
      </c>
      <c r="G11" s="30"/>
      <c r="H11" s="30"/>
      <c r="I11" s="26" t="s">
        <v>19</v>
      </c>
      <c r="J11" s="24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6" t="s">
        <v>20</v>
      </c>
      <c r="E12" s="30"/>
      <c r="F12" s="24" t="s">
        <v>21</v>
      </c>
      <c r="G12" s="30"/>
      <c r="H12" s="30"/>
      <c r="I12" s="26" t="s">
        <v>22</v>
      </c>
      <c r="J12" s="53" t="str">
        <f>'Rekapitulace stavby'!AN8</f>
        <v>27. 2. 2019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6" t="s">
        <v>24</v>
      </c>
      <c r="E14" s="30"/>
      <c r="F14" s="30"/>
      <c r="G14" s="30"/>
      <c r="H14" s="30"/>
      <c r="I14" s="26" t="s">
        <v>25</v>
      </c>
      <c r="J14" s="24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4" t="s">
        <v>26</v>
      </c>
      <c r="F15" s="30"/>
      <c r="G15" s="30"/>
      <c r="H15" s="30"/>
      <c r="I15" s="26" t="s">
        <v>27</v>
      </c>
      <c r="J15" s="24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6" t="s">
        <v>28</v>
      </c>
      <c r="E17" s="30"/>
      <c r="F17" s="30"/>
      <c r="G17" s="30"/>
      <c r="H17" s="30"/>
      <c r="I17" s="26" t="s">
        <v>25</v>
      </c>
      <c r="J17" s="27" t="str">
        <f>'Rekapitulace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182" t="str">
        <f>'Rekapitulace stavby'!E14</f>
        <v>Vyplň údaj</v>
      </c>
      <c r="F18" s="143"/>
      <c r="G18" s="143"/>
      <c r="H18" s="143"/>
      <c r="I18" s="26" t="s">
        <v>27</v>
      </c>
      <c r="J18" s="27" t="str">
        <f>'Rekapitulace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6" t="s">
        <v>30</v>
      </c>
      <c r="E20" s="30"/>
      <c r="F20" s="30"/>
      <c r="G20" s="30"/>
      <c r="H20" s="30"/>
      <c r="I20" s="26" t="s">
        <v>25</v>
      </c>
      <c r="J20" s="24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4" t="s">
        <v>31</v>
      </c>
      <c r="F21" s="30"/>
      <c r="G21" s="30"/>
      <c r="H21" s="30"/>
      <c r="I21" s="26" t="s">
        <v>27</v>
      </c>
      <c r="J21" s="24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6" t="s">
        <v>33</v>
      </c>
      <c r="E23" s="30"/>
      <c r="F23" s="30"/>
      <c r="G23" s="30"/>
      <c r="H23" s="30"/>
      <c r="I23" s="26" t="s">
        <v>25</v>
      </c>
      <c r="J23" s="24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4" t="s">
        <v>34</v>
      </c>
      <c r="F24" s="30"/>
      <c r="G24" s="30"/>
      <c r="H24" s="30"/>
      <c r="I24" s="26" t="s">
        <v>27</v>
      </c>
      <c r="J24" s="24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6" t="s">
        <v>35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88"/>
      <c r="B27" s="89"/>
      <c r="C27" s="88"/>
      <c r="D27" s="88"/>
      <c r="E27" s="148" t="s">
        <v>1</v>
      </c>
      <c r="F27" s="148"/>
      <c r="G27" s="148"/>
      <c r="H27" s="148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1" t="s">
        <v>36</v>
      </c>
      <c r="E30" s="30"/>
      <c r="F30" s="30"/>
      <c r="G30" s="30"/>
      <c r="H30" s="30"/>
      <c r="I30" s="30"/>
      <c r="J30" s="69">
        <f>ROUND(J133,2)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38</v>
      </c>
      <c r="G32" s="30"/>
      <c r="H32" s="30"/>
      <c r="I32" s="34" t="s">
        <v>37</v>
      </c>
      <c r="J32" s="34" t="s">
        <v>39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2" t="s">
        <v>40</v>
      </c>
      <c r="E33" s="26" t="s">
        <v>41</v>
      </c>
      <c r="F33" s="93">
        <f>ROUND((SUM(BE133:BE228)),2)</f>
        <v>0</v>
      </c>
      <c r="G33" s="30"/>
      <c r="H33" s="30"/>
      <c r="I33" s="94">
        <v>0.21</v>
      </c>
      <c r="J33" s="93">
        <f>ROUND(((SUM(BE133:BE228))*I33),2)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6" t="s">
        <v>42</v>
      </c>
      <c r="F34" s="93">
        <f>ROUND((SUM(BF133:BF228)),2)</f>
        <v>0</v>
      </c>
      <c r="G34" s="30"/>
      <c r="H34" s="30"/>
      <c r="I34" s="94">
        <v>0.15</v>
      </c>
      <c r="J34" s="93">
        <f>ROUND(((SUM(BF133:BF228))*I34),2)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6" t="s">
        <v>43</v>
      </c>
      <c r="F35" s="93">
        <f>ROUND((SUM(BG133:BG228)),2)</f>
        <v>0</v>
      </c>
      <c r="G35" s="30"/>
      <c r="H35" s="30"/>
      <c r="I35" s="94">
        <v>0.21</v>
      </c>
      <c r="J35" s="93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6" t="s">
        <v>44</v>
      </c>
      <c r="F36" s="93">
        <f>ROUND((SUM(BH133:BH228)),2)</f>
        <v>0</v>
      </c>
      <c r="G36" s="30"/>
      <c r="H36" s="30"/>
      <c r="I36" s="94">
        <v>0.15</v>
      </c>
      <c r="J36" s="93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6" t="s">
        <v>45</v>
      </c>
      <c r="F37" s="93">
        <f>ROUND((SUM(BI133:BI228)),2)</f>
        <v>0</v>
      </c>
      <c r="G37" s="30"/>
      <c r="H37" s="30"/>
      <c r="I37" s="94">
        <v>0</v>
      </c>
      <c r="J37" s="93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5"/>
      <c r="D39" s="96" t="s">
        <v>46</v>
      </c>
      <c r="E39" s="58"/>
      <c r="F39" s="58"/>
      <c r="G39" s="97" t="s">
        <v>47</v>
      </c>
      <c r="H39" s="98" t="s">
        <v>48</v>
      </c>
      <c r="I39" s="58"/>
      <c r="J39" s="99">
        <f>SUM(J30:J37)</f>
        <v>0</v>
      </c>
      <c r="K39" s="10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0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4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0"/>
      <c r="B61" s="31"/>
      <c r="C61" s="30"/>
      <c r="D61" s="43" t="s">
        <v>51</v>
      </c>
      <c r="E61" s="33"/>
      <c r="F61" s="101" t="s">
        <v>52</v>
      </c>
      <c r="G61" s="43" t="s">
        <v>51</v>
      </c>
      <c r="H61" s="33"/>
      <c r="I61" s="33"/>
      <c r="J61" s="102" t="s">
        <v>52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0"/>
      <c r="B65" s="31"/>
      <c r="C65" s="30"/>
      <c r="D65" s="41" t="s">
        <v>53</v>
      </c>
      <c r="E65" s="44"/>
      <c r="F65" s="44"/>
      <c r="G65" s="41" t="s">
        <v>54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0"/>
      <c r="B76" s="31"/>
      <c r="C76" s="30"/>
      <c r="D76" s="43" t="s">
        <v>51</v>
      </c>
      <c r="E76" s="33"/>
      <c r="F76" s="101" t="s">
        <v>52</v>
      </c>
      <c r="G76" s="43" t="s">
        <v>51</v>
      </c>
      <c r="H76" s="33"/>
      <c r="I76" s="33"/>
      <c r="J76" s="102" t="s">
        <v>52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0" spans="1:12" ht="12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</row>
    <row r="81" spans="1:31" s="2" customFormat="1" ht="6.95" customHeight="1" hidden="1">
      <c r="A81" s="184"/>
      <c r="B81" s="185"/>
      <c r="C81" s="186"/>
      <c r="D81" s="186"/>
      <c r="E81" s="186"/>
      <c r="F81" s="186"/>
      <c r="G81" s="186"/>
      <c r="H81" s="186"/>
      <c r="I81" s="186"/>
      <c r="J81" s="186"/>
      <c r="K81" s="186"/>
      <c r="L81" s="18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 hidden="1">
      <c r="A82" s="184"/>
      <c r="B82" s="188"/>
      <c r="C82" s="189" t="s">
        <v>89</v>
      </c>
      <c r="D82" s="184"/>
      <c r="E82" s="184"/>
      <c r="F82" s="184"/>
      <c r="G82" s="184"/>
      <c r="H82" s="184"/>
      <c r="I82" s="184"/>
      <c r="J82" s="184"/>
      <c r="K82" s="184"/>
      <c r="L82" s="18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 hidden="1">
      <c r="A83" s="184"/>
      <c r="B83" s="188"/>
      <c r="C83" s="184"/>
      <c r="D83" s="184"/>
      <c r="E83" s="184"/>
      <c r="F83" s="184"/>
      <c r="G83" s="184"/>
      <c r="H83" s="184"/>
      <c r="I83" s="184"/>
      <c r="J83" s="184"/>
      <c r="K83" s="184"/>
      <c r="L83" s="18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hidden="1">
      <c r="A84" s="184"/>
      <c r="B84" s="188"/>
      <c r="C84" s="190" t="s">
        <v>16</v>
      </c>
      <c r="D84" s="184"/>
      <c r="E84" s="184"/>
      <c r="F84" s="184"/>
      <c r="G84" s="184"/>
      <c r="H84" s="184"/>
      <c r="I84" s="184"/>
      <c r="J84" s="184"/>
      <c r="K84" s="184"/>
      <c r="L84" s="18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hidden="1">
      <c r="A85" s="184"/>
      <c r="B85" s="188"/>
      <c r="C85" s="184"/>
      <c r="D85" s="184"/>
      <c r="E85" s="191" t="str">
        <f>E7</f>
        <v>Domov U Biřičky-rekonstrukce objektu kotelny</v>
      </c>
      <c r="F85" s="192"/>
      <c r="G85" s="192"/>
      <c r="H85" s="192"/>
      <c r="I85" s="184"/>
      <c r="J85" s="184"/>
      <c r="K85" s="184"/>
      <c r="L85" s="18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 hidden="1">
      <c r="A86" s="184"/>
      <c r="B86" s="188"/>
      <c r="C86" s="190" t="s">
        <v>87</v>
      </c>
      <c r="D86" s="184"/>
      <c r="E86" s="184"/>
      <c r="F86" s="184"/>
      <c r="G86" s="184"/>
      <c r="H86" s="184"/>
      <c r="I86" s="184"/>
      <c r="J86" s="184"/>
      <c r="K86" s="184"/>
      <c r="L86" s="18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 hidden="1">
      <c r="A87" s="184"/>
      <c r="B87" s="188"/>
      <c r="C87" s="184"/>
      <c r="D87" s="184"/>
      <c r="E87" s="193" t="str">
        <f>E9</f>
        <v>NHK 1 - SO-01-Objekt kotelny</v>
      </c>
      <c r="F87" s="194"/>
      <c r="G87" s="194"/>
      <c r="H87" s="194"/>
      <c r="I87" s="184"/>
      <c r="J87" s="184"/>
      <c r="K87" s="184"/>
      <c r="L87" s="18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 hidden="1">
      <c r="A88" s="184"/>
      <c r="B88" s="188"/>
      <c r="C88" s="184"/>
      <c r="D88" s="184"/>
      <c r="E88" s="184"/>
      <c r="F88" s="184"/>
      <c r="G88" s="184"/>
      <c r="H88" s="184"/>
      <c r="I88" s="184"/>
      <c r="J88" s="184"/>
      <c r="K88" s="184"/>
      <c r="L88" s="18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 hidden="1">
      <c r="A89" s="184"/>
      <c r="B89" s="188"/>
      <c r="C89" s="190" t="s">
        <v>20</v>
      </c>
      <c r="D89" s="184"/>
      <c r="E89" s="184"/>
      <c r="F89" s="195" t="str">
        <f>F12</f>
        <v>Nový HK K Biřičce 1240</v>
      </c>
      <c r="G89" s="184"/>
      <c r="H89" s="184"/>
      <c r="I89" s="190" t="s">
        <v>22</v>
      </c>
      <c r="J89" s="196" t="str">
        <f>IF(J12="","",J12)</f>
        <v>27. 2. 2019</v>
      </c>
      <c r="K89" s="184"/>
      <c r="L89" s="18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 hidden="1">
      <c r="A90" s="184"/>
      <c r="B90" s="188"/>
      <c r="C90" s="184"/>
      <c r="D90" s="184"/>
      <c r="E90" s="184"/>
      <c r="F90" s="184"/>
      <c r="G90" s="184"/>
      <c r="H90" s="184"/>
      <c r="I90" s="184"/>
      <c r="J90" s="184"/>
      <c r="K90" s="184"/>
      <c r="L90" s="18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2" customHeight="1" hidden="1">
      <c r="A91" s="184"/>
      <c r="B91" s="188"/>
      <c r="C91" s="190" t="s">
        <v>24</v>
      </c>
      <c r="D91" s="184"/>
      <c r="E91" s="184"/>
      <c r="F91" s="195" t="str">
        <f>E15</f>
        <v xml:space="preserve">Domov U Biřičky </v>
      </c>
      <c r="G91" s="184"/>
      <c r="H91" s="184"/>
      <c r="I91" s="190" t="s">
        <v>30</v>
      </c>
      <c r="J91" s="197" t="str">
        <f>E21</f>
        <v>PRIDOS HK</v>
      </c>
      <c r="K91" s="184"/>
      <c r="L91" s="18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 hidden="1">
      <c r="A92" s="184"/>
      <c r="B92" s="188"/>
      <c r="C92" s="190" t="s">
        <v>28</v>
      </c>
      <c r="D92" s="184"/>
      <c r="E92" s="184"/>
      <c r="F92" s="195" t="str">
        <f>IF(E18="","",E18)</f>
        <v>Vyplň údaj</v>
      </c>
      <c r="G92" s="184"/>
      <c r="H92" s="184"/>
      <c r="I92" s="190" t="s">
        <v>33</v>
      </c>
      <c r="J92" s="197" t="str">
        <f>E24</f>
        <v>Ing.Pavel Michálek</v>
      </c>
      <c r="K92" s="184"/>
      <c r="L92" s="18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 hidden="1">
      <c r="A93" s="184"/>
      <c r="B93" s="188"/>
      <c r="C93" s="184"/>
      <c r="D93" s="184"/>
      <c r="E93" s="184"/>
      <c r="F93" s="184"/>
      <c r="G93" s="184"/>
      <c r="H93" s="184"/>
      <c r="I93" s="184"/>
      <c r="J93" s="184"/>
      <c r="K93" s="184"/>
      <c r="L93" s="18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 hidden="1">
      <c r="A94" s="184"/>
      <c r="B94" s="188"/>
      <c r="C94" s="198" t="s">
        <v>90</v>
      </c>
      <c r="D94" s="199"/>
      <c r="E94" s="199"/>
      <c r="F94" s="199"/>
      <c r="G94" s="199"/>
      <c r="H94" s="199"/>
      <c r="I94" s="199"/>
      <c r="J94" s="200" t="s">
        <v>91</v>
      </c>
      <c r="K94" s="199"/>
      <c r="L94" s="18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 hidden="1">
      <c r="A95" s="184"/>
      <c r="B95" s="188"/>
      <c r="C95" s="184"/>
      <c r="D95" s="184"/>
      <c r="E95" s="184"/>
      <c r="F95" s="184"/>
      <c r="G95" s="184"/>
      <c r="H95" s="184"/>
      <c r="I95" s="184"/>
      <c r="J95" s="184"/>
      <c r="K95" s="184"/>
      <c r="L95" s="18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 hidden="1">
      <c r="A96" s="184"/>
      <c r="B96" s="188"/>
      <c r="C96" s="201" t="s">
        <v>92</v>
      </c>
      <c r="D96" s="184"/>
      <c r="E96" s="184"/>
      <c r="F96" s="184"/>
      <c r="G96" s="184"/>
      <c r="H96" s="184"/>
      <c r="I96" s="184"/>
      <c r="J96" s="202">
        <f>J133</f>
        <v>0</v>
      </c>
      <c r="K96" s="184"/>
      <c r="L96" s="18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6" t="s">
        <v>93</v>
      </c>
    </row>
    <row r="97" spans="1:12" s="9" customFormat="1" ht="24.95" customHeight="1" hidden="1">
      <c r="A97" s="203"/>
      <c r="B97" s="204"/>
      <c r="C97" s="203"/>
      <c r="D97" s="205" t="s">
        <v>94</v>
      </c>
      <c r="E97" s="206"/>
      <c r="F97" s="206"/>
      <c r="G97" s="206"/>
      <c r="H97" s="206"/>
      <c r="I97" s="206"/>
      <c r="J97" s="207">
        <f>J134</f>
        <v>0</v>
      </c>
      <c r="K97" s="203"/>
      <c r="L97" s="204"/>
    </row>
    <row r="98" spans="1:12" s="10" customFormat="1" ht="19.9" customHeight="1" hidden="1">
      <c r="A98" s="208"/>
      <c r="B98" s="209"/>
      <c r="C98" s="208"/>
      <c r="D98" s="210" t="s">
        <v>95</v>
      </c>
      <c r="E98" s="211"/>
      <c r="F98" s="211"/>
      <c r="G98" s="211"/>
      <c r="H98" s="211"/>
      <c r="I98" s="211"/>
      <c r="J98" s="212">
        <f>J135</f>
        <v>0</v>
      </c>
      <c r="K98" s="208"/>
      <c r="L98" s="209"/>
    </row>
    <row r="99" spans="1:12" s="10" customFormat="1" ht="19.9" customHeight="1" hidden="1">
      <c r="A99" s="208"/>
      <c r="B99" s="209"/>
      <c r="C99" s="208"/>
      <c r="D99" s="210" t="s">
        <v>96</v>
      </c>
      <c r="E99" s="211"/>
      <c r="F99" s="211"/>
      <c r="G99" s="211"/>
      <c r="H99" s="211"/>
      <c r="I99" s="211"/>
      <c r="J99" s="212">
        <f>J148</f>
        <v>0</v>
      </c>
      <c r="K99" s="208"/>
      <c r="L99" s="209"/>
    </row>
    <row r="100" spans="1:12" s="10" customFormat="1" ht="19.9" customHeight="1" hidden="1">
      <c r="A100" s="208"/>
      <c r="B100" s="209"/>
      <c r="C100" s="208"/>
      <c r="D100" s="210" t="s">
        <v>97</v>
      </c>
      <c r="E100" s="211"/>
      <c r="F100" s="211"/>
      <c r="G100" s="211"/>
      <c r="H100" s="211"/>
      <c r="I100" s="211"/>
      <c r="J100" s="212">
        <f>J154</f>
        <v>0</v>
      </c>
      <c r="K100" s="208"/>
      <c r="L100" s="209"/>
    </row>
    <row r="101" spans="1:12" s="10" customFormat="1" ht="19.9" customHeight="1" hidden="1">
      <c r="A101" s="208"/>
      <c r="B101" s="209"/>
      <c r="C101" s="208"/>
      <c r="D101" s="210" t="s">
        <v>98</v>
      </c>
      <c r="E101" s="211"/>
      <c r="F101" s="211"/>
      <c r="G101" s="211"/>
      <c r="H101" s="211"/>
      <c r="I101" s="211"/>
      <c r="J101" s="212">
        <f>J157</f>
        <v>0</v>
      </c>
      <c r="K101" s="208"/>
      <c r="L101" s="209"/>
    </row>
    <row r="102" spans="1:12" s="10" customFormat="1" ht="19.9" customHeight="1" hidden="1">
      <c r="A102" s="208"/>
      <c r="B102" s="209"/>
      <c r="C102" s="208"/>
      <c r="D102" s="210" t="s">
        <v>99</v>
      </c>
      <c r="E102" s="211"/>
      <c r="F102" s="211"/>
      <c r="G102" s="211"/>
      <c r="H102" s="211"/>
      <c r="I102" s="211"/>
      <c r="J102" s="212">
        <f>J160</f>
        <v>0</v>
      </c>
      <c r="K102" s="208"/>
      <c r="L102" s="209"/>
    </row>
    <row r="103" spans="1:12" s="10" customFormat="1" ht="19.9" customHeight="1" hidden="1">
      <c r="A103" s="208"/>
      <c r="B103" s="209"/>
      <c r="C103" s="208"/>
      <c r="D103" s="210" t="s">
        <v>100</v>
      </c>
      <c r="E103" s="211"/>
      <c r="F103" s="211"/>
      <c r="G103" s="211"/>
      <c r="H103" s="211"/>
      <c r="I103" s="211"/>
      <c r="J103" s="212">
        <f>J173</f>
        <v>0</v>
      </c>
      <c r="K103" s="208"/>
      <c r="L103" s="209"/>
    </row>
    <row r="104" spans="1:12" s="10" customFormat="1" ht="19.9" customHeight="1" hidden="1">
      <c r="A104" s="208"/>
      <c r="B104" s="209"/>
      <c r="C104" s="208"/>
      <c r="D104" s="210" t="s">
        <v>101</v>
      </c>
      <c r="E104" s="211"/>
      <c r="F104" s="211"/>
      <c r="G104" s="211"/>
      <c r="H104" s="211"/>
      <c r="I104" s="211"/>
      <c r="J104" s="212">
        <f>J194</f>
        <v>0</v>
      </c>
      <c r="K104" s="208"/>
      <c r="L104" s="209"/>
    </row>
    <row r="105" spans="1:12" s="10" customFormat="1" ht="19.9" customHeight="1" hidden="1">
      <c r="A105" s="208"/>
      <c r="B105" s="209"/>
      <c r="C105" s="208"/>
      <c r="D105" s="210" t="s">
        <v>102</v>
      </c>
      <c r="E105" s="211"/>
      <c r="F105" s="211"/>
      <c r="G105" s="211"/>
      <c r="H105" s="211"/>
      <c r="I105" s="211"/>
      <c r="J105" s="212">
        <f>J200</f>
        <v>0</v>
      </c>
      <c r="K105" s="208"/>
      <c r="L105" s="209"/>
    </row>
    <row r="106" spans="1:12" s="9" customFormat="1" ht="24.95" customHeight="1" hidden="1">
      <c r="A106" s="203"/>
      <c r="B106" s="204"/>
      <c r="C106" s="203"/>
      <c r="D106" s="205" t="s">
        <v>103</v>
      </c>
      <c r="E106" s="206"/>
      <c r="F106" s="206"/>
      <c r="G106" s="206"/>
      <c r="H106" s="206"/>
      <c r="I106" s="206"/>
      <c r="J106" s="207">
        <f>J202</f>
        <v>0</v>
      </c>
      <c r="K106" s="203"/>
      <c r="L106" s="204"/>
    </row>
    <row r="107" spans="1:12" s="10" customFormat="1" ht="19.9" customHeight="1" hidden="1">
      <c r="A107" s="208"/>
      <c r="B107" s="209"/>
      <c r="C107" s="208"/>
      <c r="D107" s="210" t="s">
        <v>104</v>
      </c>
      <c r="E107" s="211"/>
      <c r="F107" s="211"/>
      <c r="G107" s="211"/>
      <c r="H107" s="211"/>
      <c r="I107" s="211"/>
      <c r="J107" s="212">
        <f>J203</f>
        <v>0</v>
      </c>
      <c r="K107" s="208"/>
      <c r="L107" s="209"/>
    </row>
    <row r="108" spans="1:12" s="10" customFormat="1" ht="19.9" customHeight="1" hidden="1">
      <c r="A108" s="208"/>
      <c r="B108" s="209"/>
      <c r="C108" s="208"/>
      <c r="D108" s="210" t="s">
        <v>105</v>
      </c>
      <c r="E108" s="211"/>
      <c r="F108" s="211"/>
      <c r="G108" s="211"/>
      <c r="H108" s="211"/>
      <c r="I108" s="211"/>
      <c r="J108" s="212">
        <f>J210</f>
        <v>0</v>
      </c>
      <c r="K108" s="208"/>
      <c r="L108" s="209"/>
    </row>
    <row r="109" spans="1:12" s="10" customFormat="1" ht="19.9" customHeight="1" hidden="1">
      <c r="A109" s="208"/>
      <c r="B109" s="209"/>
      <c r="C109" s="208"/>
      <c r="D109" s="210" t="s">
        <v>106</v>
      </c>
      <c r="E109" s="211"/>
      <c r="F109" s="211"/>
      <c r="G109" s="211"/>
      <c r="H109" s="211"/>
      <c r="I109" s="211"/>
      <c r="J109" s="212">
        <f>J215</f>
        <v>0</v>
      </c>
      <c r="K109" s="208"/>
      <c r="L109" s="209"/>
    </row>
    <row r="110" spans="1:12" s="9" customFormat="1" ht="24.95" customHeight="1" hidden="1">
      <c r="A110" s="203"/>
      <c r="B110" s="204"/>
      <c r="C110" s="203"/>
      <c r="D110" s="205" t="s">
        <v>107</v>
      </c>
      <c r="E110" s="206"/>
      <c r="F110" s="206"/>
      <c r="G110" s="206"/>
      <c r="H110" s="206"/>
      <c r="I110" s="206"/>
      <c r="J110" s="207">
        <f>J218</f>
        <v>0</v>
      </c>
      <c r="K110" s="203"/>
      <c r="L110" s="204"/>
    </row>
    <row r="111" spans="1:12" s="10" customFormat="1" ht="19.9" customHeight="1" hidden="1">
      <c r="A111" s="208"/>
      <c r="B111" s="209"/>
      <c r="C111" s="208"/>
      <c r="D111" s="210" t="s">
        <v>108</v>
      </c>
      <c r="E111" s="211"/>
      <c r="F111" s="211"/>
      <c r="G111" s="211"/>
      <c r="H111" s="211"/>
      <c r="I111" s="211"/>
      <c r="J111" s="212">
        <f>J219</f>
        <v>0</v>
      </c>
      <c r="K111" s="208"/>
      <c r="L111" s="209"/>
    </row>
    <row r="112" spans="1:12" s="10" customFormat="1" ht="19.9" customHeight="1" hidden="1">
      <c r="A112" s="208"/>
      <c r="B112" s="209"/>
      <c r="C112" s="208"/>
      <c r="D112" s="210" t="s">
        <v>109</v>
      </c>
      <c r="E112" s="211"/>
      <c r="F112" s="211"/>
      <c r="G112" s="211"/>
      <c r="H112" s="211"/>
      <c r="I112" s="211"/>
      <c r="J112" s="212">
        <f>J222</f>
        <v>0</v>
      </c>
      <c r="K112" s="208"/>
      <c r="L112" s="209"/>
    </row>
    <row r="113" spans="1:12" s="10" customFormat="1" ht="19.9" customHeight="1" hidden="1">
      <c r="A113" s="208"/>
      <c r="B113" s="209"/>
      <c r="C113" s="208"/>
      <c r="D113" s="210" t="s">
        <v>110</v>
      </c>
      <c r="E113" s="211"/>
      <c r="F113" s="211"/>
      <c r="G113" s="211"/>
      <c r="H113" s="211"/>
      <c r="I113" s="211"/>
      <c r="J113" s="212">
        <f>J227</f>
        <v>0</v>
      </c>
      <c r="K113" s="208"/>
      <c r="L113" s="209"/>
    </row>
    <row r="114" spans="1:31" s="2" customFormat="1" ht="21.75" customHeight="1" hidden="1">
      <c r="A114" s="184"/>
      <c r="B114" s="188"/>
      <c r="C114" s="184"/>
      <c r="D114" s="184"/>
      <c r="E114" s="184"/>
      <c r="F114" s="184"/>
      <c r="G114" s="184"/>
      <c r="H114" s="184"/>
      <c r="I114" s="184"/>
      <c r="J114" s="184"/>
      <c r="K114" s="184"/>
      <c r="L114" s="18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5" customHeight="1" hidden="1">
      <c r="A115" s="184"/>
      <c r="B115" s="213"/>
      <c r="C115" s="214"/>
      <c r="D115" s="214"/>
      <c r="E115" s="214"/>
      <c r="F115" s="214"/>
      <c r="G115" s="214"/>
      <c r="H115" s="214"/>
      <c r="I115" s="214"/>
      <c r="J115" s="214"/>
      <c r="K115" s="214"/>
      <c r="L115" s="18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12" ht="11.25" hidden="1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</row>
    <row r="117" spans="1:12" ht="11.25" hidden="1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</row>
    <row r="118" spans="1:12" ht="11.25" hidden="1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</row>
    <row r="119" spans="1:31" s="2" customFormat="1" ht="6.95" customHeight="1">
      <c r="A119" s="184"/>
      <c r="B119" s="185"/>
      <c r="C119" s="186"/>
      <c r="D119" s="186"/>
      <c r="E119" s="186"/>
      <c r="F119" s="186"/>
      <c r="G119" s="186"/>
      <c r="H119" s="186"/>
      <c r="I119" s="186"/>
      <c r="J119" s="186"/>
      <c r="K119" s="186"/>
      <c r="L119" s="18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24.95" customHeight="1">
      <c r="A120" s="184"/>
      <c r="B120" s="188"/>
      <c r="C120" s="189" t="s">
        <v>111</v>
      </c>
      <c r="D120" s="184"/>
      <c r="E120" s="184"/>
      <c r="F120" s="184"/>
      <c r="G120" s="184"/>
      <c r="H120" s="184"/>
      <c r="I120" s="184"/>
      <c r="J120" s="184"/>
      <c r="K120" s="184"/>
      <c r="L120" s="18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6.95" customHeight="1">
      <c r="A121" s="184"/>
      <c r="B121" s="188"/>
      <c r="C121" s="184"/>
      <c r="D121" s="184"/>
      <c r="E121" s="184"/>
      <c r="F121" s="184"/>
      <c r="G121" s="184"/>
      <c r="H121" s="184"/>
      <c r="I121" s="184"/>
      <c r="J121" s="184"/>
      <c r="K121" s="184"/>
      <c r="L121" s="18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2" customHeight="1">
      <c r="A122" s="184"/>
      <c r="B122" s="188"/>
      <c r="C122" s="190" t="s">
        <v>16</v>
      </c>
      <c r="D122" s="184"/>
      <c r="E122" s="184"/>
      <c r="F122" s="184"/>
      <c r="G122" s="184"/>
      <c r="H122" s="184"/>
      <c r="I122" s="184"/>
      <c r="J122" s="184"/>
      <c r="K122" s="184"/>
      <c r="L122" s="18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6.5" customHeight="1">
      <c r="A123" s="184"/>
      <c r="B123" s="188"/>
      <c r="C123" s="184"/>
      <c r="D123" s="184"/>
      <c r="E123" s="191" t="str">
        <f>E7</f>
        <v>Domov U Biřičky-rekonstrukce objektu kotelny</v>
      </c>
      <c r="F123" s="192"/>
      <c r="G123" s="192"/>
      <c r="H123" s="192"/>
      <c r="I123" s="184"/>
      <c r="J123" s="184"/>
      <c r="K123" s="184"/>
      <c r="L123" s="187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2" customHeight="1">
      <c r="A124" s="184"/>
      <c r="B124" s="188"/>
      <c r="C124" s="190" t="s">
        <v>87</v>
      </c>
      <c r="D124" s="184"/>
      <c r="E124" s="184"/>
      <c r="F124" s="184"/>
      <c r="G124" s="184"/>
      <c r="H124" s="184"/>
      <c r="I124" s="184"/>
      <c r="J124" s="184"/>
      <c r="K124" s="184"/>
      <c r="L124" s="187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6.5" customHeight="1">
      <c r="A125" s="184"/>
      <c r="B125" s="188"/>
      <c r="C125" s="184"/>
      <c r="D125" s="184"/>
      <c r="E125" s="193" t="str">
        <f>E9</f>
        <v>NHK 1 - SO-01-Objekt kotelny</v>
      </c>
      <c r="F125" s="194"/>
      <c r="G125" s="194"/>
      <c r="H125" s="194"/>
      <c r="I125" s="184"/>
      <c r="J125" s="184"/>
      <c r="K125" s="184"/>
      <c r="L125" s="187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6.95" customHeight="1">
      <c r="A126" s="184"/>
      <c r="B126" s="188"/>
      <c r="C126" s="184"/>
      <c r="D126" s="184"/>
      <c r="E126" s="184"/>
      <c r="F126" s="184"/>
      <c r="G126" s="184"/>
      <c r="H126" s="184"/>
      <c r="I126" s="184"/>
      <c r="J126" s="184"/>
      <c r="K126" s="184"/>
      <c r="L126" s="187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2" customHeight="1">
      <c r="A127" s="184"/>
      <c r="B127" s="188"/>
      <c r="C127" s="190" t="s">
        <v>20</v>
      </c>
      <c r="D127" s="184"/>
      <c r="E127" s="184"/>
      <c r="F127" s="195" t="str">
        <f>F12</f>
        <v>Nový HK K Biřičce 1240</v>
      </c>
      <c r="G127" s="184"/>
      <c r="H127" s="184"/>
      <c r="I127" s="190" t="s">
        <v>22</v>
      </c>
      <c r="J127" s="196" t="str">
        <f>IF(J12="","",J12)</f>
        <v>27. 2. 2019</v>
      </c>
      <c r="K127" s="184"/>
      <c r="L127" s="187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6.95" customHeight="1">
      <c r="A128" s="184"/>
      <c r="B128" s="188"/>
      <c r="C128" s="184"/>
      <c r="D128" s="184"/>
      <c r="E128" s="184"/>
      <c r="F128" s="184"/>
      <c r="G128" s="184"/>
      <c r="H128" s="184"/>
      <c r="I128" s="184"/>
      <c r="J128" s="184"/>
      <c r="K128" s="184"/>
      <c r="L128" s="187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15.2" customHeight="1">
      <c r="A129" s="184"/>
      <c r="B129" s="188"/>
      <c r="C129" s="190" t="s">
        <v>24</v>
      </c>
      <c r="D129" s="184"/>
      <c r="E129" s="184"/>
      <c r="F129" s="195" t="str">
        <f>E15</f>
        <v xml:space="preserve">Domov U Biřičky </v>
      </c>
      <c r="G129" s="184"/>
      <c r="H129" s="184"/>
      <c r="I129" s="190" t="s">
        <v>30</v>
      </c>
      <c r="J129" s="197" t="str">
        <f>E21</f>
        <v>PRIDOS HK</v>
      </c>
      <c r="K129" s="184"/>
      <c r="L129" s="187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15.2" customHeight="1">
      <c r="A130" s="184"/>
      <c r="B130" s="188"/>
      <c r="C130" s="190" t="s">
        <v>28</v>
      </c>
      <c r="D130" s="184"/>
      <c r="E130" s="184"/>
      <c r="F130" s="195" t="str">
        <f>IF(E18="","",E18)</f>
        <v>Vyplň údaj</v>
      </c>
      <c r="G130" s="184"/>
      <c r="H130" s="184"/>
      <c r="I130" s="190" t="s">
        <v>33</v>
      </c>
      <c r="J130" s="197" t="str">
        <f>E24</f>
        <v>Ing.Pavel Michálek</v>
      </c>
      <c r="K130" s="184"/>
      <c r="L130" s="187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10.35" customHeight="1">
      <c r="A131" s="184"/>
      <c r="B131" s="188"/>
      <c r="C131" s="184"/>
      <c r="D131" s="184"/>
      <c r="E131" s="184"/>
      <c r="F131" s="184"/>
      <c r="G131" s="184"/>
      <c r="H131" s="184"/>
      <c r="I131" s="184"/>
      <c r="J131" s="184"/>
      <c r="K131" s="184"/>
      <c r="L131" s="187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11" customFormat="1" ht="29.25" customHeight="1">
      <c r="A132" s="215"/>
      <c r="B132" s="216"/>
      <c r="C132" s="217" t="s">
        <v>112</v>
      </c>
      <c r="D132" s="218" t="s">
        <v>61</v>
      </c>
      <c r="E132" s="218" t="s">
        <v>57</v>
      </c>
      <c r="F132" s="218" t="s">
        <v>58</v>
      </c>
      <c r="G132" s="218" t="s">
        <v>113</v>
      </c>
      <c r="H132" s="218" t="s">
        <v>114</v>
      </c>
      <c r="I132" s="218" t="s">
        <v>115</v>
      </c>
      <c r="J132" s="218" t="s">
        <v>91</v>
      </c>
      <c r="K132" s="219" t="s">
        <v>116</v>
      </c>
      <c r="L132" s="220"/>
      <c r="M132" s="60" t="s">
        <v>1</v>
      </c>
      <c r="N132" s="61" t="s">
        <v>40</v>
      </c>
      <c r="O132" s="61" t="s">
        <v>117</v>
      </c>
      <c r="P132" s="61" t="s">
        <v>118</v>
      </c>
      <c r="Q132" s="61" t="s">
        <v>119</v>
      </c>
      <c r="R132" s="61" t="s">
        <v>120</v>
      </c>
      <c r="S132" s="61" t="s">
        <v>121</v>
      </c>
      <c r="T132" s="62" t="s">
        <v>122</v>
      </c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</row>
    <row r="133" spans="1:63" s="2" customFormat="1" ht="22.9" customHeight="1">
      <c r="A133" s="184"/>
      <c r="B133" s="188"/>
      <c r="C133" s="221" t="s">
        <v>123</v>
      </c>
      <c r="D133" s="184"/>
      <c r="E133" s="184"/>
      <c r="F133" s="184"/>
      <c r="G133" s="184"/>
      <c r="H133" s="184"/>
      <c r="I133" s="184"/>
      <c r="J133" s="222">
        <f>BK133</f>
        <v>0</v>
      </c>
      <c r="K133" s="184"/>
      <c r="L133" s="188"/>
      <c r="M133" s="63"/>
      <c r="N133" s="54"/>
      <c r="O133" s="64"/>
      <c r="P133" s="104">
        <f>P134+P202+P218</f>
        <v>0</v>
      </c>
      <c r="Q133" s="64"/>
      <c r="R133" s="104">
        <f>R134+R202+R218</f>
        <v>159.27271302999998</v>
      </c>
      <c r="S133" s="64"/>
      <c r="T133" s="105">
        <f>T134+T202+T218</f>
        <v>34.579570000000004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6" t="s">
        <v>75</v>
      </c>
      <c r="AU133" s="16" t="s">
        <v>93</v>
      </c>
      <c r="BK133" s="106">
        <f>BK134+BK202+BK218</f>
        <v>0</v>
      </c>
    </row>
    <row r="134" spans="1:63" s="12" customFormat="1" ht="25.9" customHeight="1">
      <c r="A134" s="223"/>
      <c r="B134" s="224"/>
      <c r="C134" s="223"/>
      <c r="D134" s="225" t="s">
        <v>75</v>
      </c>
      <c r="E134" s="226" t="s">
        <v>124</v>
      </c>
      <c r="F134" s="226" t="s">
        <v>125</v>
      </c>
      <c r="G134" s="223"/>
      <c r="H134" s="223"/>
      <c r="I134" s="223"/>
      <c r="J134" s="227">
        <f>BK134</f>
        <v>0</v>
      </c>
      <c r="K134" s="223"/>
      <c r="L134" s="224"/>
      <c r="M134" s="109"/>
      <c r="N134" s="110"/>
      <c r="O134" s="110"/>
      <c r="P134" s="111">
        <f>P135+P148+P154+P157+P160+P173+P194+P200</f>
        <v>0</v>
      </c>
      <c r="Q134" s="110"/>
      <c r="R134" s="111">
        <f>R135+R148+R154+R157+R160+R173+R194+R200</f>
        <v>158.93361276</v>
      </c>
      <c r="S134" s="110"/>
      <c r="T134" s="112">
        <f>T135+T148+T154+T157+T160+T173+T194+T200</f>
        <v>34.579570000000004</v>
      </c>
      <c r="AR134" s="107" t="s">
        <v>84</v>
      </c>
      <c r="AT134" s="113" t="s">
        <v>75</v>
      </c>
      <c r="AU134" s="113" t="s">
        <v>76</v>
      </c>
      <c r="AY134" s="107" t="s">
        <v>126</v>
      </c>
      <c r="BK134" s="114">
        <f>BK135+BK148+BK154+BK157+BK160+BK173+BK194+BK200</f>
        <v>0</v>
      </c>
    </row>
    <row r="135" spans="1:63" s="12" customFormat="1" ht="22.9" customHeight="1">
      <c r="A135" s="223"/>
      <c r="B135" s="224"/>
      <c r="C135" s="223"/>
      <c r="D135" s="225" t="s">
        <v>75</v>
      </c>
      <c r="E135" s="228" t="s">
        <v>84</v>
      </c>
      <c r="F135" s="228" t="s">
        <v>127</v>
      </c>
      <c r="G135" s="223"/>
      <c r="H135" s="223"/>
      <c r="I135" s="223"/>
      <c r="J135" s="229">
        <f>BK135</f>
        <v>0</v>
      </c>
      <c r="K135" s="223"/>
      <c r="L135" s="224"/>
      <c r="M135" s="109"/>
      <c r="N135" s="110"/>
      <c r="O135" s="110"/>
      <c r="P135" s="111">
        <f>SUM(P136:P147)</f>
        <v>0</v>
      </c>
      <c r="Q135" s="110"/>
      <c r="R135" s="111">
        <f>SUM(R136:R147)</f>
        <v>0</v>
      </c>
      <c r="S135" s="110"/>
      <c r="T135" s="112">
        <f>SUM(T136:T147)</f>
        <v>0</v>
      </c>
      <c r="AR135" s="107" t="s">
        <v>84</v>
      </c>
      <c r="AT135" s="113" t="s">
        <v>75</v>
      </c>
      <c r="AU135" s="113" t="s">
        <v>84</v>
      </c>
      <c r="AY135" s="107" t="s">
        <v>126</v>
      </c>
      <c r="BK135" s="114">
        <f>SUM(BK136:BK147)</f>
        <v>0</v>
      </c>
    </row>
    <row r="136" spans="1:65" s="2" customFormat="1" ht="16.5" customHeight="1">
      <c r="A136" s="184"/>
      <c r="B136" s="188"/>
      <c r="C136" s="230" t="s">
        <v>84</v>
      </c>
      <c r="D136" s="230" t="s">
        <v>128</v>
      </c>
      <c r="E136" s="231" t="s">
        <v>129</v>
      </c>
      <c r="F136" s="232" t="s">
        <v>130</v>
      </c>
      <c r="G136" s="233" t="s">
        <v>131</v>
      </c>
      <c r="H136" s="234">
        <v>73.169</v>
      </c>
      <c r="I136" s="115"/>
      <c r="J136" s="235">
        <f>ROUND(I136*H136,2)</f>
        <v>0</v>
      </c>
      <c r="K136" s="232" t="s">
        <v>132</v>
      </c>
      <c r="L136" s="188"/>
      <c r="M136" s="116" t="s">
        <v>1</v>
      </c>
      <c r="N136" s="117" t="s">
        <v>42</v>
      </c>
      <c r="O136" s="56"/>
      <c r="P136" s="118">
        <f>O136*H136</f>
        <v>0</v>
      </c>
      <c r="Q136" s="118">
        <v>0</v>
      </c>
      <c r="R136" s="118">
        <f>Q136*H136</f>
        <v>0</v>
      </c>
      <c r="S136" s="118">
        <v>0</v>
      </c>
      <c r="T136" s="119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20" t="s">
        <v>133</v>
      </c>
      <c r="AT136" s="120" t="s">
        <v>128</v>
      </c>
      <c r="AU136" s="120" t="s">
        <v>134</v>
      </c>
      <c r="AY136" s="16" t="s">
        <v>126</v>
      </c>
      <c r="BE136" s="121">
        <f>IF(N136="základní",J136,0)</f>
        <v>0</v>
      </c>
      <c r="BF136" s="121">
        <f>IF(N136="snížená",J136,0)</f>
        <v>0</v>
      </c>
      <c r="BG136" s="121">
        <f>IF(N136="zákl. přenesená",J136,0)</f>
        <v>0</v>
      </c>
      <c r="BH136" s="121">
        <f>IF(N136="sníž. přenesená",J136,0)</f>
        <v>0</v>
      </c>
      <c r="BI136" s="121">
        <f>IF(N136="nulová",J136,0)</f>
        <v>0</v>
      </c>
      <c r="BJ136" s="16" t="s">
        <v>134</v>
      </c>
      <c r="BK136" s="121">
        <f>ROUND(I136*H136,2)</f>
        <v>0</v>
      </c>
      <c r="BL136" s="16" t="s">
        <v>133</v>
      </c>
      <c r="BM136" s="120" t="s">
        <v>135</v>
      </c>
    </row>
    <row r="137" spans="1:51" s="13" customFormat="1" ht="11.25">
      <c r="A137" s="236"/>
      <c r="B137" s="237"/>
      <c r="C137" s="236"/>
      <c r="D137" s="238" t="s">
        <v>136</v>
      </c>
      <c r="E137" s="239" t="s">
        <v>1</v>
      </c>
      <c r="F137" s="240" t="s">
        <v>137</v>
      </c>
      <c r="G137" s="236"/>
      <c r="H137" s="241">
        <v>68.849</v>
      </c>
      <c r="I137" s="123"/>
      <c r="J137" s="236"/>
      <c r="K137" s="236"/>
      <c r="L137" s="237"/>
      <c r="M137" s="124"/>
      <c r="N137" s="125"/>
      <c r="O137" s="125"/>
      <c r="P137" s="125"/>
      <c r="Q137" s="125"/>
      <c r="R137" s="125"/>
      <c r="S137" s="125"/>
      <c r="T137" s="126"/>
      <c r="AT137" s="122" t="s">
        <v>136</v>
      </c>
      <c r="AU137" s="122" t="s">
        <v>134</v>
      </c>
      <c r="AV137" s="13" t="s">
        <v>134</v>
      </c>
      <c r="AW137" s="13" t="s">
        <v>32</v>
      </c>
      <c r="AX137" s="13" t="s">
        <v>76</v>
      </c>
      <c r="AY137" s="122" t="s">
        <v>126</v>
      </c>
    </row>
    <row r="138" spans="1:51" s="13" customFormat="1" ht="11.25">
      <c r="A138" s="236"/>
      <c r="B138" s="237"/>
      <c r="C138" s="236"/>
      <c r="D138" s="238" t="s">
        <v>136</v>
      </c>
      <c r="E138" s="239" t="s">
        <v>1</v>
      </c>
      <c r="F138" s="240" t="s">
        <v>138</v>
      </c>
      <c r="G138" s="236"/>
      <c r="H138" s="241">
        <v>4.32</v>
      </c>
      <c r="I138" s="123"/>
      <c r="J138" s="236"/>
      <c r="K138" s="236"/>
      <c r="L138" s="237"/>
      <c r="M138" s="124"/>
      <c r="N138" s="125"/>
      <c r="O138" s="125"/>
      <c r="P138" s="125"/>
      <c r="Q138" s="125"/>
      <c r="R138" s="125"/>
      <c r="S138" s="125"/>
      <c r="T138" s="126"/>
      <c r="AT138" s="122" t="s">
        <v>136</v>
      </c>
      <c r="AU138" s="122" t="s">
        <v>134</v>
      </c>
      <c r="AV138" s="13" t="s">
        <v>134</v>
      </c>
      <c r="AW138" s="13" t="s">
        <v>32</v>
      </c>
      <c r="AX138" s="13" t="s">
        <v>76</v>
      </c>
      <c r="AY138" s="122" t="s">
        <v>126</v>
      </c>
    </row>
    <row r="139" spans="1:51" s="14" customFormat="1" ht="11.25">
      <c r="A139" s="242"/>
      <c r="B139" s="243"/>
      <c r="C139" s="242"/>
      <c r="D139" s="238" t="s">
        <v>136</v>
      </c>
      <c r="E139" s="244" t="s">
        <v>1</v>
      </c>
      <c r="F139" s="245" t="s">
        <v>139</v>
      </c>
      <c r="G139" s="242"/>
      <c r="H139" s="246">
        <v>73.16900000000001</v>
      </c>
      <c r="I139" s="128"/>
      <c r="J139" s="242"/>
      <c r="K139" s="242"/>
      <c r="L139" s="243"/>
      <c r="M139" s="129"/>
      <c r="N139" s="130"/>
      <c r="O139" s="130"/>
      <c r="P139" s="130"/>
      <c r="Q139" s="130"/>
      <c r="R139" s="130"/>
      <c r="S139" s="130"/>
      <c r="T139" s="131"/>
      <c r="AT139" s="127" t="s">
        <v>136</v>
      </c>
      <c r="AU139" s="127" t="s">
        <v>134</v>
      </c>
      <c r="AV139" s="14" t="s">
        <v>133</v>
      </c>
      <c r="AW139" s="14" t="s">
        <v>32</v>
      </c>
      <c r="AX139" s="14" t="s">
        <v>84</v>
      </c>
      <c r="AY139" s="127" t="s">
        <v>126</v>
      </c>
    </row>
    <row r="140" spans="1:65" s="2" customFormat="1" ht="24.2" customHeight="1">
      <c r="A140" s="184"/>
      <c r="B140" s="188"/>
      <c r="C140" s="230" t="s">
        <v>134</v>
      </c>
      <c r="D140" s="230" t="s">
        <v>128</v>
      </c>
      <c r="E140" s="231" t="s">
        <v>140</v>
      </c>
      <c r="F140" s="232" t="s">
        <v>141</v>
      </c>
      <c r="G140" s="233" t="s">
        <v>131</v>
      </c>
      <c r="H140" s="234">
        <v>73.169</v>
      </c>
      <c r="I140" s="115"/>
      <c r="J140" s="235">
        <f>ROUND(I140*H140,2)</f>
        <v>0</v>
      </c>
      <c r="K140" s="232" t="s">
        <v>132</v>
      </c>
      <c r="L140" s="188"/>
      <c r="M140" s="116" t="s">
        <v>1</v>
      </c>
      <c r="N140" s="117" t="s">
        <v>42</v>
      </c>
      <c r="O140" s="56"/>
      <c r="P140" s="118">
        <f>O140*H140</f>
        <v>0</v>
      </c>
      <c r="Q140" s="118">
        <v>0</v>
      </c>
      <c r="R140" s="118">
        <f>Q140*H140</f>
        <v>0</v>
      </c>
      <c r="S140" s="118">
        <v>0</v>
      </c>
      <c r="T140" s="119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20" t="s">
        <v>133</v>
      </c>
      <c r="AT140" s="120" t="s">
        <v>128</v>
      </c>
      <c r="AU140" s="120" t="s">
        <v>134</v>
      </c>
      <c r="AY140" s="16" t="s">
        <v>126</v>
      </c>
      <c r="BE140" s="121">
        <f>IF(N140="základní",J140,0)</f>
        <v>0</v>
      </c>
      <c r="BF140" s="121">
        <f>IF(N140="snížená",J140,0)</f>
        <v>0</v>
      </c>
      <c r="BG140" s="121">
        <f>IF(N140="zákl. přenesená",J140,0)</f>
        <v>0</v>
      </c>
      <c r="BH140" s="121">
        <f>IF(N140="sníž. přenesená",J140,0)</f>
        <v>0</v>
      </c>
      <c r="BI140" s="121">
        <f>IF(N140="nulová",J140,0)</f>
        <v>0</v>
      </c>
      <c r="BJ140" s="16" t="s">
        <v>134</v>
      </c>
      <c r="BK140" s="121">
        <f>ROUND(I140*H140,2)</f>
        <v>0</v>
      </c>
      <c r="BL140" s="16" t="s">
        <v>133</v>
      </c>
      <c r="BM140" s="120" t="s">
        <v>142</v>
      </c>
    </row>
    <row r="141" spans="1:65" s="2" customFormat="1" ht="24.2" customHeight="1">
      <c r="A141" s="184"/>
      <c r="B141" s="188"/>
      <c r="C141" s="230" t="s">
        <v>143</v>
      </c>
      <c r="D141" s="230" t="s">
        <v>128</v>
      </c>
      <c r="E141" s="231" t="s">
        <v>144</v>
      </c>
      <c r="F141" s="232" t="s">
        <v>145</v>
      </c>
      <c r="G141" s="233" t="s">
        <v>131</v>
      </c>
      <c r="H141" s="234">
        <v>73.169</v>
      </c>
      <c r="I141" s="115"/>
      <c r="J141" s="235">
        <f>ROUND(I141*H141,2)</f>
        <v>0</v>
      </c>
      <c r="K141" s="232" t="s">
        <v>132</v>
      </c>
      <c r="L141" s="188"/>
      <c r="M141" s="116" t="s">
        <v>1</v>
      </c>
      <c r="N141" s="117" t="s">
        <v>42</v>
      </c>
      <c r="O141" s="56"/>
      <c r="P141" s="118">
        <f>O141*H141</f>
        <v>0</v>
      </c>
      <c r="Q141" s="118">
        <v>0</v>
      </c>
      <c r="R141" s="118">
        <f>Q141*H141</f>
        <v>0</v>
      </c>
      <c r="S141" s="118">
        <v>0</v>
      </c>
      <c r="T141" s="119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20" t="s">
        <v>133</v>
      </c>
      <c r="AT141" s="120" t="s">
        <v>128</v>
      </c>
      <c r="AU141" s="120" t="s">
        <v>134</v>
      </c>
      <c r="AY141" s="16" t="s">
        <v>126</v>
      </c>
      <c r="BE141" s="121">
        <f>IF(N141="základní",J141,0)</f>
        <v>0</v>
      </c>
      <c r="BF141" s="121">
        <f>IF(N141="snížená",J141,0)</f>
        <v>0</v>
      </c>
      <c r="BG141" s="121">
        <f>IF(N141="zákl. přenesená",J141,0)</f>
        <v>0</v>
      </c>
      <c r="BH141" s="121">
        <f>IF(N141="sníž. přenesená",J141,0)</f>
        <v>0</v>
      </c>
      <c r="BI141" s="121">
        <f>IF(N141="nulová",J141,0)</f>
        <v>0</v>
      </c>
      <c r="BJ141" s="16" t="s">
        <v>134</v>
      </c>
      <c r="BK141" s="121">
        <f>ROUND(I141*H141,2)</f>
        <v>0</v>
      </c>
      <c r="BL141" s="16" t="s">
        <v>133</v>
      </c>
      <c r="BM141" s="120" t="s">
        <v>146</v>
      </c>
    </row>
    <row r="142" spans="1:65" s="2" customFormat="1" ht="24.2" customHeight="1">
      <c r="A142" s="184"/>
      <c r="B142" s="188"/>
      <c r="C142" s="230" t="s">
        <v>133</v>
      </c>
      <c r="D142" s="230" t="s">
        <v>128</v>
      </c>
      <c r="E142" s="231" t="s">
        <v>147</v>
      </c>
      <c r="F142" s="232" t="s">
        <v>148</v>
      </c>
      <c r="G142" s="233" t="s">
        <v>131</v>
      </c>
      <c r="H142" s="234">
        <v>73.169</v>
      </c>
      <c r="I142" s="115"/>
      <c r="J142" s="235">
        <f>ROUND(I142*H142,2)</f>
        <v>0</v>
      </c>
      <c r="K142" s="232" t="s">
        <v>132</v>
      </c>
      <c r="L142" s="188"/>
      <c r="M142" s="116" t="s">
        <v>1</v>
      </c>
      <c r="N142" s="117" t="s">
        <v>42</v>
      </c>
      <c r="O142" s="56"/>
      <c r="P142" s="118">
        <f>O142*H142</f>
        <v>0</v>
      </c>
      <c r="Q142" s="118">
        <v>0</v>
      </c>
      <c r="R142" s="118">
        <f>Q142*H142</f>
        <v>0</v>
      </c>
      <c r="S142" s="118">
        <v>0</v>
      </c>
      <c r="T142" s="119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20" t="s">
        <v>133</v>
      </c>
      <c r="AT142" s="120" t="s">
        <v>128</v>
      </c>
      <c r="AU142" s="120" t="s">
        <v>134</v>
      </c>
      <c r="AY142" s="16" t="s">
        <v>126</v>
      </c>
      <c r="BE142" s="121">
        <f>IF(N142="základní",J142,0)</f>
        <v>0</v>
      </c>
      <c r="BF142" s="121">
        <f>IF(N142="snížená",J142,0)</f>
        <v>0</v>
      </c>
      <c r="BG142" s="121">
        <f>IF(N142="zákl. přenesená",J142,0)</f>
        <v>0</v>
      </c>
      <c r="BH142" s="121">
        <f>IF(N142="sníž. přenesená",J142,0)</f>
        <v>0</v>
      </c>
      <c r="BI142" s="121">
        <f>IF(N142="nulová",J142,0)</f>
        <v>0</v>
      </c>
      <c r="BJ142" s="16" t="s">
        <v>134</v>
      </c>
      <c r="BK142" s="121">
        <f>ROUND(I142*H142,2)</f>
        <v>0</v>
      </c>
      <c r="BL142" s="16" t="s">
        <v>133</v>
      </c>
      <c r="BM142" s="120" t="s">
        <v>149</v>
      </c>
    </row>
    <row r="143" spans="1:65" s="2" customFormat="1" ht="21.75" customHeight="1">
      <c r="A143" s="184"/>
      <c r="B143" s="188"/>
      <c r="C143" s="230" t="s">
        <v>150</v>
      </c>
      <c r="D143" s="230" t="s">
        <v>128</v>
      </c>
      <c r="E143" s="231" t="s">
        <v>151</v>
      </c>
      <c r="F143" s="232" t="s">
        <v>152</v>
      </c>
      <c r="G143" s="233" t="s">
        <v>131</v>
      </c>
      <c r="H143" s="234">
        <v>146.338</v>
      </c>
      <c r="I143" s="115"/>
      <c r="J143" s="235">
        <f>ROUND(I143*H143,2)</f>
        <v>0</v>
      </c>
      <c r="K143" s="232" t="s">
        <v>132</v>
      </c>
      <c r="L143" s="188"/>
      <c r="M143" s="116" t="s">
        <v>1</v>
      </c>
      <c r="N143" s="117" t="s">
        <v>42</v>
      </c>
      <c r="O143" s="56"/>
      <c r="P143" s="118">
        <f>O143*H143</f>
        <v>0</v>
      </c>
      <c r="Q143" s="118">
        <v>0</v>
      </c>
      <c r="R143" s="118">
        <f>Q143*H143</f>
        <v>0</v>
      </c>
      <c r="S143" s="118">
        <v>0</v>
      </c>
      <c r="T143" s="119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20" t="s">
        <v>133</v>
      </c>
      <c r="AT143" s="120" t="s">
        <v>128</v>
      </c>
      <c r="AU143" s="120" t="s">
        <v>134</v>
      </c>
      <c r="AY143" s="16" t="s">
        <v>126</v>
      </c>
      <c r="BE143" s="121">
        <f>IF(N143="základní",J143,0)</f>
        <v>0</v>
      </c>
      <c r="BF143" s="121">
        <f>IF(N143="snížená",J143,0)</f>
        <v>0</v>
      </c>
      <c r="BG143" s="121">
        <f>IF(N143="zákl. přenesená",J143,0)</f>
        <v>0</v>
      </c>
      <c r="BH143" s="121">
        <f>IF(N143="sníž. přenesená",J143,0)</f>
        <v>0</v>
      </c>
      <c r="BI143" s="121">
        <f>IF(N143="nulová",J143,0)</f>
        <v>0</v>
      </c>
      <c r="BJ143" s="16" t="s">
        <v>134</v>
      </c>
      <c r="BK143" s="121">
        <f>ROUND(I143*H143,2)</f>
        <v>0</v>
      </c>
      <c r="BL143" s="16" t="s">
        <v>133</v>
      </c>
      <c r="BM143" s="120" t="s">
        <v>153</v>
      </c>
    </row>
    <row r="144" spans="1:51" s="13" customFormat="1" ht="11.25">
      <c r="A144" s="236"/>
      <c r="B144" s="237"/>
      <c r="C144" s="236"/>
      <c r="D144" s="238" t="s">
        <v>136</v>
      </c>
      <c r="E144" s="239" t="s">
        <v>1</v>
      </c>
      <c r="F144" s="240" t="s">
        <v>154</v>
      </c>
      <c r="G144" s="236"/>
      <c r="H144" s="241">
        <v>146.338</v>
      </c>
      <c r="I144" s="123"/>
      <c r="J144" s="236"/>
      <c r="K144" s="236"/>
      <c r="L144" s="237"/>
      <c r="M144" s="124"/>
      <c r="N144" s="125"/>
      <c r="O144" s="125"/>
      <c r="P144" s="125"/>
      <c r="Q144" s="125"/>
      <c r="R144" s="125"/>
      <c r="S144" s="125"/>
      <c r="T144" s="126"/>
      <c r="AT144" s="122" t="s">
        <v>136</v>
      </c>
      <c r="AU144" s="122" t="s">
        <v>134</v>
      </c>
      <c r="AV144" s="13" t="s">
        <v>134</v>
      </c>
      <c r="AW144" s="13" t="s">
        <v>32</v>
      </c>
      <c r="AX144" s="13" t="s">
        <v>84</v>
      </c>
      <c r="AY144" s="122" t="s">
        <v>126</v>
      </c>
    </row>
    <row r="145" spans="1:65" s="2" customFormat="1" ht="16.5" customHeight="1">
      <c r="A145" s="184"/>
      <c r="B145" s="188"/>
      <c r="C145" s="230" t="s">
        <v>155</v>
      </c>
      <c r="D145" s="230" t="s">
        <v>128</v>
      </c>
      <c r="E145" s="231" t="s">
        <v>156</v>
      </c>
      <c r="F145" s="232" t="s">
        <v>157</v>
      </c>
      <c r="G145" s="233" t="s">
        <v>131</v>
      </c>
      <c r="H145" s="234">
        <v>73.169</v>
      </c>
      <c r="I145" s="115"/>
      <c r="J145" s="235">
        <f>ROUND(I145*H145,2)</f>
        <v>0</v>
      </c>
      <c r="K145" s="232" t="s">
        <v>132</v>
      </c>
      <c r="L145" s="188"/>
      <c r="M145" s="116" t="s">
        <v>1</v>
      </c>
      <c r="N145" s="117" t="s">
        <v>42</v>
      </c>
      <c r="O145" s="56"/>
      <c r="P145" s="118">
        <f>O145*H145</f>
        <v>0</v>
      </c>
      <c r="Q145" s="118">
        <v>0</v>
      </c>
      <c r="R145" s="118">
        <f>Q145*H145</f>
        <v>0</v>
      </c>
      <c r="S145" s="118">
        <v>0</v>
      </c>
      <c r="T145" s="119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20" t="s">
        <v>133</v>
      </c>
      <c r="AT145" s="120" t="s">
        <v>128</v>
      </c>
      <c r="AU145" s="120" t="s">
        <v>134</v>
      </c>
      <c r="AY145" s="16" t="s">
        <v>126</v>
      </c>
      <c r="BE145" s="121">
        <f>IF(N145="základní",J145,0)</f>
        <v>0</v>
      </c>
      <c r="BF145" s="121">
        <f>IF(N145="snížená",J145,0)</f>
        <v>0</v>
      </c>
      <c r="BG145" s="121">
        <f>IF(N145="zákl. přenesená",J145,0)</f>
        <v>0</v>
      </c>
      <c r="BH145" s="121">
        <f>IF(N145="sníž. přenesená",J145,0)</f>
        <v>0</v>
      </c>
      <c r="BI145" s="121">
        <f>IF(N145="nulová",J145,0)</f>
        <v>0</v>
      </c>
      <c r="BJ145" s="16" t="s">
        <v>134</v>
      </c>
      <c r="BK145" s="121">
        <f>ROUND(I145*H145,2)</f>
        <v>0</v>
      </c>
      <c r="BL145" s="16" t="s">
        <v>133</v>
      </c>
      <c r="BM145" s="120" t="s">
        <v>158</v>
      </c>
    </row>
    <row r="146" spans="1:65" s="2" customFormat="1" ht="24.2" customHeight="1">
      <c r="A146" s="184"/>
      <c r="B146" s="188"/>
      <c r="C146" s="230" t="s">
        <v>159</v>
      </c>
      <c r="D146" s="230" t="s">
        <v>128</v>
      </c>
      <c r="E146" s="231" t="s">
        <v>160</v>
      </c>
      <c r="F146" s="232" t="s">
        <v>161</v>
      </c>
      <c r="G146" s="233" t="s">
        <v>162</v>
      </c>
      <c r="H146" s="234">
        <v>131.704</v>
      </c>
      <c r="I146" s="115"/>
      <c r="J146" s="235">
        <f>ROUND(I146*H146,2)</f>
        <v>0</v>
      </c>
      <c r="K146" s="232" t="s">
        <v>132</v>
      </c>
      <c r="L146" s="188"/>
      <c r="M146" s="116" t="s">
        <v>1</v>
      </c>
      <c r="N146" s="117" t="s">
        <v>42</v>
      </c>
      <c r="O146" s="56"/>
      <c r="P146" s="118">
        <f>O146*H146</f>
        <v>0</v>
      </c>
      <c r="Q146" s="118">
        <v>0</v>
      </c>
      <c r="R146" s="118">
        <f>Q146*H146</f>
        <v>0</v>
      </c>
      <c r="S146" s="118">
        <v>0</v>
      </c>
      <c r="T146" s="119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20" t="s">
        <v>133</v>
      </c>
      <c r="AT146" s="120" t="s">
        <v>128</v>
      </c>
      <c r="AU146" s="120" t="s">
        <v>134</v>
      </c>
      <c r="AY146" s="16" t="s">
        <v>126</v>
      </c>
      <c r="BE146" s="121">
        <f>IF(N146="základní",J146,0)</f>
        <v>0</v>
      </c>
      <c r="BF146" s="121">
        <f>IF(N146="snížená",J146,0)</f>
        <v>0</v>
      </c>
      <c r="BG146" s="121">
        <f>IF(N146="zákl. přenesená",J146,0)</f>
        <v>0</v>
      </c>
      <c r="BH146" s="121">
        <f>IF(N146="sníž. přenesená",J146,0)</f>
        <v>0</v>
      </c>
      <c r="BI146" s="121">
        <f>IF(N146="nulová",J146,0)</f>
        <v>0</v>
      </c>
      <c r="BJ146" s="16" t="s">
        <v>134</v>
      </c>
      <c r="BK146" s="121">
        <f>ROUND(I146*H146,2)</f>
        <v>0</v>
      </c>
      <c r="BL146" s="16" t="s">
        <v>133</v>
      </c>
      <c r="BM146" s="120" t="s">
        <v>163</v>
      </c>
    </row>
    <row r="147" spans="1:51" s="13" customFormat="1" ht="11.25">
      <c r="A147" s="236"/>
      <c r="B147" s="237"/>
      <c r="C147" s="236"/>
      <c r="D147" s="238" t="s">
        <v>136</v>
      </c>
      <c r="E147" s="239" t="s">
        <v>1</v>
      </c>
      <c r="F147" s="240" t="s">
        <v>164</v>
      </c>
      <c r="G147" s="236"/>
      <c r="H147" s="241">
        <v>131.704</v>
      </c>
      <c r="I147" s="123"/>
      <c r="J147" s="236"/>
      <c r="K147" s="236"/>
      <c r="L147" s="237"/>
      <c r="M147" s="124"/>
      <c r="N147" s="125"/>
      <c r="O147" s="125"/>
      <c r="P147" s="125"/>
      <c r="Q147" s="125"/>
      <c r="R147" s="125"/>
      <c r="S147" s="125"/>
      <c r="T147" s="126"/>
      <c r="AT147" s="122" t="s">
        <v>136</v>
      </c>
      <c r="AU147" s="122" t="s">
        <v>134</v>
      </c>
      <c r="AV147" s="13" t="s">
        <v>134</v>
      </c>
      <c r="AW147" s="13" t="s">
        <v>32</v>
      </c>
      <c r="AX147" s="13" t="s">
        <v>84</v>
      </c>
      <c r="AY147" s="122" t="s">
        <v>126</v>
      </c>
    </row>
    <row r="148" spans="1:63" s="12" customFormat="1" ht="22.9" customHeight="1">
      <c r="A148" s="223"/>
      <c r="B148" s="224"/>
      <c r="C148" s="223"/>
      <c r="D148" s="225" t="s">
        <v>75</v>
      </c>
      <c r="E148" s="228" t="s">
        <v>134</v>
      </c>
      <c r="F148" s="228" t="s">
        <v>165</v>
      </c>
      <c r="G148" s="223"/>
      <c r="H148" s="223"/>
      <c r="I148" s="108"/>
      <c r="J148" s="229">
        <f>BK148</f>
        <v>0</v>
      </c>
      <c r="K148" s="223"/>
      <c r="L148" s="224"/>
      <c r="M148" s="109"/>
      <c r="N148" s="110"/>
      <c r="O148" s="110"/>
      <c r="P148" s="111">
        <f>SUM(P149:P153)</f>
        <v>0</v>
      </c>
      <c r="Q148" s="110"/>
      <c r="R148" s="111">
        <f>SUM(R149:R153)</f>
        <v>137.38416576</v>
      </c>
      <c r="S148" s="110"/>
      <c r="T148" s="112">
        <f>SUM(T149:T153)</f>
        <v>0</v>
      </c>
      <c r="AR148" s="107" t="s">
        <v>84</v>
      </c>
      <c r="AT148" s="113" t="s">
        <v>75</v>
      </c>
      <c r="AU148" s="113" t="s">
        <v>84</v>
      </c>
      <c r="AY148" s="107" t="s">
        <v>126</v>
      </c>
      <c r="BK148" s="114">
        <f>SUM(BK149:BK153)</f>
        <v>0</v>
      </c>
    </row>
    <row r="149" spans="1:65" s="2" customFormat="1" ht="33" customHeight="1">
      <c r="A149" s="184"/>
      <c r="B149" s="188"/>
      <c r="C149" s="230" t="s">
        <v>166</v>
      </c>
      <c r="D149" s="230" t="s">
        <v>128</v>
      </c>
      <c r="E149" s="231" t="s">
        <v>167</v>
      </c>
      <c r="F149" s="232" t="s">
        <v>168</v>
      </c>
      <c r="G149" s="233" t="s">
        <v>169</v>
      </c>
      <c r="H149" s="234">
        <v>58</v>
      </c>
      <c r="I149" s="115"/>
      <c r="J149" s="235">
        <f>ROUND(I149*H149,2)</f>
        <v>0</v>
      </c>
      <c r="K149" s="232" t="s">
        <v>132</v>
      </c>
      <c r="L149" s="188"/>
      <c r="M149" s="116" t="s">
        <v>1</v>
      </c>
      <c r="N149" s="117" t="s">
        <v>42</v>
      </c>
      <c r="O149" s="56"/>
      <c r="P149" s="118">
        <f>O149*H149</f>
        <v>0</v>
      </c>
      <c r="Q149" s="118">
        <v>0.22657</v>
      </c>
      <c r="R149" s="118">
        <f>Q149*H149</f>
        <v>13.14106</v>
      </c>
      <c r="S149" s="118">
        <v>0</v>
      </c>
      <c r="T149" s="119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20" t="s">
        <v>133</v>
      </c>
      <c r="AT149" s="120" t="s">
        <v>128</v>
      </c>
      <c r="AU149" s="120" t="s">
        <v>134</v>
      </c>
      <c r="AY149" s="16" t="s">
        <v>126</v>
      </c>
      <c r="BE149" s="121">
        <f>IF(N149="základní",J149,0)</f>
        <v>0</v>
      </c>
      <c r="BF149" s="121">
        <f>IF(N149="snížená",J149,0)</f>
        <v>0</v>
      </c>
      <c r="BG149" s="121">
        <f>IF(N149="zákl. přenesená",J149,0)</f>
        <v>0</v>
      </c>
      <c r="BH149" s="121">
        <f>IF(N149="sníž. přenesená",J149,0)</f>
        <v>0</v>
      </c>
      <c r="BI149" s="121">
        <f>IF(N149="nulová",J149,0)</f>
        <v>0</v>
      </c>
      <c r="BJ149" s="16" t="s">
        <v>134</v>
      </c>
      <c r="BK149" s="121">
        <f>ROUND(I149*H149,2)</f>
        <v>0</v>
      </c>
      <c r="BL149" s="16" t="s">
        <v>133</v>
      </c>
      <c r="BM149" s="120" t="s">
        <v>170</v>
      </c>
    </row>
    <row r="150" spans="1:65" s="2" customFormat="1" ht="16.5" customHeight="1">
      <c r="A150" s="184"/>
      <c r="B150" s="188"/>
      <c r="C150" s="230" t="s">
        <v>171</v>
      </c>
      <c r="D150" s="230" t="s">
        <v>128</v>
      </c>
      <c r="E150" s="231" t="s">
        <v>172</v>
      </c>
      <c r="F150" s="232" t="s">
        <v>173</v>
      </c>
      <c r="G150" s="233" t="s">
        <v>131</v>
      </c>
      <c r="H150" s="234">
        <v>4.694</v>
      </c>
      <c r="I150" s="115"/>
      <c r="J150" s="235">
        <f>ROUND(I150*H150,2)</f>
        <v>0</v>
      </c>
      <c r="K150" s="232" t="s">
        <v>174</v>
      </c>
      <c r="L150" s="188"/>
      <c r="M150" s="116" t="s">
        <v>1</v>
      </c>
      <c r="N150" s="117" t="s">
        <v>42</v>
      </c>
      <c r="O150" s="56"/>
      <c r="P150" s="118">
        <f>O150*H150</f>
        <v>0</v>
      </c>
      <c r="Q150" s="118">
        <v>0</v>
      </c>
      <c r="R150" s="118">
        <f>Q150*H150</f>
        <v>0</v>
      </c>
      <c r="S150" s="118">
        <v>0</v>
      </c>
      <c r="T150" s="119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20" t="s">
        <v>133</v>
      </c>
      <c r="AT150" s="120" t="s">
        <v>128</v>
      </c>
      <c r="AU150" s="120" t="s">
        <v>134</v>
      </c>
      <c r="AY150" s="16" t="s">
        <v>126</v>
      </c>
      <c r="BE150" s="121">
        <f>IF(N150="základní",J150,0)</f>
        <v>0</v>
      </c>
      <c r="BF150" s="121">
        <f>IF(N150="snížená",J150,0)</f>
        <v>0</v>
      </c>
      <c r="BG150" s="121">
        <f>IF(N150="zákl. přenesená",J150,0)</f>
        <v>0</v>
      </c>
      <c r="BH150" s="121">
        <f>IF(N150="sníž. přenesená",J150,0)</f>
        <v>0</v>
      </c>
      <c r="BI150" s="121">
        <f>IF(N150="nulová",J150,0)</f>
        <v>0</v>
      </c>
      <c r="BJ150" s="16" t="s">
        <v>134</v>
      </c>
      <c r="BK150" s="121">
        <f>ROUND(I150*H150,2)</f>
        <v>0</v>
      </c>
      <c r="BL150" s="16" t="s">
        <v>133</v>
      </c>
      <c r="BM150" s="120" t="s">
        <v>175</v>
      </c>
    </row>
    <row r="151" spans="1:51" s="13" customFormat="1" ht="11.25">
      <c r="A151" s="236"/>
      <c r="B151" s="237"/>
      <c r="C151" s="236"/>
      <c r="D151" s="238" t="s">
        <v>136</v>
      </c>
      <c r="E151" s="239" t="s">
        <v>1</v>
      </c>
      <c r="F151" s="240" t="s">
        <v>176</v>
      </c>
      <c r="G151" s="236"/>
      <c r="H151" s="241">
        <v>4.694</v>
      </c>
      <c r="I151" s="123"/>
      <c r="J151" s="236"/>
      <c r="K151" s="236"/>
      <c r="L151" s="237"/>
      <c r="M151" s="124"/>
      <c r="N151" s="125"/>
      <c r="O151" s="125"/>
      <c r="P151" s="125"/>
      <c r="Q151" s="125"/>
      <c r="R151" s="125"/>
      <c r="S151" s="125"/>
      <c r="T151" s="126"/>
      <c r="AT151" s="122" t="s">
        <v>136</v>
      </c>
      <c r="AU151" s="122" t="s">
        <v>134</v>
      </c>
      <c r="AV151" s="13" t="s">
        <v>134</v>
      </c>
      <c r="AW151" s="13" t="s">
        <v>32</v>
      </c>
      <c r="AX151" s="13" t="s">
        <v>84</v>
      </c>
      <c r="AY151" s="122" t="s">
        <v>126</v>
      </c>
    </row>
    <row r="152" spans="1:65" s="2" customFormat="1" ht="24.2" customHeight="1">
      <c r="A152" s="184"/>
      <c r="B152" s="188"/>
      <c r="C152" s="230" t="s">
        <v>177</v>
      </c>
      <c r="D152" s="230" t="s">
        <v>128</v>
      </c>
      <c r="E152" s="231" t="s">
        <v>178</v>
      </c>
      <c r="F152" s="232" t="s">
        <v>179</v>
      </c>
      <c r="G152" s="233" t="s">
        <v>131</v>
      </c>
      <c r="H152" s="234">
        <v>55.064</v>
      </c>
      <c r="I152" s="115"/>
      <c r="J152" s="235">
        <f>ROUND(I152*H152,2)</f>
        <v>0</v>
      </c>
      <c r="K152" s="232" t="s">
        <v>174</v>
      </c>
      <c r="L152" s="188"/>
      <c r="M152" s="116" t="s">
        <v>1</v>
      </c>
      <c r="N152" s="117" t="s">
        <v>42</v>
      </c>
      <c r="O152" s="56"/>
      <c r="P152" s="118">
        <f>O152*H152</f>
        <v>0</v>
      </c>
      <c r="Q152" s="118">
        <v>2.25634</v>
      </c>
      <c r="R152" s="118">
        <f>Q152*H152</f>
        <v>124.24310575999999</v>
      </c>
      <c r="S152" s="118">
        <v>0</v>
      </c>
      <c r="T152" s="119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20" t="s">
        <v>133</v>
      </c>
      <c r="AT152" s="120" t="s">
        <v>128</v>
      </c>
      <c r="AU152" s="120" t="s">
        <v>134</v>
      </c>
      <c r="AY152" s="16" t="s">
        <v>126</v>
      </c>
      <c r="BE152" s="121">
        <f>IF(N152="základní",J152,0)</f>
        <v>0</v>
      </c>
      <c r="BF152" s="121">
        <f>IF(N152="snížená",J152,0)</f>
        <v>0</v>
      </c>
      <c r="BG152" s="121">
        <f>IF(N152="zákl. přenesená",J152,0)</f>
        <v>0</v>
      </c>
      <c r="BH152" s="121">
        <f>IF(N152="sníž. přenesená",J152,0)</f>
        <v>0</v>
      </c>
      <c r="BI152" s="121">
        <f>IF(N152="nulová",J152,0)</f>
        <v>0</v>
      </c>
      <c r="BJ152" s="16" t="s">
        <v>134</v>
      </c>
      <c r="BK152" s="121">
        <f>ROUND(I152*H152,2)</f>
        <v>0</v>
      </c>
      <c r="BL152" s="16" t="s">
        <v>133</v>
      </c>
      <c r="BM152" s="120" t="s">
        <v>180</v>
      </c>
    </row>
    <row r="153" spans="1:51" s="13" customFormat="1" ht="11.25">
      <c r="A153" s="236"/>
      <c r="B153" s="237"/>
      <c r="C153" s="236"/>
      <c r="D153" s="238" t="s">
        <v>136</v>
      </c>
      <c r="E153" s="239" t="s">
        <v>1</v>
      </c>
      <c r="F153" s="240" t="s">
        <v>181</v>
      </c>
      <c r="G153" s="236"/>
      <c r="H153" s="241">
        <v>55.064</v>
      </c>
      <c r="I153" s="123"/>
      <c r="J153" s="236"/>
      <c r="K153" s="236"/>
      <c r="L153" s="237"/>
      <c r="M153" s="124"/>
      <c r="N153" s="125"/>
      <c r="O153" s="125"/>
      <c r="P153" s="125"/>
      <c r="Q153" s="125"/>
      <c r="R153" s="125"/>
      <c r="S153" s="125"/>
      <c r="T153" s="126"/>
      <c r="AT153" s="122" t="s">
        <v>136</v>
      </c>
      <c r="AU153" s="122" t="s">
        <v>134</v>
      </c>
      <c r="AV153" s="13" t="s">
        <v>134</v>
      </c>
      <c r="AW153" s="13" t="s">
        <v>32</v>
      </c>
      <c r="AX153" s="13" t="s">
        <v>84</v>
      </c>
      <c r="AY153" s="122" t="s">
        <v>126</v>
      </c>
    </row>
    <row r="154" spans="1:63" s="12" customFormat="1" ht="22.9" customHeight="1">
      <c r="A154" s="223"/>
      <c r="B154" s="224"/>
      <c r="C154" s="223"/>
      <c r="D154" s="225" t="s">
        <v>75</v>
      </c>
      <c r="E154" s="228" t="s">
        <v>133</v>
      </c>
      <c r="F154" s="228" t="s">
        <v>182</v>
      </c>
      <c r="G154" s="223"/>
      <c r="H154" s="223"/>
      <c r="I154" s="108"/>
      <c r="J154" s="229">
        <f>BK154</f>
        <v>0</v>
      </c>
      <c r="K154" s="223"/>
      <c r="L154" s="224"/>
      <c r="M154" s="109"/>
      <c r="N154" s="110"/>
      <c r="O154" s="110"/>
      <c r="P154" s="111">
        <f>SUM(P155:P156)</f>
        <v>0</v>
      </c>
      <c r="Q154" s="110"/>
      <c r="R154" s="111">
        <f>SUM(R155:R156)</f>
        <v>0</v>
      </c>
      <c r="S154" s="110"/>
      <c r="T154" s="112">
        <f>SUM(T155:T156)</f>
        <v>0</v>
      </c>
      <c r="AR154" s="107" t="s">
        <v>84</v>
      </c>
      <c r="AT154" s="113" t="s">
        <v>75</v>
      </c>
      <c r="AU154" s="113" t="s">
        <v>84</v>
      </c>
      <c r="AY154" s="107" t="s">
        <v>126</v>
      </c>
      <c r="BK154" s="114">
        <f>SUM(BK155:BK156)</f>
        <v>0</v>
      </c>
    </row>
    <row r="155" spans="1:65" s="2" customFormat="1" ht="24.2" customHeight="1">
      <c r="A155" s="184"/>
      <c r="B155" s="188"/>
      <c r="C155" s="230" t="s">
        <v>183</v>
      </c>
      <c r="D155" s="230" t="s">
        <v>128</v>
      </c>
      <c r="E155" s="231" t="s">
        <v>184</v>
      </c>
      <c r="F155" s="232" t="s">
        <v>185</v>
      </c>
      <c r="G155" s="233" t="s">
        <v>131</v>
      </c>
      <c r="H155" s="234">
        <v>8.7</v>
      </c>
      <c r="I155" s="115"/>
      <c r="J155" s="235">
        <f>ROUND(I155*H155,2)</f>
        <v>0</v>
      </c>
      <c r="K155" s="232" t="s">
        <v>174</v>
      </c>
      <c r="L155" s="188"/>
      <c r="M155" s="116" t="s">
        <v>1</v>
      </c>
      <c r="N155" s="117" t="s">
        <v>42</v>
      </c>
      <c r="O155" s="56"/>
      <c r="P155" s="118">
        <f>O155*H155</f>
        <v>0</v>
      </c>
      <c r="Q155" s="118">
        <v>0</v>
      </c>
      <c r="R155" s="118">
        <f>Q155*H155</f>
        <v>0</v>
      </c>
      <c r="S155" s="118">
        <v>0</v>
      </c>
      <c r="T155" s="119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20" t="s">
        <v>133</v>
      </c>
      <c r="AT155" s="120" t="s">
        <v>128</v>
      </c>
      <c r="AU155" s="120" t="s">
        <v>134</v>
      </c>
      <c r="AY155" s="16" t="s">
        <v>126</v>
      </c>
      <c r="BE155" s="121">
        <f>IF(N155="základní",J155,0)</f>
        <v>0</v>
      </c>
      <c r="BF155" s="121">
        <f>IF(N155="snížená",J155,0)</f>
        <v>0</v>
      </c>
      <c r="BG155" s="121">
        <f>IF(N155="zákl. přenesená",J155,0)</f>
        <v>0</v>
      </c>
      <c r="BH155" s="121">
        <f>IF(N155="sníž. přenesená",J155,0)</f>
        <v>0</v>
      </c>
      <c r="BI155" s="121">
        <f>IF(N155="nulová",J155,0)</f>
        <v>0</v>
      </c>
      <c r="BJ155" s="16" t="s">
        <v>134</v>
      </c>
      <c r="BK155" s="121">
        <f>ROUND(I155*H155,2)</f>
        <v>0</v>
      </c>
      <c r="BL155" s="16" t="s">
        <v>133</v>
      </c>
      <c r="BM155" s="120" t="s">
        <v>186</v>
      </c>
    </row>
    <row r="156" spans="1:51" s="13" customFormat="1" ht="11.25">
      <c r="A156" s="236"/>
      <c r="B156" s="237"/>
      <c r="C156" s="236"/>
      <c r="D156" s="238" t="s">
        <v>136</v>
      </c>
      <c r="E156" s="239" t="s">
        <v>1</v>
      </c>
      <c r="F156" s="240" t="s">
        <v>187</v>
      </c>
      <c r="G156" s="236"/>
      <c r="H156" s="241">
        <v>8.7</v>
      </c>
      <c r="I156" s="123"/>
      <c r="J156" s="236"/>
      <c r="K156" s="236"/>
      <c r="L156" s="237"/>
      <c r="M156" s="124"/>
      <c r="N156" s="125"/>
      <c r="O156" s="125"/>
      <c r="P156" s="125"/>
      <c r="Q156" s="125"/>
      <c r="R156" s="125"/>
      <c r="S156" s="125"/>
      <c r="T156" s="126"/>
      <c r="AT156" s="122" t="s">
        <v>136</v>
      </c>
      <c r="AU156" s="122" t="s">
        <v>134</v>
      </c>
      <c r="AV156" s="13" t="s">
        <v>134</v>
      </c>
      <c r="AW156" s="13" t="s">
        <v>32</v>
      </c>
      <c r="AX156" s="13" t="s">
        <v>84</v>
      </c>
      <c r="AY156" s="122" t="s">
        <v>126</v>
      </c>
    </row>
    <row r="157" spans="1:63" s="12" customFormat="1" ht="22.9" customHeight="1">
      <c r="A157" s="223"/>
      <c r="B157" s="224"/>
      <c r="C157" s="223"/>
      <c r="D157" s="225" t="s">
        <v>75</v>
      </c>
      <c r="E157" s="228" t="s">
        <v>150</v>
      </c>
      <c r="F157" s="228" t="s">
        <v>188</v>
      </c>
      <c r="G157" s="223"/>
      <c r="H157" s="223"/>
      <c r="I157" s="108"/>
      <c r="J157" s="229">
        <f>BK157</f>
        <v>0</v>
      </c>
      <c r="K157" s="223"/>
      <c r="L157" s="224"/>
      <c r="M157" s="109"/>
      <c r="N157" s="110"/>
      <c r="O157" s="110"/>
      <c r="P157" s="111">
        <f>SUM(P158:P159)</f>
        <v>0</v>
      </c>
      <c r="Q157" s="110"/>
      <c r="R157" s="111">
        <f>SUM(R158:R159)</f>
        <v>0</v>
      </c>
      <c r="S157" s="110"/>
      <c r="T157" s="112">
        <f>SUM(T158:T159)</f>
        <v>0</v>
      </c>
      <c r="AR157" s="107" t="s">
        <v>84</v>
      </c>
      <c r="AT157" s="113" t="s">
        <v>75</v>
      </c>
      <c r="AU157" s="113" t="s">
        <v>84</v>
      </c>
      <c r="AY157" s="107" t="s">
        <v>126</v>
      </c>
      <c r="BK157" s="114">
        <f>SUM(BK158:BK159)</f>
        <v>0</v>
      </c>
    </row>
    <row r="158" spans="1:65" s="2" customFormat="1" ht="16.5" customHeight="1">
      <c r="A158" s="184"/>
      <c r="B158" s="188"/>
      <c r="C158" s="230" t="s">
        <v>189</v>
      </c>
      <c r="D158" s="230" t="s">
        <v>128</v>
      </c>
      <c r="E158" s="231" t="s">
        <v>190</v>
      </c>
      <c r="F158" s="232" t="s">
        <v>191</v>
      </c>
      <c r="G158" s="233" t="s">
        <v>192</v>
      </c>
      <c r="H158" s="234">
        <v>21.7</v>
      </c>
      <c r="I158" s="115"/>
      <c r="J158" s="235">
        <f>ROUND(I158*H158,2)</f>
        <v>0</v>
      </c>
      <c r="K158" s="232" t="s">
        <v>174</v>
      </c>
      <c r="L158" s="188"/>
      <c r="M158" s="116" t="s">
        <v>1</v>
      </c>
      <c r="N158" s="117" t="s">
        <v>42</v>
      </c>
      <c r="O158" s="56"/>
      <c r="P158" s="118">
        <f>O158*H158</f>
        <v>0</v>
      </c>
      <c r="Q158" s="118">
        <v>0</v>
      </c>
      <c r="R158" s="118">
        <f>Q158*H158</f>
        <v>0</v>
      </c>
      <c r="S158" s="118">
        <v>0</v>
      </c>
      <c r="T158" s="119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20" t="s">
        <v>133</v>
      </c>
      <c r="AT158" s="120" t="s">
        <v>128</v>
      </c>
      <c r="AU158" s="120" t="s">
        <v>134</v>
      </c>
      <c r="AY158" s="16" t="s">
        <v>126</v>
      </c>
      <c r="BE158" s="121">
        <f>IF(N158="základní",J158,0)</f>
        <v>0</v>
      </c>
      <c r="BF158" s="121">
        <f>IF(N158="snížená",J158,0)</f>
        <v>0</v>
      </c>
      <c r="BG158" s="121">
        <f>IF(N158="zákl. přenesená",J158,0)</f>
        <v>0</v>
      </c>
      <c r="BH158" s="121">
        <f>IF(N158="sníž. přenesená",J158,0)</f>
        <v>0</v>
      </c>
      <c r="BI158" s="121">
        <f>IF(N158="nulová",J158,0)</f>
        <v>0</v>
      </c>
      <c r="BJ158" s="16" t="s">
        <v>134</v>
      </c>
      <c r="BK158" s="121">
        <f>ROUND(I158*H158,2)</f>
        <v>0</v>
      </c>
      <c r="BL158" s="16" t="s">
        <v>133</v>
      </c>
      <c r="BM158" s="120" t="s">
        <v>193</v>
      </c>
    </row>
    <row r="159" spans="1:51" s="13" customFormat="1" ht="11.25">
      <c r="A159" s="236"/>
      <c r="B159" s="237"/>
      <c r="C159" s="236"/>
      <c r="D159" s="238" t="s">
        <v>136</v>
      </c>
      <c r="E159" s="239" t="s">
        <v>1</v>
      </c>
      <c r="F159" s="240" t="s">
        <v>194</v>
      </c>
      <c r="G159" s="236"/>
      <c r="H159" s="241">
        <v>21.7</v>
      </c>
      <c r="I159" s="123"/>
      <c r="J159" s="236"/>
      <c r="K159" s="236"/>
      <c r="L159" s="237"/>
      <c r="M159" s="124"/>
      <c r="N159" s="125"/>
      <c r="O159" s="125"/>
      <c r="P159" s="125"/>
      <c r="Q159" s="125"/>
      <c r="R159" s="125"/>
      <c r="S159" s="125"/>
      <c r="T159" s="126"/>
      <c r="AT159" s="122" t="s">
        <v>136</v>
      </c>
      <c r="AU159" s="122" t="s">
        <v>134</v>
      </c>
      <c r="AV159" s="13" t="s">
        <v>134</v>
      </c>
      <c r="AW159" s="13" t="s">
        <v>32</v>
      </c>
      <c r="AX159" s="13" t="s">
        <v>84</v>
      </c>
      <c r="AY159" s="122" t="s">
        <v>126</v>
      </c>
    </row>
    <row r="160" spans="1:63" s="12" customFormat="1" ht="22.9" customHeight="1">
      <c r="A160" s="223"/>
      <c r="B160" s="224"/>
      <c r="C160" s="223"/>
      <c r="D160" s="225" t="s">
        <v>75</v>
      </c>
      <c r="E160" s="228" t="s">
        <v>155</v>
      </c>
      <c r="F160" s="228" t="s">
        <v>195</v>
      </c>
      <c r="G160" s="223"/>
      <c r="H160" s="223"/>
      <c r="I160" s="108"/>
      <c r="J160" s="229">
        <f>BK160</f>
        <v>0</v>
      </c>
      <c r="K160" s="223"/>
      <c r="L160" s="224"/>
      <c r="M160" s="109"/>
      <c r="N160" s="110"/>
      <c r="O160" s="110"/>
      <c r="P160" s="111">
        <f>SUM(P161:P172)</f>
        <v>0</v>
      </c>
      <c r="Q160" s="110"/>
      <c r="R160" s="111">
        <f>SUM(R161:R172)</f>
        <v>11.199223</v>
      </c>
      <c r="S160" s="110"/>
      <c r="T160" s="112">
        <f>SUM(T161:T172)</f>
        <v>0</v>
      </c>
      <c r="AR160" s="107" t="s">
        <v>84</v>
      </c>
      <c r="AT160" s="113" t="s">
        <v>75</v>
      </c>
      <c r="AU160" s="113" t="s">
        <v>84</v>
      </c>
      <c r="AY160" s="107" t="s">
        <v>126</v>
      </c>
      <c r="BK160" s="114">
        <f>SUM(BK161:BK172)</f>
        <v>0</v>
      </c>
    </row>
    <row r="161" spans="1:65" s="2" customFormat="1" ht="24.2" customHeight="1">
      <c r="A161" s="184"/>
      <c r="B161" s="188"/>
      <c r="C161" s="230" t="s">
        <v>196</v>
      </c>
      <c r="D161" s="230" t="s">
        <v>128</v>
      </c>
      <c r="E161" s="231" t="s">
        <v>197</v>
      </c>
      <c r="F161" s="232" t="s">
        <v>198</v>
      </c>
      <c r="G161" s="233" t="s">
        <v>192</v>
      </c>
      <c r="H161" s="234">
        <v>135</v>
      </c>
      <c r="I161" s="115"/>
      <c r="J161" s="235">
        <f>ROUND(I161*H161,2)</f>
        <v>0</v>
      </c>
      <c r="K161" s="232" t="s">
        <v>174</v>
      </c>
      <c r="L161" s="188"/>
      <c r="M161" s="116" t="s">
        <v>1</v>
      </c>
      <c r="N161" s="117" t="s">
        <v>42</v>
      </c>
      <c r="O161" s="56"/>
      <c r="P161" s="118">
        <f>O161*H161</f>
        <v>0</v>
      </c>
      <c r="Q161" s="118">
        <v>0.00438</v>
      </c>
      <c r="R161" s="118">
        <f>Q161*H161</f>
        <v>0.5913</v>
      </c>
      <c r="S161" s="118">
        <v>0</v>
      </c>
      <c r="T161" s="119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20" t="s">
        <v>133</v>
      </c>
      <c r="AT161" s="120" t="s">
        <v>128</v>
      </c>
      <c r="AU161" s="120" t="s">
        <v>134</v>
      </c>
      <c r="AY161" s="16" t="s">
        <v>126</v>
      </c>
      <c r="BE161" s="121">
        <f>IF(N161="základní",J161,0)</f>
        <v>0</v>
      </c>
      <c r="BF161" s="121">
        <f>IF(N161="snížená",J161,0)</f>
        <v>0</v>
      </c>
      <c r="BG161" s="121">
        <f>IF(N161="zákl. přenesená",J161,0)</f>
        <v>0</v>
      </c>
      <c r="BH161" s="121">
        <f>IF(N161="sníž. přenesená",J161,0)</f>
        <v>0</v>
      </c>
      <c r="BI161" s="121">
        <f>IF(N161="nulová",J161,0)</f>
        <v>0</v>
      </c>
      <c r="BJ161" s="16" t="s">
        <v>134</v>
      </c>
      <c r="BK161" s="121">
        <f>ROUND(I161*H161,2)</f>
        <v>0</v>
      </c>
      <c r="BL161" s="16" t="s">
        <v>133</v>
      </c>
      <c r="BM161" s="120" t="s">
        <v>199</v>
      </c>
    </row>
    <row r="162" spans="1:51" s="13" customFormat="1" ht="11.25">
      <c r="A162" s="236"/>
      <c r="B162" s="237"/>
      <c r="C162" s="236"/>
      <c r="D162" s="238" t="s">
        <v>136</v>
      </c>
      <c r="E162" s="239" t="s">
        <v>1</v>
      </c>
      <c r="F162" s="240" t="s">
        <v>200</v>
      </c>
      <c r="G162" s="236"/>
      <c r="H162" s="241">
        <v>135</v>
      </c>
      <c r="I162" s="123"/>
      <c r="J162" s="236"/>
      <c r="K162" s="236"/>
      <c r="L162" s="237"/>
      <c r="M162" s="124"/>
      <c r="N162" s="125"/>
      <c r="O162" s="125"/>
      <c r="P162" s="125"/>
      <c r="Q162" s="125"/>
      <c r="R162" s="125"/>
      <c r="S162" s="125"/>
      <c r="T162" s="126"/>
      <c r="AT162" s="122" t="s">
        <v>136</v>
      </c>
      <c r="AU162" s="122" t="s">
        <v>134</v>
      </c>
      <c r="AV162" s="13" t="s">
        <v>134</v>
      </c>
      <c r="AW162" s="13" t="s">
        <v>32</v>
      </c>
      <c r="AX162" s="13" t="s">
        <v>84</v>
      </c>
      <c r="AY162" s="122" t="s">
        <v>126</v>
      </c>
    </row>
    <row r="163" spans="1:65" s="2" customFormat="1" ht="24.2" customHeight="1">
      <c r="A163" s="184"/>
      <c r="B163" s="188"/>
      <c r="C163" s="230" t="s">
        <v>201</v>
      </c>
      <c r="D163" s="230" t="s">
        <v>128</v>
      </c>
      <c r="E163" s="231" t="s">
        <v>202</v>
      </c>
      <c r="F163" s="232" t="s">
        <v>203</v>
      </c>
      <c r="G163" s="233" t="s">
        <v>192</v>
      </c>
      <c r="H163" s="234">
        <v>175.121</v>
      </c>
      <c r="I163" s="115"/>
      <c r="J163" s="235">
        <f>ROUND(I163*H163,2)</f>
        <v>0</v>
      </c>
      <c r="K163" s="232" t="s">
        <v>174</v>
      </c>
      <c r="L163" s="188"/>
      <c r="M163" s="116" t="s">
        <v>1</v>
      </c>
      <c r="N163" s="117" t="s">
        <v>42</v>
      </c>
      <c r="O163" s="56"/>
      <c r="P163" s="118">
        <f>O163*H163</f>
        <v>0</v>
      </c>
      <c r="Q163" s="118">
        <v>0.003</v>
      </c>
      <c r="R163" s="118">
        <f>Q163*H163</f>
        <v>0.525363</v>
      </c>
      <c r="S163" s="118">
        <v>0</v>
      </c>
      <c r="T163" s="119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20" t="s">
        <v>133</v>
      </c>
      <c r="AT163" s="120" t="s">
        <v>128</v>
      </c>
      <c r="AU163" s="120" t="s">
        <v>134</v>
      </c>
      <c r="AY163" s="16" t="s">
        <v>126</v>
      </c>
      <c r="BE163" s="121">
        <f>IF(N163="základní",J163,0)</f>
        <v>0</v>
      </c>
      <c r="BF163" s="121">
        <f>IF(N163="snížená",J163,0)</f>
        <v>0</v>
      </c>
      <c r="BG163" s="121">
        <f>IF(N163="zákl. přenesená",J163,0)</f>
        <v>0</v>
      </c>
      <c r="BH163" s="121">
        <f>IF(N163="sníž. přenesená",J163,0)</f>
        <v>0</v>
      </c>
      <c r="BI163" s="121">
        <f>IF(N163="nulová",J163,0)</f>
        <v>0</v>
      </c>
      <c r="BJ163" s="16" t="s">
        <v>134</v>
      </c>
      <c r="BK163" s="121">
        <f>ROUND(I163*H163,2)</f>
        <v>0</v>
      </c>
      <c r="BL163" s="16" t="s">
        <v>133</v>
      </c>
      <c r="BM163" s="120" t="s">
        <v>204</v>
      </c>
    </row>
    <row r="164" spans="1:51" s="13" customFormat="1" ht="11.25">
      <c r="A164" s="236"/>
      <c r="B164" s="237"/>
      <c r="C164" s="236"/>
      <c r="D164" s="238" t="s">
        <v>136</v>
      </c>
      <c r="E164" s="239" t="s">
        <v>1</v>
      </c>
      <c r="F164" s="240" t="s">
        <v>205</v>
      </c>
      <c r="G164" s="236"/>
      <c r="H164" s="241">
        <v>175.121</v>
      </c>
      <c r="I164" s="123"/>
      <c r="J164" s="236"/>
      <c r="K164" s="236"/>
      <c r="L164" s="237"/>
      <c r="M164" s="124"/>
      <c r="N164" s="125"/>
      <c r="O164" s="125"/>
      <c r="P164" s="125"/>
      <c r="Q164" s="125"/>
      <c r="R164" s="125"/>
      <c r="S164" s="125"/>
      <c r="T164" s="126"/>
      <c r="AT164" s="122" t="s">
        <v>136</v>
      </c>
      <c r="AU164" s="122" t="s">
        <v>134</v>
      </c>
      <c r="AV164" s="13" t="s">
        <v>134</v>
      </c>
      <c r="AW164" s="13" t="s">
        <v>32</v>
      </c>
      <c r="AX164" s="13" t="s">
        <v>84</v>
      </c>
      <c r="AY164" s="122" t="s">
        <v>126</v>
      </c>
    </row>
    <row r="165" spans="1:65" s="2" customFormat="1" ht="24.2" customHeight="1">
      <c r="A165" s="184"/>
      <c r="B165" s="188"/>
      <c r="C165" s="230" t="s">
        <v>8</v>
      </c>
      <c r="D165" s="230" t="s">
        <v>128</v>
      </c>
      <c r="E165" s="231" t="s">
        <v>206</v>
      </c>
      <c r="F165" s="232" t="s">
        <v>207</v>
      </c>
      <c r="G165" s="233" t="s">
        <v>192</v>
      </c>
      <c r="H165" s="234">
        <v>135</v>
      </c>
      <c r="I165" s="115"/>
      <c r="J165" s="235">
        <f>ROUND(I165*H165,2)</f>
        <v>0</v>
      </c>
      <c r="K165" s="232" t="s">
        <v>174</v>
      </c>
      <c r="L165" s="188"/>
      <c r="M165" s="116" t="s">
        <v>1</v>
      </c>
      <c r="N165" s="117" t="s">
        <v>42</v>
      </c>
      <c r="O165" s="56"/>
      <c r="P165" s="118">
        <f>O165*H165</f>
        <v>0</v>
      </c>
      <c r="Q165" s="118">
        <v>0.01838</v>
      </c>
      <c r="R165" s="118">
        <f>Q165*H165</f>
        <v>2.4813</v>
      </c>
      <c r="S165" s="118">
        <v>0</v>
      </c>
      <c r="T165" s="119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20" t="s">
        <v>133</v>
      </c>
      <c r="AT165" s="120" t="s">
        <v>128</v>
      </c>
      <c r="AU165" s="120" t="s">
        <v>134</v>
      </c>
      <c r="AY165" s="16" t="s">
        <v>126</v>
      </c>
      <c r="BE165" s="121">
        <f>IF(N165="základní",J165,0)</f>
        <v>0</v>
      </c>
      <c r="BF165" s="121">
        <f>IF(N165="snížená",J165,0)</f>
        <v>0</v>
      </c>
      <c r="BG165" s="121">
        <f>IF(N165="zákl. přenesená",J165,0)</f>
        <v>0</v>
      </c>
      <c r="BH165" s="121">
        <f>IF(N165="sníž. přenesená",J165,0)</f>
        <v>0</v>
      </c>
      <c r="BI165" s="121">
        <f>IF(N165="nulová",J165,0)</f>
        <v>0</v>
      </c>
      <c r="BJ165" s="16" t="s">
        <v>134</v>
      </c>
      <c r="BK165" s="121">
        <f>ROUND(I165*H165,2)</f>
        <v>0</v>
      </c>
      <c r="BL165" s="16" t="s">
        <v>133</v>
      </c>
      <c r="BM165" s="120" t="s">
        <v>208</v>
      </c>
    </row>
    <row r="166" spans="1:65" s="2" customFormat="1" ht="24.2" customHeight="1">
      <c r="A166" s="184"/>
      <c r="B166" s="188"/>
      <c r="C166" s="230" t="s">
        <v>209</v>
      </c>
      <c r="D166" s="230" t="s">
        <v>128</v>
      </c>
      <c r="E166" s="231" t="s">
        <v>210</v>
      </c>
      <c r="F166" s="232" t="s">
        <v>211</v>
      </c>
      <c r="G166" s="233" t="s">
        <v>192</v>
      </c>
      <c r="H166" s="234">
        <v>135</v>
      </c>
      <c r="I166" s="115"/>
      <c r="J166" s="235">
        <f>ROUND(I166*H166,2)</f>
        <v>0</v>
      </c>
      <c r="K166" s="232" t="s">
        <v>174</v>
      </c>
      <c r="L166" s="188"/>
      <c r="M166" s="116" t="s">
        <v>1</v>
      </c>
      <c r="N166" s="117" t="s">
        <v>42</v>
      </c>
      <c r="O166" s="56"/>
      <c r="P166" s="118">
        <f>O166*H166</f>
        <v>0</v>
      </c>
      <c r="Q166" s="118">
        <v>0.0079</v>
      </c>
      <c r="R166" s="118">
        <f>Q166*H166</f>
        <v>1.0665</v>
      </c>
      <c r="S166" s="118">
        <v>0</v>
      </c>
      <c r="T166" s="119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20" t="s">
        <v>133</v>
      </c>
      <c r="AT166" s="120" t="s">
        <v>128</v>
      </c>
      <c r="AU166" s="120" t="s">
        <v>134</v>
      </c>
      <c r="AY166" s="16" t="s">
        <v>126</v>
      </c>
      <c r="BE166" s="121">
        <f>IF(N166="základní",J166,0)</f>
        <v>0</v>
      </c>
      <c r="BF166" s="121">
        <f>IF(N166="snížená",J166,0)</f>
        <v>0</v>
      </c>
      <c r="BG166" s="121">
        <f>IF(N166="zákl. přenesená",J166,0)</f>
        <v>0</v>
      </c>
      <c r="BH166" s="121">
        <f>IF(N166="sníž. přenesená",J166,0)</f>
        <v>0</v>
      </c>
      <c r="BI166" s="121">
        <f>IF(N166="nulová",J166,0)</f>
        <v>0</v>
      </c>
      <c r="BJ166" s="16" t="s">
        <v>134</v>
      </c>
      <c r="BK166" s="121">
        <f>ROUND(I166*H166,2)</f>
        <v>0</v>
      </c>
      <c r="BL166" s="16" t="s">
        <v>133</v>
      </c>
      <c r="BM166" s="120" t="s">
        <v>212</v>
      </c>
    </row>
    <row r="167" spans="1:65" s="2" customFormat="1" ht="24.2" customHeight="1">
      <c r="A167" s="184"/>
      <c r="B167" s="188"/>
      <c r="C167" s="230" t="s">
        <v>213</v>
      </c>
      <c r="D167" s="230" t="s">
        <v>128</v>
      </c>
      <c r="E167" s="231" t="s">
        <v>214</v>
      </c>
      <c r="F167" s="232" t="s">
        <v>215</v>
      </c>
      <c r="G167" s="233" t="s">
        <v>192</v>
      </c>
      <c r="H167" s="234">
        <v>206</v>
      </c>
      <c r="I167" s="115"/>
      <c r="J167" s="235">
        <f>ROUND(I167*H167,2)</f>
        <v>0</v>
      </c>
      <c r="K167" s="232" t="s">
        <v>174</v>
      </c>
      <c r="L167" s="188"/>
      <c r="M167" s="116" t="s">
        <v>1</v>
      </c>
      <c r="N167" s="117" t="s">
        <v>42</v>
      </c>
      <c r="O167" s="56"/>
      <c r="P167" s="118">
        <f>O167*H167</f>
        <v>0</v>
      </c>
      <c r="Q167" s="118">
        <v>0.00438</v>
      </c>
      <c r="R167" s="118">
        <f>Q167*H167</f>
        <v>0.9022800000000001</v>
      </c>
      <c r="S167" s="118">
        <v>0</v>
      </c>
      <c r="T167" s="119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20" t="s">
        <v>133</v>
      </c>
      <c r="AT167" s="120" t="s">
        <v>128</v>
      </c>
      <c r="AU167" s="120" t="s">
        <v>134</v>
      </c>
      <c r="AY167" s="16" t="s">
        <v>126</v>
      </c>
      <c r="BE167" s="121">
        <f>IF(N167="základní",J167,0)</f>
        <v>0</v>
      </c>
      <c r="BF167" s="121">
        <f>IF(N167="snížená",J167,0)</f>
        <v>0</v>
      </c>
      <c r="BG167" s="121">
        <f>IF(N167="zákl. přenesená",J167,0)</f>
        <v>0</v>
      </c>
      <c r="BH167" s="121">
        <f>IF(N167="sníž. přenesená",J167,0)</f>
        <v>0</v>
      </c>
      <c r="BI167" s="121">
        <f>IF(N167="nulová",J167,0)</f>
        <v>0</v>
      </c>
      <c r="BJ167" s="16" t="s">
        <v>134</v>
      </c>
      <c r="BK167" s="121">
        <f>ROUND(I167*H167,2)</f>
        <v>0</v>
      </c>
      <c r="BL167" s="16" t="s">
        <v>133</v>
      </c>
      <c r="BM167" s="120" t="s">
        <v>216</v>
      </c>
    </row>
    <row r="168" spans="1:51" s="13" customFormat="1" ht="11.25">
      <c r="A168" s="236"/>
      <c r="B168" s="237"/>
      <c r="C168" s="236"/>
      <c r="D168" s="238" t="s">
        <v>136</v>
      </c>
      <c r="E168" s="239" t="s">
        <v>1</v>
      </c>
      <c r="F168" s="240" t="s">
        <v>217</v>
      </c>
      <c r="G168" s="236"/>
      <c r="H168" s="241">
        <v>206</v>
      </c>
      <c r="I168" s="123"/>
      <c r="J168" s="236"/>
      <c r="K168" s="236"/>
      <c r="L168" s="237"/>
      <c r="M168" s="124"/>
      <c r="N168" s="125"/>
      <c r="O168" s="125"/>
      <c r="P168" s="125"/>
      <c r="Q168" s="125"/>
      <c r="R168" s="125"/>
      <c r="S168" s="125"/>
      <c r="T168" s="126"/>
      <c r="AT168" s="122" t="s">
        <v>136</v>
      </c>
      <c r="AU168" s="122" t="s">
        <v>134</v>
      </c>
      <c r="AV168" s="13" t="s">
        <v>134</v>
      </c>
      <c r="AW168" s="13" t="s">
        <v>32</v>
      </c>
      <c r="AX168" s="13" t="s">
        <v>84</v>
      </c>
      <c r="AY168" s="122" t="s">
        <v>126</v>
      </c>
    </row>
    <row r="169" spans="1:65" s="2" customFormat="1" ht="24.2" customHeight="1">
      <c r="A169" s="184"/>
      <c r="B169" s="188"/>
      <c r="C169" s="230" t="s">
        <v>218</v>
      </c>
      <c r="D169" s="230" t="s">
        <v>128</v>
      </c>
      <c r="E169" s="231" t="s">
        <v>219</v>
      </c>
      <c r="F169" s="232" t="s">
        <v>220</v>
      </c>
      <c r="G169" s="233" t="s">
        <v>192</v>
      </c>
      <c r="H169" s="234">
        <v>206</v>
      </c>
      <c r="I169" s="115"/>
      <c r="J169" s="235">
        <f>ROUND(I169*H169,2)</f>
        <v>0</v>
      </c>
      <c r="K169" s="232" t="s">
        <v>174</v>
      </c>
      <c r="L169" s="188"/>
      <c r="M169" s="116" t="s">
        <v>1</v>
      </c>
      <c r="N169" s="117" t="s">
        <v>42</v>
      </c>
      <c r="O169" s="56"/>
      <c r="P169" s="118">
        <f>O169*H169</f>
        <v>0</v>
      </c>
      <c r="Q169" s="118">
        <v>0.0231</v>
      </c>
      <c r="R169" s="118">
        <f>Q169*H169</f>
        <v>4.7585999999999995</v>
      </c>
      <c r="S169" s="118">
        <v>0</v>
      </c>
      <c r="T169" s="119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20" t="s">
        <v>133</v>
      </c>
      <c r="AT169" s="120" t="s">
        <v>128</v>
      </c>
      <c r="AU169" s="120" t="s">
        <v>134</v>
      </c>
      <c r="AY169" s="16" t="s">
        <v>126</v>
      </c>
      <c r="BE169" s="121">
        <f>IF(N169="základní",J169,0)</f>
        <v>0</v>
      </c>
      <c r="BF169" s="121">
        <f>IF(N169="snížená",J169,0)</f>
        <v>0</v>
      </c>
      <c r="BG169" s="121">
        <f>IF(N169="zákl. přenesená",J169,0)</f>
        <v>0</v>
      </c>
      <c r="BH169" s="121">
        <f>IF(N169="sníž. přenesená",J169,0)</f>
        <v>0</v>
      </c>
      <c r="BI169" s="121">
        <f>IF(N169="nulová",J169,0)</f>
        <v>0</v>
      </c>
      <c r="BJ169" s="16" t="s">
        <v>134</v>
      </c>
      <c r="BK169" s="121">
        <f>ROUND(I169*H169,2)</f>
        <v>0</v>
      </c>
      <c r="BL169" s="16" t="s">
        <v>133</v>
      </c>
      <c r="BM169" s="120" t="s">
        <v>221</v>
      </c>
    </row>
    <row r="170" spans="1:65" s="2" customFormat="1" ht="24.2" customHeight="1">
      <c r="A170" s="184"/>
      <c r="B170" s="188"/>
      <c r="C170" s="230" t="s">
        <v>222</v>
      </c>
      <c r="D170" s="230" t="s">
        <v>128</v>
      </c>
      <c r="E170" s="231" t="s">
        <v>223</v>
      </c>
      <c r="F170" s="232" t="s">
        <v>224</v>
      </c>
      <c r="G170" s="233" t="s">
        <v>192</v>
      </c>
      <c r="H170" s="234">
        <v>25</v>
      </c>
      <c r="I170" s="115"/>
      <c r="J170" s="235">
        <f>ROUND(I170*H170,2)</f>
        <v>0</v>
      </c>
      <c r="K170" s="232" t="s">
        <v>132</v>
      </c>
      <c r="L170" s="188"/>
      <c r="M170" s="116" t="s">
        <v>1</v>
      </c>
      <c r="N170" s="117" t="s">
        <v>42</v>
      </c>
      <c r="O170" s="56"/>
      <c r="P170" s="118">
        <f>O170*H170</f>
        <v>0</v>
      </c>
      <c r="Q170" s="118">
        <v>0.00628</v>
      </c>
      <c r="R170" s="118">
        <f>Q170*H170</f>
        <v>0.157</v>
      </c>
      <c r="S170" s="118">
        <v>0</v>
      </c>
      <c r="T170" s="119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20" t="s">
        <v>133</v>
      </c>
      <c r="AT170" s="120" t="s">
        <v>128</v>
      </c>
      <c r="AU170" s="120" t="s">
        <v>134</v>
      </c>
      <c r="AY170" s="16" t="s">
        <v>126</v>
      </c>
      <c r="BE170" s="121">
        <f>IF(N170="základní",J170,0)</f>
        <v>0</v>
      </c>
      <c r="BF170" s="121">
        <f>IF(N170="snížená",J170,0)</f>
        <v>0</v>
      </c>
      <c r="BG170" s="121">
        <f>IF(N170="zákl. přenesená",J170,0)</f>
        <v>0</v>
      </c>
      <c r="BH170" s="121">
        <f>IF(N170="sníž. přenesená",J170,0)</f>
        <v>0</v>
      </c>
      <c r="BI170" s="121">
        <f>IF(N170="nulová",J170,0)</f>
        <v>0</v>
      </c>
      <c r="BJ170" s="16" t="s">
        <v>134</v>
      </c>
      <c r="BK170" s="121">
        <f>ROUND(I170*H170,2)</f>
        <v>0</v>
      </c>
      <c r="BL170" s="16" t="s">
        <v>133</v>
      </c>
      <c r="BM170" s="120" t="s">
        <v>225</v>
      </c>
    </row>
    <row r="171" spans="1:51" s="13" customFormat="1" ht="11.25">
      <c r="A171" s="236"/>
      <c r="B171" s="237"/>
      <c r="C171" s="236"/>
      <c r="D171" s="238" t="s">
        <v>136</v>
      </c>
      <c r="E171" s="239" t="s">
        <v>1</v>
      </c>
      <c r="F171" s="240" t="s">
        <v>226</v>
      </c>
      <c r="G171" s="236"/>
      <c r="H171" s="241">
        <v>25</v>
      </c>
      <c r="I171" s="123"/>
      <c r="J171" s="236"/>
      <c r="K171" s="236"/>
      <c r="L171" s="237"/>
      <c r="M171" s="124"/>
      <c r="N171" s="125"/>
      <c r="O171" s="125"/>
      <c r="P171" s="125"/>
      <c r="Q171" s="125"/>
      <c r="R171" s="125"/>
      <c r="S171" s="125"/>
      <c r="T171" s="126"/>
      <c r="AT171" s="122" t="s">
        <v>136</v>
      </c>
      <c r="AU171" s="122" t="s">
        <v>134</v>
      </c>
      <c r="AV171" s="13" t="s">
        <v>134</v>
      </c>
      <c r="AW171" s="13" t="s">
        <v>32</v>
      </c>
      <c r="AX171" s="13" t="s">
        <v>84</v>
      </c>
      <c r="AY171" s="122" t="s">
        <v>126</v>
      </c>
    </row>
    <row r="172" spans="1:65" s="2" customFormat="1" ht="24.2" customHeight="1">
      <c r="A172" s="184"/>
      <c r="B172" s="188"/>
      <c r="C172" s="230" t="s">
        <v>227</v>
      </c>
      <c r="D172" s="230" t="s">
        <v>128</v>
      </c>
      <c r="E172" s="231" t="s">
        <v>228</v>
      </c>
      <c r="F172" s="232" t="s">
        <v>229</v>
      </c>
      <c r="G172" s="233" t="s">
        <v>192</v>
      </c>
      <c r="H172" s="234">
        <v>206</v>
      </c>
      <c r="I172" s="115"/>
      <c r="J172" s="235">
        <f>ROUND(I172*H172,2)</f>
        <v>0</v>
      </c>
      <c r="K172" s="232" t="s">
        <v>132</v>
      </c>
      <c r="L172" s="188"/>
      <c r="M172" s="116" t="s">
        <v>1</v>
      </c>
      <c r="N172" s="117" t="s">
        <v>42</v>
      </c>
      <c r="O172" s="56"/>
      <c r="P172" s="118">
        <f>O172*H172</f>
        <v>0</v>
      </c>
      <c r="Q172" s="118">
        <v>0.00348</v>
      </c>
      <c r="R172" s="118">
        <f>Q172*H172</f>
        <v>0.71688</v>
      </c>
      <c r="S172" s="118">
        <v>0</v>
      </c>
      <c r="T172" s="119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20" t="s">
        <v>133</v>
      </c>
      <c r="AT172" s="120" t="s">
        <v>128</v>
      </c>
      <c r="AU172" s="120" t="s">
        <v>134</v>
      </c>
      <c r="AY172" s="16" t="s">
        <v>126</v>
      </c>
      <c r="BE172" s="121">
        <f>IF(N172="základní",J172,0)</f>
        <v>0</v>
      </c>
      <c r="BF172" s="121">
        <f>IF(N172="snížená",J172,0)</f>
        <v>0</v>
      </c>
      <c r="BG172" s="121">
        <f>IF(N172="zákl. přenesená",J172,0)</f>
        <v>0</v>
      </c>
      <c r="BH172" s="121">
        <f>IF(N172="sníž. přenesená",J172,0)</f>
        <v>0</v>
      </c>
      <c r="BI172" s="121">
        <f>IF(N172="nulová",J172,0)</f>
        <v>0</v>
      </c>
      <c r="BJ172" s="16" t="s">
        <v>134</v>
      </c>
      <c r="BK172" s="121">
        <f>ROUND(I172*H172,2)</f>
        <v>0</v>
      </c>
      <c r="BL172" s="16" t="s">
        <v>133</v>
      </c>
      <c r="BM172" s="120" t="s">
        <v>230</v>
      </c>
    </row>
    <row r="173" spans="1:63" s="12" customFormat="1" ht="22.9" customHeight="1">
      <c r="A173" s="223"/>
      <c r="B173" s="224"/>
      <c r="C173" s="223"/>
      <c r="D173" s="225" t="s">
        <v>75</v>
      </c>
      <c r="E173" s="228" t="s">
        <v>171</v>
      </c>
      <c r="F173" s="228" t="s">
        <v>231</v>
      </c>
      <c r="G173" s="223"/>
      <c r="H173" s="223"/>
      <c r="I173" s="108"/>
      <c r="J173" s="229">
        <f>BK173</f>
        <v>0</v>
      </c>
      <c r="K173" s="223"/>
      <c r="L173" s="224"/>
      <c r="M173" s="109"/>
      <c r="N173" s="110"/>
      <c r="O173" s="110"/>
      <c r="P173" s="111">
        <f>SUM(P174:P193)</f>
        <v>0</v>
      </c>
      <c r="Q173" s="110"/>
      <c r="R173" s="111">
        <f>SUM(R174:R193)</f>
        <v>10.350224</v>
      </c>
      <c r="S173" s="110"/>
      <c r="T173" s="112">
        <f>SUM(T174:T193)</f>
        <v>34.579570000000004</v>
      </c>
      <c r="AR173" s="107" t="s">
        <v>84</v>
      </c>
      <c r="AT173" s="113" t="s">
        <v>75</v>
      </c>
      <c r="AU173" s="113" t="s">
        <v>84</v>
      </c>
      <c r="AY173" s="107" t="s">
        <v>126</v>
      </c>
      <c r="BK173" s="114">
        <f>SUM(BK174:BK193)</f>
        <v>0</v>
      </c>
    </row>
    <row r="174" spans="1:65" s="2" customFormat="1" ht="16.5" customHeight="1">
      <c r="A174" s="184"/>
      <c r="B174" s="188"/>
      <c r="C174" s="230" t="s">
        <v>7</v>
      </c>
      <c r="D174" s="230" t="s">
        <v>128</v>
      </c>
      <c r="E174" s="231" t="s">
        <v>232</v>
      </c>
      <c r="F174" s="232" t="s">
        <v>233</v>
      </c>
      <c r="G174" s="233" t="s">
        <v>234</v>
      </c>
      <c r="H174" s="234">
        <v>10</v>
      </c>
      <c r="I174" s="115"/>
      <c r="J174" s="235">
        <f>ROUND(I174*H174,2)</f>
        <v>0</v>
      </c>
      <c r="K174" s="232" t="s">
        <v>1</v>
      </c>
      <c r="L174" s="188"/>
      <c r="M174" s="116" t="s">
        <v>1</v>
      </c>
      <c r="N174" s="117" t="s">
        <v>42</v>
      </c>
      <c r="O174" s="56"/>
      <c r="P174" s="118">
        <f>O174*H174</f>
        <v>0</v>
      </c>
      <c r="Q174" s="118">
        <v>0</v>
      </c>
      <c r="R174" s="118">
        <f>Q174*H174</f>
        <v>0</v>
      </c>
      <c r="S174" s="118">
        <v>0</v>
      </c>
      <c r="T174" s="119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20" t="s">
        <v>133</v>
      </c>
      <c r="AT174" s="120" t="s">
        <v>128</v>
      </c>
      <c r="AU174" s="120" t="s">
        <v>134</v>
      </c>
      <c r="AY174" s="16" t="s">
        <v>126</v>
      </c>
      <c r="BE174" s="121">
        <f>IF(N174="základní",J174,0)</f>
        <v>0</v>
      </c>
      <c r="BF174" s="121">
        <f>IF(N174="snížená",J174,0)</f>
        <v>0</v>
      </c>
      <c r="BG174" s="121">
        <f>IF(N174="zákl. přenesená",J174,0)</f>
        <v>0</v>
      </c>
      <c r="BH174" s="121">
        <f>IF(N174="sníž. přenesená",J174,0)</f>
        <v>0</v>
      </c>
      <c r="BI174" s="121">
        <f>IF(N174="nulová",J174,0)</f>
        <v>0</v>
      </c>
      <c r="BJ174" s="16" t="s">
        <v>134</v>
      </c>
      <c r="BK174" s="121">
        <f>ROUND(I174*H174,2)</f>
        <v>0</v>
      </c>
      <c r="BL174" s="16" t="s">
        <v>133</v>
      </c>
      <c r="BM174" s="120" t="s">
        <v>235</v>
      </c>
    </row>
    <row r="175" spans="1:65" s="2" customFormat="1" ht="24.2" customHeight="1">
      <c r="A175" s="184"/>
      <c r="B175" s="188"/>
      <c r="C175" s="230" t="s">
        <v>236</v>
      </c>
      <c r="D175" s="230" t="s">
        <v>128</v>
      </c>
      <c r="E175" s="231" t="s">
        <v>237</v>
      </c>
      <c r="F175" s="232" t="s">
        <v>238</v>
      </c>
      <c r="G175" s="233" t="s">
        <v>169</v>
      </c>
      <c r="H175" s="234">
        <v>38</v>
      </c>
      <c r="I175" s="115"/>
      <c r="J175" s="235">
        <f>ROUND(I175*H175,2)</f>
        <v>0</v>
      </c>
      <c r="K175" s="232" t="s">
        <v>174</v>
      </c>
      <c r="L175" s="188"/>
      <c r="M175" s="116" t="s">
        <v>1</v>
      </c>
      <c r="N175" s="117" t="s">
        <v>42</v>
      </c>
      <c r="O175" s="56"/>
      <c r="P175" s="118">
        <f>O175*H175</f>
        <v>0</v>
      </c>
      <c r="Q175" s="118">
        <v>0.11808</v>
      </c>
      <c r="R175" s="118">
        <f>Q175*H175</f>
        <v>4.48704</v>
      </c>
      <c r="S175" s="118">
        <v>0</v>
      </c>
      <c r="T175" s="119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20" t="s">
        <v>133</v>
      </c>
      <c r="AT175" s="120" t="s">
        <v>128</v>
      </c>
      <c r="AU175" s="120" t="s">
        <v>134</v>
      </c>
      <c r="AY175" s="16" t="s">
        <v>126</v>
      </c>
      <c r="BE175" s="121">
        <f>IF(N175="základní",J175,0)</f>
        <v>0</v>
      </c>
      <c r="BF175" s="121">
        <f>IF(N175="snížená",J175,0)</f>
        <v>0</v>
      </c>
      <c r="BG175" s="121">
        <f>IF(N175="zákl. přenesená",J175,0)</f>
        <v>0</v>
      </c>
      <c r="BH175" s="121">
        <f>IF(N175="sníž. přenesená",J175,0)</f>
        <v>0</v>
      </c>
      <c r="BI175" s="121">
        <f>IF(N175="nulová",J175,0)</f>
        <v>0</v>
      </c>
      <c r="BJ175" s="16" t="s">
        <v>134</v>
      </c>
      <c r="BK175" s="121">
        <f>ROUND(I175*H175,2)</f>
        <v>0</v>
      </c>
      <c r="BL175" s="16" t="s">
        <v>133</v>
      </c>
      <c r="BM175" s="120" t="s">
        <v>239</v>
      </c>
    </row>
    <row r="176" spans="1:65" s="2" customFormat="1" ht="33" customHeight="1">
      <c r="A176" s="184"/>
      <c r="B176" s="188"/>
      <c r="C176" s="230" t="s">
        <v>240</v>
      </c>
      <c r="D176" s="230" t="s">
        <v>128</v>
      </c>
      <c r="E176" s="231" t="s">
        <v>241</v>
      </c>
      <c r="F176" s="232" t="s">
        <v>242</v>
      </c>
      <c r="G176" s="233" t="s">
        <v>192</v>
      </c>
      <c r="H176" s="234">
        <v>179.32</v>
      </c>
      <c r="I176" s="115"/>
      <c r="J176" s="235">
        <f>ROUND(I176*H176,2)</f>
        <v>0</v>
      </c>
      <c r="K176" s="232" t="s">
        <v>174</v>
      </c>
      <c r="L176" s="188"/>
      <c r="M176" s="116" t="s">
        <v>1</v>
      </c>
      <c r="N176" s="117" t="s">
        <v>42</v>
      </c>
      <c r="O176" s="56"/>
      <c r="P176" s="118">
        <f>O176*H176</f>
        <v>0</v>
      </c>
      <c r="Q176" s="118">
        <v>0.00013</v>
      </c>
      <c r="R176" s="118">
        <f>Q176*H176</f>
        <v>0.0233116</v>
      </c>
      <c r="S176" s="118">
        <v>0</v>
      </c>
      <c r="T176" s="119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20" t="s">
        <v>133</v>
      </c>
      <c r="AT176" s="120" t="s">
        <v>128</v>
      </c>
      <c r="AU176" s="120" t="s">
        <v>134</v>
      </c>
      <c r="AY176" s="16" t="s">
        <v>126</v>
      </c>
      <c r="BE176" s="121">
        <f>IF(N176="základní",J176,0)</f>
        <v>0</v>
      </c>
      <c r="BF176" s="121">
        <f>IF(N176="snížená",J176,0)</f>
        <v>0</v>
      </c>
      <c r="BG176" s="121">
        <f>IF(N176="zákl. přenesená",J176,0)</f>
        <v>0</v>
      </c>
      <c r="BH176" s="121">
        <f>IF(N176="sníž. přenesená",J176,0)</f>
        <v>0</v>
      </c>
      <c r="BI176" s="121">
        <f>IF(N176="nulová",J176,0)</f>
        <v>0</v>
      </c>
      <c r="BJ176" s="16" t="s">
        <v>134</v>
      </c>
      <c r="BK176" s="121">
        <f>ROUND(I176*H176,2)</f>
        <v>0</v>
      </c>
      <c r="BL176" s="16" t="s">
        <v>133</v>
      </c>
      <c r="BM176" s="120" t="s">
        <v>243</v>
      </c>
    </row>
    <row r="177" spans="1:51" s="13" customFormat="1" ht="11.25">
      <c r="A177" s="236"/>
      <c r="B177" s="237"/>
      <c r="C177" s="236"/>
      <c r="D177" s="238" t="s">
        <v>136</v>
      </c>
      <c r="E177" s="239" t="s">
        <v>1</v>
      </c>
      <c r="F177" s="240" t="s">
        <v>244</v>
      </c>
      <c r="G177" s="236"/>
      <c r="H177" s="241">
        <v>179.32</v>
      </c>
      <c r="I177" s="123"/>
      <c r="J177" s="236"/>
      <c r="K177" s="236"/>
      <c r="L177" s="237"/>
      <c r="M177" s="124"/>
      <c r="N177" s="125"/>
      <c r="O177" s="125"/>
      <c r="P177" s="125"/>
      <c r="Q177" s="125"/>
      <c r="R177" s="125"/>
      <c r="S177" s="125"/>
      <c r="T177" s="126"/>
      <c r="AT177" s="122" t="s">
        <v>136</v>
      </c>
      <c r="AU177" s="122" t="s">
        <v>134</v>
      </c>
      <c r="AV177" s="13" t="s">
        <v>134</v>
      </c>
      <c r="AW177" s="13" t="s">
        <v>32</v>
      </c>
      <c r="AX177" s="13" t="s">
        <v>84</v>
      </c>
      <c r="AY177" s="122" t="s">
        <v>126</v>
      </c>
    </row>
    <row r="178" spans="1:65" s="2" customFormat="1" ht="33" customHeight="1">
      <c r="A178" s="184"/>
      <c r="B178" s="188"/>
      <c r="C178" s="230" t="s">
        <v>245</v>
      </c>
      <c r="D178" s="230" t="s">
        <v>128</v>
      </c>
      <c r="E178" s="231" t="s">
        <v>246</v>
      </c>
      <c r="F178" s="232" t="s">
        <v>247</v>
      </c>
      <c r="G178" s="233" t="s">
        <v>131</v>
      </c>
      <c r="H178" s="234">
        <v>3.255</v>
      </c>
      <c r="I178" s="115"/>
      <c r="J178" s="235">
        <f>ROUND(I178*H178,2)</f>
        <v>0</v>
      </c>
      <c r="K178" s="232" t="s">
        <v>174</v>
      </c>
      <c r="L178" s="188"/>
      <c r="M178" s="116" t="s">
        <v>1</v>
      </c>
      <c r="N178" s="117" t="s">
        <v>42</v>
      </c>
      <c r="O178" s="56"/>
      <c r="P178" s="118">
        <f>O178*H178</f>
        <v>0</v>
      </c>
      <c r="Q178" s="118">
        <v>0</v>
      </c>
      <c r="R178" s="118">
        <f>Q178*H178</f>
        <v>0</v>
      </c>
      <c r="S178" s="118">
        <v>2.2</v>
      </c>
      <c r="T178" s="119">
        <f>S178*H178</f>
        <v>7.1610000000000005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20" t="s">
        <v>133</v>
      </c>
      <c r="AT178" s="120" t="s">
        <v>128</v>
      </c>
      <c r="AU178" s="120" t="s">
        <v>134</v>
      </c>
      <c r="AY178" s="16" t="s">
        <v>126</v>
      </c>
      <c r="BE178" s="121">
        <f>IF(N178="základní",J178,0)</f>
        <v>0</v>
      </c>
      <c r="BF178" s="121">
        <f>IF(N178="snížená",J178,0)</f>
        <v>0</v>
      </c>
      <c r="BG178" s="121">
        <f>IF(N178="zákl. přenesená",J178,0)</f>
        <v>0</v>
      </c>
      <c r="BH178" s="121">
        <f>IF(N178="sníž. přenesená",J178,0)</f>
        <v>0</v>
      </c>
      <c r="BI178" s="121">
        <f>IF(N178="nulová",J178,0)</f>
        <v>0</v>
      </c>
      <c r="BJ178" s="16" t="s">
        <v>134</v>
      </c>
      <c r="BK178" s="121">
        <f>ROUND(I178*H178,2)</f>
        <v>0</v>
      </c>
      <c r="BL178" s="16" t="s">
        <v>133</v>
      </c>
      <c r="BM178" s="120" t="s">
        <v>248</v>
      </c>
    </row>
    <row r="179" spans="1:51" s="13" customFormat="1" ht="11.25">
      <c r="A179" s="236"/>
      <c r="B179" s="237"/>
      <c r="C179" s="236"/>
      <c r="D179" s="238" t="s">
        <v>136</v>
      </c>
      <c r="E179" s="239" t="s">
        <v>1</v>
      </c>
      <c r="F179" s="240" t="s">
        <v>249</v>
      </c>
      <c r="G179" s="236"/>
      <c r="H179" s="241">
        <v>3.255</v>
      </c>
      <c r="I179" s="123"/>
      <c r="J179" s="236"/>
      <c r="K179" s="236"/>
      <c r="L179" s="237"/>
      <c r="M179" s="124"/>
      <c r="N179" s="125"/>
      <c r="O179" s="125"/>
      <c r="P179" s="125"/>
      <c r="Q179" s="125"/>
      <c r="R179" s="125"/>
      <c r="S179" s="125"/>
      <c r="T179" s="126"/>
      <c r="AT179" s="122" t="s">
        <v>136</v>
      </c>
      <c r="AU179" s="122" t="s">
        <v>134</v>
      </c>
      <c r="AV179" s="13" t="s">
        <v>134</v>
      </c>
      <c r="AW179" s="13" t="s">
        <v>32</v>
      </c>
      <c r="AX179" s="13" t="s">
        <v>84</v>
      </c>
      <c r="AY179" s="122" t="s">
        <v>126</v>
      </c>
    </row>
    <row r="180" spans="1:65" s="2" customFormat="1" ht="24.2" customHeight="1">
      <c r="A180" s="184"/>
      <c r="B180" s="188"/>
      <c r="C180" s="230" t="s">
        <v>250</v>
      </c>
      <c r="D180" s="230" t="s">
        <v>128</v>
      </c>
      <c r="E180" s="231" t="s">
        <v>251</v>
      </c>
      <c r="F180" s="232" t="s">
        <v>252</v>
      </c>
      <c r="G180" s="233" t="s">
        <v>169</v>
      </c>
      <c r="H180" s="234">
        <v>38</v>
      </c>
      <c r="I180" s="115"/>
      <c r="J180" s="235">
        <f>ROUND(I180*H180,2)</f>
        <v>0</v>
      </c>
      <c r="K180" s="232" t="s">
        <v>174</v>
      </c>
      <c r="L180" s="188"/>
      <c r="M180" s="116" t="s">
        <v>1</v>
      </c>
      <c r="N180" s="117" t="s">
        <v>42</v>
      </c>
      <c r="O180" s="56"/>
      <c r="P180" s="118">
        <f>O180*H180</f>
        <v>0</v>
      </c>
      <c r="Q180" s="118">
        <v>0</v>
      </c>
      <c r="R180" s="118">
        <f>Q180*H180</f>
        <v>0</v>
      </c>
      <c r="S180" s="118">
        <v>0.25</v>
      </c>
      <c r="T180" s="119">
        <f>S180*H180</f>
        <v>9.5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20" t="s">
        <v>133</v>
      </c>
      <c r="AT180" s="120" t="s">
        <v>128</v>
      </c>
      <c r="AU180" s="120" t="s">
        <v>134</v>
      </c>
      <c r="AY180" s="16" t="s">
        <v>126</v>
      </c>
      <c r="BE180" s="121">
        <f>IF(N180="základní",J180,0)</f>
        <v>0</v>
      </c>
      <c r="BF180" s="121">
        <f>IF(N180="snížená",J180,0)</f>
        <v>0</v>
      </c>
      <c r="BG180" s="121">
        <f>IF(N180="zákl. přenesená",J180,0)</f>
        <v>0</v>
      </c>
      <c r="BH180" s="121">
        <f>IF(N180="sníž. přenesená",J180,0)</f>
        <v>0</v>
      </c>
      <c r="BI180" s="121">
        <f>IF(N180="nulová",J180,0)</f>
        <v>0</v>
      </c>
      <c r="BJ180" s="16" t="s">
        <v>134</v>
      </c>
      <c r="BK180" s="121">
        <f>ROUND(I180*H180,2)</f>
        <v>0</v>
      </c>
      <c r="BL180" s="16" t="s">
        <v>133</v>
      </c>
      <c r="BM180" s="120" t="s">
        <v>253</v>
      </c>
    </row>
    <row r="181" spans="1:65" s="2" customFormat="1" ht="33" customHeight="1">
      <c r="A181" s="184"/>
      <c r="B181" s="188"/>
      <c r="C181" s="230" t="s">
        <v>254</v>
      </c>
      <c r="D181" s="230" t="s">
        <v>128</v>
      </c>
      <c r="E181" s="231" t="s">
        <v>255</v>
      </c>
      <c r="F181" s="232" t="s">
        <v>256</v>
      </c>
      <c r="G181" s="233" t="s">
        <v>192</v>
      </c>
      <c r="H181" s="234">
        <v>135</v>
      </c>
      <c r="I181" s="115"/>
      <c r="J181" s="235">
        <f>ROUND(I181*H181,2)</f>
        <v>0</v>
      </c>
      <c r="K181" s="232" t="s">
        <v>174</v>
      </c>
      <c r="L181" s="188"/>
      <c r="M181" s="116" t="s">
        <v>1</v>
      </c>
      <c r="N181" s="117" t="s">
        <v>42</v>
      </c>
      <c r="O181" s="56"/>
      <c r="P181" s="118">
        <f>O181*H181</f>
        <v>0</v>
      </c>
      <c r="Q181" s="118">
        <v>0</v>
      </c>
      <c r="R181" s="118">
        <f>Q181*H181</f>
        <v>0</v>
      </c>
      <c r="S181" s="118">
        <v>0.046</v>
      </c>
      <c r="T181" s="119">
        <f>S181*H181</f>
        <v>6.21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20" t="s">
        <v>133</v>
      </c>
      <c r="AT181" s="120" t="s">
        <v>128</v>
      </c>
      <c r="AU181" s="120" t="s">
        <v>134</v>
      </c>
      <c r="AY181" s="16" t="s">
        <v>126</v>
      </c>
      <c r="BE181" s="121">
        <f>IF(N181="základní",J181,0)</f>
        <v>0</v>
      </c>
      <c r="BF181" s="121">
        <f>IF(N181="snížená",J181,0)</f>
        <v>0</v>
      </c>
      <c r="BG181" s="121">
        <f>IF(N181="zákl. přenesená",J181,0)</f>
        <v>0</v>
      </c>
      <c r="BH181" s="121">
        <f>IF(N181="sníž. přenesená",J181,0)</f>
        <v>0</v>
      </c>
      <c r="BI181" s="121">
        <f>IF(N181="nulová",J181,0)</f>
        <v>0</v>
      </c>
      <c r="BJ181" s="16" t="s">
        <v>134</v>
      </c>
      <c r="BK181" s="121">
        <f>ROUND(I181*H181,2)</f>
        <v>0</v>
      </c>
      <c r="BL181" s="16" t="s">
        <v>133</v>
      </c>
      <c r="BM181" s="120" t="s">
        <v>257</v>
      </c>
    </row>
    <row r="182" spans="1:65" s="2" customFormat="1" ht="37.9" customHeight="1">
      <c r="A182" s="184"/>
      <c r="B182" s="188"/>
      <c r="C182" s="230" t="s">
        <v>258</v>
      </c>
      <c r="D182" s="230" t="s">
        <v>128</v>
      </c>
      <c r="E182" s="231" t="s">
        <v>259</v>
      </c>
      <c r="F182" s="232" t="s">
        <v>260</v>
      </c>
      <c r="G182" s="233" t="s">
        <v>192</v>
      </c>
      <c r="H182" s="234">
        <v>110.95</v>
      </c>
      <c r="I182" s="115"/>
      <c r="J182" s="235">
        <f>ROUND(I182*H182,2)</f>
        <v>0</v>
      </c>
      <c r="K182" s="232" t="s">
        <v>174</v>
      </c>
      <c r="L182" s="188"/>
      <c r="M182" s="116" t="s">
        <v>1</v>
      </c>
      <c r="N182" s="117" t="s">
        <v>42</v>
      </c>
      <c r="O182" s="56"/>
      <c r="P182" s="118">
        <f>O182*H182</f>
        <v>0</v>
      </c>
      <c r="Q182" s="118">
        <v>0</v>
      </c>
      <c r="R182" s="118">
        <f>Q182*H182</f>
        <v>0</v>
      </c>
      <c r="S182" s="118">
        <v>0.059</v>
      </c>
      <c r="T182" s="119">
        <f>S182*H182</f>
        <v>6.54605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20" t="s">
        <v>133</v>
      </c>
      <c r="AT182" s="120" t="s">
        <v>128</v>
      </c>
      <c r="AU182" s="120" t="s">
        <v>134</v>
      </c>
      <c r="AY182" s="16" t="s">
        <v>126</v>
      </c>
      <c r="BE182" s="121">
        <f>IF(N182="základní",J182,0)</f>
        <v>0</v>
      </c>
      <c r="BF182" s="121">
        <f>IF(N182="snížená",J182,0)</f>
        <v>0</v>
      </c>
      <c r="BG182" s="121">
        <f>IF(N182="zákl. přenesená",J182,0)</f>
        <v>0</v>
      </c>
      <c r="BH182" s="121">
        <f>IF(N182="sníž. přenesená",J182,0)</f>
        <v>0</v>
      </c>
      <c r="BI182" s="121">
        <f>IF(N182="nulová",J182,0)</f>
        <v>0</v>
      </c>
      <c r="BJ182" s="16" t="s">
        <v>134</v>
      </c>
      <c r="BK182" s="121">
        <f>ROUND(I182*H182,2)</f>
        <v>0</v>
      </c>
      <c r="BL182" s="16" t="s">
        <v>133</v>
      </c>
      <c r="BM182" s="120" t="s">
        <v>261</v>
      </c>
    </row>
    <row r="183" spans="1:51" s="13" customFormat="1" ht="11.25">
      <c r="A183" s="236"/>
      <c r="B183" s="237"/>
      <c r="C183" s="236"/>
      <c r="D183" s="238" t="s">
        <v>136</v>
      </c>
      <c r="E183" s="239" t="s">
        <v>1</v>
      </c>
      <c r="F183" s="240" t="s">
        <v>262</v>
      </c>
      <c r="G183" s="236"/>
      <c r="H183" s="241">
        <v>110.95</v>
      </c>
      <c r="I183" s="123"/>
      <c r="J183" s="236"/>
      <c r="K183" s="236"/>
      <c r="L183" s="237"/>
      <c r="M183" s="124"/>
      <c r="N183" s="125"/>
      <c r="O183" s="125"/>
      <c r="P183" s="125"/>
      <c r="Q183" s="125"/>
      <c r="R183" s="125"/>
      <c r="S183" s="125"/>
      <c r="T183" s="126"/>
      <c r="AT183" s="122" t="s">
        <v>136</v>
      </c>
      <c r="AU183" s="122" t="s">
        <v>134</v>
      </c>
      <c r="AV183" s="13" t="s">
        <v>134</v>
      </c>
      <c r="AW183" s="13" t="s">
        <v>32</v>
      </c>
      <c r="AX183" s="13" t="s">
        <v>84</v>
      </c>
      <c r="AY183" s="122" t="s">
        <v>126</v>
      </c>
    </row>
    <row r="184" spans="1:65" s="2" customFormat="1" ht="16.5" customHeight="1">
      <c r="A184" s="184"/>
      <c r="B184" s="188"/>
      <c r="C184" s="230" t="s">
        <v>263</v>
      </c>
      <c r="D184" s="230" t="s">
        <v>128</v>
      </c>
      <c r="E184" s="231" t="s">
        <v>264</v>
      </c>
      <c r="F184" s="232" t="s">
        <v>265</v>
      </c>
      <c r="G184" s="233" t="s">
        <v>234</v>
      </c>
      <c r="H184" s="234">
        <v>100</v>
      </c>
      <c r="I184" s="115"/>
      <c r="J184" s="235">
        <f>ROUND(I184*H184,2)</f>
        <v>0</v>
      </c>
      <c r="K184" s="232" t="s">
        <v>1</v>
      </c>
      <c r="L184" s="188"/>
      <c r="M184" s="116" t="s">
        <v>1</v>
      </c>
      <c r="N184" s="117" t="s">
        <v>42</v>
      </c>
      <c r="O184" s="56"/>
      <c r="P184" s="118">
        <f>O184*H184</f>
        <v>0</v>
      </c>
      <c r="Q184" s="118">
        <v>0</v>
      </c>
      <c r="R184" s="118">
        <f>Q184*H184</f>
        <v>0</v>
      </c>
      <c r="S184" s="118">
        <v>0</v>
      </c>
      <c r="T184" s="119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20" t="s">
        <v>133</v>
      </c>
      <c r="AT184" s="120" t="s">
        <v>128</v>
      </c>
      <c r="AU184" s="120" t="s">
        <v>134</v>
      </c>
      <c r="AY184" s="16" t="s">
        <v>126</v>
      </c>
      <c r="BE184" s="121">
        <f>IF(N184="základní",J184,0)</f>
        <v>0</v>
      </c>
      <c r="BF184" s="121">
        <f>IF(N184="snížená",J184,0)</f>
        <v>0</v>
      </c>
      <c r="BG184" s="121">
        <f>IF(N184="zákl. přenesená",J184,0)</f>
        <v>0</v>
      </c>
      <c r="BH184" s="121">
        <f>IF(N184="sníž. přenesená",J184,0)</f>
        <v>0</v>
      </c>
      <c r="BI184" s="121">
        <f>IF(N184="nulová",J184,0)</f>
        <v>0</v>
      </c>
      <c r="BJ184" s="16" t="s">
        <v>134</v>
      </c>
      <c r="BK184" s="121">
        <f>ROUND(I184*H184,2)</f>
        <v>0</v>
      </c>
      <c r="BL184" s="16" t="s">
        <v>133</v>
      </c>
      <c r="BM184" s="120" t="s">
        <v>266</v>
      </c>
    </row>
    <row r="185" spans="1:65" s="2" customFormat="1" ht="24.2" customHeight="1">
      <c r="A185" s="184"/>
      <c r="B185" s="188"/>
      <c r="C185" s="230" t="s">
        <v>267</v>
      </c>
      <c r="D185" s="230" t="s">
        <v>128</v>
      </c>
      <c r="E185" s="231" t="s">
        <v>268</v>
      </c>
      <c r="F185" s="232" t="s">
        <v>269</v>
      </c>
      <c r="G185" s="233" t="s">
        <v>234</v>
      </c>
      <c r="H185" s="234">
        <v>50</v>
      </c>
      <c r="I185" s="115"/>
      <c r="J185" s="235">
        <f>ROUND(I185*H185,2)</f>
        <v>0</v>
      </c>
      <c r="K185" s="232" t="s">
        <v>1</v>
      </c>
      <c r="L185" s="188"/>
      <c r="M185" s="116" t="s">
        <v>1</v>
      </c>
      <c r="N185" s="117" t="s">
        <v>42</v>
      </c>
      <c r="O185" s="56"/>
      <c r="P185" s="118">
        <f>O185*H185</f>
        <v>0</v>
      </c>
      <c r="Q185" s="118">
        <v>0</v>
      </c>
      <c r="R185" s="118">
        <f>Q185*H185</f>
        <v>0</v>
      </c>
      <c r="S185" s="118">
        <v>0</v>
      </c>
      <c r="T185" s="119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20" t="s">
        <v>133</v>
      </c>
      <c r="AT185" s="120" t="s">
        <v>128</v>
      </c>
      <c r="AU185" s="120" t="s">
        <v>134</v>
      </c>
      <c r="AY185" s="16" t="s">
        <v>126</v>
      </c>
      <c r="BE185" s="121">
        <f>IF(N185="základní",J185,0)</f>
        <v>0</v>
      </c>
      <c r="BF185" s="121">
        <f>IF(N185="snížená",J185,0)</f>
        <v>0</v>
      </c>
      <c r="BG185" s="121">
        <f>IF(N185="zákl. přenesená",J185,0)</f>
        <v>0</v>
      </c>
      <c r="BH185" s="121">
        <f>IF(N185="sníž. přenesená",J185,0)</f>
        <v>0</v>
      </c>
      <c r="BI185" s="121">
        <f>IF(N185="nulová",J185,0)</f>
        <v>0</v>
      </c>
      <c r="BJ185" s="16" t="s">
        <v>134</v>
      </c>
      <c r="BK185" s="121">
        <f>ROUND(I185*H185,2)</f>
        <v>0</v>
      </c>
      <c r="BL185" s="16" t="s">
        <v>133</v>
      </c>
      <c r="BM185" s="120" t="s">
        <v>270</v>
      </c>
    </row>
    <row r="186" spans="1:51" s="13" customFormat="1" ht="11.25">
      <c r="A186" s="236"/>
      <c r="B186" s="237"/>
      <c r="C186" s="236"/>
      <c r="D186" s="238" t="s">
        <v>136</v>
      </c>
      <c r="E186" s="239" t="s">
        <v>1</v>
      </c>
      <c r="F186" s="240" t="s">
        <v>271</v>
      </c>
      <c r="G186" s="236"/>
      <c r="H186" s="241">
        <v>50</v>
      </c>
      <c r="I186" s="123"/>
      <c r="J186" s="236"/>
      <c r="K186" s="236"/>
      <c r="L186" s="237"/>
      <c r="M186" s="124"/>
      <c r="N186" s="125"/>
      <c r="O186" s="125"/>
      <c r="P186" s="125"/>
      <c r="Q186" s="125"/>
      <c r="R186" s="125"/>
      <c r="S186" s="125"/>
      <c r="T186" s="126"/>
      <c r="AT186" s="122" t="s">
        <v>136</v>
      </c>
      <c r="AU186" s="122" t="s">
        <v>134</v>
      </c>
      <c r="AV186" s="13" t="s">
        <v>134</v>
      </c>
      <c r="AW186" s="13" t="s">
        <v>32</v>
      </c>
      <c r="AX186" s="13" t="s">
        <v>84</v>
      </c>
      <c r="AY186" s="122" t="s">
        <v>126</v>
      </c>
    </row>
    <row r="187" spans="1:65" s="2" customFormat="1" ht="24.2" customHeight="1">
      <c r="A187" s="184"/>
      <c r="B187" s="188"/>
      <c r="C187" s="230" t="s">
        <v>272</v>
      </c>
      <c r="D187" s="230" t="s">
        <v>128</v>
      </c>
      <c r="E187" s="231" t="s">
        <v>273</v>
      </c>
      <c r="F187" s="232" t="s">
        <v>274</v>
      </c>
      <c r="G187" s="233" t="s">
        <v>192</v>
      </c>
      <c r="H187" s="234">
        <v>100</v>
      </c>
      <c r="I187" s="115"/>
      <c r="J187" s="235">
        <f>ROUND(I187*H187,2)</f>
        <v>0</v>
      </c>
      <c r="K187" s="232" t="s">
        <v>174</v>
      </c>
      <c r="L187" s="188"/>
      <c r="M187" s="116" t="s">
        <v>1</v>
      </c>
      <c r="N187" s="117" t="s">
        <v>42</v>
      </c>
      <c r="O187" s="56"/>
      <c r="P187" s="118">
        <f>O187*H187</f>
        <v>0</v>
      </c>
      <c r="Q187" s="118">
        <v>0.048</v>
      </c>
      <c r="R187" s="118">
        <f>Q187*H187</f>
        <v>4.8</v>
      </c>
      <c r="S187" s="118">
        <v>0.048</v>
      </c>
      <c r="T187" s="119">
        <f>S187*H187</f>
        <v>4.8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20" t="s">
        <v>133</v>
      </c>
      <c r="AT187" s="120" t="s">
        <v>128</v>
      </c>
      <c r="AU187" s="120" t="s">
        <v>134</v>
      </c>
      <c r="AY187" s="16" t="s">
        <v>126</v>
      </c>
      <c r="BE187" s="121">
        <f>IF(N187="základní",J187,0)</f>
        <v>0</v>
      </c>
      <c r="BF187" s="121">
        <f>IF(N187="snížená",J187,0)</f>
        <v>0</v>
      </c>
      <c r="BG187" s="121">
        <f>IF(N187="zákl. přenesená",J187,0)</f>
        <v>0</v>
      </c>
      <c r="BH187" s="121">
        <f>IF(N187="sníž. přenesená",J187,0)</f>
        <v>0</v>
      </c>
      <c r="BI187" s="121">
        <f>IF(N187="nulová",J187,0)</f>
        <v>0</v>
      </c>
      <c r="BJ187" s="16" t="s">
        <v>134</v>
      </c>
      <c r="BK187" s="121">
        <f>ROUND(I187*H187,2)</f>
        <v>0</v>
      </c>
      <c r="BL187" s="16" t="s">
        <v>133</v>
      </c>
      <c r="BM187" s="120" t="s">
        <v>275</v>
      </c>
    </row>
    <row r="188" spans="1:65" s="2" customFormat="1" ht="24.2" customHeight="1">
      <c r="A188" s="184"/>
      <c r="B188" s="188"/>
      <c r="C188" s="230" t="s">
        <v>276</v>
      </c>
      <c r="D188" s="230" t="s">
        <v>128</v>
      </c>
      <c r="E188" s="231" t="s">
        <v>277</v>
      </c>
      <c r="F188" s="232" t="s">
        <v>278</v>
      </c>
      <c r="G188" s="233" t="s">
        <v>169</v>
      </c>
      <c r="H188" s="234">
        <v>100</v>
      </c>
      <c r="I188" s="115"/>
      <c r="J188" s="235">
        <f>ROUND(I188*H188,2)</f>
        <v>0</v>
      </c>
      <c r="K188" s="232" t="s">
        <v>174</v>
      </c>
      <c r="L188" s="188"/>
      <c r="M188" s="116" t="s">
        <v>1</v>
      </c>
      <c r="N188" s="117" t="s">
        <v>42</v>
      </c>
      <c r="O188" s="56"/>
      <c r="P188" s="118">
        <f>O188*H188</f>
        <v>0</v>
      </c>
      <c r="Q188" s="118">
        <v>0</v>
      </c>
      <c r="R188" s="118">
        <f>Q188*H188</f>
        <v>0</v>
      </c>
      <c r="S188" s="118">
        <v>0</v>
      </c>
      <c r="T188" s="119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20" t="s">
        <v>133</v>
      </c>
      <c r="AT188" s="120" t="s">
        <v>128</v>
      </c>
      <c r="AU188" s="120" t="s">
        <v>134</v>
      </c>
      <c r="AY188" s="16" t="s">
        <v>126</v>
      </c>
      <c r="BE188" s="121">
        <f>IF(N188="základní",J188,0)</f>
        <v>0</v>
      </c>
      <c r="BF188" s="121">
        <f>IF(N188="snížená",J188,0)</f>
        <v>0</v>
      </c>
      <c r="BG188" s="121">
        <f>IF(N188="zákl. přenesená",J188,0)</f>
        <v>0</v>
      </c>
      <c r="BH188" s="121">
        <f>IF(N188="sníž. přenesená",J188,0)</f>
        <v>0</v>
      </c>
      <c r="BI188" s="121">
        <f>IF(N188="nulová",J188,0)</f>
        <v>0</v>
      </c>
      <c r="BJ188" s="16" t="s">
        <v>134</v>
      </c>
      <c r="BK188" s="121">
        <f>ROUND(I188*H188,2)</f>
        <v>0</v>
      </c>
      <c r="BL188" s="16" t="s">
        <v>133</v>
      </c>
      <c r="BM188" s="120" t="s">
        <v>279</v>
      </c>
    </row>
    <row r="189" spans="1:65" s="2" customFormat="1" ht="24.2" customHeight="1">
      <c r="A189" s="184"/>
      <c r="B189" s="188"/>
      <c r="C189" s="230" t="s">
        <v>280</v>
      </c>
      <c r="D189" s="230" t="s">
        <v>128</v>
      </c>
      <c r="E189" s="231" t="s">
        <v>281</v>
      </c>
      <c r="F189" s="232" t="s">
        <v>282</v>
      </c>
      <c r="G189" s="233" t="s">
        <v>192</v>
      </c>
      <c r="H189" s="234">
        <v>34.2</v>
      </c>
      <c r="I189" s="115"/>
      <c r="J189" s="235">
        <f>ROUND(I189*H189,2)</f>
        <v>0</v>
      </c>
      <c r="K189" s="232" t="s">
        <v>174</v>
      </c>
      <c r="L189" s="188"/>
      <c r="M189" s="116" t="s">
        <v>1</v>
      </c>
      <c r="N189" s="117" t="s">
        <v>42</v>
      </c>
      <c r="O189" s="56"/>
      <c r="P189" s="118">
        <f>O189*H189</f>
        <v>0</v>
      </c>
      <c r="Q189" s="118">
        <v>0</v>
      </c>
      <c r="R189" s="118">
        <f>Q189*H189</f>
        <v>0</v>
      </c>
      <c r="S189" s="118">
        <v>0.0106</v>
      </c>
      <c r="T189" s="119">
        <f>S189*H189</f>
        <v>0.36252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20" t="s">
        <v>133</v>
      </c>
      <c r="AT189" s="120" t="s">
        <v>128</v>
      </c>
      <c r="AU189" s="120" t="s">
        <v>134</v>
      </c>
      <c r="AY189" s="16" t="s">
        <v>126</v>
      </c>
      <c r="BE189" s="121">
        <f>IF(N189="základní",J189,0)</f>
        <v>0</v>
      </c>
      <c r="BF189" s="121">
        <f>IF(N189="snížená",J189,0)</f>
        <v>0</v>
      </c>
      <c r="BG189" s="121">
        <f>IF(N189="zákl. přenesená",J189,0)</f>
        <v>0</v>
      </c>
      <c r="BH189" s="121">
        <f>IF(N189="sníž. přenesená",J189,0)</f>
        <v>0</v>
      </c>
      <c r="BI189" s="121">
        <f>IF(N189="nulová",J189,0)</f>
        <v>0</v>
      </c>
      <c r="BJ189" s="16" t="s">
        <v>134</v>
      </c>
      <c r="BK189" s="121">
        <f>ROUND(I189*H189,2)</f>
        <v>0</v>
      </c>
      <c r="BL189" s="16" t="s">
        <v>133</v>
      </c>
      <c r="BM189" s="120" t="s">
        <v>283</v>
      </c>
    </row>
    <row r="190" spans="1:51" s="13" customFormat="1" ht="11.25">
      <c r="A190" s="236"/>
      <c r="B190" s="237"/>
      <c r="C190" s="236"/>
      <c r="D190" s="238" t="s">
        <v>136</v>
      </c>
      <c r="E190" s="239" t="s">
        <v>1</v>
      </c>
      <c r="F190" s="240" t="s">
        <v>284</v>
      </c>
      <c r="G190" s="236"/>
      <c r="H190" s="241">
        <v>34.2</v>
      </c>
      <c r="I190" s="123"/>
      <c r="J190" s="236"/>
      <c r="K190" s="236"/>
      <c r="L190" s="237"/>
      <c r="M190" s="124"/>
      <c r="N190" s="125"/>
      <c r="O190" s="125"/>
      <c r="P190" s="125"/>
      <c r="Q190" s="125"/>
      <c r="R190" s="125"/>
      <c r="S190" s="125"/>
      <c r="T190" s="126"/>
      <c r="AT190" s="122" t="s">
        <v>136</v>
      </c>
      <c r="AU190" s="122" t="s">
        <v>134</v>
      </c>
      <c r="AV190" s="13" t="s">
        <v>134</v>
      </c>
      <c r="AW190" s="13" t="s">
        <v>32</v>
      </c>
      <c r="AX190" s="13" t="s">
        <v>84</v>
      </c>
      <c r="AY190" s="122" t="s">
        <v>126</v>
      </c>
    </row>
    <row r="191" spans="1:65" s="2" customFormat="1" ht="24.2" customHeight="1">
      <c r="A191" s="184"/>
      <c r="B191" s="188"/>
      <c r="C191" s="230" t="s">
        <v>285</v>
      </c>
      <c r="D191" s="230" t="s">
        <v>128</v>
      </c>
      <c r="E191" s="231" t="s">
        <v>286</v>
      </c>
      <c r="F191" s="232" t="s">
        <v>287</v>
      </c>
      <c r="G191" s="233" t="s">
        <v>131</v>
      </c>
      <c r="H191" s="234">
        <v>0.44</v>
      </c>
      <c r="I191" s="115"/>
      <c r="J191" s="235">
        <f>ROUND(I191*H191,2)</f>
        <v>0</v>
      </c>
      <c r="K191" s="232" t="s">
        <v>174</v>
      </c>
      <c r="L191" s="188"/>
      <c r="M191" s="116" t="s">
        <v>1</v>
      </c>
      <c r="N191" s="117" t="s">
        <v>42</v>
      </c>
      <c r="O191" s="56"/>
      <c r="P191" s="118">
        <f>O191*H191</f>
        <v>0</v>
      </c>
      <c r="Q191" s="118">
        <v>1.63721</v>
      </c>
      <c r="R191" s="118">
        <f>Q191*H191</f>
        <v>0.7203724</v>
      </c>
      <c r="S191" s="118">
        <v>0</v>
      </c>
      <c r="T191" s="119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20" t="s">
        <v>133</v>
      </c>
      <c r="AT191" s="120" t="s">
        <v>128</v>
      </c>
      <c r="AU191" s="120" t="s">
        <v>134</v>
      </c>
      <c r="AY191" s="16" t="s">
        <v>126</v>
      </c>
      <c r="BE191" s="121">
        <f>IF(N191="základní",J191,0)</f>
        <v>0</v>
      </c>
      <c r="BF191" s="121">
        <f>IF(N191="snížená",J191,0)</f>
        <v>0</v>
      </c>
      <c r="BG191" s="121">
        <f>IF(N191="zákl. přenesená",J191,0)</f>
        <v>0</v>
      </c>
      <c r="BH191" s="121">
        <f>IF(N191="sníž. přenesená",J191,0)</f>
        <v>0</v>
      </c>
      <c r="BI191" s="121">
        <f>IF(N191="nulová",J191,0)</f>
        <v>0</v>
      </c>
      <c r="BJ191" s="16" t="s">
        <v>134</v>
      </c>
      <c r="BK191" s="121">
        <f>ROUND(I191*H191,2)</f>
        <v>0</v>
      </c>
      <c r="BL191" s="16" t="s">
        <v>133</v>
      </c>
      <c r="BM191" s="120" t="s">
        <v>288</v>
      </c>
    </row>
    <row r="192" spans="1:51" s="13" customFormat="1" ht="11.25">
      <c r="A192" s="236"/>
      <c r="B192" s="237"/>
      <c r="C192" s="236"/>
      <c r="D192" s="238" t="s">
        <v>136</v>
      </c>
      <c r="E192" s="239" t="s">
        <v>1</v>
      </c>
      <c r="F192" s="240" t="s">
        <v>289</v>
      </c>
      <c r="G192" s="236"/>
      <c r="H192" s="241">
        <v>0.44</v>
      </c>
      <c r="I192" s="123"/>
      <c r="J192" s="236"/>
      <c r="K192" s="236"/>
      <c r="L192" s="237"/>
      <c r="M192" s="124"/>
      <c r="N192" s="125"/>
      <c r="O192" s="125"/>
      <c r="P192" s="125"/>
      <c r="Q192" s="125"/>
      <c r="R192" s="125"/>
      <c r="S192" s="125"/>
      <c r="T192" s="126"/>
      <c r="AT192" s="122" t="s">
        <v>136</v>
      </c>
      <c r="AU192" s="122" t="s">
        <v>134</v>
      </c>
      <c r="AV192" s="13" t="s">
        <v>134</v>
      </c>
      <c r="AW192" s="13" t="s">
        <v>32</v>
      </c>
      <c r="AX192" s="13" t="s">
        <v>84</v>
      </c>
      <c r="AY192" s="122" t="s">
        <v>126</v>
      </c>
    </row>
    <row r="193" spans="1:65" s="2" customFormat="1" ht="33" customHeight="1">
      <c r="A193" s="184"/>
      <c r="B193" s="188"/>
      <c r="C193" s="230" t="s">
        <v>290</v>
      </c>
      <c r="D193" s="230" t="s">
        <v>128</v>
      </c>
      <c r="E193" s="231" t="s">
        <v>291</v>
      </c>
      <c r="F193" s="232" t="s">
        <v>292</v>
      </c>
      <c r="G193" s="233" t="s">
        <v>169</v>
      </c>
      <c r="H193" s="234">
        <v>50</v>
      </c>
      <c r="I193" s="115"/>
      <c r="J193" s="235">
        <f>ROUND(I193*H193,2)</f>
        <v>0</v>
      </c>
      <c r="K193" s="232" t="s">
        <v>174</v>
      </c>
      <c r="L193" s="188"/>
      <c r="M193" s="116" t="s">
        <v>1</v>
      </c>
      <c r="N193" s="117" t="s">
        <v>42</v>
      </c>
      <c r="O193" s="56"/>
      <c r="P193" s="118">
        <f>O193*H193</f>
        <v>0</v>
      </c>
      <c r="Q193" s="118">
        <v>0.00639</v>
      </c>
      <c r="R193" s="118">
        <f>Q193*H193</f>
        <v>0.3195</v>
      </c>
      <c r="S193" s="118">
        <v>0</v>
      </c>
      <c r="T193" s="119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20" t="s">
        <v>133</v>
      </c>
      <c r="AT193" s="120" t="s">
        <v>128</v>
      </c>
      <c r="AU193" s="120" t="s">
        <v>134</v>
      </c>
      <c r="AY193" s="16" t="s">
        <v>126</v>
      </c>
      <c r="BE193" s="121">
        <f>IF(N193="základní",J193,0)</f>
        <v>0</v>
      </c>
      <c r="BF193" s="121">
        <f>IF(N193="snížená",J193,0)</f>
        <v>0</v>
      </c>
      <c r="BG193" s="121">
        <f>IF(N193="zákl. přenesená",J193,0)</f>
        <v>0</v>
      </c>
      <c r="BH193" s="121">
        <f>IF(N193="sníž. přenesená",J193,0)</f>
        <v>0</v>
      </c>
      <c r="BI193" s="121">
        <f>IF(N193="nulová",J193,0)</f>
        <v>0</v>
      </c>
      <c r="BJ193" s="16" t="s">
        <v>134</v>
      </c>
      <c r="BK193" s="121">
        <f>ROUND(I193*H193,2)</f>
        <v>0</v>
      </c>
      <c r="BL193" s="16" t="s">
        <v>133</v>
      </c>
      <c r="BM193" s="120" t="s">
        <v>293</v>
      </c>
    </row>
    <row r="194" spans="1:63" s="12" customFormat="1" ht="22.9" customHeight="1">
      <c r="A194" s="223"/>
      <c r="B194" s="224"/>
      <c r="C194" s="223"/>
      <c r="D194" s="225" t="s">
        <v>75</v>
      </c>
      <c r="E194" s="228" t="s">
        <v>294</v>
      </c>
      <c r="F194" s="228" t="s">
        <v>295</v>
      </c>
      <c r="G194" s="223"/>
      <c r="H194" s="223"/>
      <c r="I194" s="108"/>
      <c r="J194" s="229">
        <f>BK194</f>
        <v>0</v>
      </c>
      <c r="K194" s="223"/>
      <c r="L194" s="224"/>
      <c r="M194" s="109"/>
      <c r="N194" s="110"/>
      <c r="O194" s="110"/>
      <c r="P194" s="111">
        <f>SUM(P195:P199)</f>
        <v>0</v>
      </c>
      <c r="Q194" s="110"/>
      <c r="R194" s="111">
        <f>SUM(R195:R199)</f>
        <v>0</v>
      </c>
      <c r="S194" s="110"/>
      <c r="T194" s="112">
        <f>SUM(T195:T199)</f>
        <v>0</v>
      </c>
      <c r="AR194" s="107" t="s">
        <v>84</v>
      </c>
      <c r="AT194" s="113" t="s">
        <v>75</v>
      </c>
      <c r="AU194" s="113" t="s">
        <v>84</v>
      </c>
      <c r="AY194" s="107" t="s">
        <v>126</v>
      </c>
      <c r="BK194" s="114">
        <f>SUM(BK195:BK199)</f>
        <v>0</v>
      </c>
    </row>
    <row r="195" spans="1:65" s="2" customFormat="1" ht="24.2" customHeight="1">
      <c r="A195" s="184"/>
      <c r="B195" s="188"/>
      <c r="C195" s="230" t="s">
        <v>296</v>
      </c>
      <c r="D195" s="230" t="s">
        <v>128</v>
      </c>
      <c r="E195" s="231" t="s">
        <v>297</v>
      </c>
      <c r="F195" s="232" t="s">
        <v>298</v>
      </c>
      <c r="G195" s="233" t="s">
        <v>162</v>
      </c>
      <c r="H195" s="234">
        <v>34.58</v>
      </c>
      <c r="I195" s="115"/>
      <c r="J195" s="235">
        <f>ROUND(I195*H195,2)</f>
        <v>0</v>
      </c>
      <c r="K195" s="232" t="s">
        <v>174</v>
      </c>
      <c r="L195" s="188"/>
      <c r="M195" s="116" t="s">
        <v>1</v>
      </c>
      <c r="N195" s="117" t="s">
        <v>42</v>
      </c>
      <c r="O195" s="56"/>
      <c r="P195" s="118">
        <f>O195*H195</f>
        <v>0</v>
      </c>
      <c r="Q195" s="118">
        <v>0</v>
      </c>
      <c r="R195" s="118">
        <f>Q195*H195</f>
        <v>0</v>
      </c>
      <c r="S195" s="118">
        <v>0</v>
      </c>
      <c r="T195" s="119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20" t="s">
        <v>133</v>
      </c>
      <c r="AT195" s="120" t="s">
        <v>128</v>
      </c>
      <c r="AU195" s="120" t="s">
        <v>134</v>
      </c>
      <c r="AY195" s="16" t="s">
        <v>126</v>
      </c>
      <c r="BE195" s="121">
        <f>IF(N195="základní",J195,0)</f>
        <v>0</v>
      </c>
      <c r="BF195" s="121">
        <f>IF(N195="snížená",J195,0)</f>
        <v>0</v>
      </c>
      <c r="BG195" s="121">
        <f>IF(N195="zákl. přenesená",J195,0)</f>
        <v>0</v>
      </c>
      <c r="BH195" s="121">
        <f>IF(N195="sníž. přenesená",J195,0)</f>
        <v>0</v>
      </c>
      <c r="BI195" s="121">
        <f>IF(N195="nulová",J195,0)</f>
        <v>0</v>
      </c>
      <c r="BJ195" s="16" t="s">
        <v>134</v>
      </c>
      <c r="BK195" s="121">
        <f>ROUND(I195*H195,2)</f>
        <v>0</v>
      </c>
      <c r="BL195" s="16" t="s">
        <v>133</v>
      </c>
      <c r="BM195" s="120" t="s">
        <v>299</v>
      </c>
    </row>
    <row r="196" spans="1:65" s="2" customFormat="1" ht="24.2" customHeight="1">
      <c r="A196" s="184"/>
      <c r="B196" s="188"/>
      <c r="C196" s="230" t="s">
        <v>300</v>
      </c>
      <c r="D196" s="230" t="s">
        <v>128</v>
      </c>
      <c r="E196" s="231" t="s">
        <v>301</v>
      </c>
      <c r="F196" s="232" t="s">
        <v>302</v>
      </c>
      <c r="G196" s="233" t="s">
        <v>162</v>
      </c>
      <c r="H196" s="234">
        <v>34.58</v>
      </c>
      <c r="I196" s="115"/>
      <c r="J196" s="235">
        <f>ROUND(I196*H196,2)</f>
        <v>0</v>
      </c>
      <c r="K196" s="232" t="s">
        <v>174</v>
      </c>
      <c r="L196" s="188"/>
      <c r="M196" s="116" t="s">
        <v>1</v>
      </c>
      <c r="N196" s="117" t="s">
        <v>42</v>
      </c>
      <c r="O196" s="56"/>
      <c r="P196" s="118">
        <f>O196*H196</f>
        <v>0</v>
      </c>
      <c r="Q196" s="118">
        <v>0</v>
      </c>
      <c r="R196" s="118">
        <f>Q196*H196</f>
        <v>0</v>
      </c>
      <c r="S196" s="118">
        <v>0</v>
      </c>
      <c r="T196" s="119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20" t="s">
        <v>133</v>
      </c>
      <c r="AT196" s="120" t="s">
        <v>128</v>
      </c>
      <c r="AU196" s="120" t="s">
        <v>134</v>
      </c>
      <c r="AY196" s="16" t="s">
        <v>126</v>
      </c>
      <c r="BE196" s="121">
        <f>IF(N196="základní",J196,0)</f>
        <v>0</v>
      </c>
      <c r="BF196" s="121">
        <f>IF(N196="snížená",J196,0)</f>
        <v>0</v>
      </c>
      <c r="BG196" s="121">
        <f>IF(N196="zákl. přenesená",J196,0)</f>
        <v>0</v>
      </c>
      <c r="BH196" s="121">
        <f>IF(N196="sníž. přenesená",J196,0)</f>
        <v>0</v>
      </c>
      <c r="BI196" s="121">
        <f>IF(N196="nulová",J196,0)</f>
        <v>0</v>
      </c>
      <c r="BJ196" s="16" t="s">
        <v>134</v>
      </c>
      <c r="BK196" s="121">
        <f>ROUND(I196*H196,2)</f>
        <v>0</v>
      </c>
      <c r="BL196" s="16" t="s">
        <v>133</v>
      </c>
      <c r="BM196" s="120" t="s">
        <v>303</v>
      </c>
    </row>
    <row r="197" spans="1:65" s="2" customFormat="1" ht="24.2" customHeight="1">
      <c r="A197" s="184"/>
      <c r="B197" s="188"/>
      <c r="C197" s="230" t="s">
        <v>304</v>
      </c>
      <c r="D197" s="230" t="s">
        <v>128</v>
      </c>
      <c r="E197" s="231" t="s">
        <v>305</v>
      </c>
      <c r="F197" s="232" t="s">
        <v>306</v>
      </c>
      <c r="G197" s="233" t="s">
        <v>162</v>
      </c>
      <c r="H197" s="234">
        <v>219.204</v>
      </c>
      <c r="I197" s="115"/>
      <c r="J197" s="235">
        <f>ROUND(I197*H197,2)</f>
        <v>0</v>
      </c>
      <c r="K197" s="232" t="s">
        <v>174</v>
      </c>
      <c r="L197" s="188"/>
      <c r="M197" s="116" t="s">
        <v>1</v>
      </c>
      <c r="N197" s="117" t="s">
        <v>42</v>
      </c>
      <c r="O197" s="56"/>
      <c r="P197" s="118">
        <f>O197*H197</f>
        <v>0</v>
      </c>
      <c r="Q197" s="118">
        <v>0</v>
      </c>
      <c r="R197" s="118">
        <f>Q197*H197</f>
        <v>0</v>
      </c>
      <c r="S197" s="118">
        <v>0</v>
      </c>
      <c r="T197" s="119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20" t="s">
        <v>133</v>
      </c>
      <c r="AT197" s="120" t="s">
        <v>128</v>
      </c>
      <c r="AU197" s="120" t="s">
        <v>134</v>
      </c>
      <c r="AY197" s="16" t="s">
        <v>126</v>
      </c>
      <c r="BE197" s="121">
        <f>IF(N197="základní",J197,0)</f>
        <v>0</v>
      </c>
      <c r="BF197" s="121">
        <f>IF(N197="snížená",J197,0)</f>
        <v>0</v>
      </c>
      <c r="BG197" s="121">
        <f>IF(N197="zákl. přenesená",J197,0)</f>
        <v>0</v>
      </c>
      <c r="BH197" s="121">
        <f>IF(N197="sníž. přenesená",J197,0)</f>
        <v>0</v>
      </c>
      <c r="BI197" s="121">
        <f>IF(N197="nulová",J197,0)</f>
        <v>0</v>
      </c>
      <c r="BJ197" s="16" t="s">
        <v>134</v>
      </c>
      <c r="BK197" s="121">
        <f>ROUND(I197*H197,2)</f>
        <v>0</v>
      </c>
      <c r="BL197" s="16" t="s">
        <v>133</v>
      </c>
      <c r="BM197" s="120" t="s">
        <v>307</v>
      </c>
    </row>
    <row r="198" spans="1:51" s="13" customFormat="1" ht="11.25">
      <c r="A198" s="236"/>
      <c r="B198" s="237"/>
      <c r="C198" s="236"/>
      <c r="D198" s="238" t="s">
        <v>136</v>
      </c>
      <c r="E198" s="239" t="s">
        <v>1</v>
      </c>
      <c r="F198" s="240" t="s">
        <v>308</v>
      </c>
      <c r="G198" s="236"/>
      <c r="H198" s="241">
        <v>219.204</v>
      </c>
      <c r="I198" s="123"/>
      <c r="J198" s="236"/>
      <c r="K198" s="236"/>
      <c r="L198" s="237"/>
      <c r="M198" s="124"/>
      <c r="N198" s="125"/>
      <c r="O198" s="125"/>
      <c r="P198" s="125"/>
      <c r="Q198" s="125"/>
      <c r="R198" s="125"/>
      <c r="S198" s="125"/>
      <c r="T198" s="126"/>
      <c r="AT198" s="122" t="s">
        <v>136</v>
      </c>
      <c r="AU198" s="122" t="s">
        <v>134</v>
      </c>
      <c r="AV198" s="13" t="s">
        <v>134</v>
      </c>
      <c r="AW198" s="13" t="s">
        <v>32</v>
      </c>
      <c r="AX198" s="13" t="s">
        <v>84</v>
      </c>
      <c r="AY198" s="122" t="s">
        <v>126</v>
      </c>
    </row>
    <row r="199" spans="1:65" s="2" customFormat="1" ht="33" customHeight="1">
      <c r="A199" s="184"/>
      <c r="B199" s="188"/>
      <c r="C199" s="230" t="s">
        <v>309</v>
      </c>
      <c r="D199" s="230" t="s">
        <v>128</v>
      </c>
      <c r="E199" s="231" t="s">
        <v>310</v>
      </c>
      <c r="F199" s="232" t="s">
        <v>311</v>
      </c>
      <c r="G199" s="233" t="s">
        <v>162</v>
      </c>
      <c r="H199" s="234">
        <v>34.58</v>
      </c>
      <c r="I199" s="115"/>
      <c r="J199" s="235">
        <f>ROUND(I199*H199,2)</f>
        <v>0</v>
      </c>
      <c r="K199" s="232" t="s">
        <v>132</v>
      </c>
      <c r="L199" s="188"/>
      <c r="M199" s="116" t="s">
        <v>1</v>
      </c>
      <c r="N199" s="117" t="s">
        <v>42</v>
      </c>
      <c r="O199" s="56"/>
      <c r="P199" s="118">
        <f>O199*H199</f>
        <v>0</v>
      </c>
      <c r="Q199" s="118">
        <v>0</v>
      </c>
      <c r="R199" s="118">
        <f>Q199*H199</f>
        <v>0</v>
      </c>
      <c r="S199" s="118">
        <v>0</v>
      </c>
      <c r="T199" s="119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20" t="s">
        <v>133</v>
      </c>
      <c r="AT199" s="120" t="s">
        <v>128</v>
      </c>
      <c r="AU199" s="120" t="s">
        <v>134</v>
      </c>
      <c r="AY199" s="16" t="s">
        <v>126</v>
      </c>
      <c r="BE199" s="121">
        <f>IF(N199="základní",J199,0)</f>
        <v>0</v>
      </c>
      <c r="BF199" s="121">
        <f>IF(N199="snížená",J199,0)</f>
        <v>0</v>
      </c>
      <c r="BG199" s="121">
        <f>IF(N199="zákl. přenesená",J199,0)</f>
        <v>0</v>
      </c>
      <c r="BH199" s="121">
        <f>IF(N199="sníž. přenesená",J199,0)</f>
        <v>0</v>
      </c>
      <c r="BI199" s="121">
        <f>IF(N199="nulová",J199,0)</f>
        <v>0</v>
      </c>
      <c r="BJ199" s="16" t="s">
        <v>134</v>
      </c>
      <c r="BK199" s="121">
        <f>ROUND(I199*H199,2)</f>
        <v>0</v>
      </c>
      <c r="BL199" s="16" t="s">
        <v>133</v>
      </c>
      <c r="BM199" s="120" t="s">
        <v>312</v>
      </c>
    </row>
    <row r="200" spans="1:63" s="12" customFormat="1" ht="22.9" customHeight="1">
      <c r="A200" s="223"/>
      <c r="B200" s="224"/>
      <c r="C200" s="223"/>
      <c r="D200" s="225" t="s">
        <v>75</v>
      </c>
      <c r="E200" s="228" t="s">
        <v>313</v>
      </c>
      <c r="F200" s="228" t="s">
        <v>314</v>
      </c>
      <c r="G200" s="223"/>
      <c r="H200" s="223"/>
      <c r="I200" s="108"/>
      <c r="J200" s="229">
        <f>BK200</f>
        <v>0</v>
      </c>
      <c r="K200" s="223"/>
      <c r="L200" s="224"/>
      <c r="M200" s="109"/>
      <c r="N200" s="110"/>
      <c r="O200" s="110"/>
      <c r="P200" s="111">
        <f>P201</f>
        <v>0</v>
      </c>
      <c r="Q200" s="110"/>
      <c r="R200" s="111">
        <f>R201</f>
        <v>0</v>
      </c>
      <c r="S200" s="110"/>
      <c r="T200" s="112">
        <f>T201</f>
        <v>0</v>
      </c>
      <c r="AR200" s="107" t="s">
        <v>84</v>
      </c>
      <c r="AT200" s="113" t="s">
        <v>75</v>
      </c>
      <c r="AU200" s="113" t="s">
        <v>84</v>
      </c>
      <c r="AY200" s="107" t="s">
        <v>126</v>
      </c>
      <c r="BK200" s="114">
        <f>BK201</f>
        <v>0</v>
      </c>
    </row>
    <row r="201" spans="1:65" s="2" customFormat="1" ht="16.5" customHeight="1">
      <c r="A201" s="184"/>
      <c r="B201" s="188"/>
      <c r="C201" s="230" t="s">
        <v>315</v>
      </c>
      <c r="D201" s="230" t="s">
        <v>128</v>
      </c>
      <c r="E201" s="231" t="s">
        <v>316</v>
      </c>
      <c r="F201" s="232" t="s">
        <v>317</v>
      </c>
      <c r="G201" s="233" t="s">
        <v>162</v>
      </c>
      <c r="H201" s="234">
        <v>158.934</v>
      </c>
      <c r="I201" s="115"/>
      <c r="J201" s="235">
        <f>ROUND(I201*H201,2)</f>
        <v>0</v>
      </c>
      <c r="K201" s="232" t="s">
        <v>174</v>
      </c>
      <c r="L201" s="188"/>
      <c r="M201" s="116" t="s">
        <v>1</v>
      </c>
      <c r="N201" s="117" t="s">
        <v>42</v>
      </c>
      <c r="O201" s="56"/>
      <c r="P201" s="118">
        <f>O201*H201</f>
        <v>0</v>
      </c>
      <c r="Q201" s="118">
        <v>0</v>
      </c>
      <c r="R201" s="118">
        <f>Q201*H201</f>
        <v>0</v>
      </c>
      <c r="S201" s="118">
        <v>0</v>
      </c>
      <c r="T201" s="119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20" t="s">
        <v>133</v>
      </c>
      <c r="AT201" s="120" t="s">
        <v>128</v>
      </c>
      <c r="AU201" s="120" t="s">
        <v>134</v>
      </c>
      <c r="AY201" s="16" t="s">
        <v>126</v>
      </c>
      <c r="BE201" s="121">
        <f>IF(N201="základní",J201,0)</f>
        <v>0</v>
      </c>
      <c r="BF201" s="121">
        <f>IF(N201="snížená",J201,0)</f>
        <v>0</v>
      </c>
      <c r="BG201" s="121">
        <f>IF(N201="zákl. přenesená",J201,0)</f>
        <v>0</v>
      </c>
      <c r="BH201" s="121">
        <f>IF(N201="sníž. přenesená",J201,0)</f>
        <v>0</v>
      </c>
      <c r="BI201" s="121">
        <f>IF(N201="nulová",J201,0)</f>
        <v>0</v>
      </c>
      <c r="BJ201" s="16" t="s">
        <v>134</v>
      </c>
      <c r="BK201" s="121">
        <f>ROUND(I201*H201,2)</f>
        <v>0</v>
      </c>
      <c r="BL201" s="16" t="s">
        <v>133</v>
      </c>
      <c r="BM201" s="120" t="s">
        <v>318</v>
      </c>
    </row>
    <row r="202" spans="1:63" s="12" customFormat="1" ht="25.9" customHeight="1">
      <c r="A202" s="223"/>
      <c r="B202" s="224"/>
      <c r="C202" s="223"/>
      <c r="D202" s="225" t="s">
        <v>75</v>
      </c>
      <c r="E202" s="226" t="s">
        <v>319</v>
      </c>
      <c r="F202" s="226" t="s">
        <v>320</v>
      </c>
      <c r="G202" s="223"/>
      <c r="H202" s="223"/>
      <c r="I202" s="108"/>
      <c r="J202" s="227">
        <f>BK202</f>
        <v>0</v>
      </c>
      <c r="K202" s="223"/>
      <c r="L202" s="224"/>
      <c r="M202" s="109"/>
      <c r="N202" s="110"/>
      <c r="O202" s="110"/>
      <c r="P202" s="111">
        <f>P203+P210+P215</f>
        <v>0</v>
      </c>
      <c r="Q202" s="110"/>
      <c r="R202" s="111">
        <f>R203+R210+R215</f>
        <v>0.33910027</v>
      </c>
      <c r="S202" s="110"/>
      <c r="T202" s="112">
        <f>T203+T210+T215</f>
        <v>0</v>
      </c>
      <c r="AR202" s="107" t="s">
        <v>134</v>
      </c>
      <c r="AT202" s="113" t="s">
        <v>75</v>
      </c>
      <c r="AU202" s="113" t="s">
        <v>76</v>
      </c>
      <c r="AY202" s="107" t="s">
        <v>126</v>
      </c>
      <c r="BK202" s="114">
        <f>BK203+BK210+BK215</f>
        <v>0</v>
      </c>
    </row>
    <row r="203" spans="1:63" s="12" customFormat="1" ht="22.9" customHeight="1">
      <c r="A203" s="223"/>
      <c r="B203" s="224"/>
      <c r="C203" s="223"/>
      <c r="D203" s="225" t="s">
        <v>75</v>
      </c>
      <c r="E203" s="228" t="s">
        <v>321</v>
      </c>
      <c r="F203" s="228" t="s">
        <v>322</v>
      </c>
      <c r="G203" s="223"/>
      <c r="H203" s="223"/>
      <c r="I203" s="108"/>
      <c r="J203" s="229">
        <f>BK203</f>
        <v>0</v>
      </c>
      <c r="K203" s="223"/>
      <c r="L203" s="224"/>
      <c r="M203" s="109"/>
      <c r="N203" s="110"/>
      <c r="O203" s="110"/>
      <c r="P203" s="111">
        <f>SUM(P204:P209)</f>
        <v>0</v>
      </c>
      <c r="Q203" s="110"/>
      <c r="R203" s="111">
        <f>SUM(R204:R209)</f>
        <v>0.0339</v>
      </c>
      <c r="S203" s="110"/>
      <c r="T203" s="112">
        <f>SUM(T204:T209)</f>
        <v>0</v>
      </c>
      <c r="AR203" s="107" t="s">
        <v>134</v>
      </c>
      <c r="AT203" s="113" t="s">
        <v>75</v>
      </c>
      <c r="AU203" s="113" t="s">
        <v>84</v>
      </c>
      <c r="AY203" s="107" t="s">
        <v>126</v>
      </c>
      <c r="BK203" s="114">
        <f>SUM(BK204:BK209)</f>
        <v>0</v>
      </c>
    </row>
    <row r="204" spans="1:65" s="2" customFormat="1" ht="24.2" customHeight="1">
      <c r="A204" s="184"/>
      <c r="B204" s="188"/>
      <c r="C204" s="230" t="s">
        <v>323</v>
      </c>
      <c r="D204" s="230" t="s">
        <v>128</v>
      </c>
      <c r="E204" s="231" t="s">
        <v>324</v>
      </c>
      <c r="F204" s="232" t="s">
        <v>325</v>
      </c>
      <c r="G204" s="233" t="s">
        <v>169</v>
      </c>
      <c r="H204" s="234">
        <v>56.5</v>
      </c>
      <c r="I204" s="115"/>
      <c r="J204" s="235">
        <f>ROUND(I204*H204,2)</f>
        <v>0</v>
      </c>
      <c r="K204" s="232" t="s">
        <v>174</v>
      </c>
      <c r="L204" s="188"/>
      <c r="M204" s="116" t="s">
        <v>1</v>
      </c>
      <c r="N204" s="117" t="s">
        <v>42</v>
      </c>
      <c r="O204" s="56"/>
      <c r="P204" s="118">
        <f>O204*H204</f>
        <v>0</v>
      </c>
      <c r="Q204" s="118">
        <v>8E-05</v>
      </c>
      <c r="R204" s="118">
        <f>Q204*H204</f>
        <v>0.004520000000000001</v>
      </c>
      <c r="S204" s="118">
        <v>0</v>
      </c>
      <c r="T204" s="119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20" t="s">
        <v>209</v>
      </c>
      <c r="AT204" s="120" t="s">
        <v>128</v>
      </c>
      <c r="AU204" s="120" t="s">
        <v>134</v>
      </c>
      <c r="AY204" s="16" t="s">
        <v>126</v>
      </c>
      <c r="BE204" s="121">
        <f>IF(N204="základní",J204,0)</f>
        <v>0</v>
      </c>
      <c r="BF204" s="121">
        <f>IF(N204="snížená",J204,0)</f>
        <v>0</v>
      </c>
      <c r="BG204" s="121">
        <f>IF(N204="zákl. přenesená",J204,0)</f>
        <v>0</v>
      </c>
      <c r="BH204" s="121">
        <f>IF(N204="sníž. přenesená",J204,0)</f>
        <v>0</v>
      </c>
      <c r="BI204" s="121">
        <f>IF(N204="nulová",J204,0)</f>
        <v>0</v>
      </c>
      <c r="BJ204" s="16" t="s">
        <v>134</v>
      </c>
      <c r="BK204" s="121">
        <f>ROUND(I204*H204,2)</f>
        <v>0</v>
      </c>
      <c r="BL204" s="16" t="s">
        <v>209</v>
      </c>
      <c r="BM204" s="120" t="s">
        <v>326</v>
      </c>
    </row>
    <row r="205" spans="1:51" s="13" customFormat="1" ht="11.25">
      <c r="A205" s="236"/>
      <c r="B205" s="237"/>
      <c r="C205" s="236"/>
      <c r="D205" s="238" t="s">
        <v>136</v>
      </c>
      <c r="E205" s="239" t="s">
        <v>1</v>
      </c>
      <c r="F205" s="240" t="s">
        <v>327</v>
      </c>
      <c r="G205" s="236"/>
      <c r="H205" s="241">
        <v>56.5</v>
      </c>
      <c r="I205" s="123"/>
      <c r="J205" s="236"/>
      <c r="K205" s="236"/>
      <c r="L205" s="237"/>
      <c r="M205" s="124"/>
      <c r="N205" s="125"/>
      <c r="O205" s="125"/>
      <c r="P205" s="125"/>
      <c r="Q205" s="125"/>
      <c r="R205" s="125"/>
      <c r="S205" s="125"/>
      <c r="T205" s="126"/>
      <c r="AT205" s="122" t="s">
        <v>136</v>
      </c>
      <c r="AU205" s="122" t="s">
        <v>134</v>
      </c>
      <c r="AV205" s="13" t="s">
        <v>134</v>
      </c>
      <c r="AW205" s="13" t="s">
        <v>32</v>
      </c>
      <c r="AX205" s="13" t="s">
        <v>84</v>
      </c>
      <c r="AY205" s="122" t="s">
        <v>126</v>
      </c>
    </row>
    <row r="206" spans="1:65" s="2" customFormat="1" ht="16.5" customHeight="1">
      <c r="A206" s="184"/>
      <c r="B206" s="188"/>
      <c r="C206" s="247" t="s">
        <v>328</v>
      </c>
      <c r="D206" s="247" t="s">
        <v>329</v>
      </c>
      <c r="E206" s="248" t="s">
        <v>330</v>
      </c>
      <c r="F206" s="249" t="s">
        <v>331</v>
      </c>
      <c r="G206" s="250" t="s">
        <v>169</v>
      </c>
      <c r="H206" s="251">
        <v>56.5</v>
      </c>
      <c r="I206" s="132"/>
      <c r="J206" s="252">
        <f>ROUND(I206*H206,2)</f>
        <v>0</v>
      </c>
      <c r="K206" s="249" t="s">
        <v>174</v>
      </c>
      <c r="L206" s="253"/>
      <c r="M206" s="133" t="s">
        <v>1</v>
      </c>
      <c r="N206" s="134" t="s">
        <v>42</v>
      </c>
      <c r="O206" s="56"/>
      <c r="P206" s="118">
        <f>O206*H206</f>
        <v>0</v>
      </c>
      <c r="Q206" s="118">
        <v>0.00018</v>
      </c>
      <c r="R206" s="118">
        <f>Q206*H206</f>
        <v>0.01017</v>
      </c>
      <c r="S206" s="118">
        <v>0</v>
      </c>
      <c r="T206" s="119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20" t="s">
        <v>280</v>
      </c>
      <c r="AT206" s="120" t="s">
        <v>329</v>
      </c>
      <c r="AU206" s="120" t="s">
        <v>134</v>
      </c>
      <c r="AY206" s="16" t="s">
        <v>126</v>
      </c>
      <c r="BE206" s="121">
        <f>IF(N206="základní",J206,0)</f>
        <v>0</v>
      </c>
      <c r="BF206" s="121">
        <f>IF(N206="snížená",J206,0)</f>
        <v>0</v>
      </c>
      <c r="BG206" s="121">
        <f>IF(N206="zákl. přenesená",J206,0)</f>
        <v>0</v>
      </c>
      <c r="BH206" s="121">
        <f>IF(N206="sníž. přenesená",J206,0)</f>
        <v>0</v>
      </c>
      <c r="BI206" s="121">
        <f>IF(N206="nulová",J206,0)</f>
        <v>0</v>
      </c>
      <c r="BJ206" s="16" t="s">
        <v>134</v>
      </c>
      <c r="BK206" s="121">
        <f>ROUND(I206*H206,2)</f>
        <v>0</v>
      </c>
      <c r="BL206" s="16" t="s">
        <v>209</v>
      </c>
      <c r="BM206" s="120" t="s">
        <v>332</v>
      </c>
    </row>
    <row r="207" spans="1:65" s="2" customFormat="1" ht="24.2" customHeight="1">
      <c r="A207" s="184"/>
      <c r="B207" s="188"/>
      <c r="C207" s="230" t="s">
        <v>333</v>
      </c>
      <c r="D207" s="230" t="s">
        <v>128</v>
      </c>
      <c r="E207" s="231" t="s">
        <v>334</v>
      </c>
      <c r="F207" s="232" t="s">
        <v>335</v>
      </c>
      <c r="G207" s="233" t="s">
        <v>192</v>
      </c>
      <c r="H207" s="234">
        <v>28.25</v>
      </c>
      <c r="I207" s="115"/>
      <c r="J207" s="235">
        <f>ROUND(I207*H207,2)</f>
        <v>0</v>
      </c>
      <c r="K207" s="232" t="s">
        <v>174</v>
      </c>
      <c r="L207" s="188"/>
      <c r="M207" s="116" t="s">
        <v>1</v>
      </c>
      <c r="N207" s="117" t="s">
        <v>42</v>
      </c>
      <c r="O207" s="56"/>
      <c r="P207" s="118">
        <f>O207*H207</f>
        <v>0</v>
      </c>
      <c r="Q207" s="118">
        <v>8E-05</v>
      </c>
      <c r="R207" s="118">
        <f>Q207*H207</f>
        <v>0.0022600000000000003</v>
      </c>
      <c r="S207" s="118">
        <v>0</v>
      </c>
      <c r="T207" s="119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20" t="s">
        <v>209</v>
      </c>
      <c r="AT207" s="120" t="s">
        <v>128</v>
      </c>
      <c r="AU207" s="120" t="s">
        <v>134</v>
      </c>
      <c r="AY207" s="16" t="s">
        <v>126</v>
      </c>
      <c r="BE207" s="121">
        <f>IF(N207="základní",J207,0)</f>
        <v>0</v>
      </c>
      <c r="BF207" s="121">
        <f>IF(N207="snížená",J207,0)</f>
        <v>0</v>
      </c>
      <c r="BG207" s="121">
        <f>IF(N207="zákl. přenesená",J207,0)</f>
        <v>0</v>
      </c>
      <c r="BH207" s="121">
        <f>IF(N207="sníž. přenesená",J207,0)</f>
        <v>0</v>
      </c>
      <c r="BI207" s="121">
        <f>IF(N207="nulová",J207,0)</f>
        <v>0</v>
      </c>
      <c r="BJ207" s="16" t="s">
        <v>134</v>
      </c>
      <c r="BK207" s="121">
        <f>ROUND(I207*H207,2)</f>
        <v>0</v>
      </c>
      <c r="BL207" s="16" t="s">
        <v>209</v>
      </c>
      <c r="BM207" s="120" t="s">
        <v>336</v>
      </c>
    </row>
    <row r="208" spans="1:65" s="2" customFormat="1" ht="24.2" customHeight="1">
      <c r="A208" s="184"/>
      <c r="B208" s="188"/>
      <c r="C208" s="247" t="s">
        <v>337</v>
      </c>
      <c r="D208" s="247" t="s">
        <v>329</v>
      </c>
      <c r="E208" s="248" t="s">
        <v>338</v>
      </c>
      <c r="F208" s="249" t="s">
        <v>339</v>
      </c>
      <c r="G208" s="250" t="s">
        <v>192</v>
      </c>
      <c r="H208" s="251">
        <v>33.9</v>
      </c>
      <c r="I208" s="132"/>
      <c r="J208" s="252">
        <f>ROUND(I208*H208,2)</f>
        <v>0</v>
      </c>
      <c r="K208" s="249" t="s">
        <v>174</v>
      </c>
      <c r="L208" s="253"/>
      <c r="M208" s="133" t="s">
        <v>1</v>
      </c>
      <c r="N208" s="134" t="s">
        <v>42</v>
      </c>
      <c r="O208" s="56"/>
      <c r="P208" s="118">
        <f>O208*H208</f>
        <v>0</v>
      </c>
      <c r="Q208" s="118">
        <v>0.0005</v>
      </c>
      <c r="R208" s="118">
        <f>Q208*H208</f>
        <v>0.01695</v>
      </c>
      <c r="S208" s="118">
        <v>0</v>
      </c>
      <c r="T208" s="119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20" t="s">
        <v>280</v>
      </c>
      <c r="AT208" s="120" t="s">
        <v>329</v>
      </c>
      <c r="AU208" s="120" t="s">
        <v>134</v>
      </c>
      <c r="AY208" s="16" t="s">
        <v>126</v>
      </c>
      <c r="BE208" s="121">
        <f>IF(N208="základní",J208,0)</f>
        <v>0</v>
      </c>
      <c r="BF208" s="121">
        <f>IF(N208="snížená",J208,0)</f>
        <v>0</v>
      </c>
      <c r="BG208" s="121">
        <f>IF(N208="zákl. přenesená",J208,0)</f>
        <v>0</v>
      </c>
      <c r="BH208" s="121">
        <f>IF(N208="sníž. přenesená",J208,0)</f>
        <v>0</v>
      </c>
      <c r="BI208" s="121">
        <f>IF(N208="nulová",J208,0)</f>
        <v>0</v>
      </c>
      <c r="BJ208" s="16" t="s">
        <v>134</v>
      </c>
      <c r="BK208" s="121">
        <f>ROUND(I208*H208,2)</f>
        <v>0</v>
      </c>
      <c r="BL208" s="16" t="s">
        <v>209</v>
      </c>
      <c r="BM208" s="120" t="s">
        <v>340</v>
      </c>
    </row>
    <row r="209" spans="1:51" s="13" customFormat="1" ht="11.25">
      <c r="A209" s="236"/>
      <c r="B209" s="237"/>
      <c r="C209" s="236"/>
      <c r="D209" s="238" t="s">
        <v>136</v>
      </c>
      <c r="E209" s="236"/>
      <c r="F209" s="240" t="s">
        <v>341</v>
      </c>
      <c r="G209" s="236"/>
      <c r="H209" s="241">
        <v>33.9</v>
      </c>
      <c r="I209" s="123"/>
      <c r="J209" s="236"/>
      <c r="K209" s="236"/>
      <c r="L209" s="237"/>
      <c r="M209" s="124"/>
      <c r="N209" s="125"/>
      <c r="O209" s="125"/>
      <c r="P209" s="125"/>
      <c r="Q209" s="125"/>
      <c r="R209" s="125"/>
      <c r="S209" s="125"/>
      <c r="T209" s="126"/>
      <c r="AT209" s="122" t="s">
        <v>136</v>
      </c>
      <c r="AU209" s="122" t="s">
        <v>134</v>
      </c>
      <c r="AV209" s="13" t="s">
        <v>134</v>
      </c>
      <c r="AW209" s="13" t="s">
        <v>3</v>
      </c>
      <c r="AX209" s="13" t="s">
        <v>84</v>
      </c>
      <c r="AY209" s="122" t="s">
        <v>126</v>
      </c>
    </row>
    <row r="210" spans="1:63" s="12" customFormat="1" ht="22.9" customHeight="1">
      <c r="A210" s="223"/>
      <c r="B210" s="224"/>
      <c r="C210" s="223"/>
      <c r="D210" s="225" t="s">
        <v>75</v>
      </c>
      <c r="E210" s="228" t="s">
        <v>342</v>
      </c>
      <c r="F210" s="228" t="s">
        <v>343</v>
      </c>
      <c r="G210" s="223"/>
      <c r="H210" s="223"/>
      <c r="I210" s="108"/>
      <c r="J210" s="229">
        <f>BK210</f>
        <v>0</v>
      </c>
      <c r="K210" s="223"/>
      <c r="L210" s="224"/>
      <c r="M210" s="109"/>
      <c r="N210" s="110"/>
      <c r="O210" s="110"/>
      <c r="P210" s="111">
        <f>SUM(P211:P214)</f>
        <v>0</v>
      </c>
      <c r="Q210" s="110"/>
      <c r="R210" s="111">
        <f>SUM(R211:R214)</f>
        <v>0.22289340000000002</v>
      </c>
      <c r="S210" s="110"/>
      <c r="T210" s="112">
        <f>SUM(T211:T214)</f>
        <v>0</v>
      </c>
      <c r="AR210" s="107" t="s">
        <v>134</v>
      </c>
      <c r="AT210" s="113" t="s">
        <v>75</v>
      </c>
      <c r="AU210" s="113" t="s">
        <v>84</v>
      </c>
      <c r="AY210" s="107" t="s">
        <v>126</v>
      </c>
      <c r="BK210" s="114">
        <f>SUM(BK211:BK214)</f>
        <v>0</v>
      </c>
    </row>
    <row r="211" spans="1:65" s="2" customFormat="1" ht="24.2" customHeight="1">
      <c r="A211" s="184"/>
      <c r="B211" s="188"/>
      <c r="C211" s="230" t="s">
        <v>344</v>
      </c>
      <c r="D211" s="230" t="s">
        <v>128</v>
      </c>
      <c r="E211" s="231" t="s">
        <v>345</v>
      </c>
      <c r="F211" s="232" t="s">
        <v>346</v>
      </c>
      <c r="G211" s="233" t="s">
        <v>192</v>
      </c>
      <c r="H211" s="234">
        <v>28.25</v>
      </c>
      <c r="I211" s="115"/>
      <c r="J211" s="235">
        <f>ROUND(I211*H211,2)</f>
        <v>0</v>
      </c>
      <c r="K211" s="232" t="s">
        <v>174</v>
      </c>
      <c r="L211" s="188"/>
      <c r="M211" s="116" t="s">
        <v>1</v>
      </c>
      <c r="N211" s="117" t="s">
        <v>42</v>
      </c>
      <c r="O211" s="56"/>
      <c r="P211" s="118">
        <f>O211*H211</f>
        <v>0</v>
      </c>
      <c r="Q211" s="118">
        <v>0.006</v>
      </c>
      <c r="R211" s="118">
        <f>Q211*H211</f>
        <v>0.1695</v>
      </c>
      <c r="S211" s="118">
        <v>0</v>
      </c>
      <c r="T211" s="119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20" t="s">
        <v>209</v>
      </c>
      <c r="AT211" s="120" t="s">
        <v>128</v>
      </c>
      <c r="AU211" s="120" t="s">
        <v>134</v>
      </c>
      <c r="AY211" s="16" t="s">
        <v>126</v>
      </c>
      <c r="BE211" s="121">
        <f>IF(N211="základní",J211,0)</f>
        <v>0</v>
      </c>
      <c r="BF211" s="121">
        <f>IF(N211="snížená",J211,0)</f>
        <v>0</v>
      </c>
      <c r="BG211" s="121">
        <f>IF(N211="zákl. přenesená",J211,0)</f>
        <v>0</v>
      </c>
      <c r="BH211" s="121">
        <f>IF(N211="sníž. přenesená",J211,0)</f>
        <v>0</v>
      </c>
      <c r="BI211" s="121">
        <f>IF(N211="nulová",J211,0)</f>
        <v>0</v>
      </c>
      <c r="BJ211" s="16" t="s">
        <v>134</v>
      </c>
      <c r="BK211" s="121">
        <f>ROUND(I211*H211,2)</f>
        <v>0</v>
      </c>
      <c r="BL211" s="16" t="s">
        <v>209</v>
      </c>
      <c r="BM211" s="120" t="s">
        <v>347</v>
      </c>
    </row>
    <row r="212" spans="1:51" s="13" customFormat="1" ht="11.25">
      <c r="A212" s="236"/>
      <c r="B212" s="237"/>
      <c r="C212" s="236"/>
      <c r="D212" s="238" t="s">
        <v>136</v>
      </c>
      <c r="E212" s="239" t="s">
        <v>1</v>
      </c>
      <c r="F212" s="240" t="s">
        <v>348</v>
      </c>
      <c r="G212" s="236"/>
      <c r="H212" s="241">
        <v>28.25</v>
      </c>
      <c r="I212" s="123"/>
      <c r="J212" s="236"/>
      <c r="K212" s="236"/>
      <c r="L212" s="237"/>
      <c r="M212" s="124"/>
      <c r="N212" s="125"/>
      <c r="O212" s="125"/>
      <c r="P212" s="125"/>
      <c r="Q212" s="125"/>
      <c r="R212" s="125"/>
      <c r="S212" s="125"/>
      <c r="T212" s="126"/>
      <c r="AT212" s="122" t="s">
        <v>136</v>
      </c>
      <c r="AU212" s="122" t="s">
        <v>134</v>
      </c>
      <c r="AV212" s="13" t="s">
        <v>134</v>
      </c>
      <c r="AW212" s="13" t="s">
        <v>32</v>
      </c>
      <c r="AX212" s="13" t="s">
        <v>84</v>
      </c>
      <c r="AY212" s="122" t="s">
        <v>126</v>
      </c>
    </row>
    <row r="213" spans="1:65" s="2" customFormat="1" ht="24.2" customHeight="1">
      <c r="A213" s="184"/>
      <c r="B213" s="188"/>
      <c r="C213" s="247" t="s">
        <v>349</v>
      </c>
      <c r="D213" s="247" t="s">
        <v>329</v>
      </c>
      <c r="E213" s="248" t="s">
        <v>350</v>
      </c>
      <c r="F213" s="249" t="s">
        <v>351</v>
      </c>
      <c r="G213" s="250" t="s">
        <v>192</v>
      </c>
      <c r="H213" s="251">
        <v>29.663</v>
      </c>
      <c r="I213" s="132"/>
      <c r="J213" s="252">
        <f>ROUND(I213*H213,2)</f>
        <v>0</v>
      </c>
      <c r="K213" s="249" t="s">
        <v>132</v>
      </c>
      <c r="L213" s="253"/>
      <c r="M213" s="133" t="s">
        <v>1</v>
      </c>
      <c r="N213" s="134" t="s">
        <v>42</v>
      </c>
      <c r="O213" s="56"/>
      <c r="P213" s="118">
        <f>O213*H213</f>
        <v>0</v>
      </c>
      <c r="Q213" s="118">
        <v>0.0018</v>
      </c>
      <c r="R213" s="118">
        <f>Q213*H213</f>
        <v>0.0533934</v>
      </c>
      <c r="S213" s="118">
        <v>0</v>
      </c>
      <c r="T213" s="119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20" t="s">
        <v>280</v>
      </c>
      <c r="AT213" s="120" t="s">
        <v>329</v>
      </c>
      <c r="AU213" s="120" t="s">
        <v>134</v>
      </c>
      <c r="AY213" s="16" t="s">
        <v>126</v>
      </c>
      <c r="BE213" s="121">
        <f>IF(N213="základní",J213,0)</f>
        <v>0</v>
      </c>
      <c r="BF213" s="121">
        <f>IF(N213="snížená",J213,0)</f>
        <v>0</v>
      </c>
      <c r="BG213" s="121">
        <f>IF(N213="zákl. přenesená",J213,0)</f>
        <v>0</v>
      </c>
      <c r="BH213" s="121">
        <f>IF(N213="sníž. přenesená",J213,0)</f>
        <v>0</v>
      </c>
      <c r="BI213" s="121">
        <f>IF(N213="nulová",J213,0)</f>
        <v>0</v>
      </c>
      <c r="BJ213" s="16" t="s">
        <v>134</v>
      </c>
      <c r="BK213" s="121">
        <f>ROUND(I213*H213,2)</f>
        <v>0</v>
      </c>
      <c r="BL213" s="16" t="s">
        <v>209</v>
      </c>
      <c r="BM213" s="120" t="s">
        <v>352</v>
      </c>
    </row>
    <row r="214" spans="1:51" s="13" customFormat="1" ht="11.25">
      <c r="A214" s="236"/>
      <c r="B214" s="237"/>
      <c r="C214" s="236"/>
      <c r="D214" s="238" t="s">
        <v>136</v>
      </c>
      <c r="E214" s="236"/>
      <c r="F214" s="240" t="s">
        <v>353</v>
      </c>
      <c r="G214" s="236"/>
      <c r="H214" s="241">
        <v>29.663</v>
      </c>
      <c r="I214" s="123"/>
      <c r="J214" s="236"/>
      <c r="K214" s="236"/>
      <c r="L214" s="237"/>
      <c r="M214" s="124"/>
      <c r="N214" s="125"/>
      <c r="O214" s="125"/>
      <c r="P214" s="125"/>
      <c r="Q214" s="125"/>
      <c r="R214" s="125"/>
      <c r="S214" s="125"/>
      <c r="T214" s="126"/>
      <c r="AT214" s="122" t="s">
        <v>136</v>
      </c>
      <c r="AU214" s="122" t="s">
        <v>134</v>
      </c>
      <c r="AV214" s="13" t="s">
        <v>134</v>
      </c>
      <c r="AW214" s="13" t="s">
        <v>3</v>
      </c>
      <c r="AX214" s="13" t="s">
        <v>84</v>
      </c>
      <c r="AY214" s="122" t="s">
        <v>126</v>
      </c>
    </row>
    <row r="215" spans="1:63" s="12" customFormat="1" ht="22.9" customHeight="1">
      <c r="A215" s="223"/>
      <c r="B215" s="224"/>
      <c r="C215" s="223"/>
      <c r="D215" s="225" t="s">
        <v>75</v>
      </c>
      <c r="E215" s="228" t="s">
        <v>354</v>
      </c>
      <c r="F215" s="228" t="s">
        <v>355</v>
      </c>
      <c r="G215" s="223"/>
      <c r="H215" s="223"/>
      <c r="I215" s="108"/>
      <c r="J215" s="229">
        <f>BK215</f>
        <v>0</v>
      </c>
      <c r="K215" s="223"/>
      <c r="L215" s="224"/>
      <c r="M215" s="109"/>
      <c r="N215" s="110"/>
      <c r="O215" s="110"/>
      <c r="P215" s="111">
        <f>SUM(P216:P217)</f>
        <v>0</v>
      </c>
      <c r="Q215" s="110"/>
      <c r="R215" s="111">
        <f>SUM(R216:R217)</f>
        <v>0.08230687</v>
      </c>
      <c r="S215" s="110"/>
      <c r="T215" s="112">
        <f>SUM(T216:T217)</f>
        <v>0</v>
      </c>
      <c r="AR215" s="107" t="s">
        <v>134</v>
      </c>
      <c r="AT215" s="113" t="s">
        <v>75</v>
      </c>
      <c r="AU215" s="113" t="s">
        <v>84</v>
      </c>
      <c r="AY215" s="107" t="s">
        <v>126</v>
      </c>
      <c r="BK215" s="114">
        <f>SUM(BK216:BK217)</f>
        <v>0</v>
      </c>
    </row>
    <row r="216" spans="1:65" s="2" customFormat="1" ht="24.2" customHeight="1">
      <c r="A216" s="184"/>
      <c r="B216" s="188"/>
      <c r="C216" s="230" t="s">
        <v>356</v>
      </c>
      <c r="D216" s="230" t="s">
        <v>128</v>
      </c>
      <c r="E216" s="231" t="s">
        <v>357</v>
      </c>
      <c r="F216" s="232" t="s">
        <v>358</v>
      </c>
      <c r="G216" s="233" t="s">
        <v>192</v>
      </c>
      <c r="H216" s="234">
        <v>175.121</v>
      </c>
      <c r="I216" s="115"/>
      <c r="J216" s="235">
        <f>ROUND(I216*H216,2)</f>
        <v>0</v>
      </c>
      <c r="K216" s="232" t="s">
        <v>174</v>
      </c>
      <c r="L216" s="188"/>
      <c r="M216" s="116" t="s">
        <v>1</v>
      </c>
      <c r="N216" s="117" t="s">
        <v>42</v>
      </c>
      <c r="O216" s="56"/>
      <c r="P216" s="118">
        <f>O216*H216</f>
        <v>0</v>
      </c>
      <c r="Q216" s="118">
        <v>0.0002</v>
      </c>
      <c r="R216" s="118">
        <f>Q216*H216</f>
        <v>0.035024200000000005</v>
      </c>
      <c r="S216" s="118">
        <v>0</v>
      </c>
      <c r="T216" s="119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20" t="s">
        <v>209</v>
      </c>
      <c r="AT216" s="120" t="s">
        <v>128</v>
      </c>
      <c r="AU216" s="120" t="s">
        <v>134</v>
      </c>
      <c r="AY216" s="16" t="s">
        <v>126</v>
      </c>
      <c r="BE216" s="121">
        <f>IF(N216="základní",J216,0)</f>
        <v>0</v>
      </c>
      <c r="BF216" s="121">
        <f>IF(N216="snížená",J216,0)</f>
        <v>0</v>
      </c>
      <c r="BG216" s="121">
        <f>IF(N216="zákl. přenesená",J216,0)</f>
        <v>0</v>
      </c>
      <c r="BH216" s="121">
        <f>IF(N216="sníž. přenesená",J216,0)</f>
        <v>0</v>
      </c>
      <c r="BI216" s="121">
        <f>IF(N216="nulová",J216,0)</f>
        <v>0</v>
      </c>
      <c r="BJ216" s="16" t="s">
        <v>134</v>
      </c>
      <c r="BK216" s="121">
        <f>ROUND(I216*H216,2)</f>
        <v>0</v>
      </c>
      <c r="BL216" s="16" t="s">
        <v>209</v>
      </c>
      <c r="BM216" s="120" t="s">
        <v>359</v>
      </c>
    </row>
    <row r="217" spans="1:65" s="2" customFormat="1" ht="33" customHeight="1">
      <c r="A217" s="184"/>
      <c r="B217" s="188"/>
      <c r="C217" s="230" t="s">
        <v>360</v>
      </c>
      <c r="D217" s="230" t="s">
        <v>128</v>
      </c>
      <c r="E217" s="231" t="s">
        <v>361</v>
      </c>
      <c r="F217" s="232" t="s">
        <v>362</v>
      </c>
      <c r="G217" s="233" t="s">
        <v>192</v>
      </c>
      <c r="H217" s="234">
        <v>175.121</v>
      </c>
      <c r="I217" s="115"/>
      <c r="J217" s="235">
        <f>ROUND(I217*H217,2)</f>
        <v>0</v>
      </c>
      <c r="K217" s="232" t="s">
        <v>174</v>
      </c>
      <c r="L217" s="188"/>
      <c r="M217" s="116" t="s">
        <v>1</v>
      </c>
      <c r="N217" s="117" t="s">
        <v>42</v>
      </c>
      <c r="O217" s="56"/>
      <c r="P217" s="118">
        <f>O217*H217</f>
        <v>0</v>
      </c>
      <c r="Q217" s="118">
        <v>0.00027</v>
      </c>
      <c r="R217" s="118">
        <f>Q217*H217</f>
        <v>0.047282670000000006</v>
      </c>
      <c r="S217" s="118">
        <v>0</v>
      </c>
      <c r="T217" s="119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20" t="s">
        <v>209</v>
      </c>
      <c r="AT217" s="120" t="s">
        <v>128</v>
      </c>
      <c r="AU217" s="120" t="s">
        <v>134</v>
      </c>
      <c r="AY217" s="16" t="s">
        <v>126</v>
      </c>
      <c r="BE217" s="121">
        <f>IF(N217="základní",J217,0)</f>
        <v>0</v>
      </c>
      <c r="BF217" s="121">
        <f>IF(N217="snížená",J217,0)</f>
        <v>0</v>
      </c>
      <c r="BG217" s="121">
        <f>IF(N217="zákl. přenesená",J217,0)</f>
        <v>0</v>
      </c>
      <c r="BH217" s="121">
        <f>IF(N217="sníž. přenesená",J217,0)</f>
        <v>0</v>
      </c>
      <c r="BI217" s="121">
        <f>IF(N217="nulová",J217,0)</f>
        <v>0</v>
      </c>
      <c r="BJ217" s="16" t="s">
        <v>134</v>
      </c>
      <c r="BK217" s="121">
        <f>ROUND(I217*H217,2)</f>
        <v>0</v>
      </c>
      <c r="BL217" s="16" t="s">
        <v>209</v>
      </c>
      <c r="BM217" s="120" t="s">
        <v>363</v>
      </c>
    </row>
    <row r="218" spans="1:63" s="12" customFormat="1" ht="25.9" customHeight="1">
      <c r="A218" s="223"/>
      <c r="B218" s="224"/>
      <c r="C218" s="223"/>
      <c r="D218" s="225" t="s">
        <v>75</v>
      </c>
      <c r="E218" s="226" t="s">
        <v>364</v>
      </c>
      <c r="F218" s="226" t="s">
        <v>365</v>
      </c>
      <c r="G218" s="223"/>
      <c r="H218" s="223"/>
      <c r="I218" s="108"/>
      <c r="J218" s="227">
        <f>BK218</f>
        <v>0</v>
      </c>
      <c r="K218" s="223"/>
      <c r="L218" s="224"/>
      <c r="M218" s="109"/>
      <c r="N218" s="110"/>
      <c r="O218" s="110"/>
      <c r="P218" s="111">
        <f>P219+P222+P227</f>
        <v>0</v>
      </c>
      <c r="Q218" s="110"/>
      <c r="R218" s="111">
        <f>R219+R222+R227</f>
        <v>0</v>
      </c>
      <c r="S218" s="110"/>
      <c r="T218" s="112">
        <f>T219+T222+T227</f>
        <v>0</v>
      </c>
      <c r="AR218" s="107" t="s">
        <v>150</v>
      </c>
      <c r="AT218" s="113" t="s">
        <v>75</v>
      </c>
      <c r="AU218" s="113" t="s">
        <v>76</v>
      </c>
      <c r="AY218" s="107" t="s">
        <v>126</v>
      </c>
      <c r="BK218" s="114">
        <f>BK219+BK222+BK227</f>
        <v>0</v>
      </c>
    </row>
    <row r="219" spans="1:63" s="12" customFormat="1" ht="22.9" customHeight="1">
      <c r="A219" s="223"/>
      <c r="B219" s="224"/>
      <c r="C219" s="223"/>
      <c r="D219" s="225" t="s">
        <v>75</v>
      </c>
      <c r="E219" s="228" t="s">
        <v>366</v>
      </c>
      <c r="F219" s="228" t="s">
        <v>367</v>
      </c>
      <c r="G219" s="223"/>
      <c r="H219" s="223"/>
      <c r="I219" s="108"/>
      <c r="J219" s="229">
        <f>BK219</f>
        <v>0</v>
      </c>
      <c r="K219" s="223"/>
      <c r="L219" s="224"/>
      <c r="M219" s="109"/>
      <c r="N219" s="110"/>
      <c r="O219" s="110"/>
      <c r="P219" s="111">
        <f>SUM(P220:P221)</f>
        <v>0</v>
      </c>
      <c r="Q219" s="110"/>
      <c r="R219" s="111">
        <f>SUM(R220:R221)</f>
        <v>0</v>
      </c>
      <c r="S219" s="110"/>
      <c r="T219" s="112">
        <f>SUM(T220:T221)</f>
        <v>0</v>
      </c>
      <c r="AR219" s="107" t="s">
        <v>150</v>
      </c>
      <c r="AT219" s="113" t="s">
        <v>75</v>
      </c>
      <c r="AU219" s="113" t="s">
        <v>84</v>
      </c>
      <c r="AY219" s="107" t="s">
        <v>126</v>
      </c>
      <c r="BK219" s="114">
        <f>SUM(BK220:BK221)</f>
        <v>0</v>
      </c>
    </row>
    <row r="220" spans="1:65" s="2" customFormat="1" ht="16.5" customHeight="1">
      <c r="A220" s="184"/>
      <c r="B220" s="188"/>
      <c r="C220" s="230" t="s">
        <v>368</v>
      </c>
      <c r="D220" s="230" t="s">
        <v>128</v>
      </c>
      <c r="E220" s="231" t="s">
        <v>369</v>
      </c>
      <c r="F220" s="232" t="s">
        <v>370</v>
      </c>
      <c r="G220" s="233" t="s">
        <v>371</v>
      </c>
      <c r="H220" s="234">
        <v>1</v>
      </c>
      <c r="I220" s="115"/>
      <c r="J220" s="235">
        <f>ROUND(I220*H220,2)</f>
        <v>0</v>
      </c>
      <c r="K220" s="232" t="s">
        <v>174</v>
      </c>
      <c r="L220" s="188"/>
      <c r="M220" s="116" t="s">
        <v>1</v>
      </c>
      <c r="N220" s="117" t="s">
        <v>42</v>
      </c>
      <c r="O220" s="56"/>
      <c r="P220" s="118">
        <f>O220*H220</f>
        <v>0</v>
      </c>
      <c r="Q220" s="118">
        <v>0</v>
      </c>
      <c r="R220" s="118">
        <f>Q220*H220</f>
        <v>0</v>
      </c>
      <c r="S220" s="118">
        <v>0</v>
      </c>
      <c r="T220" s="119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20" t="s">
        <v>372</v>
      </c>
      <c r="AT220" s="120" t="s">
        <v>128</v>
      </c>
      <c r="AU220" s="120" t="s">
        <v>134</v>
      </c>
      <c r="AY220" s="16" t="s">
        <v>126</v>
      </c>
      <c r="BE220" s="121">
        <f>IF(N220="základní",J220,0)</f>
        <v>0</v>
      </c>
      <c r="BF220" s="121">
        <f>IF(N220="snížená",J220,0)</f>
        <v>0</v>
      </c>
      <c r="BG220" s="121">
        <f>IF(N220="zákl. přenesená",J220,0)</f>
        <v>0</v>
      </c>
      <c r="BH220" s="121">
        <f>IF(N220="sníž. přenesená",J220,0)</f>
        <v>0</v>
      </c>
      <c r="BI220" s="121">
        <f>IF(N220="nulová",J220,0)</f>
        <v>0</v>
      </c>
      <c r="BJ220" s="16" t="s">
        <v>134</v>
      </c>
      <c r="BK220" s="121">
        <f>ROUND(I220*H220,2)</f>
        <v>0</v>
      </c>
      <c r="BL220" s="16" t="s">
        <v>372</v>
      </c>
      <c r="BM220" s="120" t="s">
        <v>373</v>
      </c>
    </row>
    <row r="221" spans="1:65" s="2" customFormat="1" ht="21.75" customHeight="1">
      <c r="A221" s="184"/>
      <c r="B221" s="188"/>
      <c r="C221" s="230" t="s">
        <v>374</v>
      </c>
      <c r="D221" s="230" t="s">
        <v>128</v>
      </c>
      <c r="E221" s="231" t="s">
        <v>375</v>
      </c>
      <c r="F221" s="232" t="s">
        <v>376</v>
      </c>
      <c r="G221" s="233" t="s">
        <v>371</v>
      </c>
      <c r="H221" s="234">
        <v>1</v>
      </c>
      <c r="I221" s="115"/>
      <c r="J221" s="235">
        <f>ROUND(I221*H221,2)</f>
        <v>0</v>
      </c>
      <c r="K221" s="232" t="s">
        <v>174</v>
      </c>
      <c r="L221" s="188"/>
      <c r="M221" s="116" t="s">
        <v>1</v>
      </c>
      <c r="N221" s="117" t="s">
        <v>42</v>
      </c>
      <c r="O221" s="56"/>
      <c r="P221" s="118">
        <f>O221*H221</f>
        <v>0</v>
      </c>
      <c r="Q221" s="118">
        <v>0</v>
      </c>
      <c r="R221" s="118">
        <f>Q221*H221</f>
        <v>0</v>
      </c>
      <c r="S221" s="118">
        <v>0</v>
      </c>
      <c r="T221" s="119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20" t="s">
        <v>372</v>
      </c>
      <c r="AT221" s="120" t="s">
        <v>128</v>
      </c>
      <c r="AU221" s="120" t="s">
        <v>134</v>
      </c>
      <c r="AY221" s="16" t="s">
        <v>126</v>
      </c>
      <c r="BE221" s="121">
        <f>IF(N221="základní",J221,0)</f>
        <v>0</v>
      </c>
      <c r="BF221" s="121">
        <f>IF(N221="snížená",J221,0)</f>
        <v>0</v>
      </c>
      <c r="BG221" s="121">
        <f>IF(N221="zákl. přenesená",J221,0)</f>
        <v>0</v>
      </c>
      <c r="BH221" s="121">
        <f>IF(N221="sníž. přenesená",J221,0)</f>
        <v>0</v>
      </c>
      <c r="BI221" s="121">
        <f>IF(N221="nulová",J221,0)</f>
        <v>0</v>
      </c>
      <c r="BJ221" s="16" t="s">
        <v>134</v>
      </c>
      <c r="BK221" s="121">
        <f>ROUND(I221*H221,2)</f>
        <v>0</v>
      </c>
      <c r="BL221" s="16" t="s">
        <v>372</v>
      </c>
      <c r="BM221" s="120" t="s">
        <v>377</v>
      </c>
    </row>
    <row r="222" spans="1:63" s="12" customFormat="1" ht="22.9" customHeight="1">
      <c r="A222" s="223"/>
      <c r="B222" s="224"/>
      <c r="C222" s="223"/>
      <c r="D222" s="225" t="s">
        <v>75</v>
      </c>
      <c r="E222" s="228" t="s">
        <v>378</v>
      </c>
      <c r="F222" s="228" t="s">
        <v>379</v>
      </c>
      <c r="G222" s="223"/>
      <c r="H222" s="223"/>
      <c r="I222" s="108"/>
      <c r="J222" s="229">
        <f>BK222</f>
        <v>0</v>
      </c>
      <c r="K222" s="223"/>
      <c r="L222" s="224"/>
      <c r="M222" s="109"/>
      <c r="N222" s="110"/>
      <c r="O222" s="110"/>
      <c r="P222" s="111">
        <f>SUM(P223:P226)</f>
        <v>0</v>
      </c>
      <c r="Q222" s="110"/>
      <c r="R222" s="111">
        <f>SUM(R223:R226)</f>
        <v>0</v>
      </c>
      <c r="S222" s="110"/>
      <c r="T222" s="112">
        <f>SUM(T223:T226)</f>
        <v>0</v>
      </c>
      <c r="AR222" s="107" t="s">
        <v>150</v>
      </c>
      <c r="AT222" s="113" t="s">
        <v>75</v>
      </c>
      <c r="AU222" s="113" t="s">
        <v>84</v>
      </c>
      <c r="AY222" s="107" t="s">
        <v>126</v>
      </c>
      <c r="BK222" s="114">
        <f>SUM(BK223:BK226)</f>
        <v>0</v>
      </c>
    </row>
    <row r="223" spans="1:65" s="2" customFormat="1" ht="16.5" customHeight="1">
      <c r="A223" s="184"/>
      <c r="B223" s="188"/>
      <c r="C223" s="230" t="s">
        <v>380</v>
      </c>
      <c r="D223" s="230" t="s">
        <v>128</v>
      </c>
      <c r="E223" s="231" t="s">
        <v>381</v>
      </c>
      <c r="F223" s="232" t="s">
        <v>382</v>
      </c>
      <c r="G223" s="233" t="s">
        <v>371</v>
      </c>
      <c r="H223" s="234">
        <v>1</v>
      </c>
      <c r="I223" s="115"/>
      <c r="J223" s="235">
        <f>ROUND(I223*H223,2)</f>
        <v>0</v>
      </c>
      <c r="K223" s="232" t="s">
        <v>174</v>
      </c>
      <c r="L223" s="188"/>
      <c r="M223" s="116" t="s">
        <v>1</v>
      </c>
      <c r="N223" s="117" t="s">
        <v>42</v>
      </c>
      <c r="O223" s="56"/>
      <c r="P223" s="118">
        <f>O223*H223</f>
        <v>0</v>
      </c>
      <c r="Q223" s="118">
        <v>0</v>
      </c>
      <c r="R223" s="118">
        <f>Q223*H223</f>
        <v>0</v>
      </c>
      <c r="S223" s="118">
        <v>0</v>
      </c>
      <c r="T223" s="119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20" t="s">
        <v>372</v>
      </c>
      <c r="AT223" s="120" t="s">
        <v>128</v>
      </c>
      <c r="AU223" s="120" t="s">
        <v>134</v>
      </c>
      <c r="AY223" s="16" t="s">
        <v>126</v>
      </c>
      <c r="BE223" s="121">
        <f>IF(N223="základní",J223,0)</f>
        <v>0</v>
      </c>
      <c r="BF223" s="121">
        <f>IF(N223="snížená",J223,0)</f>
        <v>0</v>
      </c>
      <c r="BG223" s="121">
        <f>IF(N223="zákl. přenesená",J223,0)</f>
        <v>0</v>
      </c>
      <c r="BH223" s="121">
        <f>IF(N223="sníž. přenesená",J223,0)</f>
        <v>0</v>
      </c>
      <c r="BI223" s="121">
        <f>IF(N223="nulová",J223,0)</f>
        <v>0</v>
      </c>
      <c r="BJ223" s="16" t="s">
        <v>134</v>
      </c>
      <c r="BK223" s="121">
        <f>ROUND(I223*H223,2)</f>
        <v>0</v>
      </c>
      <c r="BL223" s="16" t="s">
        <v>372</v>
      </c>
      <c r="BM223" s="120" t="s">
        <v>383</v>
      </c>
    </row>
    <row r="224" spans="1:65" s="2" customFormat="1" ht="16.5" customHeight="1">
      <c r="A224" s="184"/>
      <c r="B224" s="188"/>
      <c r="C224" s="230" t="s">
        <v>384</v>
      </c>
      <c r="D224" s="230" t="s">
        <v>128</v>
      </c>
      <c r="E224" s="231" t="s">
        <v>385</v>
      </c>
      <c r="F224" s="232" t="s">
        <v>386</v>
      </c>
      <c r="G224" s="233" t="s">
        <v>371</v>
      </c>
      <c r="H224" s="234">
        <v>1</v>
      </c>
      <c r="I224" s="115"/>
      <c r="J224" s="235">
        <f>ROUND(I224*H224,2)</f>
        <v>0</v>
      </c>
      <c r="K224" s="232" t="s">
        <v>174</v>
      </c>
      <c r="L224" s="188"/>
      <c r="M224" s="116" t="s">
        <v>1</v>
      </c>
      <c r="N224" s="117" t="s">
        <v>42</v>
      </c>
      <c r="O224" s="56"/>
      <c r="P224" s="118">
        <f>O224*H224</f>
        <v>0</v>
      </c>
      <c r="Q224" s="118">
        <v>0</v>
      </c>
      <c r="R224" s="118">
        <f>Q224*H224</f>
        <v>0</v>
      </c>
      <c r="S224" s="118">
        <v>0</v>
      </c>
      <c r="T224" s="119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20" t="s">
        <v>372</v>
      </c>
      <c r="AT224" s="120" t="s">
        <v>128</v>
      </c>
      <c r="AU224" s="120" t="s">
        <v>134</v>
      </c>
      <c r="AY224" s="16" t="s">
        <v>126</v>
      </c>
      <c r="BE224" s="121">
        <f>IF(N224="základní",J224,0)</f>
        <v>0</v>
      </c>
      <c r="BF224" s="121">
        <f>IF(N224="snížená",J224,0)</f>
        <v>0</v>
      </c>
      <c r="BG224" s="121">
        <f>IF(N224="zákl. přenesená",J224,0)</f>
        <v>0</v>
      </c>
      <c r="BH224" s="121">
        <f>IF(N224="sníž. přenesená",J224,0)</f>
        <v>0</v>
      </c>
      <c r="BI224" s="121">
        <f>IF(N224="nulová",J224,0)</f>
        <v>0</v>
      </c>
      <c r="BJ224" s="16" t="s">
        <v>134</v>
      </c>
      <c r="BK224" s="121">
        <f>ROUND(I224*H224,2)</f>
        <v>0</v>
      </c>
      <c r="BL224" s="16" t="s">
        <v>372</v>
      </c>
      <c r="BM224" s="120" t="s">
        <v>387</v>
      </c>
    </row>
    <row r="225" spans="1:65" s="2" customFormat="1" ht="24.2" customHeight="1">
      <c r="A225" s="184"/>
      <c r="B225" s="188"/>
      <c r="C225" s="230" t="s">
        <v>388</v>
      </c>
      <c r="D225" s="230" t="s">
        <v>128</v>
      </c>
      <c r="E225" s="231" t="s">
        <v>389</v>
      </c>
      <c r="F225" s="232" t="s">
        <v>390</v>
      </c>
      <c r="G225" s="233" t="s">
        <v>371</v>
      </c>
      <c r="H225" s="234">
        <v>1</v>
      </c>
      <c r="I225" s="115"/>
      <c r="J225" s="235">
        <f>ROUND(I225*H225,2)</f>
        <v>0</v>
      </c>
      <c r="K225" s="232" t="s">
        <v>174</v>
      </c>
      <c r="L225" s="188"/>
      <c r="M225" s="116" t="s">
        <v>1</v>
      </c>
      <c r="N225" s="117" t="s">
        <v>42</v>
      </c>
      <c r="O225" s="56"/>
      <c r="P225" s="118">
        <f>O225*H225</f>
        <v>0</v>
      </c>
      <c r="Q225" s="118">
        <v>0</v>
      </c>
      <c r="R225" s="118">
        <f>Q225*H225</f>
        <v>0</v>
      </c>
      <c r="S225" s="118">
        <v>0</v>
      </c>
      <c r="T225" s="119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20" t="s">
        <v>372</v>
      </c>
      <c r="AT225" s="120" t="s">
        <v>128</v>
      </c>
      <c r="AU225" s="120" t="s">
        <v>134</v>
      </c>
      <c r="AY225" s="16" t="s">
        <v>126</v>
      </c>
      <c r="BE225" s="121">
        <f>IF(N225="základní",J225,0)</f>
        <v>0</v>
      </c>
      <c r="BF225" s="121">
        <f>IF(N225="snížená",J225,0)</f>
        <v>0</v>
      </c>
      <c r="BG225" s="121">
        <f>IF(N225="zákl. přenesená",J225,0)</f>
        <v>0</v>
      </c>
      <c r="BH225" s="121">
        <f>IF(N225="sníž. přenesená",J225,0)</f>
        <v>0</v>
      </c>
      <c r="BI225" s="121">
        <f>IF(N225="nulová",J225,0)</f>
        <v>0</v>
      </c>
      <c r="BJ225" s="16" t="s">
        <v>134</v>
      </c>
      <c r="BK225" s="121">
        <f>ROUND(I225*H225,2)</f>
        <v>0</v>
      </c>
      <c r="BL225" s="16" t="s">
        <v>372</v>
      </c>
      <c r="BM225" s="120" t="s">
        <v>391</v>
      </c>
    </row>
    <row r="226" spans="1:65" s="2" customFormat="1" ht="16.5" customHeight="1">
      <c r="A226" s="184"/>
      <c r="B226" s="188"/>
      <c r="C226" s="230" t="s">
        <v>392</v>
      </c>
      <c r="D226" s="230" t="s">
        <v>128</v>
      </c>
      <c r="E226" s="231" t="s">
        <v>393</v>
      </c>
      <c r="F226" s="232" t="s">
        <v>394</v>
      </c>
      <c r="G226" s="233" t="s">
        <v>371</v>
      </c>
      <c r="H226" s="234">
        <v>1</v>
      </c>
      <c r="I226" s="115"/>
      <c r="J226" s="235">
        <f>ROUND(I226*H226,2)</f>
        <v>0</v>
      </c>
      <c r="K226" s="232" t="s">
        <v>174</v>
      </c>
      <c r="L226" s="188"/>
      <c r="M226" s="116" t="s">
        <v>1</v>
      </c>
      <c r="N226" s="117" t="s">
        <v>42</v>
      </c>
      <c r="O226" s="56"/>
      <c r="P226" s="118">
        <f>O226*H226</f>
        <v>0</v>
      </c>
      <c r="Q226" s="118">
        <v>0</v>
      </c>
      <c r="R226" s="118">
        <f>Q226*H226</f>
        <v>0</v>
      </c>
      <c r="S226" s="118">
        <v>0</v>
      </c>
      <c r="T226" s="119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20" t="s">
        <v>372</v>
      </c>
      <c r="AT226" s="120" t="s">
        <v>128</v>
      </c>
      <c r="AU226" s="120" t="s">
        <v>134</v>
      </c>
      <c r="AY226" s="16" t="s">
        <v>126</v>
      </c>
      <c r="BE226" s="121">
        <f>IF(N226="základní",J226,0)</f>
        <v>0</v>
      </c>
      <c r="BF226" s="121">
        <f>IF(N226="snížená",J226,0)</f>
        <v>0</v>
      </c>
      <c r="BG226" s="121">
        <f>IF(N226="zákl. přenesená",J226,0)</f>
        <v>0</v>
      </c>
      <c r="BH226" s="121">
        <f>IF(N226="sníž. přenesená",J226,0)</f>
        <v>0</v>
      </c>
      <c r="BI226" s="121">
        <f>IF(N226="nulová",J226,0)</f>
        <v>0</v>
      </c>
      <c r="BJ226" s="16" t="s">
        <v>134</v>
      </c>
      <c r="BK226" s="121">
        <f>ROUND(I226*H226,2)</f>
        <v>0</v>
      </c>
      <c r="BL226" s="16" t="s">
        <v>372</v>
      </c>
      <c r="BM226" s="120" t="s">
        <v>395</v>
      </c>
    </row>
    <row r="227" spans="1:63" s="12" customFormat="1" ht="22.9" customHeight="1">
      <c r="A227" s="223"/>
      <c r="B227" s="224"/>
      <c r="C227" s="223"/>
      <c r="D227" s="225" t="s">
        <v>75</v>
      </c>
      <c r="E227" s="228" t="s">
        <v>396</v>
      </c>
      <c r="F227" s="228" t="s">
        <v>397</v>
      </c>
      <c r="G227" s="223"/>
      <c r="H227" s="223"/>
      <c r="I227" s="108"/>
      <c r="J227" s="229">
        <f>BK227</f>
        <v>0</v>
      </c>
      <c r="K227" s="223"/>
      <c r="L227" s="224"/>
      <c r="M227" s="109"/>
      <c r="N227" s="110"/>
      <c r="O227" s="110"/>
      <c r="P227" s="111">
        <f>P228</f>
        <v>0</v>
      </c>
      <c r="Q227" s="110"/>
      <c r="R227" s="111">
        <f>R228</f>
        <v>0</v>
      </c>
      <c r="S227" s="110"/>
      <c r="T227" s="112">
        <f>T228</f>
        <v>0</v>
      </c>
      <c r="AR227" s="107" t="s">
        <v>150</v>
      </c>
      <c r="AT227" s="113" t="s">
        <v>75</v>
      </c>
      <c r="AU227" s="113" t="s">
        <v>84</v>
      </c>
      <c r="AY227" s="107" t="s">
        <v>126</v>
      </c>
      <c r="BK227" s="114">
        <f>BK228</f>
        <v>0</v>
      </c>
    </row>
    <row r="228" spans="1:65" s="2" customFormat="1" ht="16.5" customHeight="1">
      <c r="A228" s="184"/>
      <c r="B228" s="188"/>
      <c r="C228" s="230" t="s">
        <v>398</v>
      </c>
      <c r="D228" s="230" t="s">
        <v>128</v>
      </c>
      <c r="E228" s="231" t="s">
        <v>399</v>
      </c>
      <c r="F228" s="232" t="s">
        <v>400</v>
      </c>
      <c r="G228" s="233" t="s">
        <v>371</v>
      </c>
      <c r="H228" s="234">
        <v>1</v>
      </c>
      <c r="I228" s="115"/>
      <c r="J228" s="235">
        <f>ROUND(I228*H228,2)</f>
        <v>0</v>
      </c>
      <c r="K228" s="232" t="s">
        <v>174</v>
      </c>
      <c r="L228" s="188"/>
      <c r="M228" s="135" t="s">
        <v>1</v>
      </c>
      <c r="N228" s="136" t="s">
        <v>42</v>
      </c>
      <c r="O228" s="137"/>
      <c r="P228" s="138">
        <f>O228*H228</f>
        <v>0</v>
      </c>
      <c r="Q228" s="138">
        <v>0</v>
      </c>
      <c r="R228" s="138">
        <f>Q228*H228</f>
        <v>0</v>
      </c>
      <c r="S228" s="138">
        <v>0</v>
      </c>
      <c r="T228" s="139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20" t="s">
        <v>372</v>
      </c>
      <c r="AT228" s="120" t="s">
        <v>128</v>
      </c>
      <c r="AU228" s="120" t="s">
        <v>134</v>
      </c>
      <c r="AY228" s="16" t="s">
        <v>126</v>
      </c>
      <c r="BE228" s="121">
        <f>IF(N228="základní",J228,0)</f>
        <v>0</v>
      </c>
      <c r="BF228" s="121">
        <f>IF(N228="snížená",J228,0)</f>
        <v>0</v>
      </c>
      <c r="BG228" s="121">
        <f>IF(N228="zákl. přenesená",J228,0)</f>
        <v>0</v>
      </c>
      <c r="BH228" s="121">
        <f>IF(N228="sníž. přenesená",J228,0)</f>
        <v>0</v>
      </c>
      <c r="BI228" s="121">
        <f>IF(N228="nulová",J228,0)</f>
        <v>0</v>
      </c>
      <c r="BJ228" s="16" t="s">
        <v>134</v>
      </c>
      <c r="BK228" s="121">
        <f>ROUND(I228*H228,2)</f>
        <v>0</v>
      </c>
      <c r="BL228" s="16" t="s">
        <v>372</v>
      </c>
      <c r="BM228" s="120" t="s">
        <v>401</v>
      </c>
    </row>
    <row r="229" spans="1:31" s="2" customFormat="1" ht="6.95" customHeight="1">
      <c r="A229" s="184"/>
      <c r="B229" s="213"/>
      <c r="C229" s="214"/>
      <c r="D229" s="214"/>
      <c r="E229" s="214"/>
      <c r="F229" s="214"/>
      <c r="G229" s="214"/>
      <c r="H229" s="214"/>
      <c r="I229" s="214"/>
      <c r="J229" s="214"/>
      <c r="K229" s="214"/>
      <c r="L229" s="188"/>
      <c r="M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</row>
    <row r="230" spans="1:12" ht="12">
      <c r="A230" s="183"/>
      <c r="B230" s="183"/>
      <c r="C230" s="183"/>
      <c r="D230" s="183"/>
      <c r="E230" s="183"/>
      <c r="F230" s="183"/>
      <c r="G230" s="183"/>
      <c r="H230" s="183"/>
      <c r="I230" s="183"/>
      <c r="J230" s="183"/>
      <c r="K230" s="183"/>
      <c r="L230" s="183"/>
    </row>
    <row r="231" spans="1:12" ht="12">
      <c r="A231" s="183"/>
      <c r="B231" s="183"/>
      <c r="C231" s="183"/>
      <c r="D231" s="183"/>
      <c r="E231" s="183"/>
      <c r="F231" s="183"/>
      <c r="G231" s="183"/>
      <c r="H231" s="183"/>
      <c r="I231" s="183"/>
      <c r="J231" s="183"/>
      <c r="K231" s="183"/>
      <c r="L231" s="183"/>
    </row>
    <row r="232" spans="1:12" ht="12">
      <c r="A232" s="183"/>
      <c r="B232" s="183"/>
      <c r="C232" s="183"/>
      <c r="D232" s="183"/>
      <c r="E232" s="183"/>
      <c r="F232" s="183"/>
      <c r="G232" s="183"/>
      <c r="H232" s="183"/>
      <c r="I232" s="183"/>
      <c r="J232" s="183"/>
      <c r="K232" s="183"/>
      <c r="L232" s="183"/>
    </row>
  </sheetData>
  <sheetProtection password="DAFF" sheet="1" objects="1" scenarios="1"/>
  <autoFilter ref="C132:K228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MICHÁLEK\Michálek</dc:creator>
  <cp:keywords/>
  <dc:description/>
  <cp:lastModifiedBy>Uživatel systému Windows</cp:lastModifiedBy>
  <dcterms:created xsi:type="dcterms:W3CDTF">2022-05-19T07:29:44Z</dcterms:created>
  <dcterms:modified xsi:type="dcterms:W3CDTF">2022-05-19T08:27:12Z</dcterms:modified>
  <cp:category/>
  <cp:version/>
  <cp:contentType/>
  <cp:contentStatus/>
</cp:coreProperties>
</file>