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3013\Desktop\Bílý domek - Hajnice\4) Projektová dokumentace\D_dokumentace objektu_technickych a technologickych zarizeni_akt - kopie\D1_00_rozpočty\"/>
    </mc:Choice>
  </mc:AlternateContent>
  <xr:revisionPtr revIDLastSave="0" documentId="13_ncr:1_{5F63A285-543C-4279-9945-FB23D616D754}" xr6:coauthVersionLast="47" xr6:coauthVersionMax="47" xr10:uidLastSave="{00000000-0000-0000-0000-000000000000}"/>
  <bookViews>
    <workbookView xWindow="-110" yWindow="-110" windowWidth="19420" windowHeight="10420" tabRatio="842" xr2:uid="{00000000-000D-0000-FFFF-FFFF00000000}"/>
  </bookViews>
  <sheets>
    <sheet name="Rekapitulace stavby" sheetId="1" r:id="rId1"/>
    <sheet name="01 - Stavební úpravy - UZ..." sheetId="2" r:id="rId2"/>
    <sheet name="02 - Stavební úpravy - NE..." sheetId="3" r:id="rId3"/>
    <sheet name="03 - Vedlejší a ostatní n..." sheetId="4" r:id="rId4"/>
    <sheet name="04 - Vedlejší a ostatní n..." sheetId="5" r:id="rId5"/>
    <sheet name="Pokyny pro vyplnění" sheetId="6" r:id="rId6"/>
    <sheet name="ZTI - Rekapitulace stavby" sheetId="7" r:id="rId7"/>
    <sheet name="D.1.4.1a - Zdravotní tech..." sheetId="8" r:id="rId8"/>
    <sheet name="D.1.4.1b - Zdravotní tech..." sheetId="9" r:id="rId9"/>
    <sheet name="ÚT - uznat" sheetId="10" r:id="rId10"/>
    <sheet name="ÚT - neuznat" sheetId="11" r:id="rId11"/>
    <sheet name="Elektro - uznat" sheetId="12" r:id="rId12"/>
    <sheet name="Elektro - neuznat" sheetId="13" r:id="rId13"/>
  </sheets>
  <definedNames>
    <definedName name="_xlnm._FilterDatabase" localSheetId="1" hidden="1">'01 - Stavební úpravy - UZ...'!$C$99:$K$370</definedName>
    <definedName name="_xlnm._FilterDatabase" localSheetId="2" hidden="1">'02 - Stavební úpravy - NE...'!$C$99:$K$492</definedName>
    <definedName name="_xlnm._FilterDatabase" localSheetId="3" hidden="1">'03 - Vedlejší a ostatní n...'!$C$79:$K$93</definedName>
    <definedName name="_xlnm._FilterDatabase" localSheetId="4" hidden="1">'04 - Vedlejší a ostatní n...'!$C$79:$K$91</definedName>
    <definedName name="_xlnm._FilterDatabase" localSheetId="7" hidden="1">'D.1.4.1a - Zdravotní tech...'!$C$84:$K$242</definedName>
    <definedName name="_xlnm._FilterDatabase" localSheetId="8" hidden="1">'D.1.4.1b - Zdravotní tech...'!$C$83:$K$149</definedName>
    <definedName name="_xlnm.Print_Titles" localSheetId="1">'01 - Stavební úpravy - UZ...'!$99:$99</definedName>
    <definedName name="_xlnm.Print_Titles" localSheetId="2">'02 - Stavební úpravy - NE...'!$99:$99</definedName>
    <definedName name="_xlnm.Print_Titles" localSheetId="3">'03 - Vedlejší a ostatní n...'!$79:$79</definedName>
    <definedName name="_xlnm.Print_Titles" localSheetId="4">'04 - Vedlejší a ostatní n...'!$79:$79</definedName>
    <definedName name="_xlnm.Print_Titles" localSheetId="7">'D.1.4.1a - Zdravotní tech...'!$84:$84</definedName>
    <definedName name="_xlnm.Print_Titles" localSheetId="8">'D.1.4.1b - Zdravotní tech...'!$83:$83</definedName>
    <definedName name="_xlnm.Print_Titles" localSheetId="12">'Elektro - neuznat'!$1:$10</definedName>
    <definedName name="_xlnm.Print_Titles" localSheetId="11">'Elektro - uznat'!$1:$10</definedName>
    <definedName name="_xlnm.Print_Titles" localSheetId="0">'Rekapitulace stavby'!$52:$52</definedName>
    <definedName name="_xlnm.Print_Titles" localSheetId="6">'ZTI - Rekapitulace stavby'!$52:$52</definedName>
    <definedName name="_xlnm.Print_Area" localSheetId="1">'01 - Stavební úpravy - UZ...'!$C$4:$J$39,'01 - Stavební úpravy - UZ...'!$C$45:$J$81,'01 - Stavební úpravy - UZ...'!$C$87:$K$370</definedName>
    <definedName name="_xlnm.Print_Area" localSheetId="2">'02 - Stavební úpravy - NE...'!$C$4:$J$39,'02 - Stavební úpravy - NE...'!$C$45:$J$81,'02 - Stavební úpravy - NE...'!$C$87:$K$492</definedName>
    <definedName name="_xlnm.Print_Area" localSheetId="3">'03 - Vedlejší a ostatní n...'!$C$4:$J$39,'03 - Vedlejší a ostatní n...'!$C$45:$J$61,'03 - Vedlejší a ostatní n...'!$C$67:$K$93</definedName>
    <definedName name="_xlnm.Print_Area" localSheetId="4">'04 - Vedlejší a ostatní n...'!$C$4:$J$39,'04 - Vedlejší a ostatní n...'!$C$45:$J$61,'04 - Vedlejší a ostatní n...'!$C$67:$K$91</definedName>
    <definedName name="_xlnm.Print_Area" localSheetId="7">'D.1.4.1a - Zdravotní tech...'!$C$4:$J$39,'D.1.4.1a - Zdravotní tech...'!$C$45:$J$66,'D.1.4.1a - Zdravotní tech...'!$C$72:$K$242</definedName>
    <definedName name="_xlnm.Print_Area" localSheetId="8">'D.1.4.1b - Zdravotní tech...'!$C$4:$J$39,'D.1.4.1b - Zdravotní tech...'!$C$45:$J$65,'D.1.4.1b - Zdravotní tech...'!$C$71:$K$149</definedName>
    <definedName name="_xlnm.Print_Area" localSheetId="12">'Elektro - neuznat'!$A:$F</definedName>
    <definedName name="_xlnm.Print_Area" localSheetId="11">'Elektro - uznat'!$A:$F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6">'ZTI - Rekapitulace stavby'!$D$4:$AO$36,'ZTI - 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1" i="13" l="1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4" i="13"/>
  <c r="F33" i="13"/>
  <c r="F32" i="13"/>
  <c r="F31" i="13"/>
  <c r="F30" i="13"/>
  <c r="F26" i="13"/>
  <c r="F25" i="13"/>
  <c r="F24" i="13"/>
  <c r="F21" i="13"/>
  <c r="F20" i="13"/>
  <c r="F19" i="13"/>
  <c r="F18" i="13"/>
  <c r="F17" i="13"/>
  <c r="F16" i="13"/>
  <c r="F15" i="13"/>
  <c r="F14" i="13"/>
  <c r="F9" i="13"/>
  <c r="B9" i="13"/>
  <c r="F8" i="13"/>
  <c r="B8" i="13"/>
  <c r="B7" i="13"/>
  <c r="B6" i="13"/>
  <c r="B5" i="13"/>
  <c r="F45" i="12"/>
  <c r="F44" i="12"/>
  <c r="F41" i="12"/>
  <c r="F8" i="12" s="1"/>
  <c r="F40" i="12"/>
  <c r="F39" i="12"/>
  <c r="F34" i="12"/>
  <c r="F33" i="12"/>
  <c r="F32" i="12"/>
  <c r="F31" i="12"/>
  <c r="F30" i="12"/>
  <c r="F29" i="12"/>
  <c r="F28" i="12"/>
  <c r="F24" i="12"/>
  <c r="F23" i="12"/>
  <c r="F22" i="12"/>
  <c r="F21" i="12"/>
  <c r="F20" i="12"/>
  <c r="F19" i="12"/>
  <c r="F18" i="12"/>
  <c r="F17" i="12"/>
  <c r="F16" i="12"/>
  <c r="F25" i="12" s="1"/>
  <c r="F6" i="12" s="1"/>
  <c r="F9" i="12"/>
  <c r="B9" i="12"/>
  <c r="B8" i="12"/>
  <c r="B7" i="12"/>
  <c r="B6" i="12"/>
  <c r="F5" i="12"/>
  <c r="B5" i="12"/>
  <c r="F52" i="11"/>
  <c r="F51" i="11"/>
  <c r="F53" i="11" s="1"/>
  <c r="F12" i="11" s="1"/>
  <c r="F46" i="11"/>
  <c r="F45" i="11"/>
  <c r="F44" i="11"/>
  <c r="F43" i="11"/>
  <c r="F42" i="11"/>
  <c r="F41" i="11"/>
  <c r="F39" i="11"/>
  <c r="F38" i="11"/>
  <c r="F37" i="11"/>
  <c r="F33" i="11"/>
  <c r="F32" i="11"/>
  <c r="F31" i="11"/>
  <c r="F30" i="11"/>
  <c r="F34" i="11" s="1"/>
  <c r="F10" i="11" s="1"/>
  <c r="F26" i="11"/>
  <c r="F25" i="11"/>
  <c r="F24" i="11"/>
  <c r="F23" i="11"/>
  <c r="F22" i="11"/>
  <c r="F21" i="11"/>
  <c r="F20" i="11"/>
  <c r="F19" i="11"/>
  <c r="F18" i="11"/>
  <c r="F52" i="10"/>
  <c r="F51" i="10"/>
  <c r="F47" i="10"/>
  <c r="F46" i="10"/>
  <c r="F45" i="10"/>
  <c r="F44" i="10"/>
  <c r="F43" i="10"/>
  <c r="F42" i="10"/>
  <c r="F41" i="10"/>
  <c r="F39" i="10"/>
  <c r="F38" i="10"/>
  <c r="F37" i="10"/>
  <c r="F33" i="10"/>
  <c r="F32" i="10"/>
  <c r="F31" i="10"/>
  <c r="F30" i="10"/>
  <c r="F34" i="10" s="1"/>
  <c r="F10" i="10" s="1"/>
  <c r="F26" i="10"/>
  <c r="F25" i="10"/>
  <c r="F24" i="10"/>
  <c r="F23" i="10"/>
  <c r="F22" i="10"/>
  <c r="F21" i="10"/>
  <c r="F20" i="10"/>
  <c r="F19" i="10"/>
  <c r="F18" i="10"/>
  <c r="J149" i="9"/>
  <c r="J64" i="9" s="1"/>
  <c r="BK147" i="9"/>
  <c r="BI147" i="9"/>
  <c r="BH147" i="9"/>
  <c r="BG147" i="9"/>
  <c r="BF147" i="9"/>
  <c r="T147" i="9"/>
  <c r="R147" i="9"/>
  <c r="P147" i="9"/>
  <c r="J147" i="9"/>
  <c r="BE147" i="9" s="1"/>
  <c r="BK145" i="9"/>
  <c r="BI145" i="9"/>
  <c r="BH145" i="9"/>
  <c r="BG145" i="9"/>
  <c r="BF145" i="9"/>
  <c r="T145" i="9"/>
  <c r="R145" i="9"/>
  <c r="P145" i="9"/>
  <c r="J145" i="9"/>
  <c r="BE145" i="9" s="1"/>
  <c r="BK143" i="9"/>
  <c r="BI143" i="9"/>
  <c r="BH143" i="9"/>
  <c r="BG143" i="9"/>
  <c r="BF143" i="9"/>
  <c r="T143" i="9"/>
  <c r="R143" i="9"/>
  <c r="P143" i="9"/>
  <c r="J143" i="9"/>
  <c r="BE143" i="9" s="1"/>
  <c r="BK141" i="9"/>
  <c r="BI141" i="9"/>
  <c r="BH141" i="9"/>
  <c r="BG141" i="9"/>
  <c r="BF141" i="9"/>
  <c r="T141" i="9"/>
  <c r="R141" i="9"/>
  <c r="P141" i="9"/>
  <c r="J141" i="9"/>
  <c r="BE141" i="9" s="1"/>
  <c r="BK140" i="9"/>
  <c r="BI140" i="9"/>
  <c r="BH140" i="9"/>
  <c r="BG140" i="9"/>
  <c r="BF140" i="9"/>
  <c r="T140" i="9"/>
  <c r="R140" i="9"/>
  <c r="P140" i="9"/>
  <c r="J140" i="9"/>
  <c r="BE140" i="9" s="1"/>
  <c r="BK138" i="9"/>
  <c r="BI138" i="9"/>
  <c r="BH138" i="9"/>
  <c r="BG138" i="9"/>
  <c r="BF138" i="9"/>
  <c r="T138" i="9"/>
  <c r="R138" i="9"/>
  <c r="P138" i="9"/>
  <c r="J138" i="9"/>
  <c r="BE138" i="9" s="1"/>
  <c r="BK136" i="9"/>
  <c r="BI136" i="9"/>
  <c r="BH136" i="9"/>
  <c r="BG136" i="9"/>
  <c r="BF136" i="9"/>
  <c r="T136" i="9"/>
  <c r="R136" i="9"/>
  <c r="P136" i="9"/>
  <c r="J136" i="9"/>
  <c r="BE136" i="9" s="1"/>
  <c r="BK134" i="9"/>
  <c r="BI134" i="9"/>
  <c r="BH134" i="9"/>
  <c r="BG134" i="9"/>
  <c r="BF134" i="9"/>
  <c r="T134" i="9"/>
  <c r="R134" i="9"/>
  <c r="P134" i="9"/>
  <c r="J134" i="9"/>
  <c r="BE134" i="9" s="1"/>
  <c r="BK133" i="9"/>
  <c r="BK132" i="9" s="1"/>
  <c r="J132" i="9" s="1"/>
  <c r="J63" i="9" s="1"/>
  <c r="BI133" i="9"/>
  <c r="BH133" i="9"/>
  <c r="BG133" i="9"/>
  <c r="BF133" i="9"/>
  <c r="T133" i="9"/>
  <c r="R133" i="9"/>
  <c r="P133" i="9"/>
  <c r="J133" i="9"/>
  <c r="BE133" i="9" s="1"/>
  <c r="BK130" i="9"/>
  <c r="BI130" i="9"/>
  <c r="BH130" i="9"/>
  <c r="BG130" i="9"/>
  <c r="BF130" i="9"/>
  <c r="T130" i="9"/>
  <c r="R130" i="9"/>
  <c r="P130" i="9"/>
  <c r="J130" i="9"/>
  <c r="BE130" i="9" s="1"/>
  <c r="BK129" i="9"/>
  <c r="BI129" i="9"/>
  <c r="BH129" i="9"/>
  <c r="BG129" i="9"/>
  <c r="BF129" i="9"/>
  <c r="T129" i="9"/>
  <c r="R129" i="9"/>
  <c r="P129" i="9"/>
  <c r="J129" i="9"/>
  <c r="BE129" i="9" s="1"/>
  <c r="BK128" i="9"/>
  <c r="BI128" i="9"/>
  <c r="BH128" i="9"/>
  <c r="BG128" i="9"/>
  <c r="BF128" i="9"/>
  <c r="T128" i="9"/>
  <c r="R128" i="9"/>
  <c r="P128" i="9"/>
  <c r="J128" i="9"/>
  <c r="BE128" i="9" s="1"/>
  <c r="BK126" i="9"/>
  <c r="BI126" i="9"/>
  <c r="BH126" i="9"/>
  <c r="BG126" i="9"/>
  <c r="BF126" i="9"/>
  <c r="T126" i="9"/>
  <c r="R126" i="9"/>
  <c r="P126" i="9"/>
  <c r="J126" i="9"/>
  <c r="BE126" i="9" s="1"/>
  <c r="BK124" i="9"/>
  <c r="BI124" i="9"/>
  <c r="BH124" i="9"/>
  <c r="BG124" i="9"/>
  <c r="BF124" i="9"/>
  <c r="T124" i="9"/>
  <c r="R124" i="9"/>
  <c r="P124" i="9"/>
  <c r="J124" i="9"/>
  <c r="BE124" i="9" s="1"/>
  <c r="BK122" i="9"/>
  <c r="BI122" i="9"/>
  <c r="BH122" i="9"/>
  <c r="BG122" i="9"/>
  <c r="BF122" i="9"/>
  <c r="T122" i="9"/>
  <c r="R122" i="9"/>
  <c r="P122" i="9"/>
  <c r="J122" i="9"/>
  <c r="BE122" i="9" s="1"/>
  <c r="BK120" i="9"/>
  <c r="BI120" i="9"/>
  <c r="BH120" i="9"/>
  <c r="BG120" i="9"/>
  <c r="BF120" i="9"/>
  <c r="T120" i="9"/>
  <c r="R120" i="9"/>
  <c r="P120" i="9"/>
  <c r="J120" i="9"/>
  <c r="BE120" i="9" s="1"/>
  <c r="BK118" i="9"/>
  <c r="BI118" i="9"/>
  <c r="BH118" i="9"/>
  <c r="BG118" i="9"/>
  <c r="BF118" i="9"/>
  <c r="T118" i="9"/>
  <c r="R118" i="9"/>
  <c r="P118" i="9"/>
  <c r="J118" i="9"/>
  <c r="BE118" i="9" s="1"/>
  <c r="BK116" i="9"/>
  <c r="BI116" i="9"/>
  <c r="BH116" i="9"/>
  <c r="BG116" i="9"/>
  <c r="BF116" i="9"/>
  <c r="T116" i="9"/>
  <c r="R116" i="9"/>
  <c r="P116" i="9"/>
  <c r="J116" i="9"/>
  <c r="BE116" i="9" s="1"/>
  <c r="BK114" i="9"/>
  <c r="BI114" i="9"/>
  <c r="BH114" i="9"/>
  <c r="BG114" i="9"/>
  <c r="BF114" i="9"/>
  <c r="T114" i="9"/>
  <c r="R114" i="9"/>
  <c r="P114" i="9"/>
  <c r="J114" i="9"/>
  <c r="BE114" i="9" s="1"/>
  <c r="BK112" i="9"/>
  <c r="BI112" i="9"/>
  <c r="BH112" i="9"/>
  <c r="BG112" i="9"/>
  <c r="BF112" i="9"/>
  <c r="T112" i="9"/>
  <c r="R112" i="9"/>
  <c r="P112" i="9"/>
  <c r="J112" i="9"/>
  <c r="BE112" i="9" s="1"/>
  <c r="BK110" i="9"/>
  <c r="BI110" i="9"/>
  <c r="BH110" i="9"/>
  <c r="BG110" i="9"/>
  <c r="BF110" i="9"/>
  <c r="T110" i="9"/>
  <c r="R110" i="9"/>
  <c r="P110" i="9"/>
  <c r="J110" i="9"/>
  <c r="BE110" i="9" s="1"/>
  <c r="BK108" i="9"/>
  <c r="BI108" i="9"/>
  <c r="BH108" i="9"/>
  <c r="BG108" i="9"/>
  <c r="BF108" i="9"/>
  <c r="T108" i="9"/>
  <c r="R108" i="9"/>
  <c r="P108" i="9"/>
  <c r="J108" i="9"/>
  <c r="BE108" i="9" s="1"/>
  <c r="BK106" i="9"/>
  <c r="BI106" i="9"/>
  <c r="BH106" i="9"/>
  <c r="BG106" i="9"/>
  <c r="BF106" i="9"/>
  <c r="T106" i="9"/>
  <c r="R106" i="9"/>
  <c r="P106" i="9"/>
  <c r="J106" i="9"/>
  <c r="BE106" i="9" s="1"/>
  <c r="BK104" i="9"/>
  <c r="BI104" i="9"/>
  <c r="BH104" i="9"/>
  <c r="BG104" i="9"/>
  <c r="BF104" i="9"/>
  <c r="T104" i="9"/>
  <c r="T103" i="9" s="1"/>
  <c r="R104" i="9"/>
  <c r="P104" i="9"/>
  <c r="P103" i="9" s="1"/>
  <c r="J104" i="9"/>
  <c r="BE104" i="9" s="1"/>
  <c r="BK103" i="9"/>
  <c r="J103" i="9" s="1"/>
  <c r="J62" i="9" s="1"/>
  <c r="BK101" i="9"/>
  <c r="BI101" i="9"/>
  <c r="BH101" i="9"/>
  <c r="BG101" i="9"/>
  <c r="BF101" i="9"/>
  <c r="T101" i="9"/>
  <c r="R101" i="9"/>
  <c r="P101" i="9"/>
  <c r="J101" i="9"/>
  <c r="BE101" i="9" s="1"/>
  <c r="BK100" i="9"/>
  <c r="BI100" i="9"/>
  <c r="BH100" i="9"/>
  <c r="BG100" i="9"/>
  <c r="BF100" i="9"/>
  <c r="T100" i="9"/>
  <c r="R100" i="9"/>
  <c r="P100" i="9"/>
  <c r="J100" i="9"/>
  <c r="BE100" i="9" s="1"/>
  <c r="BK99" i="9"/>
  <c r="BI99" i="9"/>
  <c r="BH99" i="9"/>
  <c r="BG99" i="9"/>
  <c r="BF99" i="9"/>
  <c r="T99" i="9"/>
  <c r="R99" i="9"/>
  <c r="P99" i="9"/>
  <c r="J99" i="9"/>
  <c r="BE99" i="9" s="1"/>
  <c r="BK97" i="9"/>
  <c r="BI97" i="9"/>
  <c r="BH97" i="9"/>
  <c r="BG97" i="9"/>
  <c r="BF97" i="9"/>
  <c r="T97" i="9"/>
  <c r="R97" i="9"/>
  <c r="P97" i="9"/>
  <c r="J97" i="9"/>
  <c r="BE97" i="9" s="1"/>
  <c r="BK95" i="9"/>
  <c r="BI95" i="9"/>
  <c r="BH95" i="9"/>
  <c r="BG95" i="9"/>
  <c r="BF95" i="9"/>
  <c r="T95" i="9"/>
  <c r="R95" i="9"/>
  <c r="P95" i="9"/>
  <c r="J95" i="9"/>
  <c r="BE95" i="9" s="1"/>
  <c r="BK93" i="9"/>
  <c r="BI93" i="9"/>
  <c r="BH93" i="9"/>
  <c r="BG93" i="9"/>
  <c r="BF93" i="9"/>
  <c r="T93" i="9"/>
  <c r="R93" i="9"/>
  <c r="P93" i="9"/>
  <c r="J93" i="9"/>
  <c r="BE93" i="9" s="1"/>
  <c r="BK91" i="9"/>
  <c r="BI91" i="9"/>
  <c r="BH91" i="9"/>
  <c r="BG91" i="9"/>
  <c r="BF91" i="9"/>
  <c r="T91" i="9"/>
  <c r="R91" i="9"/>
  <c r="P91" i="9"/>
  <c r="J91" i="9"/>
  <c r="BE91" i="9" s="1"/>
  <c r="BK89" i="9"/>
  <c r="BI89" i="9"/>
  <c r="BH89" i="9"/>
  <c r="BG89" i="9"/>
  <c r="BF89" i="9"/>
  <c r="T89" i="9"/>
  <c r="T86" i="9" s="1"/>
  <c r="R89" i="9"/>
  <c r="P89" i="9"/>
  <c r="J89" i="9"/>
  <c r="BE89" i="9" s="1"/>
  <c r="BK87" i="9"/>
  <c r="BI87" i="9"/>
  <c r="BH87" i="9"/>
  <c r="BG87" i="9"/>
  <c r="BF87" i="9"/>
  <c r="T87" i="9"/>
  <c r="R87" i="9"/>
  <c r="R86" i="9" s="1"/>
  <c r="P87" i="9"/>
  <c r="P86" i="9" s="1"/>
  <c r="J87" i="9"/>
  <c r="BE87" i="9" s="1"/>
  <c r="J33" i="9" s="1"/>
  <c r="AV56" i="7" s="1"/>
  <c r="F78" i="9"/>
  <c r="E76" i="9"/>
  <c r="F52" i="9"/>
  <c r="E50" i="9"/>
  <c r="J37" i="9"/>
  <c r="J36" i="9"/>
  <c r="AY56" i="7" s="1"/>
  <c r="J35" i="9"/>
  <c r="AX56" i="7" s="1"/>
  <c r="J24" i="9"/>
  <c r="E24" i="9"/>
  <c r="J23" i="9"/>
  <c r="J21" i="9"/>
  <c r="E21" i="9"/>
  <c r="J54" i="9" s="1"/>
  <c r="J20" i="9"/>
  <c r="J18" i="9"/>
  <c r="E18" i="9"/>
  <c r="F81" i="9" s="1"/>
  <c r="J17" i="9"/>
  <c r="J15" i="9"/>
  <c r="E15" i="9"/>
  <c r="F54" i="9" s="1"/>
  <c r="J14" i="9"/>
  <c r="J12" i="9"/>
  <c r="J78" i="9" s="1"/>
  <c r="E7" i="9"/>
  <c r="E48" i="9" s="1"/>
  <c r="BK241" i="8"/>
  <c r="BI241" i="8"/>
  <c r="BH241" i="8"/>
  <c r="BG241" i="8"/>
  <c r="BF241" i="8"/>
  <c r="T241" i="8"/>
  <c r="R241" i="8"/>
  <c r="P241" i="8"/>
  <c r="J241" i="8"/>
  <c r="BE241" i="8" s="1"/>
  <c r="BK239" i="8"/>
  <c r="BI239" i="8"/>
  <c r="BH239" i="8"/>
  <c r="BG239" i="8"/>
  <c r="BF239" i="8"/>
  <c r="T239" i="8"/>
  <c r="R239" i="8"/>
  <c r="P239" i="8"/>
  <c r="J239" i="8"/>
  <c r="BE239" i="8" s="1"/>
  <c r="BK238" i="8"/>
  <c r="J238" i="8" s="1"/>
  <c r="J65" i="8" s="1"/>
  <c r="T238" i="8"/>
  <c r="P238" i="8"/>
  <c r="BK236" i="8"/>
  <c r="BI236" i="8"/>
  <c r="BH236" i="8"/>
  <c r="BG236" i="8"/>
  <c r="BF236" i="8"/>
  <c r="T236" i="8"/>
  <c r="R236" i="8"/>
  <c r="P236" i="8"/>
  <c r="J236" i="8"/>
  <c r="BE236" i="8" s="1"/>
  <c r="BK234" i="8"/>
  <c r="BI234" i="8"/>
  <c r="BH234" i="8"/>
  <c r="BG234" i="8"/>
  <c r="BF234" i="8"/>
  <c r="T234" i="8"/>
  <c r="R234" i="8"/>
  <c r="P234" i="8"/>
  <c r="J234" i="8"/>
  <c r="BE234" i="8" s="1"/>
  <c r="BK232" i="8"/>
  <c r="BI232" i="8"/>
  <c r="BH232" i="8"/>
  <c r="BG232" i="8"/>
  <c r="BF232" i="8"/>
  <c r="T232" i="8"/>
  <c r="R232" i="8"/>
  <c r="P232" i="8"/>
  <c r="J232" i="8"/>
  <c r="BE232" i="8" s="1"/>
  <c r="BK230" i="8"/>
  <c r="BI230" i="8"/>
  <c r="BH230" i="8"/>
  <c r="BG230" i="8"/>
  <c r="BF230" i="8"/>
  <c r="T230" i="8"/>
  <c r="R230" i="8"/>
  <c r="R229" i="8" s="1"/>
  <c r="P230" i="8"/>
  <c r="P229" i="8" s="1"/>
  <c r="J230" i="8"/>
  <c r="BE230" i="8" s="1"/>
  <c r="BK227" i="8"/>
  <c r="BI227" i="8"/>
  <c r="BH227" i="8"/>
  <c r="BG227" i="8"/>
  <c r="BF227" i="8"/>
  <c r="T227" i="8"/>
  <c r="R227" i="8"/>
  <c r="P227" i="8"/>
  <c r="J227" i="8"/>
  <c r="BE227" i="8" s="1"/>
  <c r="BK225" i="8"/>
  <c r="BI225" i="8"/>
  <c r="BH225" i="8"/>
  <c r="BG225" i="8"/>
  <c r="BF225" i="8"/>
  <c r="T225" i="8"/>
  <c r="R225" i="8"/>
  <c r="P225" i="8"/>
  <c r="J225" i="8"/>
  <c r="BE225" i="8" s="1"/>
  <c r="BK223" i="8"/>
  <c r="BI223" i="8"/>
  <c r="BH223" i="8"/>
  <c r="BG223" i="8"/>
  <c r="BF223" i="8"/>
  <c r="T223" i="8"/>
  <c r="R223" i="8"/>
  <c r="P223" i="8"/>
  <c r="J223" i="8"/>
  <c r="BE223" i="8" s="1"/>
  <c r="BK221" i="8"/>
  <c r="BI221" i="8"/>
  <c r="BH221" i="8"/>
  <c r="BG221" i="8"/>
  <c r="BF221" i="8"/>
  <c r="T221" i="8"/>
  <c r="R221" i="8"/>
  <c r="P221" i="8"/>
  <c r="J221" i="8"/>
  <c r="BE221" i="8" s="1"/>
  <c r="BK219" i="8"/>
  <c r="BI219" i="8"/>
  <c r="BH219" i="8"/>
  <c r="BG219" i="8"/>
  <c r="BF219" i="8"/>
  <c r="T219" i="8"/>
  <c r="R219" i="8"/>
  <c r="P219" i="8"/>
  <c r="J219" i="8"/>
  <c r="BE219" i="8" s="1"/>
  <c r="BK217" i="8"/>
  <c r="BI217" i="8"/>
  <c r="BH217" i="8"/>
  <c r="BG217" i="8"/>
  <c r="BF217" i="8"/>
  <c r="T217" i="8"/>
  <c r="R217" i="8"/>
  <c r="P217" i="8"/>
  <c r="J217" i="8"/>
  <c r="BE217" i="8" s="1"/>
  <c r="BK215" i="8"/>
  <c r="BI215" i="8"/>
  <c r="BH215" i="8"/>
  <c r="BG215" i="8"/>
  <c r="BF215" i="8"/>
  <c r="T215" i="8"/>
  <c r="R215" i="8"/>
  <c r="P215" i="8"/>
  <c r="J215" i="8"/>
  <c r="BE215" i="8" s="1"/>
  <c r="BK213" i="8"/>
  <c r="BI213" i="8"/>
  <c r="BH213" i="8"/>
  <c r="BG213" i="8"/>
  <c r="BF213" i="8"/>
  <c r="T213" i="8"/>
  <c r="R213" i="8"/>
  <c r="P213" i="8"/>
  <c r="J213" i="8"/>
  <c r="BE213" i="8" s="1"/>
  <c r="BK211" i="8"/>
  <c r="BI211" i="8"/>
  <c r="BH211" i="8"/>
  <c r="BG211" i="8"/>
  <c r="BF211" i="8"/>
  <c r="T211" i="8"/>
  <c r="R211" i="8"/>
  <c r="P211" i="8"/>
  <c r="J211" i="8"/>
  <c r="BE211" i="8" s="1"/>
  <c r="BK209" i="8"/>
  <c r="BI209" i="8"/>
  <c r="BH209" i="8"/>
  <c r="BG209" i="8"/>
  <c r="BF209" i="8"/>
  <c r="T209" i="8"/>
  <c r="R209" i="8"/>
  <c r="P209" i="8"/>
  <c r="J209" i="8"/>
  <c r="BE209" i="8" s="1"/>
  <c r="BK207" i="8"/>
  <c r="BI207" i="8"/>
  <c r="BH207" i="8"/>
  <c r="BG207" i="8"/>
  <c r="BF207" i="8"/>
  <c r="T207" i="8"/>
  <c r="R207" i="8"/>
  <c r="P207" i="8"/>
  <c r="J207" i="8"/>
  <c r="BE207" i="8" s="1"/>
  <c r="BK205" i="8"/>
  <c r="BI205" i="8"/>
  <c r="BH205" i="8"/>
  <c r="BG205" i="8"/>
  <c r="BF205" i="8"/>
  <c r="T205" i="8"/>
  <c r="R205" i="8"/>
  <c r="P205" i="8"/>
  <c r="J205" i="8"/>
  <c r="BE205" i="8" s="1"/>
  <c r="BK203" i="8"/>
  <c r="BI203" i="8"/>
  <c r="BH203" i="8"/>
  <c r="BG203" i="8"/>
  <c r="BF203" i="8"/>
  <c r="T203" i="8"/>
  <c r="R203" i="8"/>
  <c r="P203" i="8"/>
  <c r="J203" i="8"/>
  <c r="BE203" i="8" s="1"/>
  <c r="BK201" i="8"/>
  <c r="BI201" i="8"/>
  <c r="BH201" i="8"/>
  <c r="BG201" i="8"/>
  <c r="BF201" i="8"/>
  <c r="BE201" i="8"/>
  <c r="T201" i="8"/>
  <c r="R201" i="8"/>
  <c r="P201" i="8"/>
  <c r="J201" i="8"/>
  <c r="BK199" i="8"/>
  <c r="BI199" i="8"/>
  <c r="BH199" i="8"/>
  <c r="BG199" i="8"/>
  <c r="BF199" i="8"/>
  <c r="T199" i="8"/>
  <c r="R199" i="8"/>
  <c r="P199" i="8"/>
  <c r="J199" i="8"/>
  <c r="BE199" i="8" s="1"/>
  <c r="BK197" i="8"/>
  <c r="BI197" i="8"/>
  <c r="BH197" i="8"/>
  <c r="BG197" i="8"/>
  <c r="BF197" i="8"/>
  <c r="T197" i="8"/>
  <c r="R197" i="8"/>
  <c r="P197" i="8"/>
  <c r="J197" i="8"/>
  <c r="BE197" i="8" s="1"/>
  <c r="BK196" i="8"/>
  <c r="BI196" i="8"/>
  <c r="BH196" i="8"/>
  <c r="BG196" i="8"/>
  <c r="BF196" i="8"/>
  <c r="T196" i="8"/>
  <c r="R196" i="8"/>
  <c r="P196" i="8"/>
  <c r="J196" i="8"/>
  <c r="BE196" i="8" s="1"/>
  <c r="BK195" i="8"/>
  <c r="BI195" i="8"/>
  <c r="BH195" i="8"/>
  <c r="BG195" i="8"/>
  <c r="BF195" i="8"/>
  <c r="BE195" i="8"/>
  <c r="T195" i="8"/>
  <c r="R195" i="8"/>
  <c r="P195" i="8"/>
  <c r="J195" i="8"/>
  <c r="BK193" i="8"/>
  <c r="BI193" i="8"/>
  <c r="BH193" i="8"/>
  <c r="BG193" i="8"/>
  <c r="BF193" i="8"/>
  <c r="T193" i="8"/>
  <c r="R193" i="8"/>
  <c r="P193" i="8"/>
  <c r="J193" i="8"/>
  <c r="BE193" i="8" s="1"/>
  <c r="BK191" i="8"/>
  <c r="BI191" i="8"/>
  <c r="BH191" i="8"/>
  <c r="BG191" i="8"/>
  <c r="BF191" i="8"/>
  <c r="T191" i="8"/>
  <c r="R191" i="8"/>
  <c r="P191" i="8"/>
  <c r="J191" i="8"/>
  <c r="BE191" i="8" s="1"/>
  <c r="BK189" i="8"/>
  <c r="BI189" i="8"/>
  <c r="BH189" i="8"/>
  <c r="BG189" i="8"/>
  <c r="BF189" i="8"/>
  <c r="T189" i="8"/>
  <c r="R189" i="8"/>
  <c r="P189" i="8"/>
  <c r="J189" i="8"/>
  <c r="BE189" i="8" s="1"/>
  <c r="BK188" i="8"/>
  <c r="BI188" i="8"/>
  <c r="BH188" i="8"/>
  <c r="BG188" i="8"/>
  <c r="BF188" i="8"/>
  <c r="BE188" i="8"/>
  <c r="T188" i="8"/>
  <c r="R188" i="8"/>
  <c r="P188" i="8"/>
  <c r="J188" i="8"/>
  <c r="BK186" i="8"/>
  <c r="BI186" i="8"/>
  <c r="BH186" i="8"/>
  <c r="BG186" i="8"/>
  <c r="BF186" i="8"/>
  <c r="T186" i="8"/>
  <c r="R186" i="8"/>
  <c r="P186" i="8"/>
  <c r="J186" i="8"/>
  <c r="BE186" i="8" s="1"/>
  <c r="BK184" i="8"/>
  <c r="BI184" i="8"/>
  <c r="BH184" i="8"/>
  <c r="BG184" i="8"/>
  <c r="BF184" i="8"/>
  <c r="BE184" i="8"/>
  <c r="T184" i="8"/>
  <c r="R184" i="8"/>
  <c r="P184" i="8"/>
  <c r="J184" i="8"/>
  <c r="BK182" i="8"/>
  <c r="BI182" i="8"/>
  <c r="BH182" i="8"/>
  <c r="BG182" i="8"/>
  <c r="BF182" i="8"/>
  <c r="T182" i="8"/>
  <c r="R182" i="8"/>
  <c r="P182" i="8"/>
  <c r="J182" i="8"/>
  <c r="BE182" i="8" s="1"/>
  <c r="BK180" i="8"/>
  <c r="BI180" i="8"/>
  <c r="BH180" i="8"/>
  <c r="BG180" i="8"/>
  <c r="BF180" i="8"/>
  <c r="T180" i="8"/>
  <c r="R180" i="8"/>
  <c r="P180" i="8"/>
  <c r="J180" i="8"/>
  <c r="BE180" i="8" s="1"/>
  <c r="BK178" i="8"/>
  <c r="BI178" i="8"/>
  <c r="BH178" i="8"/>
  <c r="BG178" i="8"/>
  <c r="BF178" i="8"/>
  <c r="T178" i="8"/>
  <c r="R178" i="8"/>
  <c r="P178" i="8"/>
  <c r="J178" i="8"/>
  <c r="BE178" i="8" s="1"/>
  <c r="BK176" i="8"/>
  <c r="BI176" i="8"/>
  <c r="BH176" i="8"/>
  <c r="BG176" i="8"/>
  <c r="BF176" i="8"/>
  <c r="BE176" i="8"/>
  <c r="T176" i="8"/>
  <c r="R176" i="8"/>
  <c r="P176" i="8"/>
  <c r="J176" i="8"/>
  <c r="BK174" i="8"/>
  <c r="BK173" i="8" s="1"/>
  <c r="J173" i="8" s="1"/>
  <c r="J63" i="8" s="1"/>
  <c r="BI174" i="8"/>
  <c r="BH174" i="8"/>
  <c r="BG174" i="8"/>
  <c r="BF174" i="8"/>
  <c r="T174" i="8"/>
  <c r="T173" i="8" s="1"/>
  <c r="R174" i="8"/>
  <c r="P174" i="8"/>
  <c r="P173" i="8" s="1"/>
  <c r="J174" i="8"/>
  <c r="BE174" i="8" s="1"/>
  <c r="BK171" i="8"/>
  <c r="BI171" i="8"/>
  <c r="BH171" i="8"/>
  <c r="BG171" i="8"/>
  <c r="BF171" i="8"/>
  <c r="T171" i="8"/>
  <c r="R171" i="8"/>
  <c r="P171" i="8"/>
  <c r="J171" i="8"/>
  <c r="BE171" i="8" s="1"/>
  <c r="BK170" i="8"/>
  <c r="BI170" i="8"/>
  <c r="BH170" i="8"/>
  <c r="BG170" i="8"/>
  <c r="BF170" i="8"/>
  <c r="T170" i="8"/>
  <c r="R170" i="8"/>
  <c r="P170" i="8"/>
  <c r="J170" i="8"/>
  <c r="BE170" i="8" s="1"/>
  <c r="BK169" i="8"/>
  <c r="BI169" i="8"/>
  <c r="BH169" i="8"/>
  <c r="BG169" i="8"/>
  <c r="BF169" i="8"/>
  <c r="T169" i="8"/>
  <c r="R169" i="8"/>
  <c r="P169" i="8"/>
  <c r="J169" i="8"/>
  <c r="BE169" i="8" s="1"/>
  <c r="BK168" i="8"/>
  <c r="BI168" i="8"/>
  <c r="BH168" i="8"/>
  <c r="BG168" i="8"/>
  <c r="BF168" i="8"/>
  <c r="T168" i="8"/>
  <c r="R168" i="8"/>
  <c r="P168" i="8"/>
  <c r="J168" i="8"/>
  <c r="BE168" i="8" s="1"/>
  <c r="BK166" i="8"/>
  <c r="BI166" i="8"/>
  <c r="BH166" i="8"/>
  <c r="BG166" i="8"/>
  <c r="BF166" i="8"/>
  <c r="T166" i="8"/>
  <c r="R166" i="8"/>
  <c r="P166" i="8"/>
  <c r="J166" i="8"/>
  <c r="BE166" i="8" s="1"/>
  <c r="BK164" i="8"/>
  <c r="BI164" i="8"/>
  <c r="BH164" i="8"/>
  <c r="BG164" i="8"/>
  <c r="BF164" i="8"/>
  <c r="T164" i="8"/>
  <c r="R164" i="8"/>
  <c r="P164" i="8"/>
  <c r="J164" i="8"/>
  <c r="BE164" i="8" s="1"/>
  <c r="BK162" i="8"/>
  <c r="BI162" i="8"/>
  <c r="BH162" i="8"/>
  <c r="BG162" i="8"/>
  <c r="BF162" i="8"/>
  <c r="T162" i="8"/>
  <c r="R162" i="8"/>
  <c r="P162" i="8"/>
  <c r="J162" i="8"/>
  <c r="BE162" i="8" s="1"/>
  <c r="BK160" i="8"/>
  <c r="BI160" i="8"/>
  <c r="BH160" i="8"/>
  <c r="BG160" i="8"/>
  <c r="BF160" i="8"/>
  <c r="T160" i="8"/>
  <c r="R160" i="8"/>
  <c r="P160" i="8"/>
  <c r="J160" i="8"/>
  <c r="BE160" i="8" s="1"/>
  <c r="BK158" i="8"/>
  <c r="BI158" i="8"/>
  <c r="BH158" i="8"/>
  <c r="BG158" i="8"/>
  <c r="BF158" i="8"/>
  <c r="T158" i="8"/>
  <c r="R158" i="8"/>
  <c r="P158" i="8"/>
  <c r="J158" i="8"/>
  <c r="BE158" i="8" s="1"/>
  <c r="BK156" i="8"/>
  <c r="BI156" i="8"/>
  <c r="BH156" i="8"/>
  <c r="BG156" i="8"/>
  <c r="BF156" i="8"/>
  <c r="T156" i="8"/>
  <c r="R156" i="8"/>
  <c r="P156" i="8"/>
  <c r="J156" i="8"/>
  <c r="BE156" i="8" s="1"/>
  <c r="BK154" i="8"/>
  <c r="BI154" i="8"/>
  <c r="BH154" i="8"/>
  <c r="BG154" i="8"/>
  <c r="BF154" i="8"/>
  <c r="T154" i="8"/>
  <c r="R154" i="8"/>
  <c r="P154" i="8"/>
  <c r="J154" i="8"/>
  <c r="BE154" i="8" s="1"/>
  <c r="BK152" i="8"/>
  <c r="BI152" i="8"/>
  <c r="BH152" i="8"/>
  <c r="BG152" i="8"/>
  <c r="BF152" i="8"/>
  <c r="T152" i="8"/>
  <c r="R152" i="8"/>
  <c r="P152" i="8"/>
  <c r="J152" i="8"/>
  <c r="BE152" i="8" s="1"/>
  <c r="BK150" i="8"/>
  <c r="BI150" i="8"/>
  <c r="BH150" i="8"/>
  <c r="BG150" i="8"/>
  <c r="BF150" i="8"/>
  <c r="T150" i="8"/>
  <c r="R150" i="8"/>
  <c r="P150" i="8"/>
  <c r="J150" i="8"/>
  <c r="BE150" i="8" s="1"/>
  <c r="BK148" i="8"/>
  <c r="BI148" i="8"/>
  <c r="BH148" i="8"/>
  <c r="BG148" i="8"/>
  <c r="BF148" i="8"/>
  <c r="T148" i="8"/>
  <c r="R148" i="8"/>
  <c r="P148" i="8"/>
  <c r="J148" i="8"/>
  <c r="BE148" i="8" s="1"/>
  <c r="BK146" i="8"/>
  <c r="BI146" i="8"/>
  <c r="BH146" i="8"/>
  <c r="BG146" i="8"/>
  <c r="BF146" i="8"/>
  <c r="T146" i="8"/>
  <c r="R146" i="8"/>
  <c r="P146" i="8"/>
  <c r="J146" i="8"/>
  <c r="BE146" i="8" s="1"/>
  <c r="BK144" i="8"/>
  <c r="BI144" i="8"/>
  <c r="BH144" i="8"/>
  <c r="BG144" i="8"/>
  <c r="BF144" i="8"/>
  <c r="T144" i="8"/>
  <c r="R144" i="8"/>
  <c r="P144" i="8"/>
  <c r="J144" i="8"/>
  <c r="BE144" i="8" s="1"/>
  <c r="BK142" i="8"/>
  <c r="BI142" i="8"/>
  <c r="BH142" i="8"/>
  <c r="BG142" i="8"/>
  <c r="BF142" i="8"/>
  <c r="T142" i="8"/>
  <c r="R142" i="8"/>
  <c r="P142" i="8"/>
  <c r="J142" i="8"/>
  <c r="BE142" i="8" s="1"/>
  <c r="BK140" i="8"/>
  <c r="BI140" i="8"/>
  <c r="BH140" i="8"/>
  <c r="BG140" i="8"/>
  <c r="BF140" i="8"/>
  <c r="T140" i="8"/>
  <c r="R140" i="8"/>
  <c r="P140" i="8"/>
  <c r="J140" i="8"/>
  <c r="BE140" i="8" s="1"/>
  <c r="BK138" i="8"/>
  <c r="BI138" i="8"/>
  <c r="BH138" i="8"/>
  <c r="BG138" i="8"/>
  <c r="BF138" i="8"/>
  <c r="T138" i="8"/>
  <c r="R138" i="8"/>
  <c r="P138" i="8"/>
  <c r="J138" i="8"/>
  <c r="BE138" i="8" s="1"/>
  <c r="BK136" i="8"/>
  <c r="BI136" i="8"/>
  <c r="BH136" i="8"/>
  <c r="BG136" i="8"/>
  <c r="BF136" i="8"/>
  <c r="T136" i="8"/>
  <c r="R136" i="8"/>
  <c r="P136" i="8"/>
  <c r="J136" i="8"/>
  <c r="BE136" i="8" s="1"/>
  <c r="BK134" i="8"/>
  <c r="BI134" i="8"/>
  <c r="BH134" i="8"/>
  <c r="BG134" i="8"/>
  <c r="BF134" i="8"/>
  <c r="T134" i="8"/>
  <c r="R134" i="8"/>
  <c r="R129" i="8" s="1"/>
  <c r="P134" i="8"/>
  <c r="J134" i="8"/>
  <c r="BE134" i="8" s="1"/>
  <c r="BK132" i="8"/>
  <c r="BI132" i="8"/>
  <c r="BH132" i="8"/>
  <c r="BG132" i="8"/>
  <c r="BF132" i="8"/>
  <c r="T132" i="8"/>
  <c r="R132" i="8"/>
  <c r="P132" i="8"/>
  <c r="J132" i="8"/>
  <c r="BE132" i="8" s="1"/>
  <c r="BK130" i="8"/>
  <c r="BI130" i="8"/>
  <c r="BH130" i="8"/>
  <c r="BG130" i="8"/>
  <c r="BF130" i="8"/>
  <c r="T130" i="8"/>
  <c r="R130" i="8"/>
  <c r="P130" i="8"/>
  <c r="J130" i="8"/>
  <c r="BE130" i="8" s="1"/>
  <c r="BK127" i="8"/>
  <c r="BI127" i="8"/>
  <c r="BH127" i="8"/>
  <c r="BG127" i="8"/>
  <c r="BF127" i="8"/>
  <c r="BE127" i="8"/>
  <c r="T127" i="8"/>
  <c r="R127" i="8"/>
  <c r="P127" i="8"/>
  <c r="J127" i="8"/>
  <c r="BK126" i="8"/>
  <c r="BI126" i="8"/>
  <c r="BH126" i="8"/>
  <c r="BG126" i="8"/>
  <c r="BF126" i="8"/>
  <c r="T126" i="8"/>
  <c r="R126" i="8"/>
  <c r="P126" i="8"/>
  <c r="J126" i="8"/>
  <c r="BE126" i="8" s="1"/>
  <c r="BK125" i="8"/>
  <c r="BI125" i="8"/>
  <c r="BH125" i="8"/>
  <c r="BG125" i="8"/>
  <c r="BF125" i="8"/>
  <c r="BE125" i="8"/>
  <c r="T125" i="8"/>
  <c r="R125" i="8"/>
  <c r="P125" i="8"/>
  <c r="J125" i="8"/>
  <c r="BK123" i="8"/>
  <c r="BI123" i="8"/>
  <c r="BH123" i="8"/>
  <c r="BG123" i="8"/>
  <c r="BF123" i="8"/>
  <c r="T123" i="8"/>
  <c r="R123" i="8"/>
  <c r="P123" i="8"/>
  <c r="J123" i="8"/>
  <c r="BE123" i="8" s="1"/>
  <c r="BK121" i="8"/>
  <c r="BI121" i="8"/>
  <c r="BH121" i="8"/>
  <c r="BG121" i="8"/>
  <c r="BF121" i="8"/>
  <c r="T121" i="8"/>
  <c r="R121" i="8"/>
  <c r="P121" i="8"/>
  <c r="J121" i="8"/>
  <c r="BE121" i="8" s="1"/>
  <c r="BK119" i="8"/>
  <c r="BI119" i="8"/>
  <c r="BH119" i="8"/>
  <c r="BG119" i="8"/>
  <c r="BF119" i="8"/>
  <c r="BE119" i="8"/>
  <c r="T119" i="8"/>
  <c r="R119" i="8"/>
  <c r="P119" i="8"/>
  <c r="J119" i="8"/>
  <c r="BK117" i="8"/>
  <c r="BI117" i="8"/>
  <c r="BH117" i="8"/>
  <c r="BG117" i="8"/>
  <c r="BF117" i="8"/>
  <c r="BE117" i="8"/>
  <c r="T117" i="8"/>
  <c r="R117" i="8"/>
  <c r="P117" i="8"/>
  <c r="J117" i="8"/>
  <c r="BK115" i="8"/>
  <c r="BI115" i="8"/>
  <c r="BH115" i="8"/>
  <c r="BG115" i="8"/>
  <c r="BF115" i="8"/>
  <c r="T115" i="8"/>
  <c r="R115" i="8"/>
  <c r="P115" i="8"/>
  <c r="J115" i="8"/>
  <c r="BE115" i="8" s="1"/>
  <c r="BK114" i="8"/>
  <c r="BI114" i="8"/>
  <c r="BH114" i="8"/>
  <c r="BG114" i="8"/>
  <c r="BF114" i="8"/>
  <c r="T114" i="8"/>
  <c r="R114" i="8"/>
  <c r="P114" i="8"/>
  <c r="J114" i="8"/>
  <c r="BE114" i="8" s="1"/>
  <c r="BK112" i="8"/>
  <c r="BI112" i="8"/>
  <c r="BH112" i="8"/>
  <c r="BG112" i="8"/>
  <c r="BF112" i="8"/>
  <c r="T112" i="8"/>
  <c r="R112" i="8"/>
  <c r="P112" i="8"/>
  <c r="J112" i="8"/>
  <c r="BE112" i="8" s="1"/>
  <c r="BK110" i="8"/>
  <c r="BI110" i="8"/>
  <c r="BH110" i="8"/>
  <c r="BG110" i="8"/>
  <c r="BF110" i="8"/>
  <c r="BE110" i="8"/>
  <c r="T110" i="8"/>
  <c r="R110" i="8"/>
  <c r="P110" i="8"/>
  <c r="J110" i="8"/>
  <c r="BK108" i="8"/>
  <c r="BI108" i="8"/>
  <c r="BH108" i="8"/>
  <c r="BG108" i="8"/>
  <c r="BF108" i="8"/>
  <c r="BE108" i="8"/>
  <c r="T108" i="8"/>
  <c r="R108" i="8"/>
  <c r="P108" i="8"/>
  <c r="J108" i="8"/>
  <c r="BK106" i="8"/>
  <c r="BI106" i="8"/>
  <c r="BH106" i="8"/>
  <c r="BG106" i="8"/>
  <c r="BF106" i="8"/>
  <c r="BE106" i="8"/>
  <c r="T106" i="8"/>
  <c r="R106" i="8"/>
  <c r="P106" i="8"/>
  <c r="J106" i="8"/>
  <c r="BK104" i="8"/>
  <c r="BI104" i="8"/>
  <c r="BH104" i="8"/>
  <c r="BG104" i="8"/>
  <c r="BF104" i="8"/>
  <c r="T104" i="8"/>
  <c r="R104" i="8"/>
  <c r="P104" i="8"/>
  <c r="J104" i="8"/>
  <c r="BE104" i="8" s="1"/>
  <c r="BK102" i="8"/>
  <c r="BI102" i="8"/>
  <c r="BH102" i="8"/>
  <c r="BG102" i="8"/>
  <c r="BF102" i="8"/>
  <c r="T102" i="8"/>
  <c r="R102" i="8"/>
  <c r="P102" i="8"/>
  <c r="J102" i="8"/>
  <c r="BE102" i="8" s="1"/>
  <c r="BK100" i="8"/>
  <c r="BI100" i="8"/>
  <c r="BH100" i="8"/>
  <c r="BG100" i="8"/>
  <c r="BF100" i="8"/>
  <c r="T100" i="8"/>
  <c r="R100" i="8"/>
  <c r="P100" i="8"/>
  <c r="J100" i="8"/>
  <c r="BE100" i="8" s="1"/>
  <c r="BK98" i="8"/>
  <c r="BI98" i="8"/>
  <c r="BH98" i="8"/>
  <c r="BG98" i="8"/>
  <c r="BF98" i="8"/>
  <c r="T98" i="8"/>
  <c r="R98" i="8"/>
  <c r="P98" i="8"/>
  <c r="J98" i="8"/>
  <c r="BE98" i="8" s="1"/>
  <c r="BK96" i="8"/>
  <c r="BI96" i="8"/>
  <c r="BH96" i="8"/>
  <c r="BG96" i="8"/>
  <c r="BF96" i="8"/>
  <c r="BE96" i="8"/>
  <c r="T96" i="8"/>
  <c r="R96" i="8"/>
  <c r="P96" i="8"/>
  <c r="J96" i="8"/>
  <c r="BK94" i="8"/>
  <c r="BI94" i="8"/>
  <c r="BH94" i="8"/>
  <c r="BG94" i="8"/>
  <c r="BF94" i="8"/>
  <c r="BE94" i="8"/>
  <c r="T94" i="8"/>
  <c r="T87" i="8" s="1"/>
  <c r="R94" i="8"/>
  <c r="P94" i="8"/>
  <c r="J94" i="8"/>
  <c r="BK92" i="8"/>
  <c r="BI92" i="8"/>
  <c r="BH92" i="8"/>
  <c r="BG92" i="8"/>
  <c r="BF92" i="8"/>
  <c r="T92" i="8"/>
  <c r="R92" i="8"/>
  <c r="P92" i="8"/>
  <c r="P87" i="8" s="1"/>
  <c r="J92" i="8"/>
  <c r="BE92" i="8" s="1"/>
  <c r="BK90" i="8"/>
  <c r="BI90" i="8"/>
  <c r="BH90" i="8"/>
  <c r="BG90" i="8"/>
  <c r="BF90" i="8"/>
  <c r="T90" i="8"/>
  <c r="R90" i="8"/>
  <c r="P90" i="8"/>
  <c r="J90" i="8"/>
  <c r="BE90" i="8" s="1"/>
  <c r="BK88" i="8"/>
  <c r="BK87" i="8" s="1"/>
  <c r="J87" i="8" s="1"/>
  <c r="J61" i="8" s="1"/>
  <c r="BI88" i="8"/>
  <c r="BH88" i="8"/>
  <c r="BG88" i="8"/>
  <c r="BF88" i="8"/>
  <c r="T88" i="8"/>
  <c r="R88" i="8"/>
  <c r="P88" i="8"/>
  <c r="J88" i="8"/>
  <c r="BE88" i="8" s="1"/>
  <c r="J81" i="8"/>
  <c r="J79" i="8"/>
  <c r="F79" i="8"/>
  <c r="E77" i="8"/>
  <c r="F52" i="8"/>
  <c r="E50" i="8"/>
  <c r="J37" i="8"/>
  <c r="J36" i="8"/>
  <c r="AY55" i="7" s="1"/>
  <c r="J35" i="8"/>
  <c r="AX55" i="7" s="1"/>
  <c r="J24" i="8"/>
  <c r="E24" i="8"/>
  <c r="J55" i="8" s="1"/>
  <c r="J23" i="8"/>
  <c r="J21" i="8"/>
  <c r="E21" i="8"/>
  <c r="J54" i="8" s="1"/>
  <c r="J20" i="8"/>
  <c r="J18" i="8"/>
  <c r="E18" i="8"/>
  <c r="F82" i="8" s="1"/>
  <c r="J17" i="8"/>
  <c r="J15" i="8"/>
  <c r="E15" i="8"/>
  <c r="F81" i="8" s="1"/>
  <c r="J14" i="8"/>
  <c r="J12" i="8"/>
  <c r="J52" i="8" s="1"/>
  <c r="E7" i="8"/>
  <c r="AS54" i="7"/>
  <c r="AM50" i="7"/>
  <c r="L50" i="7"/>
  <c r="AM49" i="7"/>
  <c r="L49" i="7"/>
  <c r="AM47" i="7"/>
  <c r="L47" i="7"/>
  <c r="L45" i="7"/>
  <c r="L44" i="7"/>
  <c r="R173" i="8" l="1"/>
  <c r="R103" i="9"/>
  <c r="R85" i="9" s="1"/>
  <c r="R84" i="9" s="1"/>
  <c r="J34" i="9"/>
  <c r="AW56" i="7" s="1"/>
  <c r="F53" i="10"/>
  <c r="F12" i="10" s="1"/>
  <c r="J34" i="8"/>
  <c r="AW55" i="7" s="1"/>
  <c r="F35" i="9"/>
  <c r="BB56" i="7" s="1"/>
  <c r="F27" i="11"/>
  <c r="F9" i="11" s="1"/>
  <c r="E47" i="11"/>
  <c r="F47" i="11" s="1"/>
  <c r="F27" i="13"/>
  <c r="F5" i="13" s="1"/>
  <c r="F27" i="10"/>
  <c r="F9" i="10" s="1"/>
  <c r="F14" i="10" s="1"/>
  <c r="I286" i="2" s="1"/>
  <c r="F72" i="13"/>
  <c r="F7" i="13" s="1"/>
  <c r="F54" i="8"/>
  <c r="R238" i="8"/>
  <c r="F55" i="9"/>
  <c r="F37" i="9"/>
  <c r="BD56" i="7" s="1"/>
  <c r="F48" i="10"/>
  <c r="F11" i="10" s="1"/>
  <c r="F54" i="13"/>
  <c r="F6" i="13" s="1"/>
  <c r="F55" i="8"/>
  <c r="BK86" i="9"/>
  <c r="J86" i="9" s="1"/>
  <c r="J61" i="9" s="1"/>
  <c r="R132" i="9"/>
  <c r="F48" i="11"/>
  <c r="F11" i="11" s="1"/>
  <c r="F14" i="11" s="1"/>
  <c r="I321" i="3" s="1"/>
  <c r="F34" i="8"/>
  <c r="BA55" i="7" s="1"/>
  <c r="T132" i="9"/>
  <c r="T85" i="9" s="1"/>
  <c r="T84" i="9" s="1"/>
  <c r="F36" i="9"/>
  <c r="BC56" i="7" s="1"/>
  <c r="P132" i="9"/>
  <c r="BK129" i="8"/>
  <c r="F80" i="9"/>
  <c r="F35" i="12"/>
  <c r="F7" i="12" s="1"/>
  <c r="F10" i="12" s="1"/>
  <c r="F33" i="8"/>
  <c r="AZ55" i="7" s="1"/>
  <c r="J33" i="8"/>
  <c r="AV55" i="7" s="1"/>
  <c r="AT55" i="7" s="1"/>
  <c r="J129" i="8"/>
  <c r="J62" i="8" s="1"/>
  <c r="AT56" i="7"/>
  <c r="F37" i="8"/>
  <c r="BD55" i="7" s="1"/>
  <c r="BD54" i="7" s="1"/>
  <c r="W33" i="7" s="1"/>
  <c r="P129" i="8"/>
  <c r="E48" i="8"/>
  <c r="E75" i="8"/>
  <c r="J82" i="8"/>
  <c r="P86" i="8"/>
  <c r="P85" i="8" s="1"/>
  <c r="AU55" i="7" s="1"/>
  <c r="AU54" i="7" s="1"/>
  <c r="F36" i="8"/>
  <c r="BC55" i="7" s="1"/>
  <c r="BC54" i="7" s="1"/>
  <c r="T229" i="8"/>
  <c r="J81" i="9"/>
  <c r="J55" i="9"/>
  <c r="E74" i="9"/>
  <c r="P85" i="9"/>
  <c r="P84" i="9" s="1"/>
  <c r="AU56" i="7" s="1"/>
  <c r="F33" i="9"/>
  <c r="AZ56" i="7" s="1"/>
  <c r="R87" i="8"/>
  <c r="R86" i="8" s="1"/>
  <c r="R85" i="8" s="1"/>
  <c r="F35" i="8"/>
  <c r="BB55" i="7" s="1"/>
  <c r="BB54" i="7" s="1"/>
  <c r="T129" i="8"/>
  <c r="BK229" i="8"/>
  <c r="J229" i="8" s="1"/>
  <c r="J64" i="8" s="1"/>
  <c r="F10" i="13"/>
  <c r="F34" i="9"/>
  <c r="BA56" i="7" s="1"/>
  <c r="BA54" i="7" s="1"/>
  <c r="J52" i="9"/>
  <c r="J80" i="9"/>
  <c r="F47" i="12" l="1"/>
  <c r="I369" i="2"/>
  <c r="F80" i="13"/>
  <c r="I491" i="3"/>
  <c r="BK85" i="9"/>
  <c r="T86" i="8"/>
  <c r="T85" i="8" s="1"/>
  <c r="AW54" i="7"/>
  <c r="AK30" i="7" s="1"/>
  <c r="W30" i="7"/>
  <c r="AX54" i="7"/>
  <c r="W31" i="7"/>
  <c r="J85" i="9"/>
  <c r="J60" i="9" s="1"/>
  <c r="BK84" i="9"/>
  <c r="J84" i="9" s="1"/>
  <c r="W32" i="7"/>
  <c r="AY54" i="7"/>
  <c r="BK86" i="8"/>
  <c r="AZ54" i="7"/>
  <c r="J86" i="8" l="1"/>
  <c r="J60" i="8" s="1"/>
  <c r="BK85" i="8"/>
  <c r="J85" i="8" s="1"/>
  <c r="AV54" i="7"/>
  <c r="W29" i="7"/>
  <c r="J59" i="9"/>
  <c r="J30" i="9"/>
  <c r="AT54" i="7" l="1"/>
  <c r="AK29" i="7"/>
  <c r="AG56" i="7"/>
  <c r="J39" i="9"/>
  <c r="J59" i="8"/>
  <c r="J30" i="8"/>
  <c r="AN56" i="7" l="1"/>
  <c r="I318" i="3"/>
  <c r="AG55" i="7"/>
  <c r="I283" i="2" s="1"/>
  <c r="J39" i="8"/>
  <c r="AN55" i="7" l="1"/>
  <c r="AG54" i="7"/>
  <c r="AK26" i="7" l="1"/>
  <c r="AK35" i="7" s="1"/>
  <c r="AN54" i="7"/>
  <c r="J37" i="5"/>
  <c r="J36" i="5"/>
  <c r="AY58" i="1" s="1"/>
  <c r="J35" i="5"/>
  <c r="AX58" i="1" s="1"/>
  <c r="BI90" i="5"/>
  <c r="BH90" i="5"/>
  <c r="BG90" i="5"/>
  <c r="BE90" i="5"/>
  <c r="T90" i="5"/>
  <c r="R90" i="5"/>
  <c r="P90" i="5"/>
  <c r="BI88" i="5"/>
  <c r="BH88" i="5"/>
  <c r="BG88" i="5"/>
  <c r="BE88" i="5"/>
  <c r="T88" i="5"/>
  <c r="R88" i="5"/>
  <c r="P88" i="5"/>
  <c r="BI86" i="5"/>
  <c r="BH86" i="5"/>
  <c r="BG86" i="5"/>
  <c r="BE86" i="5"/>
  <c r="T86" i="5"/>
  <c r="R86" i="5"/>
  <c r="P86" i="5"/>
  <c r="BI84" i="5"/>
  <c r="BH84" i="5"/>
  <c r="BG84" i="5"/>
  <c r="BE84" i="5"/>
  <c r="T84" i="5"/>
  <c r="R84" i="5"/>
  <c r="P84" i="5"/>
  <c r="BI82" i="5"/>
  <c r="BH82" i="5"/>
  <c r="BG82" i="5"/>
  <c r="BE82" i="5"/>
  <c r="T82" i="5"/>
  <c r="R82" i="5"/>
  <c r="P82" i="5"/>
  <c r="J77" i="5"/>
  <c r="J76" i="5"/>
  <c r="F76" i="5"/>
  <c r="F74" i="5"/>
  <c r="E72" i="5"/>
  <c r="J55" i="5"/>
  <c r="J54" i="5"/>
  <c r="F54" i="5"/>
  <c r="F52" i="5"/>
  <c r="E50" i="5"/>
  <c r="J18" i="5"/>
  <c r="E18" i="5"/>
  <c r="F77" i="5" s="1"/>
  <c r="J17" i="5"/>
  <c r="J12" i="5"/>
  <c r="J74" i="5" s="1"/>
  <c r="E7" i="5"/>
  <c r="E70" i="5" s="1"/>
  <c r="J37" i="4"/>
  <c r="J36" i="4"/>
  <c r="AY57" i="1" s="1"/>
  <c r="J35" i="4"/>
  <c r="AX57" i="1" s="1"/>
  <c r="BI92" i="4"/>
  <c r="BH92" i="4"/>
  <c r="BG92" i="4"/>
  <c r="BE92" i="4"/>
  <c r="T92" i="4"/>
  <c r="R92" i="4"/>
  <c r="P92" i="4"/>
  <c r="BI90" i="4"/>
  <c r="BH90" i="4"/>
  <c r="BG90" i="4"/>
  <c r="BE90" i="4"/>
  <c r="T90" i="4"/>
  <c r="R90" i="4"/>
  <c r="P90" i="4"/>
  <c r="BI88" i="4"/>
  <c r="BH88" i="4"/>
  <c r="BG88" i="4"/>
  <c r="BE88" i="4"/>
  <c r="T88" i="4"/>
  <c r="R88" i="4"/>
  <c r="P88" i="4"/>
  <c r="BI86" i="4"/>
  <c r="BH86" i="4"/>
  <c r="BG86" i="4"/>
  <c r="BE86" i="4"/>
  <c r="T86" i="4"/>
  <c r="R86" i="4"/>
  <c r="P86" i="4"/>
  <c r="BI84" i="4"/>
  <c r="BH84" i="4"/>
  <c r="BG84" i="4"/>
  <c r="BE84" i="4"/>
  <c r="T84" i="4"/>
  <c r="R84" i="4"/>
  <c r="P84" i="4"/>
  <c r="BI82" i="4"/>
  <c r="BH82" i="4"/>
  <c r="BG82" i="4"/>
  <c r="BE82" i="4"/>
  <c r="T82" i="4"/>
  <c r="R82" i="4"/>
  <c r="P82" i="4"/>
  <c r="J77" i="4"/>
  <c r="J76" i="4"/>
  <c r="F76" i="4"/>
  <c r="F74" i="4"/>
  <c r="E72" i="4"/>
  <c r="J55" i="4"/>
  <c r="J54" i="4"/>
  <c r="F54" i="4"/>
  <c r="F52" i="4"/>
  <c r="E50" i="4"/>
  <c r="J18" i="4"/>
  <c r="E18" i="4"/>
  <c r="F77" i="4" s="1"/>
  <c r="J17" i="4"/>
  <c r="J12" i="4"/>
  <c r="J74" i="4" s="1"/>
  <c r="E7" i="4"/>
  <c r="E48" i="4" s="1"/>
  <c r="J37" i="3"/>
  <c r="J36" i="3"/>
  <c r="AY56" i="1" s="1"/>
  <c r="J35" i="3"/>
  <c r="AX56" i="1"/>
  <c r="BI491" i="3"/>
  <c r="BH491" i="3"/>
  <c r="BG491" i="3"/>
  <c r="BE491" i="3"/>
  <c r="T491" i="3"/>
  <c r="T490" i="3"/>
  <c r="T489" i="3" s="1"/>
  <c r="R491" i="3"/>
  <c r="R490" i="3" s="1"/>
  <c r="R489" i="3" s="1"/>
  <c r="P491" i="3"/>
  <c r="P490" i="3"/>
  <c r="P489" i="3" s="1"/>
  <c r="BI487" i="3"/>
  <c r="BH487" i="3"/>
  <c r="BG487" i="3"/>
  <c r="BE487" i="3"/>
  <c r="T487" i="3"/>
  <c r="R487" i="3"/>
  <c r="P487" i="3"/>
  <c r="BI477" i="3"/>
  <c r="BH477" i="3"/>
  <c r="BG477" i="3"/>
  <c r="BE477" i="3"/>
  <c r="T477" i="3"/>
  <c r="R477" i="3"/>
  <c r="P477" i="3"/>
  <c r="BI475" i="3"/>
  <c r="BH475" i="3"/>
  <c r="BG475" i="3"/>
  <c r="BE475" i="3"/>
  <c r="T475" i="3"/>
  <c r="R475" i="3"/>
  <c r="P475" i="3"/>
  <c r="BI465" i="3"/>
  <c r="BH465" i="3"/>
  <c r="BG465" i="3"/>
  <c r="BE465" i="3"/>
  <c r="T465" i="3"/>
  <c r="R465" i="3"/>
  <c r="P465" i="3"/>
  <c r="BI462" i="3"/>
  <c r="BH462" i="3"/>
  <c r="BG462" i="3"/>
  <c r="BE462" i="3"/>
  <c r="T462" i="3"/>
  <c r="R462" i="3"/>
  <c r="P462" i="3"/>
  <c r="BI460" i="3"/>
  <c r="BH460" i="3"/>
  <c r="BG460" i="3"/>
  <c r="BE460" i="3"/>
  <c r="T460" i="3"/>
  <c r="R460" i="3"/>
  <c r="P460" i="3"/>
  <c r="BI457" i="3"/>
  <c r="BH457" i="3"/>
  <c r="BG457" i="3"/>
  <c r="BE457" i="3"/>
  <c r="T457" i="3"/>
  <c r="R457" i="3"/>
  <c r="P457" i="3"/>
  <c r="BI454" i="3"/>
  <c r="BH454" i="3"/>
  <c r="BG454" i="3"/>
  <c r="BE454" i="3"/>
  <c r="T454" i="3"/>
  <c r="R454" i="3"/>
  <c r="P454" i="3"/>
  <c r="BI452" i="3"/>
  <c r="BH452" i="3"/>
  <c r="BG452" i="3"/>
  <c r="BE452" i="3"/>
  <c r="T452" i="3"/>
  <c r="R452" i="3"/>
  <c r="P452" i="3"/>
  <c r="BI450" i="3"/>
  <c r="BH450" i="3"/>
  <c r="BG450" i="3"/>
  <c r="BE450" i="3"/>
  <c r="T450" i="3"/>
  <c r="R450" i="3"/>
  <c r="P450" i="3"/>
  <c r="BI447" i="3"/>
  <c r="BH447" i="3"/>
  <c r="BG447" i="3"/>
  <c r="BE447" i="3"/>
  <c r="T447" i="3"/>
  <c r="R447" i="3"/>
  <c r="P447" i="3"/>
  <c r="BI444" i="3"/>
  <c r="BH444" i="3"/>
  <c r="BG444" i="3"/>
  <c r="BE444" i="3"/>
  <c r="T444" i="3"/>
  <c r="R444" i="3"/>
  <c r="P444" i="3"/>
  <c r="BI442" i="3"/>
  <c r="BH442" i="3"/>
  <c r="BG442" i="3"/>
  <c r="BE442" i="3"/>
  <c r="T442" i="3"/>
  <c r="R442" i="3"/>
  <c r="P442" i="3"/>
  <c r="BI439" i="3"/>
  <c r="BH439" i="3"/>
  <c r="BG439" i="3"/>
  <c r="BE439" i="3"/>
  <c r="T439" i="3"/>
  <c r="R439" i="3"/>
  <c r="P439" i="3"/>
  <c r="BI437" i="3"/>
  <c r="BH437" i="3"/>
  <c r="BG437" i="3"/>
  <c r="BE437" i="3"/>
  <c r="T437" i="3"/>
  <c r="R437" i="3"/>
  <c r="P437" i="3"/>
  <c r="BI434" i="3"/>
  <c r="BH434" i="3"/>
  <c r="BG434" i="3"/>
  <c r="BE434" i="3"/>
  <c r="T434" i="3"/>
  <c r="R434" i="3"/>
  <c r="P434" i="3"/>
  <c r="BI427" i="3"/>
  <c r="BH427" i="3"/>
  <c r="BG427" i="3"/>
  <c r="BE427" i="3"/>
  <c r="T427" i="3"/>
  <c r="R427" i="3"/>
  <c r="P427" i="3"/>
  <c r="BI424" i="3"/>
  <c r="BH424" i="3"/>
  <c r="BG424" i="3"/>
  <c r="BE424" i="3"/>
  <c r="T424" i="3"/>
  <c r="R424" i="3"/>
  <c r="P424" i="3"/>
  <c r="BI421" i="3"/>
  <c r="BH421" i="3"/>
  <c r="BG421" i="3"/>
  <c r="BE421" i="3"/>
  <c r="T421" i="3"/>
  <c r="R421" i="3"/>
  <c r="P421" i="3"/>
  <c r="BI418" i="3"/>
  <c r="BH418" i="3"/>
  <c r="BG418" i="3"/>
  <c r="BE418" i="3"/>
  <c r="T418" i="3"/>
  <c r="R418" i="3"/>
  <c r="P418" i="3"/>
  <c r="BI415" i="3"/>
  <c r="BH415" i="3"/>
  <c r="BG415" i="3"/>
  <c r="BE415" i="3"/>
  <c r="T415" i="3"/>
  <c r="R415" i="3"/>
  <c r="P415" i="3"/>
  <c r="BI410" i="3"/>
  <c r="BH410" i="3"/>
  <c r="BG410" i="3"/>
  <c r="BE410" i="3"/>
  <c r="T410" i="3"/>
  <c r="R410" i="3"/>
  <c r="P410" i="3"/>
  <c r="BI407" i="3"/>
  <c r="BH407" i="3"/>
  <c r="BG407" i="3"/>
  <c r="BE407" i="3"/>
  <c r="T407" i="3"/>
  <c r="R407" i="3"/>
  <c r="P407" i="3"/>
  <c r="BI404" i="3"/>
  <c r="BH404" i="3"/>
  <c r="BG404" i="3"/>
  <c r="BE404" i="3"/>
  <c r="T404" i="3"/>
  <c r="R404" i="3"/>
  <c r="P404" i="3"/>
  <c r="BI400" i="3"/>
  <c r="BH400" i="3"/>
  <c r="BG400" i="3"/>
  <c r="BE400" i="3"/>
  <c r="T400" i="3"/>
  <c r="R400" i="3"/>
  <c r="P400" i="3"/>
  <c r="BI394" i="3"/>
  <c r="BH394" i="3"/>
  <c r="BG394" i="3"/>
  <c r="BE394" i="3"/>
  <c r="T394" i="3"/>
  <c r="R394" i="3"/>
  <c r="P394" i="3"/>
  <c r="BI392" i="3"/>
  <c r="BH392" i="3"/>
  <c r="BG392" i="3"/>
  <c r="BE392" i="3"/>
  <c r="T392" i="3"/>
  <c r="R392" i="3"/>
  <c r="P392" i="3"/>
  <c r="BI390" i="3"/>
  <c r="BH390" i="3"/>
  <c r="BG390" i="3"/>
  <c r="BE390" i="3"/>
  <c r="T390" i="3"/>
  <c r="R390" i="3"/>
  <c r="P390" i="3"/>
  <c r="BI387" i="3"/>
  <c r="BH387" i="3"/>
  <c r="BG387" i="3"/>
  <c r="BE387" i="3"/>
  <c r="T387" i="3"/>
  <c r="R387" i="3"/>
  <c r="P387" i="3"/>
  <c r="BI385" i="3"/>
  <c r="BH385" i="3"/>
  <c r="BG385" i="3"/>
  <c r="BE385" i="3"/>
  <c r="T385" i="3"/>
  <c r="R385" i="3"/>
  <c r="P385" i="3"/>
  <c r="BI382" i="3"/>
  <c r="BH382" i="3"/>
  <c r="BG382" i="3"/>
  <c r="BE382" i="3"/>
  <c r="T382" i="3"/>
  <c r="R382" i="3"/>
  <c r="P382" i="3"/>
  <c r="BI378" i="3"/>
  <c r="BH378" i="3"/>
  <c r="BG378" i="3"/>
  <c r="BE378" i="3"/>
  <c r="T378" i="3"/>
  <c r="R378" i="3"/>
  <c r="P378" i="3"/>
  <c r="BI374" i="3"/>
  <c r="BH374" i="3"/>
  <c r="BG374" i="3"/>
  <c r="BE374" i="3"/>
  <c r="T374" i="3"/>
  <c r="R374" i="3"/>
  <c r="P374" i="3"/>
  <c r="BI371" i="3"/>
  <c r="BH371" i="3"/>
  <c r="BG371" i="3"/>
  <c r="BE371" i="3"/>
  <c r="T371" i="3"/>
  <c r="R371" i="3"/>
  <c r="P371" i="3"/>
  <c r="BI367" i="3"/>
  <c r="BH367" i="3"/>
  <c r="BG367" i="3"/>
  <c r="BE367" i="3"/>
  <c r="T367" i="3"/>
  <c r="R367" i="3"/>
  <c r="P367" i="3"/>
  <c r="BI364" i="3"/>
  <c r="BH364" i="3"/>
  <c r="BG364" i="3"/>
  <c r="BE364" i="3"/>
  <c r="T364" i="3"/>
  <c r="R364" i="3"/>
  <c r="P364" i="3"/>
  <c r="BI359" i="3"/>
  <c r="BH359" i="3"/>
  <c r="BG359" i="3"/>
  <c r="BE359" i="3"/>
  <c r="T359" i="3"/>
  <c r="R359" i="3"/>
  <c r="P359" i="3"/>
  <c r="BI357" i="3"/>
  <c r="BH357" i="3"/>
  <c r="BG357" i="3"/>
  <c r="BE357" i="3"/>
  <c r="T357" i="3"/>
  <c r="R357" i="3"/>
  <c r="P357" i="3"/>
  <c r="BI353" i="3"/>
  <c r="BH353" i="3"/>
  <c r="BG353" i="3"/>
  <c r="BE353" i="3"/>
  <c r="T353" i="3"/>
  <c r="R353" i="3"/>
  <c r="P353" i="3"/>
  <c r="BI349" i="3"/>
  <c r="BH349" i="3"/>
  <c r="BG349" i="3"/>
  <c r="BE349" i="3"/>
  <c r="T349" i="3"/>
  <c r="R349" i="3"/>
  <c r="P349" i="3"/>
  <c r="BI346" i="3"/>
  <c r="BH346" i="3"/>
  <c r="BG346" i="3"/>
  <c r="BE346" i="3"/>
  <c r="T346" i="3"/>
  <c r="R346" i="3"/>
  <c r="P346" i="3"/>
  <c r="BI342" i="3"/>
  <c r="BH342" i="3"/>
  <c r="BG342" i="3"/>
  <c r="BE342" i="3"/>
  <c r="T342" i="3"/>
  <c r="R342" i="3"/>
  <c r="P342" i="3"/>
  <c r="BI338" i="3"/>
  <c r="BH338" i="3"/>
  <c r="BG338" i="3"/>
  <c r="BE338" i="3"/>
  <c r="T338" i="3"/>
  <c r="R338" i="3"/>
  <c r="P338" i="3"/>
  <c r="BI335" i="3"/>
  <c r="BH335" i="3"/>
  <c r="BG335" i="3"/>
  <c r="BE335" i="3"/>
  <c r="T335" i="3"/>
  <c r="R335" i="3"/>
  <c r="P335" i="3"/>
  <c r="BI331" i="3"/>
  <c r="BH331" i="3"/>
  <c r="BG331" i="3"/>
  <c r="BE331" i="3"/>
  <c r="T331" i="3"/>
  <c r="R331" i="3"/>
  <c r="P331" i="3"/>
  <c r="BI328" i="3"/>
  <c r="BH328" i="3"/>
  <c r="BG328" i="3"/>
  <c r="BE328" i="3"/>
  <c r="T328" i="3"/>
  <c r="R328" i="3"/>
  <c r="P328" i="3"/>
  <c r="BI324" i="3"/>
  <c r="BH324" i="3"/>
  <c r="BG324" i="3"/>
  <c r="BE324" i="3"/>
  <c r="T324" i="3"/>
  <c r="R324" i="3"/>
  <c r="P324" i="3"/>
  <c r="BI321" i="3"/>
  <c r="BH321" i="3"/>
  <c r="BG321" i="3"/>
  <c r="BE321" i="3"/>
  <c r="T321" i="3"/>
  <c r="T320" i="3"/>
  <c r="R321" i="3"/>
  <c r="R320" i="3" s="1"/>
  <c r="P321" i="3"/>
  <c r="P320" i="3"/>
  <c r="BI318" i="3"/>
  <c r="BH318" i="3"/>
  <c r="BG318" i="3"/>
  <c r="BE318" i="3"/>
  <c r="T318" i="3"/>
  <c r="T317" i="3" s="1"/>
  <c r="R318" i="3"/>
  <c r="R317" i="3" s="1"/>
  <c r="P318" i="3"/>
  <c r="P317" i="3" s="1"/>
  <c r="BI314" i="3"/>
  <c r="BH314" i="3"/>
  <c r="BG314" i="3"/>
  <c r="BE314" i="3"/>
  <c r="T314" i="3"/>
  <c r="R314" i="3"/>
  <c r="P314" i="3"/>
  <c r="BI311" i="3"/>
  <c r="BH311" i="3"/>
  <c r="BG311" i="3"/>
  <c r="BE311" i="3"/>
  <c r="T311" i="3"/>
  <c r="R311" i="3"/>
  <c r="P311" i="3"/>
  <c r="BI308" i="3"/>
  <c r="BH308" i="3"/>
  <c r="BG308" i="3"/>
  <c r="BE308" i="3"/>
  <c r="T308" i="3"/>
  <c r="R308" i="3"/>
  <c r="P308" i="3"/>
  <c r="BI304" i="3"/>
  <c r="BH304" i="3"/>
  <c r="BG304" i="3"/>
  <c r="BE304" i="3"/>
  <c r="T304" i="3"/>
  <c r="R304" i="3"/>
  <c r="P304" i="3"/>
  <c r="BI301" i="3"/>
  <c r="BH301" i="3"/>
  <c r="BG301" i="3"/>
  <c r="BE301" i="3"/>
  <c r="T301" i="3"/>
  <c r="R301" i="3"/>
  <c r="P301" i="3"/>
  <c r="BI297" i="3"/>
  <c r="BH297" i="3"/>
  <c r="BG297" i="3"/>
  <c r="BE297" i="3"/>
  <c r="T297" i="3"/>
  <c r="R297" i="3"/>
  <c r="P297" i="3"/>
  <c r="BI293" i="3"/>
  <c r="BH293" i="3"/>
  <c r="BG293" i="3"/>
  <c r="BE293" i="3"/>
  <c r="T293" i="3"/>
  <c r="T292" i="3" s="1"/>
  <c r="R293" i="3"/>
  <c r="R292" i="3" s="1"/>
  <c r="P293" i="3"/>
  <c r="P292" i="3" s="1"/>
  <c r="BI290" i="3"/>
  <c r="BH290" i="3"/>
  <c r="BG290" i="3"/>
  <c r="BE290" i="3"/>
  <c r="T290" i="3"/>
  <c r="R290" i="3"/>
  <c r="P290" i="3"/>
  <c r="BI287" i="3"/>
  <c r="BH287" i="3"/>
  <c r="BG287" i="3"/>
  <c r="BE287" i="3"/>
  <c r="T287" i="3"/>
  <c r="R287" i="3"/>
  <c r="P287" i="3"/>
  <c r="BI285" i="3"/>
  <c r="BH285" i="3"/>
  <c r="BG285" i="3"/>
  <c r="BE285" i="3"/>
  <c r="T285" i="3"/>
  <c r="R285" i="3"/>
  <c r="P285" i="3"/>
  <c r="BI283" i="3"/>
  <c r="BH283" i="3"/>
  <c r="BG283" i="3"/>
  <c r="BE283" i="3"/>
  <c r="T283" i="3"/>
  <c r="R283" i="3"/>
  <c r="P283" i="3"/>
  <c r="BI281" i="3"/>
  <c r="BH281" i="3"/>
  <c r="BG281" i="3"/>
  <c r="BE281" i="3"/>
  <c r="T281" i="3"/>
  <c r="R281" i="3"/>
  <c r="P281" i="3"/>
  <c r="BI276" i="3"/>
  <c r="BH276" i="3"/>
  <c r="BG276" i="3"/>
  <c r="BE276" i="3"/>
  <c r="T276" i="3"/>
  <c r="R276" i="3"/>
  <c r="P276" i="3"/>
  <c r="BI272" i="3"/>
  <c r="BH272" i="3"/>
  <c r="BG272" i="3"/>
  <c r="BE272" i="3"/>
  <c r="T272" i="3"/>
  <c r="R272" i="3"/>
  <c r="P272" i="3"/>
  <c r="BI268" i="3"/>
  <c r="BH268" i="3"/>
  <c r="BG268" i="3"/>
  <c r="BE268" i="3"/>
  <c r="T268" i="3"/>
  <c r="R268" i="3"/>
  <c r="P268" i="3"/>
  <c r="BI264" i="3"/>
  <c r="BH264" i="3"/>
  <c r="BG264" i="3"/>
  <c r="BE264" i="3"/>
  <c r="T264" i="3"/>
  <c r="R264" i="3"/>
  <c r="P264" i="3"/>
  <c r="BI260" i="3"/>
  <c r="BH260" i="3"/>
  <c r="BG260" i="3"/>
  <c r="BE260" i="3"/>
  <c r="T260" i="3"/>
  <c r="R260" i="3"/>
  <c r="P260" i="3"/>
  <c r="BI254" i="3"/>
  <c r="BH254" i="3"/>
  <c r="BG254" i="3"/>
  <c r="BE254" i="3"/>
  <c r="T254" i="3"/>
  <c r="R254" i="3"/>
  <c r="P254" i="3"/>
  <c r="BI248" i="3"/>
  <c r="BH248" i="3"/>
  <c r="BG248" i="3"/>
  <c r="BE248" i="3"/>
  <c r="T248" i="3"/>
  <c r="R248" i="3"/>
  <c r="P248" i="3"/>
  <c r="BI244" i="3"/>
  <c r="BH244" i="3"/>
  <c r="BG244" i="3"/>
  <c r="BE244" i="3"/>
  <c r="T244" i="3"/>
  <c r="R244" i="3"/>
  <c r="P244" i="3"/>
  <c r="BI238" i="3"/>
  <c r="BH238" i="3"/>
  <c r="BG238" i="3"/>
  <c r="BE238" i="3"/>
  <c r="T238" i="3"/>
  <c r="R238" i="3"/>
  <c r="P238" i="3"/>
  <c r="BI234" i="3"/>
  <c r="BH234" i="3"/>
  <c r="BG234" i="3"/>
  <c r="BE234" i="3"/>
  <c r="T234" i="3"/>
  <c r="R234" i="3"/>
  <c r="P234" i="3"/>
  <c r="BI232" i="3"/>
  <c r="BH232" i="3"/>
  <c r="BG232" i="3"/>
  <c r="BE232" i="3"/>
  <c r="T232" i="3"/>
  <c r="R232" i="3"/>
  <c r="P232" i="3"/>
  <c r="BI228" i="3"/>
  <c r="BH228" i="3"/>
  <c r="BG228" i="3"/>
  <c r="BE228" i="3"/>
  <c r="T228" i="3"/>
  <c r="R228" i="3"/>
  <c r="P228" i="3"/>
  <c r="BI224" i="3"/>
  <c r="BH224" i="3"/>
  <c r="BG224" i="3"/>
  <c r="BE224" i="3"/>
  <c r="T224" i="3"/>
  <c r="R224" i="3"/>
  <c r="P224" i="3"/>
  <c r="BI220" i="3"/>
  <c r="BH220" i="3"/>
  <c r="BG220" i="3"/>
  <c r="BE220" i="3"/>
  <c r="T220" i="3"/>
  <c r="R220" i="3"/>
  <c r="P220" i="3"/>
  <c r="BI214" i="3"/>
  <c r="BH214" i="3"/>
  <c r="BG214" i="3"/>
  <c r="BE214" i="3"/>
  <c r="T214" i="3"/>
  <c r="R214" i="3"/>
  <c r="P214" i="3"/>
  <c r="BI211" i="3"/>
  <c r="BH211" i="3"/>
  <c r="BG211" i="3"/>
  <c r="BE211" i="3"/>
  <c r="T211" i="3"/>
  <c r="R211" i="3"/>
  <c r="P211" i="3"/>
  <c r="BI205" i="3"/>
  <c r="BH205" i="3"/>
  <c r="BG205" i="3"/>
  <c r="BE205" i="3"/>
  <c r="T205" i="3"/>
  <c r="R205" i="3"/>
  <c r="P205" i="3"/>
  <c r="BI202" i="3"/>
  <c r="BH202" i="3"/>
  <c r="BG202" i="3"/>
  <c r="BE202" i="3"/>
  <c r="T202" i="3"/>
  <c r="R202" i="3"/>
  <c r="P202" i="3"/>
  <c r="BI199" i="3"/>
  <c r="BH199" i="3"/>
  <c r="BG199" i="3"/>
  <c r="BE199" i="3"/>
  <c r="T199" i="3"/>
  <c r="R199" i="3"/>
  <c r="P199" i="3"/>
  <c r="BI194" i="3"/>
  <c r="BH194" i="3"/>
  <c r="BG194" i="3"/>
  <c r="BE194" i="3"/>
  <c r="T194" i="3"/>
  <c r="R194" i="3"/>
  <c r="P194" i="3"/>
  <c r="BI191" i="3"/>
  <c r="BH191" i="3"/>
  <c r="BG191" i="3"/>
  <c r="BE191" i="3"/>
  <c r="T191" i="3"/>
  <c r="R191" i="3"/>
  <c r="P191" i="3"/>
  <c r="BI187" i="3"/>
  <c r="BH187" i="3"/>
  <c r="BG187" i="3"/>
  <c r="BE187" i="3"/>
  <c r="T187" i="3"/>
  <c r="R187" i="3"/>
  <c r="P187" i="3"/>
  <c r="BI184" i="3"/>
  <c r="BH184" i="3"/>
  <c r="BG184" i="3"/>
  <c r="BE184" i="3"/>
  <c r="T184" i="3"/>
  <c r="R184" i="3"/>
  <c r="P184" i="3"/>
  <c r="BI179" i="3"/>
  <c r="BH179" i="3"/>
  <c r="BG179" i="3"/>
  <c r="BE179" i="3"/>
  <c r="T179" i="3"/>
  <c r="R179" i="3"/>
  <c r="P179" i="3"/>
  <c r="BI176" i="3"/>
  <c r="BH176" i="3"/>
  <c r="BG176" i="3"/>
  <c r="BE176" i="3"/>
  <c r="T176" i="3"/>
  <c r="R176" i="3"/>
  <c r="P176" i="3"/>
  <c r="BI172" i="3"/>
  <c r="BH172" i="3"/>
  <c r="BG172" i="3"/>
  <c r="BE172" i="3"/>
  <c r="T172" i="3"/>
  <c r="R172" i="3"/>
  <c r="P172" i="3"/>
  <c r="BI168" i="3"/>
  <c r="BH168" i="3"/>
  <c r="BG168" i="3"/>
  <c r="BE168" i="3"/>
  <c r="T168" i="3"/>
  <c r="R168" i="3"/>
  <c r="P168" i="3"/>
  <c r="BI162" i="3"/>
  <c r="BH162" i="3"/>
  <c r="BG162" i="3"/>
  <c r="BE162" i="3"/>
  <c r="T162" i="3"/>
  <c r="R162" i="3"/>
  <c r="P162" i="3"/>
  <c r="BI159" i="3"/>
  <c r="BH159" i="3"/>
  <c r="BG159" i="3"/>
  <c r="BE159" i="3"/>
  <c r="T159" i="3"/>
  <c r="R159" i="3"/>
  <c r="P159" i="3"/>
  <c r="BI152" i="3"/>
  <c r="BH152" i="3"/>
  <c r="BG152" i="3"/>
  <c r="BE152" i="3"/>
  <c r="T152" i="3"/>
  <c r="R152" i="3"/>
  <c r="P152" i="3"/>
  <c r="BI149" i="3"/>
  <c r="BH149" i="3"/>
  <c r="BG149" i="3"/>
  <c r="BE149" i="3"/>
  <c r="T149" i="3"/>
  <c r="R149" i="3"/>
  <c r="P149" i="3"/>
  <c r="BI142" i="3"/>
  <c r="BH142" i="3"/>
  <c r="BG142" i="3"/>
  <c r="BE142" i="3"/>
  <c r="T142" i="3"/>
  <c r="R142" i="3"/>
  <c r="P142" i="3"/>
  <c r="BI139" i="3"/>
  <c r="BH139" i="3"/>
  <c r="BG139" i="3"/>
  <c r="BE139" i="3"/>
  <c r="T139" i="3"/>
  <c r="R139" i="3"/>
  <c r="P139" i="3"/>
  <c r="BI135" i="3"/>
  <c r="BH135" i="3"/>
  <c r="BG135" i="3"/>
  <c r="BE135" i="3"/>
  <c r="T135" i="3"/>
  <c r="R135" i="3"/>
  <c r="P135" i="3"/>
  <c r="BI131" i="3"/>
  <c r="BH131" i="3"/>
  <c r="BG131" i="3"/>
  <c r="BE131" i="3"/>
  <c r="T131" i="3"/>
  <c r="R131" i="3"/>
  <c r="P131" i="3"/>
  <c r="BI126" i="3"/>
  <c r="BH126" i="3"/>
  <c r="BG126" i="3"/>
  <c r="BE126" i="3"/>
  <c r="T126" i="3"/>
  <c r="T125" i="3"/>
  <c r="R126" i="3"/>
  <c r="R125" i="3" s="1"/>
  <c r="P126" i="3"/>
  <c r="P125" i="3" s="1"/>
  <c r="BI121" i="3"/>
  <c r="BH121" i="3"/>
  <c r="BG121" i="3"/>
  <c r="BE121" i="3"/>
  <c r="T121" i="3"/>
  <c r="R121" i="3"/>
  <c r="P121" i="3"/>
  <c r="BI115" i="3"/>
  <c r="BH115" i="3"/>
  <c r="BG115" i="3"/>
  <c r="BE115" i="3"/>
  <c r="T115" i="3"/>
  <c r="R115" i="3"/>
  <c r="P115" i="3"/>
  <c r="BI111" i="3"/>
  <c r="BH111" i="3"/>
  <c r="BG111" i="3"/>
  <c r="BE111" i="3"/>
  <c r="T111" i="3"/>
  <c r="R111" i="3"/>
  <c r="P111" i="3"/>
  <c r="BI107" i="3"/>
  <c r="BH107" i="3"/>
  <c r="BG107" i="3"/>
  <c r="BE107" i="3"/>
  <c r="T107" i="3"/>
  <c r="R107" i="3"/>
  <c r="P107" i="3"/>
  <c r="BI103" i="3"/>
  <c r="BH103" i="3"/>
  <c r="BG103" i="3"/>
  <c r="BE103" i="3"/>
  <c r="T103" i="3"/>
  <c r="R103" i="3"/>
  <c r="P103" i="3"/>
  <c r="J97" i="3"/>
  <c r="J96" i="3"/>
  <c r="F96" i="3"/>
  <c r="F94" i="3"/>
  <c r="E92" i="3"/>
  <c r="J55" i="3"/>
  <c r="J54" i="3"/>
  <c r="F54" i="3"/>
  <c r="F52" i="3"/>
  <c r="E50" i="3"/>
  <c r="J18" i="3"/>
  <c r="E18" i="3"/>
  <c r="F97" i="3" s="1"/>
  <c r="J17" i="3"/>
  <c r="J12" i="3"/>
  <c r="J94" i="3" s="1"/>
  <c r="E7" i="3"/>
  <c r="E90" i="3" s="1"/>
  <c r="J37" i="2"/>
  <c r="J36" i="2"/>
  <c r="AY55" i="1" s="1"/>
  <c r="J35" i="2"/>
  <c r="AX55" i="1"/>
  <c r="BI369" i="2"/>
  <c r="BH369" i="2"/>
  <c r="BG369" i="2"/>
  <c r="BE369" i="2"/>
  <c r="T369" i="2"/>
  <c r="T368" i="2"/>
  <c r="T367" i="2" s="1"/>
  <c r="R369" i="2"/>
  <c r="R368" i="2" s="1"/>
  <c r="R367" i="2" s="1"/>
  <c r="P369" i="2"/>
  <c r="P368" i="2"/>
  <c r="P367" i="2" s="1"/>
  <c r="BI365" i="2"/>
  <c r="BH365" i="2"/>
  <c r="BG365" i="2"/>
  <c r="BE365" i="2"/>
  <c r="T365" i="2"/>
  <c r="T364" i="2" s="1"/>
  <c r="R365" i="2"/>
  <c r="R364" i="2" s="1"/>
  <c r="P365" i="2"/>
  <c r="P364" i="2" s="1"/>
  <c r="BI362" i="2"/>
  <c r="BH362" i="2"/>
  <c r="BG362" i="2"/>
  <c r="BE362" i="2"/>
  <c r="T362" i="2"/>
  <c r="R362" i="2"/>
  <c r="P362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4" i="2"/>
  <c r="BH354" i="2"/>
  <c r="BG354" i="2"/>
  <c r="BE354" i="2"/>
  <c r="T354" i="2"/>
  <c r="R354" i="2"/>
  <c r="P354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6" i="2"/>
  <c r="BH346" i="2"/>
  <c r="BG346" i="2"/>
  <c r="BE346" i="2"/>
  <c r="T346" i="2"/>
  <c r="R346" i="2"/>
  <c r="P346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5" i="2"/>
  <c r="BH315" i="2"/>
  <c r="BG315" i="2"/>
  <c r="BE315" i="2"/>
  <c r="T315" i="2"/>
  <c r="R315" i="2"/>
  <c r="P315" i="2"/>
  <c r="BI312" i="2"/>
  <c r="BH312" i="2"/>
  <c r="BG312" i="2"/>
  <c r="BE312" i="2"/>
  <c r="T312" i="2"/>
  <c r="R312" i="2"/>
  <c r="P312" i="2"/>
  <c r="BI309" i="2"/>
  <c r="BH309" i="2"/>
  <c r="BG309" i="2"/>
  <c r="BE309" i="2"/>
  <c r="T309" i="2"/>
  <c r="R309" i="2"/>
  <c r="P309" i="2"/>
  <c r="BI306" i="2"/>
  <c r="BH306" i="2"/>
  <c r="BG306" i="2"/>
  <c r="BE306" i="2"/>
  <c r="T306" i="2"/>
  <c r="R306" i="2"/>
  <c r="P306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298" i="2"/>
  <c r="BH298" i="2"/>
  <c r="BG298" i="2"/>
  <c r="BE298" i="2"/>
  <c r="T298" i="2"/>
  <c r="R298" i="2"/>
  <c r="P298" i="2"/>
  <c r="BI295" i="2"/>
  <c r="BH295" i="2"/>
  <c r="BG295" i="2"/>
  <c r="BE295" i="2"/>
  <c r="T295" i="2"/>
  <c r="R295" i="2"/>
  <c r="P295" i="2"/>
  <c r="BI292" i="2"/>
  <c r="BH292" i="2"/>
  <c r="BG292" i="2"/>
  <c r="BE292" i="2"/>
  <c r="T292" i="2"/>
  <c r="R292" i="2"/>
  <c r="P292" i="2"/>
  <c r="BI289" i="2"/>
  <c r="BH289" i="2"/>
  <c r="BG289" i="2"/>
  <c r="BE289" i="2"/>
  <c r="T289" i="2"/>
  <c r="R289" i="2"/>
  <c r="P289" i="2"/>
  <c r="BI286" i="2"/>
  <c r="BH286" i="2"/>
  <c r="BG286" i="2"/>
  <c r="BE286" i="2"/>
  <c r="T286" i="2"/>
  <c r="T285" i="2" s="1"/>
  <c r="R286" i="2"/>
  <c r="R285" i="2" s="1"/>
  <c r="P286" i="2"/>
  <c r="P285" i="2" s="1"/>
  <c r="BI283" i="2"/>
  <c r="BH283" i="2"/>
  <c r="BG283" i="2"/>
  <c r="BE283" i="2"/>
  <c r="T283" i="2"/>
  <c r="T282" i="2" s="1"/>
  <c r="R283" i="2"/>
  <c r="R282" i="2" s="1"/>
  <c r="P283" i="2"/>
  <c r="P282" i="2" s="1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4" i="2"/>
  <c r="BH274" i="2"/>
  <c r="BG274" i="2"/>
  <c r="BE274" i="2"/>
  <c r="T274" i="2"/>
  <c r="R274" i="2"/>
  <c r="P274" i="2"/>
  <c r="BI270" i="2"/>
  <c r="BH270" i="2"/>
  <c r="BG270" i="2"/>
  <c r="BE270" i="2"/>
  <c r="T270" i="2"/>
  <c r="R270" i="2"/>
  <c r="P270" i="2"/>
  <c r="BI266" i="2"/>
  <c r="BH266" i="2"/>
  <c r="BG266" i="2"/>
  <c r="BE266" i="2"/>
  <c r="T266" i="2"/>
  <c r="T265" i="2" s="1"/>
  <c r="R266" i="2"/>
  <c r="R265" i="2" s="1"/>
  <c r="P266" i="2"/>
  <c r="P265" i="2" s="1"/>
  <c r="BI263" i="2"/>
  <c r="BH263" i="2"/>
  <c r="BG263" i="2"/>
  <c r="BE263" i="2"/>
  <c r="T263" i="2"/>
  <c r="R263" i="2"/>
  <c r="P263" i="2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0" i="2"/>
  <c r="BH250" i="2"/>
  <c r="BG250" i="2"/>
  <c r="BE250" i="2"/>
  <c r="T250" i="2"/>
  <c r="T249" i="2" s="1"/>
  <c r="R250" i="2"/>
  <c r="R249" i="2" s="1"/>
  <c r="P250" i="2"/>
  <c r="P249" i="2" s="1"/>
  <c r="BI246" i="2"/>
  <c r="BH246" i="2"/>
  <c r="BG246" i="2"/>
  <c r="BE246" i="2"/>
  <c r="T246" i="2"/>
  <c r="R246" i="2"/>
  <c r="P246" i="2"/>
  <c r="BI242" i="2"/>
  <c r="BH242" i="2"/>
  <c r="BG242" i="2"/>
  <c r="BE242" i="2"/>
  <c r="T242" i="2"/>
  <c r="R242" i="2"/>
  <c r="P242" i="2"/>
  <c r="BI237" i="2"/>
  <c r="BH237" i="2"/>
  <c r="BG237" i="2"/>
  <c r="BE237" i="2"/>
  <c r="T237" i="2"/>
  <c r="R237" i="2"/>
  <c r="P237" i="2"/>
  <c r="BI233" i="2"/>
  <c r="BH233" i="2"/>
  <c r="BG233" i="2"/>
  <c r="BE233" i="2"/>
  <c r="T233" i="2"/>
  <c r="R233" i="2"/>
  <c r="P233" i="2"/>
  <c r="BI229" i="2"/>
  <c r="BH229" i="2"/>
  <c r="BG229" i="2"/>
  <c r="BE229" i="2"/>
  <c r="T229" i="2"/>
  <c r="R229" i="2"/>
  <c r="P229" i="2"/>
  <c r="BI225" i="2"/>
  <c r="BH225" i="2"/>
  <c r="BG225" i="2"/>
  <c r="BE225" i="2"/>
  <c r="T225" i="2"/>
  <c r="R225" i="2"/>
  <c r="P225" i="2"/>
  <c r="BI222" i="2"/>
  <c r="BH222" i="2"/>
  <c r="BG222" i="2"/>
  <c r="BE222" i="2"/>
  <c r="T222" i="2"/>
  <c r="R222" i="2"/>
  <c r="P222" i="2"/>
  <c r="BI218" i="2"/>
  <c r="BH218" i="2"/>
  <c r="BG218" i="2"/>
  <c r="BE218" i="2"/>
  <c r="T218" i="2"/>
  <c r="R218" i="2"/>
  <c r="P218" i="2"/>
  <c r="BI214" i="2"/>
  <c r="BH214" i="2"/>
  <c r="BG214" i="2"/>
  <c r="BE214" i="2"/>
  <c r="T214" i="2"/>
  <c r="R214" i="2"/>
  <c r="P214" i="2"/>
  <c r="BI208" i="2"/>
  <c r="BH208" i="2"/>
  <c r="BG208" i="2"/>
  <c r="BE208" i="2"/>
  <c r="T208" i="2"/>
  <c r="R208" i="2"/>
  <c r="P208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197" i="2"/>
  <c r="BH197" i="2"/>
  <c r="BG197" i="2"/>
  <c r="BE197" i="2"/>
  <c r="T197" i="2"/>
  <c r="R197" i="2"/>
  <c r="P197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4" i="2"/>
  <c r="BH184" i="2"/>
  <c r="BG184" i="2"/>
  <c r="BE184" i="2"/>
  <c r="T184" i="2"/>
  <c r="R184" i="2"/>
  <c r="P184" i="2"/>
  <c r="BI180" i="2"/>
  <c r="BH180" i="2"/>
  <c r="BG180" i="2"/>
  <c r="BE180" i="2"/>
  <c r="T180" i="2"/>
  <c r="R180" i="2"/>
  <c r="P180" i="2"/>
  <c r="BI176" i="2"/>
  <c r="BH176" i="2"/>
  <c r="BG176" i="2"/>
  <c r="BE176" i="2"/>
  <c r="T176" i="2"/>
  <c r="R176" i="2"/>
  <c r="P176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55" i="2"/>
  <c r="BH155" i="2"/>
  <c r="BG155" i="2"/>
  <c r="BE155" i="2"/>
  <c r="T155" i="2"/>
  <c r="R155" i="2"/>
  <c r="P155" i="2"/>
  <c r="BI152" i="2"/>
  <c r="BH152" i="2"/>
  <c r="BG152" i="2"/>
  <c r="BE152" i="2"/>
  <c r="T152" i="2"/>
  <c r="R152" i="2"/>
  <c r="P152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0" i="2"/>
  <c r="BH140" i="2"/>
  <c r="BG140" i="2"/>
  <c r="BE140" i="2"/>
  <c r="T140" i="2"/>
  <c r="T139" i="2" s="1"/>
  <c r="R140" i="2"/>
  <c r="R139" i="2" s="1"/>
  <c r="P140" i="2"/>
  <c r="P139" i="2" s="1"/>
  <c r="BI135" i="2"/>
  <c r="BH135" i="2"/>
  <c r="BG135" i="2"/>
  <c r="BE135" i="2"/>
  <c r="T135" i="2"/>
  <c r="R135" i="2"/>
  <c r="P135" i="2"/>
  <c r="BI131" i="2"/>
  <c r="BH131" i="2"/>
  <c r="BG131" i="2"/>
  <c r="BE131" i="2"/>
  <c r="T131" i="2"/>
  <c r="R131" i="2"/>
  <c r="P131" i="2"/>
  <c r="BI127" i="2"/>
  <c r="BH127" i="2"/>
  <c r="BG127" i="2"/>
  <c r="BE127" i="2"/>
  <c r="T127" i="2"/>
  <c r="R127" i="2"/>
  <c r="P127" i="2"/>
  <c r="BI123" i="2"/>
  <c r="BH123" i="2"/>
  <c r="BG123" i="2"/>
  <c r="BE123" i="2"/>
  <c r="T123" i="2"/>
  <c r="R123" i="2"/>
  <c r="P123" i="2"/>
  <c r="BI119" i="2"/>
  <c r="BH119" i="2"/>
  <c r="BG119" i="2"/>
  <c r="BE119" i="2"/>
  <c r="T119" i="2"/>
  <c r="R119" i="2"/>
  <c r="P119" i="2"/>
  <c r="BI115" i="2"/>
  <c r="BH115" i="2"/>
  <c r="BG115" i="2"/>
  <c r="BE115" i="2"/>
  <c r="T115" i="2"/>
  <c r="R115" i="2"/>
  <c r="P115" i="2"/>
  <c r="BI111" i="2"/>
  <c r="BH111" i="2"/>
  <c r="BG111" i="2"/>
  <c r="BE111" i="2"/>
  <c r="T111" i="2"/>
  <c r="R111" i="2"/>
  <c r="P111" i="2"/>
  <c r="BI107" i="2"/>
  <c r="BH107" i="2"/>
  <c r="BG107" i="2"/>
  <c r="BE107" i="2"/>
  <c r="T107" i="2"/>
  <c r="R107" i="2"/>
  <c r="P107" i="2"/>
  <c r="BI103" i="2"/>
  <c r="BH103" i="2"/>
  <c r="BG103" i="2"/>
  <c r="BE103" i="2"/>
  <c r="T103" i="2"/>
  <c r="R103" i="2"/>
  <c r="P103" i="2"/>
  <c r="J97" i="2"/>
  <c r="J96" i="2"/>
  <c r="F96" i="2"/>
  <c r="F94" i="2"/>
  <c r="E92" i="2"/>
  <c r="J55" i="2"/>
  <c r="J54" i="2"/>
  <c r="F54" i="2"/>
  <c r="F52" i="2"/>
  <c r="E50" i="2"/>
  <c r="J18" i="2"/>
  <c r="E18" i="2"/>
  <c r="F55" i="2"/>
  <c r="J17" i="2"/>
  <c r="J12" i="2"/>
  <c r="J52" i="2"/>
  <c r="E7" i="2"/>
  <c r="E48" i="2" s="1"/>
  <c r="L50" i="1"/>
  <c r="AM50" i="1"/>
  <c r="AM49" i="1"/>
  <c r="L49" i="1"/>
  <c r="AM47" i="1"/>
  <c r="L47" i="1"/>
  <c r="L45" i="1"/>
  <c r="L44" i="1"/>
  <c r="BK155" i="2"/>
  <c r="BK111" i="2"/>
  <c r="J362" i="2"/>
  <c r="BK341" i="2"/>
  <c r="J127" i="2"/>
  <c r="J333" i="2"/>
  <c r="J315" i="2"/>
  <c r="J301" i="2"/>
  <c r="BK278" i="2"/>
  <c r="J258" i="2"/>
  <c r="BK233" i="2"/>
  <c r="J201" i="2"/>
  <c r="BK176" i="2"/>
  <c r="BK127" i="2"/>
  <c r="BK437" i="3"/>
  <c r="BK353" i="3"/>
  <c r="J283" i="3"/>
  <c r="BK202" i="3"/>
  <c r="BK452" i="3"/>
  <c r="J385" i="3"/>
  <c r="BK290" i="3"/>
  <c r="J168" i="3"/>
  <c r="J454" i="3"/>
  <c r="BK394" i="3"/>
  <c r="J314" i="3"/>
  <c r="BK232" i="3"/>
  <c r="BK457" i="3"/>
  <c r="J321" i="3"/>
  <c r="BK90" i="4"/>
  <c r="J82" i="5"/>
  <c r="BK328" i="2"/>
  <c r="J312" i="2"/>
  <c r="J298" i="2"/>
  <c r="BK286" i="2"/>
  <c r="BK270" i="2"/>
  <c r="BK256" i="2"/>
  <c r="J242" i="2"/>
  <c r="BK218" i="2"/>
  <c r="J193" i="2"/>
  <c r="J176" i="2"/>
  <c r="BK140" i="2"/>
  <c r="BK427" i="3"/>
  <c r="J374" i="3"/>
  <c r="J346" i="3"/>
  <c r="J287" i="3"/>
  <c r="J220" i="3"/>
  <c r="J179" i="3"/>
  <c r="BK460" i="3"/>
  <c r="BK404" i="3"/>
  <c r="BK318" i="3"/>
  <c r="J211" i="3"/>
  <c r="J135" i="3"/>
  <c r="BK475" i="3"/>
  <c r="J439" i="3"/>
  <c r="J378" i="3"/>
  <c r="BK308" i="3"/>
  <c r="BK224" i="3"/>
  <c r="J460" i="3"/>
  <c r="BK392" i="3"/>
  <c r="BK304" i="3"/>
  <c r="BK248" i="3"/>
  <c r="J205" i="3"/>
  <c r="J159" i="3"/>
  <c r="BK126" i="3"/>
  <c r="BK92" i="4"/>
  <c r="J90" i="5"/>
  <c r="J158" i="2"/>
  <c r="J369" i="2"/>
  <c r="BK354" i="2"/>
  <c r="J341" i="2"/>
  <c r="J131" i="2"/>
  <c r="BK333" i="2"/>
  <c r="J318" i="2"/>
  <c r="J303" i="2"/>
  <c r="J286" i="2"/>
  <c r="BK258" i="2"/>
  <c r="BK237" i="2"/>
  <c r="J214" i="2"/>
  <c r="BK190" i="2"/>
  <c r="J172" i="2"/>
  <c r="J119" i="2"/>
  <c r="BK434" i="3"/>
  <c r="BK357" i="3"/>
  <c r="J276" i="3"/>
  <c r="J184" i="3"/>
  <c r="BK454" i="3"/>
  <c r="BK390" i="3"/>
  <c r="BK244" i="3"/>
  <c r="BK142" i="3"/>
  <c r="BK450" i="3"/>
  <c r="J390" i="3"/>
  <c r="BK321" i="3"/>
  <c r="BK205" i="3"/>
  <c r="J452" i="3"/>
  <c r="J324" i="3"/>
  <c r="BK86" i="4"/>
  <c r="BK82" i="5"/>
  <c r="J353" i="3"/>
  <c r="BK293" i="3"/>
  <c r="BK84" i="5"/>
  <c r="BK158" i="2"/>
  <c r="J152" i="2"/>
  <c r="J365" i="2"/>
  <c r="BK346" i="2"/>
  <c r="BK135" i="2"/>
  <c r="J336" i="2"/>
  <c r="J320" i="2"/>
  <c r="BK303" i="2"/>
  <c r="J283" i="2"/>
  <c r="J263" i="2"/>
  <c r="BK242" i="2"/>
  <c r="J218" i="2"/>
  <c r="BK193" i="2"/>
  <c r="BK172" i="2"/>
  <c r="BK107" i="2"/>
  <c r="J407" i="3"/>
  <c r="BK301" i="3"/>
  <c r="J232" i="3"/>
  <c r="J152" i="3"/>
  <c r="BK439" i="3"/>
  <c r="BK346" i="3"/>
  <c r="BK220" i="3"/>
  <c r="J121" i="3"/>
  <c r="J444" i="3"/>
  <c r="J357" i="3"/>
  <c r="J244" i="3"/>
  <c r="J142" i="3"/>
  <c r="J367" i="3"/>
  <c r="BK88" i="4"/>
  <c r="J88" i="5"/>
  <c r="J325" i="2"/>
  <c r="J309" i="2"/>
  <c r="BK301" i="2"/>
  <c r="BK283" i="2"/>
  <c r="J266" i="2"/>
  <c r="BK246" i="2"/>
  <c r="J225" i="2"/>
  <c r="BK204" i="2"/>
  <c r="J184" i="2"/>
  <c r="J164" i="2"/>
  <c r="J111" i="2"/>
  <c r="J410" i="3"/>
  <c r="BK367" i="3"/>
  <c r="BK311" i="3"/>
  <c r="J238" i="3"/>
  <c r="BK168" i="3"/>
  <c r="BK447" i="3"/>
  <c r="J359" i="3"/>
  <c r="J272" i="3"/>
  <c r="J172" i="3"/>
  <c r="BK103" i="3"/>
  <c r="J447" i="3"/>
  <c r="J404" i="3"/>
  <c r="BK342" i="3"/>
  <c r="BK260" i="3"/>
  <c r="BK149" i="3"/>
  <c r="J442" i="3"/>
  <c r="BK314" i="3"/>
  <c r="BK268" i="3"/>
  <c r="J224" i="3"/>
  <c r="BK191" i="3"/>
  <c r="J139" i="3"/>
  <c r="BK111" i="3"/>
  <c r="J86" i="5"/>
  <c r="J161" i="2"/>
  <c r="J115" i="2"/>
  <c r="BK359" i="2"/>
  <c r="J346" i="2"/>
  <c r="J140" i="2"/>
  <c r="BK115" i="2"/>
  <c r="BK325" i="2"/>
  <c r="BK309" i="2"/>
  <c r="BK289" i="2"/>
  <c r="J270" i="2"/>
  <c r="BK250" i="2"/>
  <c r="BK225" i="2"/>
  <c r="BK197" i="2"/>
  <c r="BK164" i="2"/>
  <c r="BK444" i="3"/>
  <c r="BK378" i="3"/>
  <c r="J285" i="3"/>
  <c r="J199" i="3"/>
  <c r="BK139" i="3"/>
  <c r="BK421" i="3"/>
  <c r="BK335" i="3"/>
  <c r="J194" i="3"/>
  <c r="J107" i="3"/>
  <c r="J437" i="3"/>
  <c r="BK359" i="3"/>
  <c r="BK238" i="3"/>
  <c r="BK135" i="3"/>
  <c r="BK374" i="3"/>
  <c r="J290" i="3"/>
  <c r="BK88" i="5"/>
  <c r="J415" i="3"/>
  <c r="J311" i="3"/>
  <c r="J84" i="4"/>
  <c r="J208" i="2"/>
  <c r="BK365" i="2"/>
  <c r="J357" i="2"/>
  <c r="BK343" i="2"/>
  <c r="BK145" i="2"/>
  <c r="J107" i="2"/>
  <c r="BK323" i="2"/>
  <c r="BK306" i="2"/>
  <c r="J289" i="2"/>
  <c r="BK266" i="2"/>
  <c r="J250" i="2"/>
  <c r="BK222" i="2"/>
  <c r="J190" i="2"/>
  <c r="J168" i="2"/>
  <c r="J465" i="3"/>
  <c r="J424" i="3"/>
  <c r="BK338" i="3"/>
  <c r="J254" i="3"/>
  <c r="J176" i="3"/>
  <c r="BK410" i="3"/>
  <c r="BK324" i="3"/>
  <c r="BK184" i="3"/>
  <c r="BK491" i="3"/>
  <c r="J427" i="3"/>
  <c r="BK385" i="3"/>
  <c r="J301" i="3"/>
  <c r="J187" i="3"/>
  <c r="BK407" i="3"/>
  <c r="BK297" i="3"/>
  <c r="J92" i="4"/>
  <c r="J103" i="2"/>
  <c r="J323" i="2"/>
  <c r="BK312" i="2"/>
  <c r="J295" i="2"/>
  <c r="J280" i="2"/>
  <c r="BK260" i="2"/>
  <c r="J254" i="2"/>
  <c r="BK229" i="2"/>
  <c r="BK201" i="2"/>
  <c r="BK187" i="2"/>
  <c r="BK168" i="2"/>
  <c r="J123" i="2"/>
  <c r="J382" i="3"/>
  <c r="J318" i="3"/>
  <c r="J281" i="3"/>
  <c r="J214" i="3"/>
  <c r="J126" i="3"/>
  <c r="J434" i="3"/>
  <c r="J387" i="3"/>
  <c r="BK287" i="3"/>
  <c r="BK187" i="3"/>
  <c r="J115" i="3"/>
  <c r="BK462" i="3"/>
  <c r="J392" i="3"/>
  <c r="BK328" i="3"/>
  <c r="BK234" i="3"/>
  <c r="J131" i="3"/>
  <c r="J335" i="3"/>
  <c r="BK272" i="3"/>
  <c r="J228" i="3"/>
  <c r="BK199" i="3"/>
  <c r="BK152" i="3"/>
  <c r="BK121" i="3"/>
  <c r="J86" i="4"/>
  <c r="BK351" i="2"/>
  <c r="J148" i="2"/>
  <c r="BK357" i="2"/>
  <c r="J343" i="2"/>
  <c r="BK152" i="2"/>
  <c r="BK336" i="2"/>
  <c r="BK320" i="2"/>
  <c r="BK298" i="2"/>
  <c r="BK280" i="2"/>
  <c r="BK263" i="2"/>
  <c r="J246" i="2"/>
  <c r="J222" i="2"/>
  <c r="J187" i="2"/>
  <c r="BK148" i="2"/>
  <c r="J457" i="3"/>
  <c r="BK387" i="3"/>
  <c r="J293" i="3"/>
  <c r="J248" i="3"/>
  <c r="J477" i="3"/>
  <c r="BK371" i="3"/>
  <c r="BK281" i="3"/>
  <c r="J162" i="3"/>
  <c r="BK465" i="3"/>
  <c r="J400" i="3"/>
  <c r="J297" i="3"/>
  <c r="BK162" i="3"/>
  <c r="BK400" i="3"/>
  <c r="J308" i="3"/>
  <c r="J88" i="4"/>
  <c r="BK477" i="3"/>
  <c r="BK331" i="3"/>
  <c r="J82" i="4"/>
  <c r="BK369" i="2"/>
  <c r="J135" i="2"/>
  <c r="J359" i="2"/>
  <c r="J354" i="2"/>
  <c r="BK338" i="2"/>
  <c r="BK119" i="2"/>
  <c r="J328" i="2"/>
  <c r="BK315" i="2"/>
  <c r="BK292" i="2"/>
  <c r="J274" i="2"/>
  <c r="BK254" i="2"/>
  <c r="J229" i="2"/>
  <c r="BK208" i="2"/>
  <c r="BK184" i="2"/>
  <c r="BK161" i="2"/>
  <c r="J450" i="3"/>
  <c r="J371" i="3"/>
  <c r="J268" i="3"/>
  <c r="J191" i="3"/>
  <c r="BK115" i="3"/>
  <c r="J394" i="3"/>
  <c r="J264" i="3"/>
  <c r="J149" i="3"/>
  <c r="J487" i="3"/>
  <c r="J418" i="3"/>
  <c r="J338" i="3"/>
  <c r="BK211" i="3"/>
  <c r="J111" i="3"/>
  <c r="J342" i="3"/>
  <c r="BK285" i="3"/>
  <c r="BK90" i="5"/>
  <c r="BK331" i="2"/>
  <c r="BK318" i="2"/>
  <c r="J306" i="2"/>
  <c r="J292" i="2"/>
  <c r="J278" i="2"/>
  <c r="J260" i="2"/>
  <c r="J237" i="2"/>
  <c r="BK214" i="2"/>
  <c r="J197" i="2"/>
  <c r="J180" i="2"/>
  <c r="J145" i="2"/>
  <c r="AS54" i="1"/>
  <c r="BK264" i="3"/>
  <c r="BK194" i="3"/>
  <c r="J462" i="3"/>
  <c r="BK415" i="3"/>
  <c r="J328" i="3"/>
  <c r="BK254" i="3"/>
  <c r="BK159" i="3"/>
  <c r="J491" i="3"/>
  <c r="BK424" i="3"/>
  <c r="BK364" i="3"/>
  <c r="BK276" i="3"/>
  <c r="J202" i="3"/>
  <c r="BK107" i="3"/>
  <c r="J364" i="3"/>
  <c r="BK283" i="3"/>
  <c r="J260" i="3"/>
  <c r="BK214" i="3"/>
  <c r="BK179" i="3"/>
  <c r="BK131" i="3"/>
  <c r="J103" i="3"/>
  <c r="BK82" i="4"/>
  <c r="J351" i="2"/>
  <c r="J155" i="2"/>
  <c r="BK362" i="2"/>
  <c r="J349" i="2"/>
  <c r="J338" i="2"/>
  <c r="BK123" i="2"/>
  <c r="J331" i="2"/>
  <c r="BK349" i="2"/>
  <c r="BK295" i="2"/>
  <c r="BK274" i="2"/>
  <c r="J256" i="2"/>
  <c r="J233" i="2"/>
  <c r="J204" i="2"/>
  <c r="BK180" i="2"/>
  <c r="BK131" i="2"/>
  <c r="BK103" i="2"/>
  <c r="BK418" i="3"/>
  <c r="J331" i="3"/>
  <c r="J234" i="3"/>
  <c r="BK172" i="3"/>
  <c r="BK442" i="3"/>
  <c r="J304" i="3"/>
  <c r="BK176" i="3"/>
  <c r="BK487" i="3"/>
  <c r="J421" i="3"/>
  <c r="BK349" i="3"/>
  <c r="BK228" i="3"/>
  <c r="J475" i="3"/>
  <c r="J349" i="3"/>
  <c r="J90" i="4"/>
  <c r="BK86" i="5"/>
  <c r="BK382" i="3"/>
  <c r="BK84" i="4"/>
  <c r="J84" i="5"/>
  <c r="BK102" i="3" l="1"/>
  <c r="J102" i="3"/>
  <c r="J61" i="3"/>
  <c r="BK130" i="3"/>
  <c r="J130" i="3" s="1"/>
  <c r="J63" i="3" s="1"/>
  <c r="BK204" i="3"/>
  <c r="J204" i="3"/>
  <c r="J64" i="3" s="1"/>
  <c r="P219" i="3"/>
  <c r="P280" i="3"/>
  <c r="BK296" i="3"/>
  <c r="J296" i="3" s="1"/>
  <c r="J69" i="3" s="1"/>
  <c r="P323" i="3"/>
  <c r="P341" i="3"/>
  <c r="R352" i="3"/>
  <c r="T389" i="3"/>
  <c r="T441" i="3"/>
  <c r="T456" i="3"/>
  <c r="BK464" i="3"/>
  <c r="J464" i="3" s="1"/>
  <c r="J78" i="3" s="1"/>
  <c r="P102" i="2"/>
  <c r="BK144" i="2"/>
  <c r="J144" i="2" s="1"/>
  <c r="J63" i="2" s="1"/>
  <c r="T144" i="2"/>
  <c r="P196" i="2"/>
  <c r="R241" i="2"/>
  <c r="R253" i="2"/>
  <c r="P269" i="2"/>
  <c r="T288" i="2"/>
  <c r="R305" i="2"/>
  <c r="P322" i="2"/>
  <c r="BK345" i="2"/>
  <c r="J345" i="2"/>
  <c r="J76" i="2"/>
  <c r="R345" i="2"/>
  <c r="R353" i="2"/>
  <c r="R102" i="3"/>
  <c r="R130" i="3"/>
  <c r="T204" i="3"/>
  <c r="BK219" i="3"/>
  <c r="J219" i="3" s="1"/>
  <c r="J65" i="3" s="1"/>
  <c r="BK280" i="3"/>
  <c r="J280" i="3" s="1"/>
  <c r="J66" i="3" s="1"/>
  <c r="T296" i="3"/>
  <c r="T323" i="3"/>
  <c r="T341" i="3"/>
  <c r="T352" i="3"/>
  <c r="R389" i="3"/>
  <c r="R441" i="3"/>
  <c r="R456" i="3"/>
  <c r="R464" i="3"/>
  <c r="T81" i="4"/>
  <c r="T80" i="4" s="1"/>
  <c r="BK81" i="5"/>
  <c r="J81" i="5" s="1"/>
  <c r="J60" i="5" s="1"/>
  <c r="P81" i="5"/>
  <c r="P80" i="5" s="1"/>
  <c r="AU58" i="1" s="1"/>
  <c r="BK102" i="2"/>
  <c r="J102" i="2" s="1"/>
  <c r="J61" i="2" s="1"/>
  <c r="T102" i="2"/>
  <c r="P144" i="2"/>
  <c r="BK196" i="2"/>
  <c r="J196" i="2" s="1"/>
  <c r="J64" i="2" s="1"/>
  <c r="T196" i="2"/>
  <c r="BK241" i="2"/>
  <c r="J241" i="2"/>
  <c r="J65" i="2"/>
  <c r="T241" i="2"/>
  <c r="BK253" i="2"/>
  <c r="J253" i="2"/>
  <c r="J67" i="2"/>
  <c r="P253" i="2"/>
  <c r="BK269" i="2"/>
  <c r="J269" i="2" s="1"/>
  <c r="J70" i="2" s="1"/>
  <c r="T269" i="2"/>
  <c r="BK288" i="2"/>
  <c r="J288" i="2"/>
  <c r="J73" i="2"/>
  <c r="R288" i="2"/>
  <c r="P305" i="2"/>
  <c r="BK322" i="2"/>
  <c r="J322" i="2" s="1"/>
  <c r="J75" i="2" s="1"/>
  <c r="R322" i="2"/>
  <c r="P345" i="2"/>
  <c r="BK353" i="2"/>
  <c r="J353" i="2"/>
  <c r="J77" i="2" s="1"/>
  <c r="P353" i="2"/>
  <c r="T102" i="3"/>
  <c r="T130" i="3"/>
  <c r="P204" i="3"/>
  <c r="T219" i="3"/>
  <c r="T280" i="3"/>
  <c r="R296" i="3"/>
  <c r="BK323" i="3"/>
  <c r="J323" i="3" s="1"/>
  <c r="J72" i="3" s="1"/>
  <c r="BK341" i="3"/>
  <c r="J341" i="3" s="1"/>
  <c r="J73" i="3" s="1"/>
  <c r="BK352" i="3"/>
  <c r="J352" i="3" s="1"/>
  <c r="J74" i="3" s="1"/>
  <c r="BK389" i="3"/>
  <c r="J389" i="3"/>
  <c r="J75" i="3" s="1"/>
  <c r="P441" i="3"/>
  <c r="BK456" i="3"/>
  <c r="J456" i="3" s="1"/>
  <c r="J77" i="3" s="1"/>
  <c r="T464" i="3"/>
  <c r="BK81" i="4"/>
  <c r="J81" i="4"/>
  <c r="J60" i="4"/>
  <c r="R81" i="4"/>
  <c r="R80" i="4"/>
  <c r="R81" i="5"/>
  <c r="R80" i="5" s="1"/>
  <c r="R102" i="2"/>
  <c r="R144" i="2"/>
  <c r="R196" i="2"/>
  <c r="P241" i="2"/>
  <c r="T253" i="2"/>
  <c r="R269" i="2"/>
  <c r="P288" i="2"/>
  <c r="BK305" i="2"/>
  <c r="J305" i="2" s="1"/>
  <c r="J74" i="2" s="1"/>
  <c r="T305" i="2"/>
  <c r="T322" i="2"/>
  <c r="T345" i="2"/>
  <c r="T353" i="2"/>
  <c r="P102" i="3"/>
  <c r="P130" i="3"/>
  <c r="R204" i="3"/>
  <c r="R219" i="3"/>
  <c r="R280" i="3"/>
  <c r="P296" i="3"/>
  <c r="R323" i="3"/>
  <c r="R341" i="3"/>
  <c r="P352" i="3"/>
  <c r="P389" i="3"/>
  <c r="BK441" i="3"/>
  <c r="J441" i="3"/>
  <c r="J76" i="3" s="1"/>
  <c r="P456" i="3"/>
  <c r="P464" i="3"/>
  <c r="P81" i="4"/>
  <c r="P80" i="4" s="1"/>
  <c r="AU57" i="1" s="1"/>
  <c r="T81" i="5"/>
  <c r="T80" i="5" s="1"/>
  <c r="BK490" i="3"/>
  <c r="J490" i="3" s="1"/>
  <c r="J80" i="3" s="1"/>
  <c r="BK249" i="2"/>
  <c r="J249" i="2" s="1"/>
  <c r="J66" i="2" s="1"/>
  <c r="BK282" i="2"/>
  <c r="J282" i="2" s="1"/>
  <c r="J71" i="2" s="1"/>
  <c r="BK125" i="3"/>
  <c r="J125" i="3" s="1"/>
  <c r="J62" i="3" s="1"/>
  <c r="BK292" i="3"/>
  <c r="J292" i="3" s="1"/>
  <c r="J67" i="3" s="1"/>
  <c r="BK265" i="2"/>
  <c r="J265" i="2" s="1"/>
  <c r="J68" i="2" s="1"/>
  <c r="BK285" i="2"/>
  <c r="J285" i="2" s="1"/>
  <c r="J72" i="2" s="1"/>
  <c r="BK364" i="2"/>
  <c r="J364" i="2" s="1"/>
  <c r="J78" i="2" s="1"/>
  <c r="BK368" i="2"/>
  <c r="J368" i="2" s="1"/>
  <c r="J80" i="2" s="1"/>
  <c r="BK317" i="3"/>
  <c r="J317" i="3" s="1"/>
  <c r="J70" i="3" s="1"/>
  <c r="BK320" i="3"/>
  <c r="J320" i="3"/>
  <c r="J71" i="3" s="1"/>
  <c r="BK139" i="2"/>
  <c r="J139" i="2" s="1"/>
  <c r="J62" i="2" s="1"/>
  <c r="BK80" i="4"/>
  <c r="J80" i="4" s="1"/>
  <c r="J59" i="4" s="1"/>
  <c r="F55" i="5"/>
  <c r="BF82" i="5"/>
  <c r="BF84" i="5"/>
  <c r="BF88" i="5"/>
  <c r="J52" i="5"/>
  <c r="BF90" i="5"/>
  <c r="E48" i="5"/>
  <c r="BF86" i="5"/>
  <c r="E70" i="4"/>
  <c r="BF82" i="4"/>
  <c r="BF84" i="4"/>
  <c r="BF86" i="4"/>
  <c r="BF88" i="4"/>
  <c r="F55" i="4"/>
  <c r="BF90" i="4"/>
  <c r="BF92" i="4"/>
  <c r="J52" i="4"/>
  <c r="E48" i="3"/>
  <c r="F55" i="3"/>
  <c r="BF135" i="3"/>
  <c r="BF152" i="3"/>
  <c r="BF202" i="3"/>
  <c r="BF220" i="3"/>
  <c r="BF224" i="3"/>
  <c r="BF254" i="3"/>
  <c r="BF304" i="3"/>
  <c r="BF308" i="3"/>
  <c r="BF324" i="3"/>
  <c r="BF331" i="3"/>
  <c r="BF335" i="3"/>
  <c r="BF338" i="3"/>
  <c r="BF342" i="3"/>
  <c r="BF346" i="3"/>
  <c r="BF353" i="3"/>
  <c r="BF359" i="3"/>
  <c r="BF364" i="3"/>
  <c r="BF394" i="3"/>
  <c r="BF404" i="3"/>
  <c r="BF410" i="3"/>
  <c r="BF427" i="3"/>
  <c r="BF439" i="3"/>
  <c r="BF442" i="3"/>
  <c r="BF450" i="3"/>
  <c r="BF465" i="3"/>
  <c r="BF477" i="3"/>
  <c r="BF487" i="3"/>
  <c r="J52" i="3"/>
  <c r="BF126" i="3"/>
  <c r="BF139" i="3"/>
  <c r="BF184" i="3"/>
  <c r="BF228" i="3"/>
  <c r="BF232" i="3"/>
  <c r="BF272" i="3"/>
  <c r="BF281" i="3"/>
  <c r="BF318" i="3"/>
  <c r="BF349" i="3"/>
  <c r="BF367" i="3"/>
  <c r="BF374" i="3"/>
  <c r="BF390" i="3"/>
  <c r="BF400" i="3"/>
  <c r="BF415" i="3"/>
  <c r="BF418" i="3"/>
  <c r="BF434" i="3"/>
  <c r="BF437" i="3"/>
  <c r="BF444" i="3"/>
  <c r="BF452" i="3"/>
  <c r="BF457" i="3"/>
  <c r="BF491" i="3"/>
  <c r="BF103" i="3"/>
  <c r="BF111" i="3"/>
  <c r="BF115" i="3"/>
  <c r="BF142" i="3"/>
  <c r="BF159" i="3"/>
  <c r="BF162" i="3"/>
  <c r="BF168" i="3"/>
  <c r="BF172" i="3"/>
  <c r="BF191" i="3"/>
  <c r="BF205" i="3"/>
  <c r="BF214" i="3"/>
  <c r="BF260" i="3"/>
  <c r="BF287" i="3"/>
  <c r="BF301" i="3"/>
  <c r="BF311" i="3"/>
  <c r="BF357" i="3"/>
  <c r="BF378" i="3"/>
  <c r="BF382" i="3"/>
  <c r="BF385" i="3"/>
  <c r="BF392" i="3"/>
  <c r="BF424" i="3"/>
  <c r="BF460" i="3"/>
  <c r="BF475" i="3"/>
  <c r="BF107" i="3"/>
  <c r="BF121" i="3"/>
  <c r="BF131" i="3"/>
  <c r="BF149" i="3"/>
  <c r="BF176" i="3"/>
  <c r="BF179" i="3"/>
  <c r="BF187" i="3"/>
  <c r="BF194" i="3"/>
  <c r="BF199" i="3"/>
  <c r="BF211" i="3"/>
  <c r="BF234" i="3"/>
  <c r="BF238" i="3"/>
  <c r="BF244" i="3"/>
  <c r="BF248" i="3"/>
  <c r="BF264" i="3"/>
  <c r="BF268" i="3"/>
  <c r="BF276" i="3"/>
  <c r="BF283" i="3"/>
  <c r="BF285" i="3"/>
  <c r="BF290" i="3"/>
  <c r="BF293" i="3"/>
  <c r="BF297" i="3"/>
  <c r="BF314" i="3"/>
  <c r="BF321" i="3"/>
  <c r="BF328" i="3"/>
  <c r="BF371" i="3"/>
  <c r="BF387" i="3"/>
  <c r="BF407" i="3"/>
  <c r="BF421" i="3"/>
  <c r="BF447" i="3"/>
  <c r="BF454" i="3"/>
  <c r="BF462" i="3"/>
  <c r="E90" i="2"/>
  <c r="J94" i="2"/>
  <c r="BF111" i="2"/>
  <c r="BF131" i="2"/>
  <c r="BF148" i="2"/>
  <c r="BF161" i="2"/>
  <c r="BF164" i="2"/>
  <c r="BF168" i="2"/>
  <c r="BF172" i="2"/>
  <c r="BF176" i="2"/>
  <c r="BF180" i="2"/>
  <c r="BF184" i="2"/>
  <c r="BF187" i="2"/>
  <c r="BF190" i="2"/>
  <c r="BF193" i="2"/>
  <c r="BF197" i="2"/>
  <c r="BF201" i="2"/>
  <c r="BF208" i="2"/>
  <c r="BF214" i="2"/>
  <c r="BF218" i="2"/>
  <c r="BF222" i="2"/>
  <c r="BF225" i="2"/>
  <c r="BF229" i="2"/>
  <c r="BF233" i="2"/>
  <c r="BF237" i="2"/>
  <c r="BF242" i="2"/>
  <c r="BF246" i="2"/>
  <c r="BF250" i="2"/>
  <c r="BF254" i="2"/>
  <c r="BF256" i="2"/>
  <c r="BF258" i="2"/>
  <c r="BF260" i="2"/>
  <c r="BF263" i="2"/>
  <c r="BF266" i="2"/>
  <c r="BF270" i="2"/>
  <c r="BF274" i="2"/>
  <c r="BF278" i="2"/>
  <c r="BF280" i="2"/>
  <c r="BF283" i="2"/>
  <c r="BF286" i="2"/>
  <c r="BF289" i="2"/>
  <c r="BF292" i="2"/>
  <c r="BF295" i="2"/>
  <c r="BF298" i="2"/>
  <c r="BF301" i="2"/>
  <c r="BF303" i="2"/>
  <c r="BF306" i="2"/>
  <c r="BF312" i="2"/>
  <c r="BF309" i="2"/>
  <c r="BF315" i="2"/>
  <c r="BF318" i="2"/>
  <c r="BF320" i="2"/>
  <c r="BF323" i="2"/>
  <c r="BF325" i="2"/>
  <c r="BF328" i="2"/>
  <c r="BF331" i="2"/>
  <c r="BF333" i="2"/>
  <c r="BF349" i="2"/>
  <c r="F97" i="2"/>
  <c r="BF107" i="2"/>
  <c r="BF119" i="2"/>
  <c r="BF140" i="2"/>
  <c r="BF145" i="2"/>
  <c r="BF336" i="2"/>
  <c r="BF338" i="2"/>
  <c r="BF341" i="2"/>
  <c r="BF343" i="2"/>
  <c r="BF346" i="2"/>
  <c r="BF351" i="2"/>
  <c r="BF354" i="2"/>
  <c r="BF357" i="2"/>
  <c r="BF359" i="2"/>
  <c r="BF362" i="2"/>
  <c r="BF365" i="2"/>
  <c r="BF103" i="2"/>
  <c r="BF115" i="2"/>
  <c r="BF123" i="2"/>
  <c r="BF127" i="2"/>
  <c r="BF135" i="2"/>
  <c r="BF152" i="2"/>
  <c r="BF155" i="2"/>
  <c r="BF158" i="2"/>
  <c r="BF204" i="2"/>
  <c r="BF369" i="2"/>
  <c r="F36" i="2"/>
  <c r="BC55" i="1" s="1"/>
  <c r="F37" i="2"/>
  <c r="BD55" i="1" s="1"/>
  <c r="F35" i="5"/>
  <c r="BB58" i="1"/>
  <c r="F33" i="3"/>
  <c r="AZ56" i="1" s="1"/>
  <c r="J33" i="3"/>
  <c r="AV56" i="1" s="1"/>
  <c r="J33" i="4"/>
  <c r="AV57" i="1" s="1"/>
  <c r="F35" i="4"/>
  <c r="BB57" i="1" s="1"/>
  <c r="F37" i="4"/>
  <c r="BD57" i="1" s="1"/>
  <c r="F36" i="4"/>
  <c r="BC57" i="1" s="1"/>
  <c r="F33" i="4"/>
  <c r="AZ57" i="1" s="1"/>
  <c r="F36" i="5"/>
  <c r="BC58" i="1" s="1"/>
  <c r="F33" i="5"/>
  <c r="AZ58" i="1" s="1"/>
  <c r="J33" i="2"/>
  <c r="AV55" i="1" s="1"/>
  <c r="F35" i="3"/>
  <c r="BB56" i="1" s="1"/>
  <c r="F33" i="2"/>
  <c r="AZ55" i="1" s="1"/>
  <c r="F37" i="5"/>
  <c r="BD58" i="1" s="1"/>
  <c r="F36" i="3"/>
  <c r="BC56" i="1" s="1"/>
  <c r="J33" i="5"/>
  <c r="AV58" i="1" s="1"/>
  <c r="F35" i="2"/>
  <c r="BB55" i="1" s="1"/>
  <c r="F37" i="3"/>
  <c r="BD56" i="1" s="1"/>
  <c r="BK101" i="2" l="1"/>
  <c r="J101" i="2" s="1"/>
  <c r="J60" i="2" s="1"/>
  <c r="R268" i="2"/>
  <c r="BK101" i="3"/>
  <c r="J101" i="3" s="1"/>
  <c r="J60" i="3" s="1"/>
  <c r="P295" i="3"/>
  <c r="P100" i="3" s="1"/>
  <c r="AU56" i="1" s="1"/>
  <c r="P101" i="3"/>
  <c r="P268" i="2"/>
  <c r="BK295" i="3"/>
  <c r="J295" i="3" s="1"/>
  <c r="J68" i="3" s="1"/>
  <c r="R295" i="3"/>
  <c r="R100" i="3" s="1"/>
  <c r="T101" i="3"/>
  <c r="T101" i="2"/>
  <c r="T295" i="3"/>
  <c r="P101" i="2"/>
  <c r="P100" i="2" s="1"/>
  <c r="AU55" i="1" s="1"/>
  <c r="R101" i="2"/>
  <c r="R100" i="2" s="1"/>
  <c r="T268" i="2"/>
  <c r="R101" i="3"/>
  <c r="BK367" i="2"/>
  <c r="J367" i="2" s="1"/>
  <c r="J79" i="2" s="1"/>
  <c r="BK489" i="3"/>
  <c r="J489" i="3" s="1"/>
  <c r="J79" i="3" s="1"/>
  <c r="BK268" i="2"/>
  <c r="J268" i="2" s="1"/>
  <c r="J69" i="2" s="1"/>
  <c r="BK80" i="5"/>
  <c r="J80" i="5"/>
  <c r="J34" i="3"/>
  <c r="AW56" i="1" s="1"/>
  <c r="AT56" i="1" s="1"/>
  <c r="F34" i="5"/>
  <c r="BA58" i="1"/>
  <c r="F34" i="4"/>
  <c r="BA57" i="1" s="1"/>
  <c r="AZ54" i="1"/>
  <c r="W29" i="1" s="1"/>
  <c r="F34" i="3"/>
  <c r="BA56" i="1" s="1"/>
  <c r="J34" i="2"/>
  <c r="AW55" i="1" s="1"/>
  <c r="AT55" i="1" s="1"/>
  <c r="J34" i="5"/>
  <c r="AW58" i="1" s="1"/>
  <c r="AT58" i="1" s="1"/>
  <c r="J34" i="4"/>
  <c r="AW57" i="1"/>
  <c r="AT57" i="1" s="1"/>
  <c r="BD54" i="1"/>
  <c r="W33" i="1" s="1"/>
  <c r="J30" i="5"/>
  <c r="AG58" i="1" s="1"/>
  <c r="F34" i="2"/>
  <c r="BA55" i="1" s="1"/>
  <c r="J30" i="4"/>
  <c r="AG57" i="1" s="1"/>
  <c r="BC54" i="1"/>
  <c r="AY54" i="1" s="1"/>
  <c r="BB54" i="1"/>
  <c r="AX54" i="1" s="1"/>
  <c r="BK100" i="3" l="1"/>
  <c r="J100" i="3" s="1"/>
  <c r="J59" i="3" s="1"/>
  <c r="BK100" i="2"/>
  <c r="J100" i="2" s="1"/>
  <c r="J59" i="2" s="1"/>
  <c r="T100" i="2"/>
  <c r="T100" i="3"/>
  <c r="J59" i="5"/>
  <c r="AN57" i="1"/>
  <c r="J39" i="5"/>
  <c r="J39" i="4"/>
  <c r="AN58" i="1"/>
  <c r="AU54" i="1"/>
  <c r="W31" i="1"/>
  <c r="AV54" i="1"/>
  <c r="AK29" i="1" s="1"/>
  <c r="W32" i="1"/>
  <c r="BA54" i="1"/>
  <c r="AW54" i="1" s="1"/>
  <c r="AK30" i="1" s="1"/>
  <c r="J30" i="2" l="1"/>
  <c r="AG55" i="1" s="1"/>
  <c r="J30" i="3"/>
  <c r="AG56" i="1" s="1"/>
  <c r="AN56" i="1" s="1"/>
  <c r="J39" i="2"/>
  <c r="AN55" i="1"/>
  <c r="AG54" i="1"/>
  <c r="AK26" i="1" s="1"/>
  <c r="AK35" i="1" s="1"/>
  <c r="AT54" i="1"/>
  <c r="W30" i="1"/>
  <c r="J39" i="3" l="1"/>
  <c r="AN54" i="1"/>
</calcChain>
</file>

<file path=xl/sharedStrings.xml><?xml version="1.0" encoding="utf-8"?>
<sst xmlns="http://schemas.openxmlformats.org/spreadsheetml/2006/main" count="9837" uniqueCount="1751">
  <si>
    <t>Export Komplet</t>
  </si>
  <si>
    <t>VZ</t>
  </si>
  <si>
    <t>2.0</t>
  </si>
  <si>
    <t>ZAMOK</t>
  </si>
  <si>
    <t>False</t>
  </si>
  <si>
    <t>{30c489fb-460b-42c0-9f82-43b34ae39221}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</si>
  <si>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</si>
  <si>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</si>
  <si>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</si>
  <si>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</si>
  <si>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</si>
  <si>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</si>
  <si>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</si>
  <si>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</si>
  <si>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HajniceSUst271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</si>
  <si>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</si>
  <si>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</si>
  <si>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st.271, Hajnice</t>
  </si>
  <si>
    <t>KSO:</t>
  </si>
  <si>
    <t/>
  </si>
  <si>
    <t>CC-CZ:</t>
  </si>
  <si>
    <t>Místo:</t>
  </si>
  <si>
    <t>k.ú.Brusnice</t>
  </si>
  <si>
    <t>Datum:</t>
  </si>
  <si>
    <t>Zadavatel:</t>
  </si>
  <si>
    <t>IČ:</t>
  </si>
  <si>
    <t>Barevné domky Hajnice, Hajnice 46, Hajnice</t>
  </si>
  <si>
    <t>DIČ:</t>
  </si>
  <si>
    <t>Uchazeč:</t>
  </si>
  <si>
    <t>Vyplň údaj</t>
  </si>
  <si>
    <t>Projektant:</t>
  </si>
  <si>
    <t>Vladimír Mucha, DiS</t>
  </si>
  <si>
    <t>True</t>
  </si>
  <si>
    <t>Zpracovatel:</t>
  </si>
  <si>
    <t>Ondřej Gerhart</t>
  </si>
  <si>
    <t>Poznámka:</t>
  </si>
  <si>
    <t xml:space="preserve">Soupis dalších položek, které musí zcela pokrývat nabídková cena_x000D_
01/ veškeré náklady pro zhotovení bezvadného funkčně způsobilého díla, které je předmětem tohoto rozpočtu a PD._x000D_
02/ náklady na veškerá opatření pro zajištění bezpečného provozu investora._x000D_
03/ veškeré náklady na ochranu lícních ploch stěn, stropů, podlah, oken, dveří apod._x000D_
04/ náklady na ochranu stavby před negativními vlivy počasí např. deště, teploty apod._x000D_
05/ náklady na protiprašná opatření a soustavný úklid prostor dotčených stavební činností a trvalý úklid vnitrozávodových i veřejných komunikací znečištěných v průběhu stavby. _x000D_
06/ náklady na dodání a provedení veškerých kotevních prvků, spojovacích prvků, pomocných konstrukcí vč. stavebních přípomocí s tím spojených (tzn. vč. prací bouracích s následným uvedením povrchů do původního stavu) a provedení prací nespecifikovaných v projektu._x000D_
07/ náklady na zhotovení výkresů, výpočtů a dalších výkonů potřebných pro detailní rozpracování projektů předaných objednatelem, které jsou potřebné pro realizaci díla._x000D_
08/ náklady na veškeré údržbářské a opravárenské práce nutné pro zhotovení díla._x000D_
09/ náklady na veškeré potřebné lešení i nad rámec lešení uvedeného v rozpočtu._x000D_
10/ pro vypracování nabídkové ceny slouží slepý rozpočet, dále znalost projektové dokumentace a seznámení s podmínkami na staveništi._x000D_
         Komentář k cenové soustavě_x000D_
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        _x000D_
            Ostatní_x000D_
Rozměry uvedené v rozpočtu jsou orientační a před započetím výroby je třeba je upřesnit měřením na stavbě._x000D_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</si>
  <si>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</si>
  <si>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</si>
  <si>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</si>
  <si>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</si>
  <si>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</si>
  <si>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</si>
  <si>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</si>
  <si>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</si>
  <si>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</si>
  <si>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</si>
  <si>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</si>
  <si>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</si>
  <si>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</si>
  <si>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</si>
  <si>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</si>
  <si>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</si>
  <si>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</si>
  <si>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</si>
  <si>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</si>
  <si>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</si>
  <si>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</si>
  <si>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</si>
  <si>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</si>
  <si>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</si>
  <si>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</si>
  <si>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</si>
  <si>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</si>
  <si>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</si>
  <si>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</si>
  <si>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</si>
  <si>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</si>
  <si>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</si>
  <si>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</si>
  <si>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</si>
  <si>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</si>
  <si>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</si>
  <si>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</si>
  <si>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</si>
  <si>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</si>
  <si>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</si>
  <si>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- UZNATELNÉ NÁKLADY</t>
  </si>
  <si>
    <t>STA</t>
  </si>
  <si>
    <t>1</t>
  </si>
  <si>
    <t>{53edb6f2-6c4e-4bfb-982c-7e2117f2635d}</t>
  </si>
  <si>
    <t>02</t>
  </si>
  <si>
    <t>Stavební úpravy - NEUZNATELNÉ NÁKLADY</t>
  </si>
  <si>
    <t>{47e82fef-39de-4d32-9a5a-fdd84538d842}</t>
  </si>
  <si>
    <t>03</t>
  </si>
  <si>
    <t>Vedlejší a ostatní náklady - UZNATELNÉ NÁKLADY</t>
  </si>
  <si>
    <t>VON</t>
  </si>
  <si>
    <t>{6800761d-296c-4a14-82da-588777b05760}</t>
  </si>
  <si>
    <t>04</t>
  </si>
  <si>
    <t>Vedlejší a ostatní náklady - NEUZNATELNÉ NÁKLADY</t>
  </si>
  <si>
    <t>{9985862a-7a72-4778-9ab5-b1abcc0eee32}</t>
  </si>
  <si>
    <t>KRYCÍ LIST SOUPISU PRACÍ</t>
  </si>
  <si>
    <t>Objekt:</t>
  </si>
  <si>
    <t>01 - Stavební úpravy - UZNATELNÉ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</si>
  <si>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</si>
  <si>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</si>
  <si>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</si>
  <si>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</si>
  <si>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</si>
  <si>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</si>
  <si>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</si>
  <si>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</si>
  <si>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96 - Bourání konstrukcí</t>
  </si>
  <si>
    <t xml:space="preserve">    95 - Různé dokončovací konstrukce a práce pozemních staveb</t>
  </si>
  <si>
    <t xml:space="preserve">    97 - Podchycování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</si>
  <si>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</si>
  <si>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</si>
  <si>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</si>
  <si>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</si>
  <si>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720 - Zdravotechnika</t>
  </si>
  <si>
    <t xml:space="preserve">    730 - Ústřední vytápění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</si>
  <si>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</si>
  <si>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</si>
  <si>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</si>
  <si>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</si>
  <si>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</si>
  <si>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</si>
  <si>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</si>
  <si>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</si>
  <si>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</si>
  <si>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</si>
  <si>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</si>
  <si>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</si>
  <si>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</si>
  <si>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</si>
  <si>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</si>
  <si>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</si>
  <si>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</si>
  <si>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</si>
  <si>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</si>
  <si>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</si>
  <si>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</si>
  <si>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</si>
  <si>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</si>
  <si>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</si>
  <si>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</si>
  <si>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</si>
  <si>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</si>
  <si>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</si>
  <si>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pl přes 1 do 4 m2 ve zdivu nadzákladovém z nepálených tvárnic tl do 300 mm</t>
  </si>
  <si>
    <t>m3</t>
  </si>
  <si>
    <t>CS ÚRS 2022 01</t>
  </si>
  <si>
    <t>4</t>
  </si>
  <si>
    <t>2</t>
  </si>
  <si>
    <t>-1510594785</t>
  </si>
  <si>
    <t>PP</t>
  </si>
  <si>
    <t>Zazdívka otvorů ve zdivu nadzákladovém nepálenými tvárnicemi plochy přes 1 m2 do 4 m2 , ve zdi tl. do 300 mm</t>
  </si>
  <si>
    <t>Online PSC</t>
  </si>
  <si>
    <t>https://podminky.urs.cz/item/CS_URS_2022_01/310279842</t>
  </si>
  <si>
    <t>VV</t>
  </si>
  <si>
    <t>"1.NP - mezi m.č.106 a 107"   0,8*0,18*2,05</t>
  </si>
  <si>
    <t>317142422</t>
  </si>
  <si>
    <t>Překlad nenosný pórobetonový š 100 mm v do 250 mm na tenkovrstvou maltu dl přes 1000 do 1250 mm</t>
  </si>
  <si>
    <t>kus</t>
  </si>
  <si>
    <t>-1612534236</t>
  </si>
  <si>
    <t>Překlady nenosné z pórobetonu osazené do tenkého maltového lože, výšky do 250 mm, šířky překladu 100 mm, délky překladu přes 1000 do 1250 mm</t>
  </si>
  <si>
    <t>https://podminky.urs.cz/item/CS_URS_2022_01/317142422</t>
  </si>
  <si>
    <t>"nade dveřmi do m.č.106"   1</t>
  </si>
  <si>
    <t>317234410</t>
  </si>
  <si>
    <t>Vyzdívka mezi nosníky z cihel pálených na MC</t>
  </si>
  <si>
    <t>677051799</t>
  </si>
  <si>
    <t>Vyzdívka mezi nosníky cihlami pálenými na maltu cementovou</t>
  </si>
  <si>
    <t>https://podminky.urs.cz/item/CS_URS_2022_01/317234410</t>
  </si>
  <si>
    <t>"1.NP - m.č.106, 102, 2x IPE 180"   2,8*0,3*0,18</t>
  </si>
  <si>
    <t>317944323</t>
  </si>
  <si>
    <t>Válcované nosníky č.14 až 22 dodatečně osazované do připravených otvorů</t>
  </si>
  <si>
    <t>t</t>
  </si>
  <si>
    <t>-764419666</t>
  </si>
  <si>
    <t>Válcované nosníky dodatečně osazované do připravených otvorů bez zazdění hlav č. 14 až 22</t>
  </si>
  <si>
    <t>https://podminky.urs.cz/item/CS_URS_2022_01/317944323</t>
  </si>
  <si>
    <t>"1.NP - m.č.106, 102, 2x IPE 180"   2*2,8*0,0188</t>
  </si>
  <si>
    <t>5</t>
  </si>
  <si>
    <t>342272225</t>
  </si>
  <si>
    <t>Příčka z pórobetonových hladkých tvárnic na tenkovrstvou maltu tl 100 mm</t>
  </si>
  <si>
    <t>m2</t>
  </si>
  <si>
    <t>-213366147</t>
  </si>
  <si>
    <t>Příčky z pórobetonových tvárnic hladkých na tenké maltové lože objemová hmotnost do 500 kg/m3, tloušťka příčky 100 mm</t>
  </si>
  <si>
    <t>https://podminky.urs.cz/item/CS_URS_2022_01/342272225</t>
  </si>
  <si>
    <t>"m.č.106"    (0,7+1,05+1,15)*2,65-(0,8*2,0+1,2*0,25)</t>
  </si>
  <si>
    <t>6</t>
  </si>
  <si>
    <t>342272245</t>
  </si>
  <si>
    <t>Příčka z pórobetonových hladkých tvárnic na tenkovrstvou maltu tl 150 mm</t>
  </si>
  <si>
    <t>1593474063</t>
  </si>
  <si>
    <t>Příčky z pórobetonových tvárnic hladkých na tenké maltové lože objemová hmotnost do 500 kg/m3, tloušťka příčky 150 mm</t>
  </si>
  <si>
    <t>https://podminky.urs.cz/item/CS_URS_2022_01/342272245</t>
  </si>
  <si>
    <t>"m.č.106 - přizdívka za WC"   1,0*1,5</t>
  </si>
  <si>
    <t>7</t>
  </si>
  <si>
    <t>342291121</t>
  </si>
  <si>
    <t>Ukotvení příček k cihelným konstrukcím plochými kotvami</t>
  </si>
  <si>
    <t>m</t>
  </si>
  <si>
    <t>111314380</t>
  </si>
  <si>
    <t>Ukotvení příček plochými kotvami, do konstrukce cihelné</t>
  </si>
  <si>
    <t>https://podminky.urs.cz/item/CS_URS_2022_01/342291121</t>
  </si>
  <si>
    <t>"m.č.1.06"   3*2,65</t>
  </si>
  <si>
    <t>8</t>
  </si>
  <si>
    <t>346244354</t>
  </si>
  <si>
    <t>Obezdívka koupelnových van ploch rovných tl 100 mm z pórobetonových přesných tvárnic</t>
  </si>
  <si>
    <t>1035154152</t>
  </si>
  <si>
    <t>Obezdívka koupelnových van ploch rovných z přesných pórobetonových tvárnic, na tenké maltové lože, tl. 100 mm</t>
  </si>
  <si>
    <t>https://podminky.urs.cz/item/CS_URS_2022_01/346244354</t>
  </si>
  <si>
    <t>"m.č.106 - vana"   2*(1,7+0,7)*0,8</t>
  </si>
  <si>
    <t>9</t>
  </si>
  <si>
    <t>346244381</t>
  </si>
  <si>
    <t>Plentování jednostranné v do 200 mm válcovaných nosníků cihlami</t>
  </si>
  <si>
    <t>-1053538148</t>
  </si>
  <si>
    <t>Plentování ocelových válcovaných nosníků jednostranné cihlami na maltu, výška stojiny do 200 mm</t>
  </si>
  <si>
    <t>https://podminky.urs.cz/item/CS_URS_2022_01/346244381</t>
  </si>
  <si>
    <t>"1.NP - m.č.106, 102, 2x IPE 180"   2*2,8*0,18</t>
  </si>
  <si>
    <t>Vodorovné konstrukce</t>
  </si>
  <si>
    <t>10</t>
  </si>
  <si>
    <t>411388531</t>
  </si>
  <si>
    <t>Zabetonování otvorů pl do 1 m2 ve stropech</t>
  </si>
  <si>
    <t>-934143217</t>
  </si>
  <si>
    <t>Zabetonování otvorů ve stropech nebo v klenbách včetně lešení, bednění, odbednění a výztuže (materiál v ceně) ve stropech železobetonových, tvárnicových a prefabrikovaných</t>
  </si>
  <si>
    <t>https://podminky.urs.cz/item/CS_URS_2022_01/411388531</t>
  </si>
  <si>
    <t>"půdorys 2.NP - pozn.1"   0,2</t>
  </si>
  <si>
    <t>Úpravy povrchů, podlahy a osazování výplní</t>
  </si>
  <si>
    <t>11</t>
  </si>
  <si>
    <t>611135101</t>
  </si>
  <si>
    <t>Hrubá výplň rýh maltou jakékoli šířky rýhy ve stropech</t>
  </si>
  <si>
    <t>-273366794</t>
  </si>
  <si>
    <t>"m.č.106 - po vybouraných příčkách"   (1,97+1,2)*0,25</t>
  </si>
  <si>
    <t>12</t>
  </si>
  <si>
    <t>611325222</t>
  </si>
  <si>
    <t>Vápenocementová štuková omítka malých ploch přes 0,09 do 0,25 m2 na stropech</t>
  </si>
  <si>
    <t>801059909</t>
  </si>
  <si>
    <t>Vápenocementová omítka jednotlivých malých ploch štuková na stropech, plochy jednotlivě přes 0,09 do 0,25 m2</t>
  </si>
  <si>
    <t>https://podminky.urs.cz/item/CS_URS_2022_01/611325222</t>
  </si>
  <si>
    <t>"m.č.106 - po komínu a omítka nového překladu z IPE 180"   1+2</t>
  </si>
  <si>
    <t>13</t>
  </si>
  <si>
    <t>611325422</t>
  </si>
  <si>
    <t>Oprava vápenocementové omítky vnitřních ploch štukové dvouvrstvé, tloušťky do 20 mm a tloušťky štuku do 3 mm stropů, v rozsahu opravované plochy přes 10 do 30%</t>
  </si>
  <si>
    <t>655904363</t>
  </si>
  <si>
    <t>"m.č.106"   8,0</t>
  </si>
  <si>
    <t>14</t>
  </si>
  <si>
    <t>611325452</t>
  </si>
  <si>
    <t>Oprava vápenocementové omítky vnitřních ploch Příplatek k cenám za každých dalších 10 mm tloušťky omítky stropů,v rozsahu opravované plochy přes 10 do 30%</t>
  </si>
  <si>
    <t>613576769</t>
  </si>
  <si>
    <t>"m.č.106"   (2*(4,015+0,3+1,97)-(1,05+1,1))*(2,6-2,0)</t>
  </si>
  <si>
    <t>612131101</t>
  </si>
  <si>
    <t>Podkladní a spojovací vrstva vnitřních omítaných ploch cementový postřik nanášený ručně celoplošně stěn</t>
  </si>
  <si>
    <t>1986468203</t>
  </si>
  <si>
    <t>"měří dle cement. hl. omítky"            19,695</t>
  </si>
  <si>
    <t>16</t>
  </si>
  <si>
    <t>612135101</t>
  </si>
  <si>
    <t>Hrubá výplň rýh maltou jakékoli šířky rýhy ve stěnách</t>
  </si>
  <si>
    <t>683459076</t>
  </si>
  <si>
    <t>"m.č.106 - po vybouraných příčkách"   3*2,65*0,25</t>
  </si>
  <si>
    <t>17</t>
  </si>
  <si>
    <t>612142001</t>
  </si>
  <si>
    <t>Potažení vnitřních stěn sklovláknitým pletivem vtlačeným do tenkovrstvé hmoty</t>
  </si>
  <si>
    <t>-1058913528</t>
  </si>
  <si>
    <t>Potažení vnitřních ploch pletivem v ploše nebo pruzích, na plném podkladu sklovláknitým vtlačením do tmelu stěn</t>
  </si>
  <si>
    <t>https://podminky.urs.cz/item/CS_URS_2022_01/612142001</t>
  </si>
  <si>
    <t>"m.č.106"    (2*0,7+0,1+1,05+1,15)*2,65-(0,8*2,0+1,2*0,25)</t>
  </si>
  <si>
    <t>18</t>
  </si>
  <si>
    <t>612311131</t>
  </si>
  <si>
    <t>Potažení vnitřních stěn vápenným štukem tloušťky do 3 mm</t>
  </si>
  <si>
    <t>394685368</t>
  </si>
  <si>
    <t>Potažení vnitřních ploch vápenným štukem tloušťky do 3 mm svislých konstrukcí stěn</t>
  </si>
  <si>
    <t>https://podminky.urs.cz/item/CS_URS_2022_01/612311131</t>
  </si>
  <si>
    <t>"m.č.106"    (2*0,7+0,1+1,05+1,15)*(2,6-2,0)</t>
  </si>
  <si>
    <t>19</t>
  </si>
  <si>
    <t>612315121</t>
  </si>
  <si>
    <t>Vápenná štuková omítka rýh ve stěnách š do 150 mm</t>
  </si>
  <si>
    <t>1772472070</t>
  </si>
  <si>
    <t>Vápenná omítka rýh štuková ve stěnách, šířky rýhy do 150 mm</t>
  </si>
  <si>
    <t>https://podminky.urs.cz/item/CS_URS_2022_01/612315121</t>
  </si>
  <si>
    <t>"B19.1"   3,0*0,15</t>
  </si>
  <si>
    <t>20</t>
  </si>
  <si>
    <t>612331121</t>
  </si>
  <si>
    <t>Cementová omítka hladká jednovrstvá vnitřních stěn nanášená ručně</t>
  </si>
  <si>
    <t>-1380154346</t>
  </si>
  <si>
    <t>Omítka cementová vnitřních ploch nanášená ručně jednovrstvá, tloušťky do 10 mm hladká svislých konstrukcí stěn</t>
  </si>
  <si>
    <t>https://podminky.urs.cz/item/CS_URS_2022_01/612331121</t>
  </si>
  <si>
    <t>"m.č.106 - nové jádro pod keram. obklady"   (1,97+0,15+0,15+2,18+0,3+0,985+4,015)*2,0+2*2*0,3*(2,0-1,25)-2*0,47*0,75</t>
  </si>
  <si>
    <t>615142012</t>
  </si>
  <si>
    <t>Potažení vnitřních nosníků rabicovým pletivem</t>
  </si>
  <si>
    <t>-630449125</t>
  </si>
  <si>
    <t>Potažení vnitřních ploch pletivem v ploše nebo pruzích, na plném podkladu rabicovým provizorním přichycením nosníků</t>
  </si>
  <si>
    <t>https://podminky.urs.cz/item/CS_URS_2022_01/615142012</t>
  </si>
  <si>
    <t>"1.NP - m.č.106, 102, 2x IPE 180"   2,8*(0,3+2*0,18)</t>
  </si>
  <si>
    <t>22</t>
  </si>
  <si>
    <t>631311121</t>
  </si>
  <si>
    <t>Doplnění dosavadních mazanin prostým betonem s dodáním hmot, bez potěru, plochy jednotlivě do 1 m2 a tl. do 80 mm</t>
  </si>
  <si>
    <t>980514707</t>
  </si>
  <si>
    <t xml:space="preserve">"1.np.-po vybour.komínu"    0,7*0,5*0,08       </t>
  </si>
  <si>
    <t>23</t>
  </si>
  <si>
    <t>632451111</t>
  </si>
  <si>
    <t>Potěr cementový samonivelační ze suchých směsí tloušťky přes 25 do 30 mm</t>
  </si>
  <si>
    <t>-787348375</t>
  </si>
  <si>
    <t>24</t>
  </si>
  <si>
    <t>642942111</t>
  </si>
  <si>
    <t>Osazování zárubní nebo rámů kovových dveřních lisovaných nebo z úhelníků bez dveřních křídel na cementovou maltu, plochy otvoru do 2,5 m2</t>
  </si>
  <si>
    <t>1034053554</t>
  </si>
  <si>
    <t>"dveře D/I-03"   1</t>
  </si>
  <si>
    <t>25</t>
  </si>
  <si>
    <t>M</t>
  </si>
  <si>
    <t>55331487</t>
  </si>
  <si>
    <t>zárubeň jednokřídlá ocelová pro zdění tl stěny 110-150mm rozměru 800/1970, 2100mm</t>
  </si>
  <si>
    <t>111496606</t>
  </si>
  <si>
    <t>96</t>
  </si>
  <si>
    <t>Bourání konstrukcí</t>
  </si>
  <si>
    <t>26</t>
  </si>
  <si>
    <t>766441811</t>
  </si>
  <si>
    <t>Demontáž parapetních desek dřevěných nebo plastových šířky do 300 mm délky do 1000 mm</t>
  </si>
  <si>
    <t>776460020</t>
  </si>
  <si>
    <t>Demontáž parapetních desek dřevěných nebo plastových šířky do 300 mm, délky do 1000 mm</t>
  </si>
  <si>
    <t>https://podminky.urs.cz/item/CS_URS_2022_01/766441811</t>
  </si>
  <si>
    <t>"1.NP - B15"   2</t>
  </si>
  <si>
    <t>27</t>
  </si>
  <si>
    <t>771990112x</t>
  </si>
  <si>
    <t>Stávající podlahy-očištění, obroušení povrchu od zbytků lepidel, malty a nátěrů, odstranění nesoudrž.podkladu, zdrsnění, vysátí prachu, vyspravení výtluků zálivkovými hmotami na bázi cementu, vč. potřebné penetrace</t>
  </si>
  <si>
    <t>-2136959563</t>
  </si>
  <si>
    <t>28</t>
  </si>
  <si>
    <t>962031133</t>
  </si>
  <si>
    <t>Bourání příček z cihel pálených na MVC tl do 150 mm</t>
  </si>
  <si>
    <t>563450661</t>
  </si>
  <si>
    <t>Bourání příček z cihel, tvárnic nebo příčkovek z cihel pálených, plných nebo dutých na maltu vápennou nebo vápenocementovou, tl. do 150 mm</t>
  </si>
  <si>
    <t>https://podminky.urs.cz/item/CS_URS_2022_01/962031133</t>
  </si>
  <si>
    <t>"1.NP - B13"   (1,97+1,2)*2,65-0,6*1,97</t>
  </si>
  <si>
    <t>29</t>
  </si>
  <si>
    <t>962032631</t>
  </si>
  <si>
    <t>Bourání zdiva komínového nad střechou z cihel na MV nebo MVC</t>
  </si>
  <si>
    <t>1303691358</t>
  </si>
  <si>
    <t>Bourání zdiva nadzákladového z cihel nebo tvárnic komínového z cihel pálených, šamotových nebo vápenopískových nad střechou na maltu vápennou nebo vápenocementovou</t>
  </si>
  <si>
    <t>https://podminky.urs.cz/item/CS_URS_2022_01/962032631</t>
  </si>
  <si>
    <t>"1.NP - B02"   1,1</t>
  </si>
  <si>
    <t>"2.NP - B20"   1,1</t>
  </si>
  <si>
    <t>Součet</t>
  </si>
  <si>
    <t>30</t>
  </si>
  <si>
    <t>965081213</t>
  </si>
  <si>
    <t>Bourání podlah z dlaždic keramických nebo xylolitových tl do 10 mm plochy přes 1 m2</t>
  </si>
  <si>
    <t>-295426033</t>
  </si>
  <si>
    <t>Bourání podlah z dlaždic bez podkladního lože nebo mazaniny, s jakoukoliv výplní spár keramických nebo xylolitových tl. do 10 mm, plochy přes 1 m2</t>
  </si>
  <si>
    <t>https://podminky.urs.cz/item/CS_URS_2022_01/965081213</t>
  </si>
  <si>
    <t>"1.NP - B12"   7,0</t>
  </si>
  <si>
    <t>31</t>
  </si>
  <si>
    <t>968072455</t>
  </si>
  <si>
    <t>Vybourání kovových dveřních zárubní pl do 2 m2</t>
  </si>
  <si>
    <t>1853330883</t>
  </si>
  <si>
    <t>Vybourání kovových rámů oken s křídly, dveřních zárubní, vrat, stěn, ostění nebo obkladů dveřních zárubní, plochy do 2 m2</t>
  </si>
  <si>
    <t>https://podminky.urs.cz/item/CS_URS_2022_01/968072455</t>
  </si>
  <si>
    <t>"1.NP - B05, B07, B11"   0,6*1,97+0,6*1,97+0,6*1,97</t>
  </si>
  <si>
    <t>32</t>
  </si>
  <si>
    <t>971033251a</t>
  </si>
  <si>
    <t>Vybourání otvorů ve zdivu základovém nebo nadzákladovém z cihel, tvárnic, příčkovek  z cihel pálených na maltu vápennou nebo vápenocementovou plochy do 0,0225 m2, tl. do 450 mm vč.zhotovení otvoru v kontaktním zateplení fasády a začištění</t>
  </si>
  <si>
    <t>1352986721</t>
  </si>
  <si>
    <t>Vybourání otvorů ve zdivu základovém nebo nadzákladovém z cihel, tvárnic, příčkovek z cihel pálených na maltu vápennou nebo vápenocementovou plochy do 0,0225 m2, tl. do 450 mm vč.zhotovení otvoru v kontaktním zateplení fasády a začištění</t>
  </si>
  <si>
    <t>"B19"   1</t>
  </si>
  <si>
    <t>33</t>
  </si>
  <si>
    <t>974031666</t>
  </si>
  <si>
    <t>Vysekání rýh ve zdivu cihelném pro vtahování nosníků hl do 150 mm v do 250 mm</t>
  </si>
  <si>
    <t>1148634226</t>
  </si>
  <si>
    <t>Vysekání rýh ve zdivu cihelném na maltu vápennou nebo vápenocementovou pro vtahování nosníků do zdí, před vybouráním otvoru do hl. 150 mm, při v. nosníku do 250 mm</t>
  </si>
  <si>
    <t>https://podminky.urs.cz/item/CS_URS_2022_01/974031666</t>
  </si>
  <si>
    <t>"1.NP - m.č.106, 102, 2x IPE 180"   2*2,8</t>
  </si>
  <si>
    <t>34</t>
  </si>
  <si>
    <t>974042564</t>
  </si>
  <si>
    <t>Vysekání rýh v dlažbě betonové nebo jiné monolitické hl do 150 mm š do 150 mm</t>
  </si>
  <si>
    <t>401032107</t>
  </si>
  <si>
    <t>Vysekání rýh v betonové nebo jiné monolitické dlažbě s betonovým podkladem do hl. 150 mm a šířky do 150 mm</t>
  </si>
  <si>
    <t>https://podminky.urs.cz/item/CS_URS_2022_01/974042564</t>
  </si>
  <si>
    <t>"pro žlábek ve sprše"   1,0</t>
  </si>
  <si>
    <t>35</t>
  </si>
  <si>
    <t>976085211</t>
  </si>
  <si>
    <t>Vybourání kanalizačních rámů včetně poklopů nebo mříží pl do 0,3 m2</t>
  </si>
  <si>
    <t>-1309435125</t>
  </si>
  <si>
    <t>Vybourání drobných zámečnických a jiných konstrukcí kanalizačních rámů litinových, z rýhovaného plechu nebo betonových včetně poklopů nebo mříží, plochy do 0,30 m2</t>
  </si>
  <si>
    <t>https://podminky.urs.cz/item/CS_URS_2022_01/976085211</t>
  </si>
  <si>
    <t>"1.NP - B18"   2</t>
  </si>
  <si>
    <t>36</t>
  </si>
  <si>
    <t>978059541</t>
  </si>
  <si>
    <t>Odsekání a odebrání obkladů stěn z vnitřních obkládaček plochy přes 1 m2</t>
  </si>
  <si>
    <t>-2078001499</t>
  </si>
  <si>
    <t>Odsekání obkladů stěn včetně otlučení podkladní omítky až na zdivo z obkládaček vnitřních, z jakýchkoliv materiálů, plochy přes 1 m2</t>
  </si>
  <si>
    <t>https://podminky.urs.cz/item/CS_URS_2022_01/978059541</t>
  </si>
  <si>
    <t>"1.NP - B13"   24,0</t>
  </si>
  <si>
    <t>95</t>
  </si>
  <si>
    <t>Různé dokončovací konstrukce a práce pozemních staveb</t>
  </si>
  <si>
    <t>37</t>
  </si>
  <si>
    <t>949101111</t>
  </si>
  <si>
    <t>Lešení pomocné pro objekty pozemních staveb s lešeňovou podlahou v do 1,9 m zatížení do 150 kg/m2</t>
  </si>
  <si>
    <t>-813946444</t>
  </si>
  <si>
    <t>Lešení pomocné pracovní pro objekty pozemních staveb pro zatížení do 150 kg/m2, o výšce lešeňové podlahy do 1,9 m</t>
  </si>
  <si>
    <t>https://podminky.urs.cz/item/CS_URS_2022_01/949101111</t>
  </si>
  <si>
    <t>38</t>
  </si>
  <si>
    <t>952901111</t>
  </si>
  <si>
    <t>Vyčištění budov nebo objektů před předáním do užívání budov bytové nebo občanské výstavby, světlé výšky podlaží do 4 m</t>
  </si>
  <si>
    <t>2066157405</t>
  </si>
  <si>
    <t>"m.č.106"   (0,325+4,015+0,3)*(0,49+1,97+0,18)</t>
  </si>
  <si>
    <t>97</t>
  </si>
  <si>
    <t>Podchycování konstrukcí</t>
  </si>
  <si>
    <t>39</t>
  </si>
  <si>
    <t>975053141</t>
  </si>
  <si>
    <t>Víceřadové podchycení stropů pro osazení nosníků dřevěnou výztuhou v. podchycení do 3,5 m a při zatížení hmotností přes 800 do 1500 kg/m2</t>
  </si>
  <si>
    <t>-399854222</t>
  </si>
  <si>
    <t>"1.NP - pro překlad IPE"   2*2,8</t>
  </si>
  <si>
    <t>997</t>
  </si>
  <si>
    <t>Přesun sutě</t>
  </si>
  <si>
    <t>40</t>
  </si>
  <si>
    <t>997013111</t>
  </si>
  <si>
    <t>Vnitrostaveništní doprava suti a vybouraných hmot vodorovně do 50 m svisle s použitím mechanizace pro budovy a haly výšky do 6 m</t>
  </si>
  <si>
    <t>-1210686700</t>
  </si>
  <si>
    <t>41</t>
  </si>
  <si>
    <t>997013211</t>
  </si>
  <si>
    <t>Vnitrostaveništní doprava suti a vybouraných hmot vodorovně do 50 m svisle ručně pro budovy a haly výšky do 6 m</t>
  </si>
  <si>
    <t>2082044379</t>
  </si>
  <si>
    <t>42</t>
  </si>
  <si>
    <t>997013501</t>
  </si>
  <si>
    <t>Odvoz suti a vybouraných hmot na skládku nebo meziskládku se složením, na vzdálenost do 1 km</t>
  </si>
  <si>
    <t>47576947</t>
  </si>
  <si>
    <t>43</t>
  </si>
  <si>
    <t>997013509</t>
  </si>
  <si>
    <t>Odvoz suti a vybouraných hmot na skládku nebo meziskládku se složením, na vzdálenost Příplatek k ceně za každý další i započatý 1 km přes 1 km</t>
  </si>
  <si>
    <t>152346659</t>
  </si>
  <si>
    <t>"nařízenou skládku - předpokl.vzdál. 20km"       (20-1)*4,986</t>
  </si>
  <si>
    <t>44</t>
  </si>
  <si>
    <t>997013631</t>
  </si>
  <si>
    <t>Poplatek za uložení stavebního odpadu na skládce (skládkovné) směsného stavebního a demoličního zatříděného do Katalogu odpadů pod kódem 17 09 04</t>
  </si>
  <si>
    <t>-261057235</t>
  </si>
  <si>
    <t>998</t>
  </si>
  <si>
    <t>Přesun hmot</t>
  </si>
  <si>
    <t>45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</si>
  <si>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</si>
  <si>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</si>
  <si>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1588970205</t>
  </si>
  <si>
    <t>PSV</t>
  </si>
  <si>
    <t>Práce a dodávky PSV</t>
  </si>
  <si>
    <t>711</t>
  </si>
  <si>
    <t>Izolace proti vodě, vlhkosti a plynům</t>
  </si>
  <si>
    <t>46</t>
  </si>
  <si>
    <t>711413111</t>
  </si>
  <si>
    <t>Izolace proti povrchové a podpovrchové vodě natěradly a tmely za studena na ploše vodorovné V těsnicí hmotou dvousložkovou bitumenovou</t>
  </si>
  <si>
    <t>8133696</t>
  </si>
  <si>
    <t>kompetní řešení vč. všech systémových doplňků:</t>
  </si>
  <si>
    <t>47</t>
  </si>
  <si>
    <t>711413121</t>
  </si>
  <si>
    <t>Izolace proti povrchové a podpovrchové vodě natěradly a tmely za studena na ploše svislé S těsnicí hmotou dvousložkovou bitumenovou</t>
  </si>
  <si>
    <t>435730204</t>
  </si>
  <si>
    <t>"m.č.106 - sprchový kout"   (1,0+1,97+1,0+0,9)*2,0</t>
  </si>
  <si>
    <t>48</t>
  </si>
  <si>
    <t>998711101</t>
  </si>
  <si>
    <t>Přesun hmot pro izolace proti vodě, vlhkosti a plynům stanovený z hmotnosti přesunovaného materiálu vodorovná dopravní vzdálenost do 50 m v objektech výšky do 6 m</t>
  </si>
  <si>
    <t>1021913240</t>
  </si>
  <si>
    <t>49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</si>
  <si>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</si>
  <si>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</si>
  <si>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623298460</t>
  </si>
  <si>
    <t>720</t>
  </si>
  <si>
    <t>Zdravotechnika</t>
  </si>
  <si>
    <t>50</t>
  </si>
  <si>
    <t>01zti</t>
  </si>
  <si>
    <t>Dod+mtž ZTI - viz. samostatný rozpočet</t>
  </si>
  <si>
    <t>soub</t>
  </si>
  <si>
    <t>-1255421791</t>
  </si>
  <si>
    <t>730</t>
  </si>
  <si>
    <t>Ústřední vytápění</t>
  </si>
  <si>
    <t>51</t>
  </si>
  <si>
    <t>01út</t>
  </si>
  <si>
    <t>Dod+mtž ÚT - viz. samostatný rozpočet</t>
  </si>
  <si>
    <t>-1026149173</t>
  </si>
  <si>
    <t>766</t>
  </si>
  <si>
    <t>Konstrukce truhlářské</t>
  </si>
  <si>
    <t>52</t>
  </si>
  <si>
    <t>766660051.a</t>
  </si>
  <si>
    <t>Montáž dveřních křídel dřevěných otevíravých povrch CPL do ocelové zárubně polodrážkou jednokřídlových, šířky do 800 mm</t>
  </si>
  <si>
    <t>-611499847</t>
  </si>
  <si>
    <t>53</t>
  </si>
  <si>
    <t>61162087.a</t>
  </si>
  <si>
    <t>dveře jednokřídlé L/P z odlehč. dřevotřísky povrch laminátový CPL plné 800x1970-2100mm, vč. zámku, klik a štítů, podrobný popis viz. Tab.vnitřních dveří</t>
  </si>
  <si>
    <t>-271415092</t>
  </si>
  <si>
    <t>54</t>
  </si>
  <si>
    <t>766694111</t>
  </si>
  <si>
    <t>Montáž ostatních truhlářských konstrukcí parapetních desek dřevěných nebo plastových šířky do 300 mm, délky do 1000 mm</t>
  </si>
  <si>
    <t>-1341454863</t>
  </si>
  <si>
    <t xml:space="preserve">"dle tab. Truhlář.výr. - T01 a T02"     1+1     </t>
  </si>
  <si>
    <t>55</t>
  </si>
  <si>
    <t>60794102.a</t>
  </si>
  <si>
    <t>parapet dřevotřískovýtl.18mm vnitřní, povrch laminátový-HPL š 245mm, s nosem. Podrobný popis viz. tab. Truhl.výr.</t>
  </si>
  <si>
    <t>169505777</t>
  </si>
  <si>
    <t>"dle tabulky Truhlářských výrobků - T01 a T02"   2*0,47</t>
  </si>
  <si>
    <t>56</t>
  </si>
  <si>
    <t>998766101</t>
  </si>
  <si>
    <t>Přesun hmot pro konstrukce truhlářské stanovený z hmotnosti přesunovaného materiálu vodorovná dopravní vzdálenost do 50 m v objektech výšky do 6 m</t>
  </si>
  <si>
    <t>352213723</t>
  </si>
  <si>
    <t>57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</si>
  <si>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</si>
  <si>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</si>
  <si>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-457451886</t>
  </si>
  <si>
    <t>771</t>
  </si>
  <si>
    <t>Podlahy z dlaždic</t>
  </si>
  <si>
    <t>58</t>
  </si>
  <si>
    <t>771121011</t>
  </si>
  <si>
    <t>Nátěr penetrační na podlahu</t>
  </si>
  <si>
    <t>-1235689236</t>
  </si>
  <si>
    <t>Příprava podkladu před provedením dlažby nátěr penetrační na podlahu</t>
  </si>
  <si>
    <t>https://podminky.urs.cz/item/CS_URS_2022_01/771121011</t>
  </si>
  <si>
    <t>59</t>
  </si>
  <si>
    <t>771574266</t>
  </si>
  <si>
    <t>Montáž podlah z dlaždic keramických lepených flexibilním lepidlem maloformátových pro vysoké mechanické zatížení protiskluzných nebo reliéfních (bezbariérových) přes 22 do 25 ks/m2</t>
  </si>
  <si>
    <t>-327996739</t>
  </si>
  <si>
    <t>60</t>
  </si>
  <si>
    <t>59761406</t>
  </si>
  <si>
    <t>dlažba keramická slinutá protiskluzná do interiéru i exteriéru pro vysoké mechanické namáhání přes 22 do 25ks/m2</t>
  </si>
  <si>
    <t>-311830815</t>
  </si>
  <si>
    <t>"ztratné a prořez 15%"   8,0*1,15</t>
  </si>
  <si>
    <t>61</t>
  </si>
  <si>
    <t>77690-02</t>
  </si>
  <si>
    <t>Dod+mtž přechodové nerez lišty, dlažba / PVC</t>
  </si>
  <si>
    <t>535375624</t>
  </si>
  <si>
    <t>"m.č.106"   0,8</t>
  </si>
  <si>
    <t>62</t>
  </si>
  <si>
    <t>998771101</t>
  </si>
  <si>
    <t>Přesun hmot pro podlahy z dlaždic stanovený z hmotnosti přesunovaného materiálu vodorovná dopravní vzdálenost do 50 m v objektech výšky do 6 m</t>
  </si>
  <si>
    <t>1995893335</t>
  </si>
  <si>
    <t>63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</si>
  <si>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</si>
  <si>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</si>
  <si>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-1988891709</t>
  </si>
  <si>
    <t>781</t>
  </si>
  <si>
    <t>Dokončovací práce - obklady</t>
  </si>
  <si>
    <t>64</t>
  </si>
  <si>
    <t>781121011</t>
  </si>
  <si>
    <t>Příprava podkladu před provedením obkladu nátěr penetrační na stěnu</t>
  </si>
  <si>
    <t>1690763921</t>
  </si>
  <si>
    <t>65</t>
  </si>
  <si>
    <t>781474113</t>
  </si>
  <si>
    <t>Montáž obkladů vnitřních stěn z dlaždic keramických lepených flexibilním lepidlem maloformátových hladkých přes 12 do 19 ks/m2</t>
  </si>
  <si>
    <t>-334354634</t>
  </si>
  <si>
    <t>"m.č.106"   2*(3,0+4,015+0,3+0,7)*2,0+2*2*0,3*(2,0-1,25)-0,8*2,0</t>
  </si>
  <si>
    <t>66</t>
  </si>
  <si>
    <t>59761071</t>
  </si>
  <si>
    <t>obklad keramický hladký přes 12 do 19ks/m2</t>
  </si>
  <si>
    <t>-208433879</t>
  </si>
  <si>
    <t>"ztratné 15%"   31,36*1,15</t>
  </si>
  <si>
    <t>67</t>
  </si>
  <si>
    <t>781477111</t>
  </si>
  <si>
    <t>Montáž obkladů vnitřních stěn z dlaždic keramických Příplatek k cenám za plochu do 10 m2 jednotlivě</t>
  </si>
  <si>
    <t>-1173201208</t>
  </si>
  <si>
    <t>68</t>
  </si>
  <si>
    <t>78149361.a</t>
  </si>
  <si>
    <t>Montáž vanových kovových dvířek s rámem lepených</t>
  </si>
  <si>
    <t>-1495057307</t>
  </si>
  <si>
    <t>"m.č.106"   1</t>
  </si>
  <si>
    <t>69</t>
  </si>
  <si>
    <t>55347202</t>
  </si>
  <si>
    <t>dvířka vanová nerezová 200x250mm</t>
  </si>
  <si>
    <t>-591178864</t>
  </si>
  <si>
    <t>70</t>
  </si>
  <si>
    <t>781495115</t>
  </si>
  <si>
    <t>Obklad - dokončující práce ostatní práce spárování silikonem</t>
  </si>
  <si>
    <t>1732947243</t>
  </si>
  <si>
    <t>"předpokl. množství"           24,0</t>
  </si>
  <si>
    <t>71</t>
  </si>
  <si>
    <t>998781101</t>
  </si>
  <si>
    <t>Přesun hmot pro obklady keramické stanovený z hmotnosti přesunovaného materiálu vodorovná dopravní vzdálenost do 50 m v objektech výšky do 6 m</t>
  </si>
  <si>
    <t>-598235485</t>
  </si>
  <si>
    <t>72</t>
  </si>
  <si>
    <t>998781181</t>
  </si>
  <si>
    <t>Přesun hmot pro obklady keramické stanovený z hmotnosti přesunovaného materiálu Příplatek k cenám za přesun prováděný bez použití mechanizace pro jakoukoliv výšku objektu</t>
  </si>
  <si>
    <t>900649293</t>
  </si>
  <si>
    <t>783</t>
  </si>
  <si>
    <t>Dokončovací práce - nátěry</t>
  </si>
  <si>
    <t>73</t>
  </si>
  <si>
    <t>783314101</t>
  </si>
  <si>
    <t>Základní nátěr zámečnických konstrukcí jednonásobný syntetický</t>
  </si>
  <si>
    <t>-5082723</t>
  </si>
  <si>
    <t>"1.np.-zárubně"       (0,8+2*2,0)*0,2</t>
  </si>
  <si>
    <t>74</t>
  </si>
  <si>
    <t>783315101</t>
  </si>
  <si>
    <t>Mezinátěr zámečnických konstrukcí jednonásobný syntetický standardní</t>
  </si>
  <si>
    <t>853589229</t>
  </si>
  <si>
    <t>75</t>
  </si>
  <si>
    <t>783317101</t>
  </si>
  <si>
    <t>Krycí nátěr (email) zámečnických konstrukcí jednonásobný syntetický standardní</t>
  </si>
  <si>
    <t>379470054</t>
  </si>
  <si>
    <t>784</t>
  </si>
  <si>
    <t>Dokončovací práce - malby a tapety</t>
  </si>
  <si>
    <t>76</t>
  </si>
  <si>
    <t>784121001</t>
  </si>
  <si>
    <t>Oškrabání malby v místnostech výšky do 3,80 m</t>
  </si>
  <si>
    <t>1312053073</t>
  </si>
  <si>
    <t>"m.č.106 - stávající omítky ze 70%"   ((2*(4,015+0,3+1,97)-(1,15+1,05))*(2,6-2,0)+8,0)*0,7</t>
  </si>
  <si>
    <t>77</t>
  </si>
  <si>
    <t>784121011</t>
  </si>
  <si>
    <t>Rozmývání podkladu po oškrabání malby v místnostech výšky do 3,80 m</t>
  </si>
  <si>
    <t>775323915</t>
  </si>
  <si>
    <t>78</t>
  </si>
  <si>
    <t>784181101</t>
  </si>
  <si>
    <t>Penetrace podkladu jednonásobná základní akrylátová bezbarvá v místnostech výšky do 3,80 m</t>
  </si>
  <si>
    <t>-1762488679</t>
  </si>
  <si>
    <t>"m.č.106"   2*(4,015+0,3+1,97+0,7)*(2,6-2,0)+8,0</t>
  </si>
  <si>
    <t>79</t>
  </si>
  <si>
    <t>784211101.a</t>
  </si>
  <si>
    <t>Dvojnásobné bílé malby ze směsí za mokra výborně otěruvzdorných v místnostech a ve schodišti výšky do 3,80 m, malba se provádí na nové a stávající omítky, do ceny kalkulovat potřebné tmelení a vyrovnání podkladu</t>
  </si>
  <si>
    <t>-813431694</t>
  </si>
  <si>
    <t>786</t>
  </si>
  <si>
    <t>Dokončovací práce - čalounické úpravy</t>
  </si>
  <si>
    <t>80</t>
  </si>
  <si>
    <t>786681.a</t>
  </si>
  <si>
    <t>Dod. + mtž sprchový závěs s protiplísňovou povrchovou úpravou vč. závěs. oček, roz. (1100+1400)x2000mm</t>
  </si>
  <si>
    <t>1331538973</t>
  </si>
  <si>
    <t>Dod. + mtž sprchový závěs s protiplísňovou povrchovou úpravou vč. závěs. oček, roz.1400x2000mm</t>
  </si>
  <si>
    <t>Práce a dodávky M</t>
  </si>
  <si>
    <t>21-M</t>
  </si>
  <si>
    <t>Elektromontáže</t>
  </si>
  <si>
    <t>81</t>
  </si>
  <si>
    <t>21-01</t>
  </si>
  <si>
    <t>Dod.+mtž silnoproudé rozvody a osvětlení - viz. samostatný rozpočet</t>
  </si>
  <si>
    <t>-1856978426</t>
  </si>
  <si>
    <t>02 - Stavební úpravy - NEUZNATELNÉ NÁKLADY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</si>
  <si>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</si>
  <si>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</si>
  <si>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</si>
  <si>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776 - Podlahy povlakové</t>
  </si>
  <si>
    <t>1889648932</t>
  </si>
  <si>
    <t>"nade dveřmi do m.č.103 a 107"   1+1</t>
  </si>
  <si>
    <t>317142432</t>
  </si>
  <si>
    <t>Překlad nenosný pórobetonový š 125 mm v do 250 mm na tenkovrstvou maltu dl přes 1000 do 1250 mm</t>
  </si>
  <si>
    <t>870514720</t>
  </si>
  <si>
    <t>Překlady nenosné z pórobetonu osazené do tenkého maltového lože, výšky do 250 mm, šířky překladu 125 mm, délky překladu přes 1000 do 1250 mm</t>
  </si>
  <si>
    <t>https://podminky.urs.cz/item/CS_URS_2022_01/317142432</t>
  </si>
  <si>
    <t>"do místnosti č.204 a 206"   1+1</t>
  </si>
  <si>
    <t>340271035</t>
  </si>
  <si>
    <t>Zazdívka otvorů v příčkách nebo stěnách pl přes 1 do 4 m2 tvárnicemi pórobetonovými tl 125 mm</t>
  </si>
  <si>
    <t>983251380</t>
  </si>
  <si>
    <t>Zazdívka otvorů v příčkách nebo stěnách pórobetonovými tvárnicemi plochy přes 1 m2 do 4 m2, objemová hmotnost 500 kg/m3, tloušťka příčky 125 mm</t>
  </si>
  <si>
    <t>https://podminky.urs.cz/item/CS_URS_2022_01/340271035</t>
  </si>
  <si>
    <t>"m.č.205 a 206"   2*0,77*(2,33+0,05)</t>
  </si>
  <si>
    <t>-1844386136</t>
  </si>
  <si>
    <t>"mč.103"     (0,4+3,89)*2,65-(0,9*2,0+1,2*0,25)</t>
  </si>
  <si>
    <t>"m.č.107"   (1,19+0,1+0,1+0,58)*2,65-(0,8*1,97+1,2*0,25)</t>
  </si>
  <si>
    <t>-1877799066</t>
  </si>
  <si>
    <t>"m.č.103 a 107"   3*2,65</t>
  </si>
  <si>
    <t>836494514</t>
  </si>
  <si>
    <t>1800022800</t>
  </si>
  <si>
    <t>"m.č.107 - po komínu"   1</t>
  </si>
  <si>
    <t>611325223</t>
  </si>
  <si>
    <t>Vápenocementová štuková omítka malých ploch přes 0,25 do 1 m2 na stropech</t>
  </si>
  <si>
    <t>1800711248</t>
  </si>
  <si>
    <t>Vápenocementová omítka jednotlivých malých ploch štuková na stropech, plochy jednotlivě přes 0,25 do 1 m2</t>
  </si>
  <si>
    <t>https://podminky.urs.cz/item/CS_URS_2022_01/611325223</t>
  </si>
  <si>
    <t>"omíka v m.č.102 - nový IPE nosník"   2</t>
  </si>
  <si>
    <t>-1113488587</t>
  </si>
  <si>
    <t>"m.č.102, 103, 107"7,2+2,0+24,5</t>
  </si>
  <si>
    <t>614478994</t>
  </si>
  <si>
    <t>"m.č.102"                                 1,5*2,6</t>
  </si>
  <si>
    <t>"m.č.103"                                 (0,92+0,9)*2,6</t>
  </si>
  <si>
    <t>"m.č.107"                                (3,35+5,03)*2,6-2,5*(1,45-0,85)</t>
  </si>
  <si>
    <t>"2.NP - středová příčka"   2*(1,75+0,77+2,05+0,77+3,0)*2,33-2*(2*0,8*1,97+2*1,2*0,25+2*0,77*2,33)</t>
  </si>
  <si>
    <t>514764534</t>
  </si>
  <si>
    <t>"měří dle cement. hl. omítky"             1,5</t>
  </si>
  <si>
    <t>-362834924</t>
  </si>
  <si>
    <t>"m.č.103"     2*((0,4+3,89)*2,6-(0,9*2,0))-1,1*2,6</t>
  </si>
  <si>
    <t>"m.č.107"   2*((1,19+0,1+0,1+0,58)*2,6-(0,8*1,97))</t>
  </si>
  <si>
    <t>"m.č.205 a 206"   2*2*0,77*(2,33+0,05)</t>
  </si>
  <si>
    <t>-263073759</t>
  </si>
  <si>
    <t>612325223</t>
  </si>
  <si>
    <t>Vápenocementová štuková omítka malých ploch přes 0,25 do 1 m2 na stěnách</t>
  </si>
  <si>
    <t>-373882166</t>
  </si>
  <si>
    <t>Vápenocementová omítka jednotlivých malých ploch štuková na stěnách, plochy jednotlivě přes 0,25 do 1 m2</t>
  </si>
  <si>
    <t>https://podminky.urs.cz/item/CS_URS_2022_01/612325223</t>
  </si>
  <si>
    <t>"nově osazené překlady ve stáv.zdivu"   2*2</t>
  </si>
  <si>
    <t>"zazdívka v m.č.107"                                         1</t>
  </si>
  <si>
    <t>612325302</t>
  </si>
  <si>
    <t>Vápenocementová štuková omítka ostění nebo nadpraží</t>
  </si>
  <si>
    <t>2128063523</t>
  </si>
  <si>
    <t>Vápenocementová omítka ostění nebo nadpraží štuková</t>
  </si>
  <si>
    <t>https://podminky.urs.cz/item/CS_URS_2022_01/612325302</t>
  </si>
  <si>
    <t>"výměna stáv.zárubní v 2.NP"   2*(1,0+2*2,05)*0,15</t>
  </si>
  <si>
    <t>-1752325676</t>
  </si>
  <si>
    <t>"m.č.107 - nové jádro pod keram. obklady"   2,5*(1,45-0,85)</t>
  </si>
  <si>
    <t>672652426</t>
  </si>
  <si>
    <t xml:space="preserve">"1.np.-po vybour.komínech a zdivu"    (0,7*0,5+1,055*0,35)*0,08       </t>
  </si>
  <si>
    <t>-173835446</t>
  </si>
  <si>
    <t>"m.č.102, 103, 107"   7,2+2,0+24,5</t>
  </si>
  <si>
    <t>"m.č.205, 206"            22,8+10,0</t>
  </si>
  <si>
    <t>-1692836636</t>
  </si>
  <si>
    <t>"dveře D/I-01 a D/I-02"   1+1</t>
  </si>
  <si>
    <t>642944121</t>
  </si>
  <si>
    <t>Osazování ocelových zárubní dodatečné pl do 2,5 m2</t>
  </si>
  <si>
    <t>-1086051336</t>
  </si>
  <si>
    <t>Osazení ocelových dveřních zárubní lisovaných nebo z úhelníků dodatečně s vybetonováním prahu, plochy do 2,5 m2</t>
  </si>
  <si>
    <t>https://podminky.urs.cz/item/CS_URS_2022_01/642944121</t>
  </si>
  <si>
    <t>"dveře D/I-04 a D/I-05"   1+1</t>
  </si>
  <si>
    <t>55331488</t>
  </si>
  <si>
    <t>zárubeň jednokřídlá ocelová pro zdění tl stěny 110-150mm rozměru 900/1970, 2100mm</t>
  </si>
  <si>
    <t>491715298</t>
  </si>
  <si>
    <t>"dveře D/I-01"   1</t>
  </si>
  <si>
    <t>-726114930</t>
  </si>
  <si>
    <t>"dveře D/I-02"  1</t>
  </si>
  <si>
    <t>644941111</t>
  </si>
  <si>
    <t>Montáž průvětrníků nebo mřížek odvětrávacích velikosti do 150 x 200 mm</t>
  </si>
  <si>
    <t>-808074280</t>
  </si>
  <si>
    <t>"1.np.-k digestoři"          1</t>
  </si>
  <si>
    <t>5534142.a</t>
  </si>
  <si>
    <t>fasádní kruhová mřížka hliníková se sítem DN125mm</t>
  </si>
  <si>
    <t>419609928</t>
  </si>
  <si>
    <t>-1027591899</t>
  </si>
  <si>
    <t>"1.NP"   3*1,5*1,5</t>
  </si>
  <si>
    <t>"2.NP"   2*(1,75+0,77+2,025+0,77)*1,5</t>
  </si>
  <si>
    <t>95950-01</t>
  </si>
  <si>
    <t>1754841162</t>
  </si>
  <si>
    <t>Dod+mtž ALU potrubí DN 100/3 pro odvětrání digestoře vč.spoj.a kotevního materiálu.</t>
  </si>
  <si>
    <t>"dle projektanta"   2,0</t>
  </si>
  <si>
    <t>547991838</t>
  </si>
  <si>
    <t>"1.NP"   3,8*4,7+(0,325+3,335+0,1+0,58)*(1,19+0,1+2,0)</t>
  </si>
  <si>
    <t>"2.NP"   (0,325+1,75+0,77+0,125+2,025+0,77+3,0+0,325)*(1,5+0,125+1,5)</t>
  </si>
  <si>
    <t>763121822</t>
  </si>
  <si>
    <t>Demontáž SDK předsazené/šachtové stěny s nosnou kcí se zdvojeným CW profilem opláštění dvojité</t>
  </si>
  <si>
    <t>862992165</t>
  </si>
  <si>
    <t>Demontáž předsazených nebo šachtových stěn ze sádrokartonových desek s nosnou konstrukcí z ocelových profilů se zdvojeným CW profilem, opláštění dvojité</t>
  </si>
  <si>
    <t>https://podminky.urs.cz/item/CS_URS_2022_01/763121822</t>
  </si>
  <si>
    <t>"2.NP - B22 a B23"   0,6+1,5</t>
  </si>
  <si>
    <t>763161821</t>
  </si>
  <si>
    <t>Demontáž SDK podkroví s dvouvrstvou nosnou kcí z ocelových profilů opláštění jednoduché</t>
  </si>
  <si>
    <t>1102969284</t>
  </si>
  <si>
    <t>Demontáž podkroví ze sádrokartonových desek s nosnou konstrukcí dvouvrstvou z ocelových profilů, opláštění jednoduché</t>
  </si>
  <si>
    <t>https://podminky.urs.cz/item/CS_URS_2022_01/763161821</t>
  </si>
  <si>
    <t>"půdorys 2.NP - pozn.č.2"   20,0</t>
  </si>
  <si>
    <t>766441821</t>
  </si>
  <si>
    <t>Demontáž parapetních desek dřevěných nebo plastových šířky do 300 mm délky do 2000 mm</t>
  </si>
  <si>
    <t>-1423878023</t>
  </si>
  <si>
    <t>Demontáž parapetních desek dřevěných nebo plastových šířky do 300 mm, délky přes 1000 do 2000 mm</t>
  </si>
  <si>
    <t>https://podminky.urs.cz/item/CS_URS_2022_01/766441821</t>
  </si>
  <si>
    <t>"1.NP - B16"   1</t>
  </si>
  <si>
    <t>766812840a</t>
  </si>
  <si>
    <t>Demontáž, dočasné uložení a zpětná montáž kuchyňské linky dl.2,5m vč.potřebných úprav</t>
  </si>
  <si>
    <t>-1147896298</t>
  </si>
  <si>
    <t>775511800</t>
  </si>
  <si>
    <t>Demontáž podlah vlysových lepených s lištami lepenými do suti</t>
  </si>
  <si>
    <t>-420484630</t>
  </si>
  <si>
    <t>Demontáž podlah vlysových do suti s lištami lepených</t>
  </si>
  <si>
    <t>https://podminky.urs.cz/item/CS_URS_2022_01/775511800</t>
  </si>
  <si>
    <t>"1.NP - B03"   26,0</t>
  </si>
  <si>
    <t>776201812</t>
  </si>
  <si>
    <t>Demontáž lepených povlakových podlah s podložkou ručně</t>
  </si>
  <si>
    <t>-17415813</t>
  </si>
  <si>
    <t>Demontáž povlakových podlahovin lepených ručně s podložkou</t>
  </si>
  <si>
    <t>https://podminky.urs.cz/item/CS_URS_2022_01/776201812</t>
  </si>
  <si>
    <t>"1.NP - B03 a B09"  26,0+8,2</t>
  </si>
  <si>
    <t>"2.NP - B24"              32,0</t>
  </si>
  <si>
    <t>776201814</t>
  </si>
  <si>
    <t>Demontáž povlakových podlahovin volně položených podlepených páskou</t>
  </si>
  <si>
    <t>-275224274</t>
  </si>
  <si>
    <t>https://podminky.urs.cz/item/CS_URS_2022_01/776201814</t>
  </si>
  <si>
    <t>"2.NP - B27"   11,0</t>
  </si>
  <si>
    <t>1936661015</t>
  </si>
  <si>
    <t>"1.NP - B01"   1,5</t>
  </si>
  <si>
    <t>"2.NP - B21"   1,1</t>
  </si>
  <si>
    <t>-1709036716</t>
  </si>
  <si>
    <t>"1.NP - B06"             0,8*1,97</t>
  </si>
  <si>
    <t>" 2.NP -  B25,B26"   2*0,8*1,97</t>
  </si>
  <si>
    <t>971035661</t>
  </si>
  <si>
    <t>Vybourání otvorů ve zdivu cihelném pl do 4 m2 na MC tl do 600 mm</t>
  </si>
  <si>
    <t>674558769</t>
  </si>
  <si>
    <t>Vybourání otvorů ve zdivu základovém nebo nadzákladovém z cihel, tvárnic, příčkovek z cihel pálených na maltu cementovou plochy do 4 m2, tl. do 600 mm</t>
  </si>
  <si>
    <t>https://podminky.urs.cz/item/CS_URS_2022_01/971035661</t>
  </si>
  <si>
    <t>"1.NP - B08"   1,0</t>
  </si>
  <si>
    <t>974031132</t>
  </si>
  <si>
    <t>Vysekání rýh ve zdivu cihelném hl do 50 mm š do 70 mm</t>
  </si>
  <si>
    <t>-941348703</t>
  </si>
  <si>
    <t>Vysekání rýh ve zdivu cihelném na maltu vápennou nebo vápenocementovou do hl. 50 mm a šířky do 70 mm</t>
  </si>
  <si>
    <t>https://podminky.urs.cz/item/CS_URS_2022_01/974031132</t>
  </si>
  <si>
    <t>"B19.1"   3,0</t>
  </si>
  <si>
    <t>974032167</t>
  </si>
  <si>
    <t>Vysekání rýh ve stěnách nebo příčkách z dutých cihel nebo tvárnic hl do 150 mm š do 300 mm</t>
  </si>
  <si>
    <t>1436579877</t>
  </si>
  <si>
    <t>Vysekání rýh ve stěnách nebo příčkách z dutých cihel, tvárnic, desek z dutých cihel nebo tvárnic do hl. 150 mm a šířky do 300 mm</t>
  </si>
  <si>
    <t>https://podminky.urs.cz/item/CS_URS_2022_01/974032167</t>
  </si>
  <si>
    <t>"pro nové překlady ve 2.NP"   2*1,2</t>
  </si>
  <si>
    <t>976071111</t>
  </si>
  <si>
    <t>Vybourání kovových madel a zábradlí</t>
  </si>
  <si>
    <t>282343043</t>
  </si>
  <si>
    <t>Vybourání kovových madel, zábradlí, dvířek, zděří, kotevních želez madel a zábradlí</t>
  </si>
  <si>
    <t>https://podminky.urs.cz/item/CS_URS_2022_01/976071111</t>
  </si>
  <si>
    <t>"1.NP - B10"   2,5</t>
  </si>
  <si>
    <t>978013191</t>
  </si>
  <si>
    <t>Otlučení (osekání) vnitřní vápenné nebo vápenocementové omítky stěn v rozsahu přes 50 do 100 %</t>
  </si>
  <si>
    <t>94537908</t>
  </si>
  <si>
    <t>Otlučení vápenných nebo vápenocementových omítek vnitřních ploch stěn s vyškrabáním spar, s očištěním zdiva, v rozsahu přes 50 do 100 %</t>
  </si>
  <si>
    <t>https://podminky.urs.cz/item/CS_URS_2022_01/978013191</t>
  </si>
  <si>
    <t>1486359476</t>
  </si>
  <si>
    <t>-1065638758</t>
  </si>
  <si>
    <t>-1380897379</t>
  </si>
  <si>
    <t>1390531945</t>
  </si>
  <si>
    <t>"nařízenou skládku - předpokl.vzdál. 20km"       (20-1)*9,205</t>
  </si>
  <si>
    <t>510639902</t>
  </si>
  <si>
    <t>1321765535</t>
  </si>
  <si>
    <t>713</t>
  </si>
  <si>
    <t>Izolace tepelné</t>
  </si>
  <si>
    <t>713121111</t>
  </si>
  <si>
    <t>Montáž izolace tepelné podlah volně kladenými rohožemi, pásy, dílci, deskami 1 vrstva</t>
  </si>
  <si>
    <t>1319770797</t>
  </si>
  <si>
    <t>Montáž tepelné izolace podlah rohožemi, pásy, deskami, dílci, bloky (izolační materiál ve specifikaci) kladenými volně jednovrstvá</t>
  </si>
  <si>
    <t>https://podminky.urs.cz/item/CS_URS_2022_01/713121111</t>
  </si>
  <si>
    <t>"půdorys 2.NP - pozn.č.2"   2,0</t>
  </si>
  <si>
    <t>63148106</t>
  </si>
  <si>
    <t>deska tepelně izolační minerální univerzální λ=0,038-0,039 tl 140mm</t>
  </si>
  <si>
    <t>-1850632641</t>
  </si>
  <si>
    <t>"ztratné 2%"   2,0*1,02</t>
  </si>
  <si>
    <t>713191133</t>
  </si>
  <si>
    <t>Montáž izolace tepelné podlah, stropů vrchem nebo střech překrytí fólií s přelepeným spojem</t>
  </si>
  <si>
    <t>735547038</t>
  </si>
  <si>
    <t>Montáž tepelné izolace stavebních konstrukcí - doplňky a konstrukční součásti podlah, stropů vrchem nebo střech překrytím fólií položenou volně s přelepením spojů</t>
  </si>
  <si>
    <t>https://podminky.urs.cz/item/CS_URS_2022_01/713191133</t>
  </si>
  <si>
    <t>"2.NP - pozn.č.2"   2,0</t>
  </si>
  <si>
    <t>28329033</t>
  </si>
  <si>
    <t>fólie kontaktní difuzně propustná pro doplňkovou hydroizolační vrstvu, třívrstvá mikroporézní PP 95g/m2 s integrovanou samolepící páskou</t>
  </si>
  <si>
    <t>-1423191582</t>
  </si>
  <si>
    <t>998713101</t>
  </si>
  <si>
    <t>Přesun hmot tonážní pro izolace tepelné v objektech v do 6 m</t>
  </si>
  <si>
    <t>-1215773812</t>
  </si>
  <si>
    <t>Přesun hmot pro izolace tepelné stanovený z hmotnosti přesunovaného materiálu vodorovná dopravní vzdálenost do 50 m v objektech výšky do 6 m</t>
  </si>
  <si>
    <t>https://podminky.urs.cz/item/CS_URS_2022_01/998713101</t>
  </si>
  <si>
    <t>998713181</t>
  </si>
  <si>
    <t>Příplatek k přesunu hmot tonážní 713 prováděný bez použití mechanizace</t>
  </si>
  <si>
    <t>-958731270</t>
  </si>
  <si>
    <t>Přesun hmot pro izolace tepelné stanovený z hmotnosti přesunovaného materiálu Příplatek k cenám za přesun prováděný bez použití mechanizace pro jakoukoliv výšku objektu</t>
  </si>
  <si>
    <t>https://podminky.urs.cz/item/CS_URS_2022_01/998713181</t>
  </si>
  <si>
    <t>1149084450</t>
  </si>
  <si>
    <t>646773142</t>
  </si>
  <si>
    <t>762</t>
  </si>
  <si>
    <t>Konstrukce tesařské</t>
  </si>
  <si>
    <t>762521104</t>
  </si>
  <si>
    <t>Položení podlahy z hrubých prken na sraz</t>
  </si>
  <si>
    <t>1045037399</t>
  </si>
  <si>
    <t>Položení podlah nehoblovaných na sraz z prken hrubých</t>
  </si>
  <si>
    <t>https://podminky.urs.cz/item/CS_URS_2022_01/762521104</t>
  </si>
  <si>
    <t>"2.NP - pozn.č.2"   3,0</t>
  </si>
  <si>
    <t>60511088</t>
  </si>
  <si>
    <t>řezivo jehličnaté boční omítané š 80-160mm tl 23mm dl 3-3,5m</t>
  </si>
  <si>
    <t>-1634074364</t>
  </si>
  <si>
    <t>"2.NP - pozn.č.2"   2,0*0,023*1,1</t>
  </si>
  <si>
    <t>762595001</t>
  </si>
  <si>
    <t>Spojovací prostředky pro položení dřevěných podlah a zakrytí kanálů</t>
  </si>
  <si>
    <t>-1429198013</t>
  </si>
  <si>
    <t>Spojovací prostředky podlah a podkladových konstrukcí hřebíky, vruty</t>
  </si>
  <si>
    <t>https://podminky.urs.cz/item/CS_URS_2022_01/762595001</t>
  </si>
  <si>
    <t>998762101</t>
  </si>
  <si>
    <t>Přesun hmot tonážní pro kce tesařské v objektech v do 6 m</t>
  </si>
  <si>
    <t>1591629779</t>
  </si>
  <si>
    <t>Přesun hmot pro konstrukce tesařské stanovený z hmotnosti přesunovaného materiálu vodorovná dopravní vzdálenost do 50 m v objektech výšky do 6 m</t>
  </si>
  <si>
    <t>https://podminky.urs.cz/item/CS_URS_2022_01/998762101</t>
  </si>
  <si>
    <t>998762181</t>
  </si>
  <si>
    <t>Příplatek k přesunu hmot tonážní 762 prováděný bez použití mechanizace</t>
  </si>
  <si>
    <t>-581445523</t>
  </si>
  <si>
    <t>Přesun hmot pro konstrukce tesařské stanovený z hmotnosti přesunovaného materiálu Příplatek k cenám za přesun prováděný bez použití mechanizace pro jakoukoliv výšku objektu</t>
  </si>
  <si>
    <t>https://podminky.urs.cz/item/CS_URS_2022_01/998762181</t>
  </si>
  <si>
    <t>763</t>
  </si>
  <si>
    <t>Konstrukce suché výstavby</t>
  </si>
  <si>
    <t>763161511</t>
  </si>
  <si>
    <t>SDK podkroví deska 1xA 12,5 TI 100 mm 15 kg/m3 REI 15 DP3 dvouvrstvá spodní kce profil CD+UD na krokvových nástavcích</t>
  </si>
  <si>
    <t>1388279346</t>
  </si>
  <si>
    <t>Podkroví ze sádrokartonových desek dvouvrstvá spodní konstrukce z ocelových profilů CD, UD na krokvových nástavcích jednoduše opláštěných deskou standardní A, tl. 12,5 mm, TI tl. 100 mm 15 kg/m3, REI 15 DP3</t>
  </si>
  <si>
    <t>https://podminky.urs.cz/item/CS_URS_2022_01/763161511</t>
  </si>
  <si>
    <t>998763301</t>
  </si>
  <si>
    <t>Přesun hmot tonážní pro sádrokartonové konstrukce v objektech v do 6 m</t>
  </si>
  <si>
    <t>-1647139139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</si>
  <si>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</si>
  <si>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https://podminky.urs.cz/item/CS_URS_2022_01/998763301</t>
  </si>
  <si>
    <t>998763381</t>
  </si>
  <si>
    <t>Příplatek k přesunu hmot tonážní 763 SDK prováděný bez použití mechanizace</t>
  </si>
  <si>
    <t>2002337406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</si>
  <si>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</si>
  <si>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https://podminky.urs.cz/item/CS_URS_2022_01/998763381</t>
  </si>
  <si>
    <t>766211400</t>
  </si>
  <si>
    <t>Montáž madel schodišťových dřevených dílčích š do 15 cm 1 kus</t>
  </si>
  <si>
    <t>-1408571268</t>
  </si>
  <si>
    <t>Montáž madel schodišťových dřevěných z jednoho kusu dílčích, šířky do 150 mm</t>
  </si>
  <si>
    <t>https://podminky.urs.cz/item/CS_URS_2022_01/766211400</t>
  </si>
  <si>
    <t>"dle Tab.truhlářských výrobků - T04"   2,0</t>
  </si>
  <si>
    <t>05217101a</t>
  </si>
  <si>
    <t>madlo dřevěné lakované D 42mm, součástí 3x držák z nerez oceli</t>
  </si>
  <si>
    <t>-2086221220</t>
  </si>
  <si>
    <t>1023718503</t>
  </si>
  <si>
    <t>"dveře D/I-02"     1</t>
  </si>
  <si>
    <t>"dveřeD/I-04, 05  - stávající dveřní křídla -zavěšení do nových zárubní"   1+1</t>
  </si>
  <si>
    <t>61162087.c</t>
  </si>
  <si>
    <t>dveře jednokřídlé L/P z odlehč. dřevotřísky povrch laminátový CPL plné 800x1200mm, vč. zámku, klik a štítů, podrobný popis viz. Tab.vnitřních dveří</t>
  </si>
  <si>
    <t>1029549881</t>
  </si>
  <si>
    <t>"dveře D/I-02"                 1</t>
  </si>
  <si>
    <t>766660052</t>
  </si>
  <si>
    <t>Montáž dveřních křídel otvíravých jednokřídlových š přes 0,8 m masivní dřevo s polodrážkou do ocelové zárubně</t>
  </si>
  <si>
    <t>1075514322</t>
  </si>
  <si>
    <t>Montáž dveřních křídel dřevěných nebo plastových otevíravých do ocelové zárubně z masivního dřeva s polodrážkou jednokřídlových, šířky přes 800 mm</t>
  </si>
  <si>
    <t>https://podminky.urs.cz/item/CS_URS_2022_01/766660052</t>
  </si>
  <si>
    <t>61162087.b</t>
  </si>
  <si>
    <t>dveře jednokřídlé L/P z odlehč. dřevotřísky povrch laminátový CPL plné 900x1970-2100mm, vč. zámku, klik a štítů, podrobný popis viz. Tab.vnitřních dveří</t>
  </si>
  <si>
    <t>728222190</t>
  </si>
  <si>
    <t>766691914</t>
  </si>
  <si>
    <t>Vyvěšení nebo zavěšení dřevěných křídel dveří pl do 2 m2</t>
  </si>
  <si>
    <t>1737285494</t>
  </si>
  <si>
    <t>Ostatní práce vyvěšení nebo zavěšení křídel s případným uložením a opětovným zavěšením po provedení stavebních změn dřevěných dveřních, plochy do 2 m2</t>
  </si>
  <si>
    <t>https://podminky.urs.cz/item/CS_URS_2022_01/766691914</t>
  </si>
  <si>
    <t>"dveřeD/I-04, 05  - stávající dveřní křídla - pouze vyvěšení a uložení v rámci staveniště"   1+1</t>
  </si>
  <si>
    <t>766694112</t>
  </si>
  <si>
    <t>Montáž parapetních desek dřevěných nebo plastových š do 30 cm dl přes 1,0 do 1,6 m</t>
  </si>
  <si>
    <t>-1272486292</t>
  </si>
  <si>
    <t>Montáž ostatních truhlářských konstrukcí parapetních desek dřevěných nebo plastových šířky do 300 mm, délky přes 1000 do 1600 mm</t>
  </si>
  <si>
    <t>https://podminky.urs.cz/item/CS_URS_2022_01/766694112</t>
  </si>
  <si>
    <t>"dle tab. Truhlář.výr. - T03"   1</t>
  </si>
  <si>
    <t>60794102.b</t>
  </si>
  <si>
    <t>parapet dřevotřískovýtl.18mm vnitřní, povrch laminátový-HPL š 295mm, s nosem. Podrobný popis viz. tab. Truhl.výr.</t>
  </si>
  <si>
    <t>-1278579348</t>
  </si>
  <si>
    <t>"dle tabulky Truhlářských výrobků - T03"   1,46</t>
  </si>
  <si>
    <t>638628675</t>
  </si>
  <si>
    <t>-299358761</t>
  </si>
  <si>
    <t>776</t>
  </si>
  <si>
    <t>Podlahy povlakové</t>
  </si>
  <si>
    <t>776111112</t>
  </si>
  <si>
    <t>Příprava podkladu broušení podlah nového podkladu betonového</t>
  </si>
  <si>
    <t>307095974</t>
  </si>
  <si>
    <t>776111311</t>
  </si>
  <si>
    <t>Příprava podkladu vysátí podlah</t>
  </si>
  <si>
    <t>-1110064591</t>
  </si>
  <si>
    <t>776121321</t>
  </si>
  <si>
    <t>Příprava podkladu penetrace neředěná podlah</t>
  </si>
  <si>
    <t>33317021</t>
  </si>
  <si>
    <t>"koberec - dle bourání"   11,0</t>
  </si>
  <si>
    <t>776211111</t>
  </si>
  <si>
    <t>Lepení textilních pásů</t>
  </si>
  <si>
    <t>-178453879</t>
  </si>
  <si>
    <t>Montáž textilních podlahovin lepením pásů standardních</t>
  </si>
  <si>
    <t>https://podminky.urs.cz/item/CS_URS_2022_01/776211111</t>
  </si>
  <si>
    <t>"dle bourání"   11,0</t>
  </si>
  <si>
    <t>776411121a</t>
  </si>
  <si>
    <t>Montáž soklíků lepením schodišťových, výšky do 100 mm</t>
  </si>
  <si>
    <t>945567663</t>
  </si>
  <si>
    <t>"m.č.104"   2*3,0+2,5</t>
  </si>
  <si>
    <t>69751060</t>
  </si>
  <si>
    <t>koberec zátěžový vpichovaný role š 2m, vlákno 100% PA, hm 540g/m2, R ≤ 100MΩ, zátěž 33, útlum 21dB, hořlavost Bfl S1</t>
  </si>
  <si>
    <t>-1214764108</t>
  </si>
  <si>
    <t>"ztratné 10%"   (11,0+8,5*0,1)*1,1</t>
  </si>
  <si>
    <t>776221111</t>
  </si>
  <si>
    <t>Montáž podlahovin z PVC lepením standardním lepidlem z pásů standardních</t>
  </si>
  <si>
    <t>1655216212</t>
  </si>
  <si>
    <t>82</t>
  </si>
  <si>
    <t>28412285</t>
  </si>
  <si>
    <t>krytina podlahová heterogenní tl 2mm</t>
  </si>
  <si>
    <t>-968852789</t>
  </si>
  <si>
    <t>66,5*1,1</t>
  </si>
  <si>
    <t>83</t>
  </si>
  <si>
    <t>776223112</t>
  </si>
  <si>
    <t>Montáž podlahovin z PVC spoj podlah svařováním za studena</t>
  </si>
  <si>
    <t>-708174932</t>
  </si>
  <si>
    <t>66,5*0,7</t>
  </si>
  <si>
    <t>84</t>
  </si>
  <si>
    <t>776411111</t>
  </si>
  <si>
    <t>Montáž soklíků lepením obvodových, výšky do 80 mm</t>
  </si>
  <si>
    <t>793851520</t>
  </si>
  <si>
    <t>66,5*0,9</t>
  </si>
  <si>
    <t>85</t>
  </si>
  <si>
    <t>28411003</t>
  </si>
  <si>
    <t>lišta soklová PVC 30x30mm</t>
  </si>
  <si>
    <t>-1372224112</t>
  </si>
  <si>
    <t>59,85*1,02</t>
  </si>
  <si>
    <t>86</t>
  </si>
  <si>
    <t>776421312</t>
  </si>
  <si>
    <t>Montáž přechodových šroubovaných lišt</t>
  </si>
  <si>
    <t>855659065</t>
  </si>
  <si>
    <t>Montáž lišt přechodových šroubovaných</t>
  </si>
  <si>
    <t>https://podminky.urs.cz/item/CS_URS_2022_01/776421312</t>
  </si>
  <si>
    <t>"01 - přechod dlažba/PVC"      0,8</t>
  </si>
  <si>
    <t>"02 - přechod parkety/PVC"    0,8</t>
  </si>
  <si>
    <t>"03 - přechod koberec/PVC"   1,2</t>
  </si>
  <si>
    <t>87</t>
  </si>
  <si>
    <t>59054110</t>
  </si>
  <si>
    <t>profil přechodový Al s pohyblivým ramenem matně eloxovaný 8x20mm</t>
  </si>
  <si>
    <t>-1540064310</t>
  </si>
  <si>
    <t>"ztratné 5%"   2,8*1,05</t>
  </si>
  <si>
    <t>88</t>
  </si>
  <si>
    <t>998776101</t>
  </si>
  <si>
    <t>Přesun hmot pro podlahy povlakové stanovený z hmotnosti přesunovaného materiálu vodorovná dopravní vzdálenost do 50 m v objektech výšky do 6 m</t>
  </si>
  <si>
    <t>-307352137</t>
  </si>
  <si>
    <t>89</t>
  </si>
  <si>
    <t>998776181</t>
  </si>
  <si>
    <t>Přesun hmot pro podlahy povlakové stanovený z hmotnosti přesunovaného materiálu Příplatek k cenám za přesun prováděný bez použití mechanizace pro jakoukoliv výšku objektu</t>
  </si>
  <si>
    <t>19663142</t>
  </si>
  <si>
    <t>90</t>
  </si>
  <si>
    <t>-742587224</t>
  </si>
  <si>
    <t>91</t>
  </si>
  <si>
    <t>301258232</t>
  </si>
  <si>
    <t>"m.č.107"   2,5*(1,45-0,85)</t>
  </si>
  <si>
    <t>92</t>
  </si>
  <si>
    <t>1136067351</t>
  </si>
  <si>
    <t>"ztratné 15%"  1,5*1,15</t>
  </si>
  <si>
    <t>93</t>
  </si>
  <si>
    <t>501705168</t>
  </si>
  <si>
    <t>94</t>
  </si>
  <si>
    <t>1459651779</t>
  </si>
  <si>
    <t>-102432876</t>
  </si>
  <si>
    <t>-1463499077</t>
  </si>
  <si>
    <t>"1.a 2.np.-zárubně"       (0,9+3*0,8+2*(3+1)*2,0)*0,2</t>
  </si>
  <si>
    <t>-1955851895</t>
  </si>
  <si>
    <t>98</t>
  </si>
  <si>
    <t>371815126</t>
  </si>
  <si>
    <t>99</t>
  </si>
  <si>
    <t>1170293413</t>
  </si>
  <si>
    <t>"m.č.102"   (1,42+3,89+0,3)*2,6+(1,1+2*2,05)*0,35+7,2</t>
  </si>
  <si>
    <t>"m.č.103"   (2*(3,9+2,26+0,45)-(1,1+3,9))*(2,6+0,2)+5,7</t>
  </si>
  <si>
    <t>"m.č.107"   (2*(3,35+0,1+0,58+1,19+0,1+5,03)-(1,19+0,1+0,1+0,58))*2,6+2*(1,46+2*1,42)*0,3+24,5</t>
  </si>
  <si>
    <t>"m.č.202"   2*(2,01+4,7)*2,33+6,3-(0,8+0,77)*2,05</t>
  </si>
  <si>
    <t>"m.č.204"   2*(3,64+4,1)*2,33+14,7</t>
  </si>
  <si>
    <t>"m.č.205"   2*(2,025+0,77+3,0+4,0)*2,33+22,8</t>
  </si>
  <si>
    <t>"m.č.206"   2*(1,75+0,77+4,0)*2,33+10,0</t>
  </si>
  <si>
    <t>100</t>
  </si>
  <si>
    <t>-891138692</t>
  </si>
  <si>
    <t>101</t>
  </si>
  <si>
    <t>-2011252118</t>
  </si>
  <si>
    <t>"m.č.102"   2*(3,89+0,1+0,93+1,179+0,45)*2,6+(1,1+2*2,05)*0,35+7,2</t>
  </si>
  <si>
    <t>"m.č.103"   2*(3,9+2,26+0,45)*(2,6+0,2)+5,7</t>
  </si>
  <si>
    <t>"m.č.107"   2*(3,35+0,1+0,58+1,19+0,1+5,03)*2,6+2*(1,46+2*1,42)*0,3+24,5</t>
  </si>
  <si>
    <t>"m.č.202"   2*(2,01+4,7)*2,33+6,3</t>
  </si>
  <si>
    <t>102</t>
  </si>
  <si>
    <t>-1977779354</t>
  </si>
  <si>
    <t>103</t>
  </si>
  <si>
    <t>1366637195</t>
  </si>
  <si>
    <t>03 - Vedlejší a ostatní náklady - UZNATELNÉ NÁKLADY</t>
  </si>
  <si>
    <t>VRN - Vedlejší a ostatní rozpočtové náklady</t>
  </si>
  <si>
    <t>VRN</t>
  </si>
  <si>
    <t>Vedlejší a ostatní rozpočtové náklady</t>
  </si>
  <si>
    <t>01325400x</t>
  </si>
  <si>
    <t>Dokumentace skutečného provedení stavby zhotovená ve všech dotčených profesních částech, tisky, kompletace (4 listinné vyhotovení, 4 x DVD)</t>
  </si>
  <si>
    <t>1024</t>
  </si>
  <si>
    <t>-2133136423</t>
  </si>
  <si>
    <t>030001000x</t>
  </si>
  <si>
    <t>Zařízení staveniště: zřízení a vybavení v rozsahu dle velikosti stavby vč. napojení na inž.sítě, oplocení, zabezpeční staveniště vč. ostrahy staveniště a potřebného dopravního značení. Náklady na provozování zařízení staveniště vč. nákladů na energie a je</t>
  </si>
  <si>
    <t>-685011169</t>
  </si>
  <si>
    <t>Zařízení staveniště: zřízení a vybavení v rozsahu dle velikosti stavby vč. napojení na inž.sítě, oplocení, zabezpeční staveniště vč. ostrahy staveniště a potřebného dopravního značení. Náklady na provozování zařízení staveniště vč. nákladů na energie a jeho zrušení po skončení stavby.</t>
  </si>
  <si>
    <t>0450020x</t>
  </si>
  <si>
    <t xml:space="preserve">Kompletační činnost dodavatele - zajištění činností související se zakázkou, tj. : _x000D_
- účast ve všech fázích přípravy, realizace a dokončení zakázky, komplexního vyzkoušení, měření a odstranění vad díla podléhající záruční lhůtě._x000D_
- činnost související s </t>
  </si>
  <si>
    <t>-1461785898</t>
  </si>
  <si>
    <t>Kompletační činnost dodavatele - zajištění činností související se zakázkou, tj. : 
- účast ve všech fázích přípravy, realizace a dokončení zakázky, komplexního vyzkoušení, měření a odstranění vad díla podléhající záruční lhůtě.
- činnost související s dodávkou stavebních výrobků, materiálů, lešení, bednění, montážních strojů ....
- zajištění poradenství, tj. technická pomoc.
- zajištění podkladů, tj. výrobní dokumentace, rozpočty, zkoušky, protokoly vč. zakreslení změn do PD.
- účast na jednáních, zkouškách, odevzdávání konstrukcí, objektů a celků, účast na uvedení do zkušebního provozu.
- kontroly činností na staveništi, tj. výše uvedených činností i souvisejících správních činností a vedení stavebního deníku.</t>
  </si>
  <si>
    <t>0450020y</t>
  </si>
  <si>
    <t>Koordinační činnost dodavatele - zajištění veškerých činností související se zakázkou, tj. : _x000D_
- koordinace prací mezi dodavateli._x000D_
- stanovení pořadí případně souběžného provádění prací a doby realizace._x000D_
- předávání staveniště jednotlivým subdodavatelům</t>
  </si>
  <si>
    <t>156153015</t>
  </si>
  <si>
    <t>Koordinační činnost dodavatele - zajištění veškerých činností související se zakázkou, tj. : 
- koordinace prací mezi dodavateli.
- stanovení pořadí případně souběžného provádění prací a doby realizace.
- předávání staveniště jednotlivým subdodavatelům.
- předávání informací o změnách.
- řešení vazeb na okolí staveniště.</t>
  </si>
  <si>
    <t>0900010-2</t>
  </si>
  <si>
    <t>Průběžné čištění přilehlých komunikací a prostor dotčených stavbou</t>
  </si>
  <si>
    <t>-197996919</t>
  </si>
  <si>
    <t>09000101x</t>
  </si>
  <si>
    <t>Dodávka a montáž stálé pamětní desky z materiálu trvalé hodnoty v provedení dle požadavků dotačního programu - roz.200x300mm.</t>
  </si>
  <si>
    <t>Kč</t>
  </si>
  <si>
    <t>-883541951</t>
  </si>
  <si>
    <t>04 - Vedlejší a ostatní náklady - NEUZNATELNÉ NÁKLADY</t>
  </si>
  <si>
    <t>-1960048173</t>
  </si>
  <si>
    <t>-1814837664</t>
  </si>
  <si>
    <t>1562087710</t>
  </si>
  <si>
    <t>1203689198</t>
  </si>
  <si>
    <t>-351779883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</si>
  <si>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</si>
  <si>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</si>
  <si>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</si>
  <si>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</si>
  <si>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</si>
  <si>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</si>
  <si>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</si>
  <si>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</si>
  <si>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</si>
  <si>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</si>
  <si>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</si>
  <si>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</si>
  <si>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</si>
  <si>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</si>
  <si>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</si>
  <si>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</si>
  <si>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</si>
  <si>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</si>
  <si>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</si>
  <si>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</si>
  <si>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</si>
  <si>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</si>
  <si>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</si>
  <si>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</si>
  <si>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</si>
  <si>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</si>
  <si>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</si>
  <si>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</si>
  <si>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</si>
  <si>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</si>
  <si>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</si>
  <si>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</si>
  <si>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</si>
  <si>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</si>
  <si>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</si>
  <si>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</si>
  <si>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</si>
  <si>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</si>
  <si>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</si>
  <si>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</si>
  <si>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</si>
  <si>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</si>
  <si>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</si>
  <si>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</si>
  <si>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</si>
  <si>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</si>
  <si>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</si>
  <si>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</si>
  <si>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</si>
  <si>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</si>
  <si>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</si>
  <si>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</si>
  <si>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</si>
  <si>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</si>
  <si>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</si>
  <si>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</si>
  <si>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</si>
  <si>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</si>
  <si>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</si>
  <si>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</si>
  <si>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</si>
  <si>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</si>
  <si>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</si>
  <si>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</si>
  <si>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</si>
  <si>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</si>
  <si>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</si>
  <si>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</si>
  <si>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</si>
  <si>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</si>
  <si>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</si>
  <si>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</si>
  <si>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</si>
  <si>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</si>
  <si>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</si>
  <si>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</si>
  <si>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</si>
  <si>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</si>
  <si>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</si>
  <si>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</si>
  <si>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</si>
  <si>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</si>
  <si>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</si>
  <si>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</si>
  <si>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</si>
  <si>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</si>
  <si>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</si>
  <si>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</si>
  <si>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</si>
  <si>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</si>
  <si>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</si>
  <si>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</si>
  <si>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</si>
  <si>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</si>
  <si>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</si>
  <si>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</si>
  <si>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</si>
  <si>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</si>
  <si>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</si>
  <si>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</si>
  <si>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</si>
  <si>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</si>
  <si>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</si>
  <si>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</si>
  <si>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</si>
  <si>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</si>
  <si>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</si>
  <si>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</si>
  <si>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</si>
  <si>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</si>
  <si>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</si>
  <si>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</si>
  <si>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</si>
  <si>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</si>
  <si>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</si>
  <si>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</si>
  <si>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</si>
  <si>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</si>
  <si>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</si>
  <si>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</si>
  <si>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</si>
  <si>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</si>
  <si>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</si>
  <si>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</si>
  <si>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</si>
  <si>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</si>
  <si>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</si>
  <si>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</si>
  <si>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</si>
  <si>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</si>
  <si>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</si>
  <si>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</si>
  <si>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</si>
  <si>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</si>
  <si>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</si>
  <si>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</si>
  <si>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</si>
  <si>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</si>
  <si>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</si>
  <si>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</si>
  <si>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</si>
  <si>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</si>
  <si>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</si>
  <si>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</si>
  <si>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</si>
  <si>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</si>
  <si>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</si>
  <si>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</si>
  <si>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</si>
  <si>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</si>
  <si>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</si>
  <si>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</si>
  <si>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</si>
  <si>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</si>
  <si>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</si>
  <si>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</si>
  <si>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</si>
  <si>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</si>
  <si>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</si>
  <si>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</si>
  <si>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</si>
  <si>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</si>
  <si>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</si>
  <si>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</si>
  <si>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</si>
  <si>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</si>
  <si>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</si>
  <si>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</si>
  <si>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</si>
  <si>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</si>
  <si>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</si>
  <si>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</si>
  <si>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</si>
  <si>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</si>
  <si>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</si>
  <si>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</si>
  <si>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</si>
  <si>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</si>
  <si>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</si>
  <si>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</si>
  <si>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</si>
  <si>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</si>
  <si>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</si>
  <si>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</si>
  <si>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</si>
  <si>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{950f359d-f1f8-4a63-87f1-60fc5ebd140e}</t>
  </si>
  <si>
    <t>852-2</t>
  </si>
  <si>
    <t>STAVEBNÍ ÚPRAVY st.271, HAJNICE</t>
  </si>
  <si>
    <t>p.č.st. 271, k.ú. BRUSNICE</t>
  </si>
  <si>
    <t>10. 1. 2022</t>
  </si>
  <si>
    <t xml:space="preserve"> 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</si>
  <si>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</si>
  <si>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D.1.4.1a</t>
  </si>
  <si>
    <t>Zdravotní technika - uznatelné náklady</t>
  </si>
  <si>
    <t>{7b993131-8bb2-4455-bc0a-f5de71db91cb}</t>
  </si>
  <si>
    <t>D.1.4.1b</t>
  </si>
  <si>
    <t>Zdravotní technika - neuznatelné náklady</t>
  </si>
  <si>
    <t>{d5b387f1-8e04-4d0f-aaf8-2898c61e90fe}</t>
  </si>
  <si>
    <t>D.1.4.1a - Zdravotní technika - uznatelné náklady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</si>
  <si>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</si>
  <si>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</si>
  <si>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</si>
  <si>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</si>
  <si>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</si>
  <si>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721</t>
  </si>
  <si>
    <t>Zdravotechnika - vnitřní kanalizace</t>
  </si>
  <si>
    <t>721171803</t>
  </si>
  <si>
    <t>Demontáž potrubí z novodurových trub odpadních nebo připojovacích do D 75</t>
  </si>
  <si>
    <t>-509983680</t>
  </si>
  <si>
    <t>https://podminky.urs.cz/item/CS_URS_2022_01/721171803</t>
  </si>
  <si>
    <t>721171808</t>
  </si>
  <si>
    <t>Demontáž potrubí z novodurových trub odpadních nebo připojovacích přes 75 do D 114</t>
  </si>
  <si>
    <t>779606504</t>
  </si>
  <si>
    <t>https://podminky.urs.cz/item/CS_URS_2022_01/721171808</t>
  </si>
  <si>
    <t>721171905</t>
  </si>
  <si>
    <t>Opravy odpadního potrubí plastového vsazení odbočky do potrubí DN 110</t>
  </si>
  <si>
    <t>459035879</t>
  </si>
  <si>
    <t>https://podminky.urs.cz/item/CS_URS_2022_01/721171905</t>
  </si>
  <si>
    <t>721171915</t>
  </si>
  <si>
    <t>Opravy odpadního potrubí plastového propojení dosavadního potrubí DN 110</t>
  </si>
  <si>
    <t>268519969</t>
  </si>
  <si>
    <t>https://podminky.urs.cz/item/CS_URS_2022_01/721171915</t>
  </si>
  <si>
    <t>721174042</t>
  </si>
  <si>
    <t>Potrubí z trub polypropylenových připojovací DN 40</t>
  </si>
  <si>
    <t>-1529030174</t>
  </si>
  <si>
    <t>https://podminky.urs.cz/item/CS_URS_2022_01/721174042</t>
  </si>
  <si>
    <t>721174043</t>
  </si>
  <si>
    <t>Potrubí z trub polypropylenových připojovací DN 50</t>
  </si>
  <si>
    <t>311093191</t>
  </si>
  <si>
    <t>https://podminky.urs.cz/item/CS_URS_2022_01/721174043</t>
  </si>
  <si>
    <t>721174044</t>
  </si>
  <si>
    <t>Potrubí z trub polypropylenových připojovací DN 75</t>
  </si>
  <si>
    <t>-1431198515</t>
  </si>
  <si>
    <t>https://podminky.urs.cz/item/CS_URS_2022_01/721174044</t>
  </si>
  <si>
    <t>721174045</t>
  </si>
  <si>
    <t>Potrubí z trub polypropylenových připojovací DN 110</t>
  </si>
  <si>
    <t>-363839142</t>
  </si>
  <si>
    <t>https://podminky.urs.cz/item/CS_URS_2022_01/721174045</t>
  </si>
  <si>
    <t>721194104</t>
  </si>
  <si>
    <t>Vyměření přípojek na potrubí vyvedení a upevnění odpadních výpustek DN 40</t>
  </si>
  <si>
    <t>1662589222</t>
  </si>
  <si>
    <t>https://podminky.urs.cz/item/CS_URS_2022_01/721194104</t>
  </si>
  <si>
    <t>721194105</t>
  </si>
  <si>
    <t>Vyměření přípojek na potrubí vyvedení a upevnění odpadních výpustek DN 50</t>
  </si>
  <si>
    <t>-1749306163</t>
  </si>
  <si>
    <t>https://podminky.urs.cz/item/CS_URS_2022_01/721194105</t>
  </si>
  <si>
    <t>721194109</t>
  </si>
  <si>
    <t>Vyměření přípojek na potrubí vyvedení a upevnění odpadních výpustek DN 110</t>
  </si>
  <si>
    <t>-624411121</t>
  </si>
  <si>
    <t>https://podminky.urs.cz/item/CS_URS_2022_01/721194109</t>
  </si>
  <si>
    <t>721210817</t>
  </si>
  <si>
    <t>Demontáž kanalizačního příslušenství vpustí vanových DN 70</t>
  </si>
  <si>
    <t>-648699106</t>
  </si>
  <si>
    <t>https://podminky.urs.cz/item/CS_URS_2022_01/721210817</t>
  </si>
  <si>
    <t>721219128</t>
  </si>
  <si>
    <t>Odtokové sprchové žlaby montáž odtokových sprchových žlabů ostatních typů délky do 1050 mm</t>
  </si>
  <si>
    <t>-211598769</t>
  </si>
  <si>
    <t>https://podminky.urs.cz/item/CS_URS_2022_01/721219128</t>
  </si>
  <si>
    <t>59054090</t>
  </si>
  <si>
    <t>sada liniového odvodnění se zápachovou uzávěrkou vertikální odtok DN 50 dl 1000mm</t>
  </si>
  <si>
    <t>sada</t>
  </si>
  <si>
    <t>CS ÚRS 2020 02</t>
  </si>
  <si>
    <t>-602371359</t>
  </si>
  <si>
    <t>721220801</t>
  </si>
  <si>
    <t>Demontáž zápachových uzávěrek do DN 70</t>
  </si>
  <si>
    <t>-1584268488</t>
  </si>
  <si>
    <t>https://podminky.urs.cz/item/CS_URS_2022_01/721220801</t>
  </si>
  <si>
    <t>721274121</t>
  </si>
  <si>
    <t>Ventily přivzdušňovací odpadních potrubí vnitřní od DN 32 do DN 50</t>
  </si>
  <si>
    <t>-634666338</t>
  </si>
  <si>
    <t>https://podminky.urs.cz/item/CS_URS_2022_01/721274121</t>
  </si>
  <si>
    <t>721290111</t>
  </si>
  <si>
    <t>Zkouška těsnosti kanalizace v objektech vodou do DN 125</t>
  </si>
  <si>
    <t>-1830470703</t>
  </si>
  <si>
    <t>https://podminky.urs.cz/item/CS_URS_2022_01/721290111</t>
  </si>
  <si>
    <t>721290822</t>
  </si>
  <si>
    <t>Vnitrostaveništní přemístění vybouraných (demontovaných) hmot vnitřní kanalizace vodorovně do 100 m v objektech výšky přes 6 do 12 m</t>
  </si>
  <si>
    <t>433912592</t>
  </si>
  <si>
    <t>https://podminky.urs.cz/item/CS_URS_2022_01/721290822</t>
  </si>
  <si>
    <t>721300912</t>
  </si>
  <si>
    <t>Pročištění svislých odpadů v jednom podlaží do DN 200</t>
  </si>
  <si>
    <t>1465624214</t>
  </si>
  <si>
    <t>https://podminky.urs.cz/item/CS_URS_2022_01/721300912</t>
  </si>
  <si>
    <t>72199001x</t>
  </si>
  <si>
    <t>Ostatní přepojovací práce na vnitřní kanalizaci</t>
  </si>
  <si>
    <t>hod</t>
  </si>
  <si>
    <t>1285471747</t>
  </si>
  <si>
    <t>72199002x</t>
  </si>
  <si>
    <t>Ostatní zednické přípomoce na vnirřní kanalizaci (10% z ceny vnitřní kanalizace)</t>
  </si>
  <si>
    <t>-1337127933</t>
  </si>
  <si>
    <t>998721102</t>
  </si>
  <si>
    <t>Přesun hmot pro vnitřní kanalizace stanovený z hmotnosti přesunovaného materiálu vodorovná dopravní vzdálenost do 50 m v objektech výšky přes 6 do 12 m</t>
  </si>
  <si>
    <t>972259934</t>
  </si>
  <si>
    <t>https://podminky.urs.cz/item/CS_URS_2022_01/998721102</t>
  </si>
  <si>
    <t>722</t>
  </si>
  <si>
    <t>Zdravotechnika - vnitřní vodovod</t>
  </si>
  <si>
    <t>722130801</t>
  </si>
  <si>
    <t>Demontáž potrubí z ocelových trubek pozinkovaných závitových do DN 25</t>
  </si>
  <si>
    <t>2145753333</t>
  </si>
  <si>
    <t>https://podminky.urs.cz/item/CS_URS_2022_01/722130801</t>
  </si>
  <si>
    <t>722170801</t>
  </si>
  <si>
    <t>Demontáž rozvodů vody z plastů do Ø 25 mm</t>
  </si>
  <si>
    <t>-1307938160</t>
  </si>
  <si>
    <t>https://podminky.urs.cz/item/CS_URS_2022_01/722170801</t>
  </si>
  <si>
    <t>722174073</t>
  </si>
  <si>
    <t>Potrubí z plastových trubek z polypropylenu PPR svařovaných polyfúzně kompenzační smyčky na potrubí (PPR) D 25 x 4,2</t>
  </si>
  <si>
    <t>309041800</t>
  </si>
  <si>
    <t>https://podminky.urs.cz/item/CS_URS_2022_01/722174073</t>
  </si>
  <si>
    <t>722175002</t>
  </si>
  <si>
    <t>Potrubí z plastových trubek z polypropylenu PP-RCT svařovaných polyfúzně D 20 x 2,8</t>
  </si>
  <si>
    <t>959011274</t>
  </si>
  <si>
    <t>https://podminky.urs.cz/item/CS_URS_2022_01/722175002</t>
  </si>
  <si>
    <t>722175003</t>
  </si>
  <si>
    <t>Potrubí z plastových trubek z polypropylenu PP-RCT svařovaných polyfúzně D 25 x 3,5</t>
  </si>
  <si>
    <t>-1886210156</t>
  </si>
  <si>
    <t>https://podminky.urs.cz/item/CS_URS_2022_01/722175003</t>
  </si>
  <si>
    <t>722179191</t>
  </si>
  <si>
    <t>Příplatek k ceně rozvody vody z plastů za práce malého rozsahu na zakázce do 20 m rozvodu</t>
  </si>
  <si>
    <t>soubor</t>
  </si>
  <si>
    <t>-1350503961</t>
  </si>
  <si>
    <t>https://podminky.urs.cz/item/CS_URS_2022_01/722179191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</si>
  <si>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</si>
  <si>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</si>
  <si>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1693096082</t>
  </si>
  <si>
    <t>https://podminky.urs.cz/item/CS_URS_2022_01/722181231</t>
  </si>
  <si>
    <t>722181812</t>
  </si>
  <si>
    <t>Demontáž ochrany potrubí plstěných pásů z trub, průměru do 50 mm</t>
  </si>
  <si>
    <t>-253100819</t>
  </si>
  <si>
    <t>https://podminky.urs.cz/item/CS_URS_2022_01/722181812</t>
  </si>
  <si>
    <t>722182012</t>
  </si>
  <si>
    <t>Podpůrný žlab pro potrubí průměru D 25</t>
  </si>
  <si>
    <t>-937843622</t>
  </si>
  <si>
    <t>https://podminky.urs.cz/item/CS_URS_2022_01/722182012</t>
  </si>
  <si>
    <t>722190401</t>
  </si>
  <si>
    <t>Zřízení přípojek na potrubí vyvedení a upevnění výpustek do DN 25</t>
  </si>
  <si>
    <t>-784357826</t>
  </si>
  <si>
    <t>https://podminky.urs.cz/item/CS_URS_2022_01/722190401</t>
  </si>
  <si>
    <t>722190901</t>
  </si>
  <si>
    <t>Opravy ostatní uzavření nebo otevření vodovodního potrubí při opravách včetně vypuštění a napuštění</t>
  </si>
  <si>
    <t>-1493841512</t>
  </si>
  <si>
    <t>https://podminky.urs.cz/item/CS_URS_2022_01/722190901</t>
  </si>
  <si>
    <t>722220111</t>
  </si>
  <si>
    <t>Armatury s jedním závitem nástěnky pro výtokový ventil G 1/2"</t>
  </si>
  <si>
    <t>-1079042053</t>
  </si>
  <si>
    <t>https://podminky.urs.cz/item/CS_URS_2022_01/722220111</t>
  </si>
  <si>
    <t>722220851</t>
  </si>
  <si>
    <t>Demontáž armatur závitových s jedním závitem do G 3/4</t>
  </si>
  <si>
    <t>-775900343</t>
  </si>
  <si>
    <t>https://podminky.urs.cz/item/CS_URS_2022_01/722220851</t>
  </si>
  <si>
    <t>722220862</t>
  </si>
  <si>
    <t>Demontáž armatur závitových se dvěma závity přes 3/4 do G 5/4</t>
  </si>
  <si>
    <t>1887165187</t>
  </si>
  <si>
    <t>https://podminky.urs.cz/item/CS_URS_2022_01/722220862</t>
  </si>
  <si>
    <t>722224115</t>
  </si>
  <si>
    <t>Armatury s jedním závitem kohouty plnicí a vypouštěcí PN 10 G 1/2"</t>
  </si>
  <si>
    <t>1409943091</t>
  </si>
  <si>
    <t>https://podminky.urs.cz/item/CS_URS_2022_01/722224115</t>
  </si>
  <si>
    <t>722232123</t>
  </si>
  <si>
    <t>Armatury se dvěma závity kulové kohouty PN 42 do 185 °C plnoprůtokové vnitřní závit G 3/4"</t>
  </si>
  <si>
    <t>834346574</t>
  </si>
  <si>
    <t>https://podminky.urs.cz/item/CS_URS_2022_01/722232123</t>
  </si>
  <si>
    <t>722290226</t>
  </si>
  <si>
    <t>Zkoušky, proplach a desinfekce vodovodního potrubí zkoušky těsnosti vodovodního potrubí závitového do DN 50</t>
  </si>
  <si>
    <t>-1214101511</t>
  </si>
  <si>
    <t>https://podminky.urs.cz/item/CS_URS_2022_01/722290226</t>
  </si>
  <si>
    <t>722290234</t>
  </si>
  <si>
    <t>Zkoušky, proplach a desinfekce vodovodního potrubí proplach a desinfekce vodovodního potrubí do DN 80</t>
  </si>
  <si>
    <t>421389773</t>
  </si>
  <si>
    <t>https://podminky.urs.cz/item/CS_URS_2022_01/722290234</t>
  </si>
  <si>
    <t>722290822</t>
  </si>
  <si>
    <t>Vnitrostaveništní přemístění vybouraných (demontovaných) hmot vnitřní vodovod vodorovně do 100 m v objektech výšky přes 6 do 12 m</t>
  </si>
  <si>
    <t>1069327761</t>
  </si>
  <si>
    <t>https://podminky.urs.cz/item/CS_URS_2022_01/722290822</t>
  </si>
  <si>
    <t>72299001x</t>
  </si>
  <si>
    <t>Ostatní přepojovací práce na vnitřním vodovodu</t>
  </si>
  <si>
    <t>-240921434</t>
  </si>
  <si>
    <t>72299002x</t>
  </si>
  <si>
    <t>Ostatní zednické přípomoce na vnitřním vodovodu (7% z ceny vnitřního vodovodu)</t>
  </si>
  <si>
    <t>-1180331713</t>
  </si>
  <si>
    <t>72299003x</t>
  </si>
  <si>
    <t>Ostatní kovový profilový materiál pro uchycení a osazení potrubí (uchycení na konzolách)</t>
  </si>
  <si>
    <t>kg</t>
  </si>
  <si>
    <t>-1014475571</t>
  </si>
  <si>
    <t>998722102</t>
  </si>
  <si>
    <t>Přesun hmot pro vnitřní vodovod stanovený z hmotnosti přesunovaného materiálu vodorovná dopravní vzdálenost do 50 m v objektech výšky přes 6 do 12 m</t>
  </si>
  <si>
    <t>-1763307327</t>
  </si>
  <si>
    <t>https://podminky.urs.cz/item/CS_URS_2022_01/998722102</t>
  </si>
  <si>
    <t>725</t>
  </si>
  <si>
    <t>Zdravotechnika - zařizovací předměty</t>
  </si>
  <si>
    <t>725110814</t>
  </si>
  <si>
    <t>Demontáž klozetů kombi</t>
  </si>
  <si>
    <t>523042616</t>
  </si>
  <si>
    <t>https://podminky.urs.cz/item/CS_URS_2022_01/725110814</t>
  </si>
  <si>
    <t>725112022</t>
  </si>
  <si>
    <t>Zařízení záchodů klozety keramické závěsné na nosné stěny s hlubokým splachováním odpad vodorovný</t>
  </si>
  <si>
    <t>1253944821</t>
  </si>
  <si>
    <t>https://podminky.urs.cz/item/CS_URS_2022_01/725112022</t>
  </si>
  <si>
    <t>725119125</t>
  </si>
  <si>
    <t>Zařízení záchodů montáž klozetových mís závěsných na nosné stěny</t>
  </si>
  <si>
    <t>931165208</t>
  </si>
  <si>
    <t>https://podminky.urs.cz/item/CS_URS_2022_01/725119125</t>
  </si>
  <si>
    <t>725210821</t>
  </si>
  <si>
    <t>Demontáž umyvadel bez výtokových armatur umyvadel</t>
  </si>
  <si>
    <t>-643985335</t>
  </si>
  <si>
    <t>https://podminky.urs.cz/item/CS_URS_2022_01/725210821</t>
  </si>
  <si>
    <t>725211616</t>
  </si>
  <si>
    <t>Umyvadla keramická bílá bez výtokových armatur připevněná na stěnu šrouby s krytem na sifon (polosloupem), šířka umyvadla 550 mm</t>
  </si>
  <si>
    <t>25143926</t>
  </si>
  <si>
    <t>https://podminky.urs.cz/item/CS_URS_2022_01/725211616</t>
  </si>
  <si>
    <t>725220842</t>
  </si>
  <si>
    <t>Demontáž van ocelových volně stojících</t>
  </si>
  <si>
    <t>-1769744138</t>
  </si>
  <si>
    <t>https://podminky.urs.cz/item/CS_URS_2022_01/725220842</t>
  </si>
  <si>
    <t>725229103</t>
  </si>
  <si>
    <t>Vany bez výtokových armatur montáž van se zápachovou uzávěrkou akrylátových</t>
  </si>
  <si>
    <t>739532693</t>
  </si>
  <si>
    <t>https://podminky.urs.cz/item/CS_URS_2022_01/725229103</t>
  </si>
  <si>
    <t>55421012</t>
  </si>
  <si>
    <t>vana akrylátová obdélníková tvarovaná bílá 1700x750mm 130L</t>
  </si>
  <si>
    <t>-1572143956</t>
  </si>
  <si>
    <t>725240811</t>
  </si>
  <si>
    <t>Demontáž sprchových kabin a vaniček bez výtokových armatur kabin</t>
  </si>
  <si>
    <t>1304159346</t>
  </si>
  <si>
    <t>https://podminky.urs.cz/item/CS_URS_2022_01/725240811</t>
  </si>
  <si>
    <t>725240812</t>
  </si>
  <si>
    <t>Demontáž sprchových kabin a vaniček bez výtokových armatur vaniček</t>
  </si>
  <si>
    <t>1614310222</t>
  </si>
  <si>
    <t>https://podminky.urs.cz/item/CS_URS_2022_01/725240812</t>
  </si>
  <si>
    <t>725291511</t>
  </si>
  <si>
    <t>Doplňky zařízení koupelen a záchodů plastové dávkovač tekutého mýdla na 350 ml</t>
  </si>
  <si>
    <t>-235737681</t>
  </si>
  <si>
    <t>https://podminky.urs.cz/item/CS_URS_2022_01/725291511</t>
  </si>
  <si>
    <t>725291513x</t>
  </si>
  <si>
    <t>WC souprava, chrom matný</t>
  </si>
  <si>
    <t>-485234093</t>
  </si>
  <si>
    <t>725291514x</t>
  </si>
  <si>
    <t>nerezový věšák kulatý, povrch matný chrom, 20*45 mm</t>
  </si>
  <si>
    <t>-414797707</t>
  </si>
  <si>
    <t>725291521</t>
  </si>
  <si>
    <t>Doplňky zařízení koupelen a záchodů plastové zásobník toaletních papírů</t>
  </si>
  <si>
    <t>-890625579</t>
  </si>
  <si>
    <t>https://podminky.urs.cz/item/CS_URS_2022_01/725291521</t>
  </si>
  <si>
    <t>725291531</t>
  </si>
  <si>
    <t>Doplňky zařízení koupelen a záchodů plastové zásobník papírových ručníků</t>
  </si>
  <si>
    <t>470352734</t>
  </si>
  <si>
    <t>https://podminky.urs.cz/item/CS_URS_2022_01/725291531</t>
  </si>
  <si>
    <t>725590812</t>
  </si>
  <si>
    <t>Vnitrostaveništní přemístění vybouraných (demontovaných) hmot zařizovacích předmětů vodorovně do 100 m v objektech výšky přes 6 do 12 m</t>
  </si>
  <si>
    <t>415453930</t>
  </si>
  <si>
    <t>https://podminky.urs.cz/item/CS_URS_2022_01/725590812</t>
  </si>
  <si>
    <t>725813112</t>
  </si>
  <si>
    <t>Ventily rohové bez připojovací trubičky nebo flexi hadičky pračkové G 3/4"</t>
  </si>
  <si>
    <t>-597362816</t>
  </si>
  <si>
    <t>https://podminky.urs.cz/item/CS_URS_2022_01/725813112</t>
  </si>
  <si>
    <t>725820801</t>
  </si>
  <si>
    <t>Demontáž baterií nástěnných do G 3/4</t>
  </si>
  <si>
    <t>-31226730</t>
  </si>
  <si>
    <t>https://podminky.urs.cz/item/CS_URS_2022_01/725820801</t>
  </si>
  <si>
    <t>725822611</t>
  </si>
  <si>
    <t>Baterie umyvadlové stojánkové pákové bez výpusti</t>
  </si>
  <si>
    <t>402166315</t>
  </si>
  <si>
    <t>https://podminky.urs.cz/item/CS_URS_2022_01/725822611</t>
  </si>
  <si>
    <t>725831315</t>
  </si>
  <si>
    <t>Baterie vanové nástěnné pákové s automatickým přepínačem a sprchou</t>
  </si>
  <si>
    <t>627566195</t>
  </si>
  <si>
    <t>https://podminky.urs.cz/item/CS_URS_2022_01/725831315</t>
  </si>
  <si>
    <t>725841332</t>
  </si>
  <si>
    <t>Baterie sprchové podomítkové (zápustné) s přepínačem a pohyblivým držákem</t>
  </si>
  <si>
    <t>1060600945</t>
  </si>
  <si>
    <t>https://podminky.urs.cz/item/CS_URS_2022_01/725841332</t>
  </si>
  <si>
    <t>725849411</t>
  </si>
  <si>
    <t>Baterie sprchové montáž nástěnných baterií s nastavitelnou výškou sprchy</t>
  </si>
  <si>
    <t>-848345639</t>
  </si>
  <si>
    <t>https://podminky.urs.cz/item/CS_URS_2022_01/725849411</t>
  </si>
  <si>
    <t>725850800</t>
  </si>
  <si>
    <t>Demontáž odpadních ventilů všech připojovacích dimenzí</t>
  </si>
  <si>
    <t>-1929029662</t>
  </si>
  <si>
    <t>https://podminky.urs.cz/item/CS_URS_2022_01/725850800</t>
  </si>
  <si>
    <t>725851325</t>
  </si>
  <si>
    <t>Ventily odpadní pro zařizovací předměty umyvadlové bez přepadu G 5/4"</t>
  </si>
  <si>
    <t>1318457591</t>
  </si>
  <si>
    <t>https://podminky.urs.cz/item/CS_URS_2022_01/725851325</t>
  </si>
  <si>
    <t>725860811</t>
  </si>
  <si>
    <t>Demontáž zápachových uzávěrek pro zařizovací předměty jednoduchých</t>
  </si>
  <si>
    <t>-399859353</t>
  </si>
  <si>
    <t>https://podminky.urs.cz/item/CS_URS_2022_01/725860811</t>
  </si>
  <si>
    <t>725861102</t>
  </si>
  <si>
    <t>Zápachové uzávěrky zařizovacích předmětů pro umyvadla DN 40</t>
  </si>
  <si>
    <t>-1011267284</t>
  </si>
  <si>
    <t>https://podminky.urs.cz/item/CS_URS_2022_01/725861102</t>
  </si>
  <si>
    <t>725864311</t>
  </si>
  <si>
    <t>Zápachové uzávěrky zařizovacích předmětů pro koupací vany s kulovým kloubem na odtoku DN 40/50</t>
  </si>
  <si>
    <t>399769180</t>
  </si>
  <si>
    <t>https://podminky.urs.cz/item/CS_URS_2022_01/725864311</t>
  </si>
  <si>
    <t>725980122</t>
  </si>
  <si>
    <t>Dvířka 15/20</t>
  </si>
  <si>
    <t>884475387</t>
  </si>
  <si>
    <t>https://podminky.urs.cz/item/CS_URS_2022_01/725980122</t>
  </si>
  <si>
    <t>998725102</t>
  </si>
  <si>
    <t>Přesun hmot pro zařizovací předměty stanovený z hmotnosti přesunovaného materiálu vodorovná dopravní vzdálenost do 50 m v objektech výšky přes 6 do 12 m</t>
  </si>
  <si>
    <t>-277150265</t>
  </si>
  <si>
    <t>https://podminky.urs.cz/item/CS_URS_2022_01/998725102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</si>
  <si>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</si>
  <si>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</si>
  <si>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</si>
  <si>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</si>
  <si>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1012706479</t>
  </si>
  <si>
    <t>https://podminky.urs.cz/item/CS_URS_2022_01/726131041</t>
  </si>
  <si>
    <t>726191001</t>
  </si>
  <si>
    <t>Ostatní příslušenství instalačních systémů zvukoizolační souprava pro WC a bidet</t>
  </si>
  <si>
    <t>-1382354713</t>
  </si>
  <si>
    <t>https://podminky.urs.cz/item/CS_URS_2022_01/726191001</t>
  </si>
  <si>
    <t>726191002</t>
  </si>
  <si>
    <t>Ostatní příslušenství instalačních systémů souprava pro předstěnovou montáž</t>
  </si>
  <si>
    <t>1704393389</t>
  </si>
  <si>
    <t>https://podminky.urs.cz/item/CS_URS_2022_01/726191002</t>
  </si>
  <si>
    <t>998726112</t>
  </si>
  <si>
    <t>Přesun hmot pro instalační prefabrikáty stanovený z hmotnosti přesunovaného materiálu vodorovná dopravní vzdálenost do 50 m v objektech výšky přes 6 m do 12 m</t>
  </si>
  <si>
    <t>-1587488373</t>
  </si>
  <si>
    <t>https://podminky.urs.cz/item/CS_URS_2022_01/998726112</t>
  </si>
  <si>
    <t>727</t>
  </si>
  <si>
    <t>Zdravotechnika - požární ochrana</t>
  </si>
  <si>
    <t>727121103</t>
  </si>
  <si>
    <t>Protipožární ochranné manžety plastového potrubí prostup stěnou tloušťky 100 mm požární odolnost EI 90 D 50</t>
  </si>
  <si>
    <t>-1300361670</t>
  </si>
  <si>
    <t>https://podminky.urs.cz/item/CS_URS_2022_01/727121103</t>
  </si>
  <si>
    <t>727121107</t>
  </si>
  <si>
    <t>Protipožární ochranné manžety plastového potrubí prostup stěnou tloušťky 100 mm požární odolnost EI 90 D 110</t>
  </si>
  <si>
    <t>-1459100031</t>
  </si>
  <si>
    <t>https://podminky.urs.cz/item/CS_URS_2022_01/727121107</t>
  </si>
  <si>
    <t>D.1.4.1b - Zdravotní technika - neuznatelné náklady</t>
  </si>
  <si>
    <t>725319111</t>
  </si>
  <si>
    <t>Dřezy bez výtokových armatur montáž dřezů ostatních typů</t>
  </si>
  <si>
    <t>-661155664</t>
  </si>
  <si>
    <t>725829101</t>
  </si>
  <si>
    <t>Baterie dřezové montáž ostatních typů nástěnných pákových nebo klasických</t>
  </si>
  <si>
    <t>1129390195</t>
  </si>
  <si>
    <t>725851305</t>
  </si>
  <si>
    <t>Ventily odpadní pro zařizovací předměty dřezové bez přepadu G 6/4"</t>
  </si>
  <si>
    <t>-1290307943</t>
  </si>
  <si>
    <t>https://podminky.urs.cz/item/CS_URS_2022_01/725851305</t>
  </si>
  <si>
    <t>725862103</t>
  </si>
  <si>
    <t>Zápachové uzávěrky zařizovacích předmětů pro dřezy DN 40/50</t>
  </si>
  <si>
    <t>1428188229</t>
  </si>
  <si>
    <t>https://podminky.urs.cz/item/CS_URS_2022_01/725862103</t>
  </si>
  <si>
    <t>ROZPOČET S VÝKAZEM VÝMĚR</t>
  </si>
  <si>
    <t>Datum: 04/2022</t>
  </si>
  <si>
    <t>Stavba:  STEVEBNÍ ÚPRAVY st. 271, HAJNICE</t>
  </si>
  <si>
    <t>Investor: BAREVNÉ DOMKY HAJNICE, HAJNICE 46, 544 66 HAJNICE</t>
  </si>
  <si>
    <t xml:space="preserve">Objekt:   </t>
  </si>
  <si>
    <t>Projektant:   Ing. Jiří Litoš</t>
  </si>
  <si>
    <t>Část:  D.1.4.2 - VYTÁPĚNÍ</t>
  </si>
  <si>
    <t xml:space="preserve">Zhotovitel:   </t>
  </si>
  <si>
    <t>Místo:  p. p. č. st. 271, k. ú. Hajnice</t>
  </si>
  <si>
    <t>Zpracoval: Ing. Petr Kuře</t>
  </si>
  <si>
    <t>Kód (ÚRS)</t>
  </si>
  <si>
    <t>Množství celkem</t>
  </si>
  <si>
    <t>J. cena</t>
  </si>
  <si>
    <t>Cena celkem (CZK)</t>
  </si>
  <si>
    <t>REKAPITULACE</t>
  </si>
  <si>
    <t>ROZVODY TOPNÉ VODY</t>
  </si>
  <si>
    <t>IZOLACE</t>
  </si>
  <si>
    <t>TOPNÁ TĚLESA, PŘIPOJENÍ TOPNÝCH TĚLES</t>
  </si>
  <si>
    <t>TOPNÁ ZKOUŠKA, DOREGULOVÁNÍ SYSTÉMU</t>
  </si>
  <si>
    <t>CELKEM SOUPIS VÝKONŮ (ceny bez DPH)</t>
  </si>
  <si>
    <r>
      <t>ROZVODY TOPNÉ VODY</t>
    </r>
    <r>
      <rPr>
        <b/>
        <i/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(MĚDĚNÉ POTRUBÍ SPOJOVANÉ PÁJENÍM)</t>
    </r>
  </si>
  <si>
    <t>Měděné potrubí Cu 15x1 (Potrubí z trubek měděných měkkých spojovaných měkkým pájením D 15x1 mm)</t>
  </si>
  <si>
    <t>Měděné potrubí Cu 22x1 (Potrubí měděné měkké spojované měkkým pájením D 22x1 mm)</t>
  </si>
  <si>
    <t>Tvarovky Cu potrubí</t>
  </si>
  <si>
    <t>kpl</t>
  </si>
  <si>
    <t>Spotřební materiál k Cu tvarovkám (pájka, pájecí pasta, atd)</t>
  </si>
  <si>
    <t>ks</t>
  </si>
  <si>
    <t>Upevňovací a nosný materiál</t>
  </si>
  <si>
    <t>Montáž a dodávka ocelových konzol a výložníků</t>
  </si>
  <si>
    <t>%</t>
  </si>
  <si>
    <t>Zednické výpomoce  (vysekání prostupů, zahození a začištění)</t>
  </si>
  <si>
    <t>Přesun hmot procentní pro rozvody potrubí v objektech v do 6 m</t>
  </si>
  <si>
    <t>Zkouška těsnosti potrubí měděné D do 35x1,5</t>
  </si>
  <si>
    <t>CELKEM ROZVODY</t>
  </si>
  <si>
    <r>
      <t>IZOLACE</t>
    </r>
    <r>
      <rPr>
        <i/>
        <sz val="10"/>
        <color theme="1"/>
        <rFont val="Calibri"/>
        <family val="2"/>
        <charset val="238"/>
        <scheme val="minor"/>
      </rPr>
      <t xml:space="preserve"> (POTRUBÍ VEDENO V PODLAZE, VE STĚNE A V PODHLEDU)</t>
    </r>
  </si>
  <si>
    <t>Ochrana potrubí ústředního vytápění termoizolačními trubicemi z PE tl přes 13 do 20 mm DN do 22 mm</t>
  </si>
  <si>
    <t>Ochrana potrubí ústředního vytápění termoizolačními trubicemi z PE tl přes 20 do 25 mm DN do 22 mm</t>
  </si>
  <si>
    <t>7139XX003</t>
  </si>
  <si>
    <t>izolační trubice z pěnového polyetylenu λ = 0,046 W/mK DN 42; tl. stěny 25 mm</t>
  </si>
  <si>
    <t>Montáž izolace tepelné potrubí potrubními pouzdry bez úpravy uchycenými sponami 1x</t>
  </si>
  <si>
    <t>CELEKM IZOLACE</t>
  </si>
  <si>
    <t>TOPNÁ TĚLESA - OCELOVÁ DESKOVÁ, TRUBKOVÁ, PŘIPOJENÍ TOPNÝCH TĚLES</t>
  </si>
  <si>
    <t>7399XX010</t>
  </si>
  <si>
    <t>OCELOVÉ TRUBKOVÉ TĚLESO s prohnutými profily se spodním krajním připojením, rozměr 1820.750</t>
  </si>
  <si>
    <t>7399XX011</t>
  </si>
  <si>
    <t xml:space="preserve">OCELOVÉ TRUBKOVÉ TĚLESO s prohnutými profily se spodním krajním připojením, rozměr  900.450 </t>
  </si>
  <si>
    <t>7359XX009</t>
  </si>
  <si>
    <t>Termostatická hlavice s vestavěným čidlem, rozsah 6°C - 28°C, M30x1,5</t>
  </si>
  <si>
    <t>Ventil závitový termostatický přímý jednoregulační G 1/2 PN 16 do 110°C bez hlavice ovládání</t>
  </si>
  <si>
    <t>GIACOMINI R402HX003</t>
  </si>
  <si>
    <t>Šroubení regulační radiátorové přímé G 1/2 bez vypouštění</t>
  </si>
  <si>
    <t>GIACOMINI R17X032</t>
  </si>
  <si>
    <t>734XXX012</t>
  </si>
  <si>
    <t>Šroubení přechodové krátké s vnitřním závitem D 16xR 1/2"</t>
  </si>
  <si>
    <t>Dvakrát montáž otopného tělesa trubkového na stěny výšky tělesa do 1340 mm</t>
  </si>
  <si>
    <t>7359XX012</t>
  </si>
  <si>
    <t>Jedenkrát demontáž otopného tělesa trubkového na stěny výšky tělesa do 1340 mm</t>
  </si>
  <si>
    <t>Odvzdušnění otopných těles</t>
  </si>
  <si>
    <t>Přesun hmot procentní pro otopná tělesa v objektech v do 6 m</t>
  </si>
  <si>
    <t>CELKEM TĚLESA</t>
  </si>
  <si>
    <t>ZKOUŠKY, DOREGULOVÁNÍ SOUSTAVY</t>
  </si>
  <si>
    <t>H1</t>
  </si>
  <si>
    <t>topná a dilatační zkouška tělesových okruhů</t>
  </si>
  <si>
    <t>H2</t>
  </si>
  <si>
    <t>doregulování radiátorových ventilů a osazení hlavic</t>
  </si>
  <si>
    <t>CELKEM ZKOUŠKY</t>
  </si>
  <si>
    <t xml:space="preserve">ROZPOČET    Elektroinstalace </t>
  </si>
  <si>
    <t xml:space="preserve">                       Soupis výkonů</t>
  </si>
  <si>
    <t xml:space="preserve">BÍLÝ DOMEK  HAJNICE uznat. pol.                              67 086   </t>
  </si>
  <si>
    <t>090-elektroinstalace</t>
  </si>
  <si>
    <t>katalogové ceny bez DPH</t>
  </si>
  <si>
    <t>CÚ. 19.04.2022</t>
  </si>
  <si>
    <t>Číslo pozice</t>
  </si>
  <si>
    <t>POPIS VÝKONU</t>
  </si>
  <si>
    <t>Měrná jednotka</t>
  </si>
  <si>
    <t>Jednotková cena</t>
  </si>
  <si>
    <t xml:space="preserve">Cena </t>
  </si>
  <si>
    <t>CELKEM SOUPIS VÝKONŮ</t>
  </si>
  <si>
    <t>Spínací zařízení</t>
  </si>
  <si>
    <t>Rozváděče  celkem</t>
  </si>
  <si>
    <t>Rozvody elektrické energie</t>
  </si>
  <si>
    <t>EI krabice zapuštěná  KR 68 pod přístorje spojitelná</t>
  </si>
  <si>
    <t>ks.</t>
  </si>
  <si>
    <t>EI krabice zapuštěná rozvodná se svorkami</t>
  </si>
  <si>
    <t>Zásuvka  1 f.  jednoduchá  230 V   komplet   s clonk. + sp.</t>
  </si>
  <si>
    <t>Vypinač  1 f.  řazení  1   komplet vč. rámečku</t>
  </si>
  <si>
    <t xml:space="preserve">Přepínač  sériový - lustový   řaz.  5   IP 40 komplet </t>
  </si>
  <si>
    <t xml:space="preserve">CY 2,5zž   pospojení           </t>
  </si>
  <si>
    <t xml:space="preserve">CY 6 zž            </t>
  </si>
  <si>
    <t>CYKY J3x1,5</t>
  </si>
  <si>
    <t>CYKY J3x2,5</t>
  </si>
  <si>
    <t xml:space="preserve">CELKEM </t>
  </si>
  <si>
    <t>Montáž rozvodů elektrické energie dle  C21 M</t>
  </si>
  <si>
    <t>krabicová rozvodka rozb. zpuštěná vč. upevnění připoj.</t>
  </si>
  <si>
    <t>Montáž krabic pro přístroje</t>
  </si>
  <si>
    <t xml:space="preserve">kabel  CYKY na povrchu  a  pod om.  </t>
  </si>
  <si>
    <t>Připojení ovládacích prvků</t>
  </si>
  <si>
    <t>Připojení a upevnění zásuvek</t>
  </si>
  <si>
    <t xml:space="preserve">Zapojení vodičů pospojení </t>
  </si>
  <si>
    <t xml:space="preserve">Demontáže stávajících el. zařízení </t>
  </si>
  <si>
    <t>hzs.</t>
  </si>
  <si>
    <t xml:space="preserve">Osvětlení </t>
  </si>
  <si>
    <t>Typy svítidel dle seznamu</t>
  </si>
  <si>
    <t>A-  STROPNÍ KULATÉ  SVÍTIDLO (koupelna)   IP 44  15 W</t>
  </si>
  <si>
    <t>B -LED DIODOVÝ PÁSEK 12W /m + TRAFO 230/12V chl.</t>
  </si>
  <si>
    <t>m.</t>
  </si>
  <si>
    <t>Montáž osvětlení</t>
  </si>
  <si>
    <t>upevnění  svítidel  vč. zapojení  + montáž pásku</t>
  </si>
  <si>
    <t>ceny jsou bez  DPH- PODMÍNKA- CERTIFIKOVANÉ PŘÍSTOROJE z E.U.</t>
  </si>
  <si>
    <t xml:space="preserve">BÍLÝ DOMEK  HAJNICE  neuznatelné  pol.                       67 086   </t>
  </si>
  <si>
    <t xml:space="preserve">                            ROZVÁDĚČ RP  1  ÚPRAVA</t>
  </si>
  <si>
    <t>Nová skříň  pro 52 prvků  IP 30/20 + výměna stávaj.</t>
  </si>
  <si>
    <t xml:space="preserve">Vypinač  3 f.  40A </t>
  </si>
  <si>
    <t>Svodič přepětí I+II. St.  T1+T2   12,5 kA.</t>
  </si>
  <si>
    <t>Proudový chránič 25A 1N/0,03A.    G</t>
  </si>
  <si>
    <t xml:space="preserve">Jistič s proudovým chráničem 10A1N/0,03A </t>
  </si>
  <si>
    <t xml:space="preserve">Jistič  1 f.   10 kA   1x 13A </t>
  </si>
  <si>
    <t>Propojky,  štítky</t>
  </si>
  <si>
    <t>Náplň ostatní viz původní rozváděč montáž všeho komplet</t>
  </si>
  <si>
    <t>ROZVÁDĚČ  RS 2 doplnění</t>
  </si>
  <si>
    <t>Montáž, úprava  revize , popisky apod.</t>
  </si>
  <si>
    <t>EI krabice zapuštěná  protahovací KR 1902  (pro SLP)</t>
  </si>
  <si>
    <t>Plast. Trubka  PE  20 mm.</t>
  </si>
  <si>
    <t>Zemnící  přípojnice  MET .</t>
  </si>
  <si>
    <t xml:space="preserve">všecny zapuštěné přístorje budou bílé   lesklé  </t>
  </si>
  <si>
    <t>Zásuvka  1 f. dvojitá  230 V  nástěnná  IP 44 průch.</t>
  </si>
  <si>
    <t xml:space="preserve">Zásuvka  1 f.  jednoduchá  230 V   komplet   s clonk. </t>
  </si>
  <si>
    <t xml:space="preserve">Zásuvka 1 f.jednod. 230V  zap.  dtto.  se svodičem př. </t>
  </si>
  <si>
    <t xml:space="preserve">Přepínač  sériový - lustový   řaz.  5   komplet </t>
  </si>
  <si>
    <t>Přepínač střídavý -schod .    Řaz. 6  IP40  komplet</t>
  </si>
  <si>
    <t xml:space="preserve">Hmoždinky do d= 10 vč. šroubu </t>
  </si>
  <si>
    <t xml:space="preserve">CY16 zž            </t>
  </si>
  <si>
    <t>CYKY O3x1,5</t>
  </si>
  <si>
    <t>CYKY J5x2,5</t>
  </si>
  <si>
    <t>Upevnění. MAT zemnících vodičů na konstukce posp.</t>
  </si>
  <si>
    <t xml:space="preserve">Lišta vkládcí  vč. Tvarovek   12x18  </t>
  </si>
  <si>
    <t xml:space="preserve">Zemnící vodič D=  10 mm. + svorky </t>
  </si>
  <si>
    <t>kg.</t>
  </si>
  <si>
    <t xml:space="preserve">Sádra stavební , </t>
  </si>
  <si>
    <t>q</t>
  </si>
  <si>
    <t>Stavební , lepidlo, malta</t>
  </si>
  <si>
    <t xml:space="preserve">krabicová rozvodka zpuštěná vč. upevnění + zapojení </t>
  </si>
  <si>
    <t xml:space="preserve">Protahovací krabice trubek </t>
  </si>
  <si>
    <t xml:space="preserve">Montáž hmoždinky  cihly, beton </t>
  </si>
  <si>
    <t xml:space="preserve">Upevnění ukládacích lišt.  </t>
  </si>
  <si>
    <t>tabulky a štítky na kabely</t>
  </si>
  <si>
    <t>uzemnění upevnění vodiče do  25mm2</t>
  </si>
  <si>
    <t xml:space="preserve">m. </t>
  </si>
  <si>
    <t xml:space="preserve">Připojení ovládacích prvků   </t>
  </si>
  <si>
    <t>drát do 25 mm2 pevně ulož. pospojení</t>
  </si>
  <si>
    <t>hzs</t>
  </si>
  <si>
    <t>Demontáže a skládkování stávaj. Elektroinst.</t>
  </si>
  <si>
    <t>Výchozí revizní zpráva  3 x kopie  VČ. SO 03+07</t>
  </si>
  <si>
    <t>Zednické přípomoce sekánÍ, průrazy beton, zdivobez  zazd.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</si>
</sst>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  <numFmt numFmtId="169" formatCode="#,##0.0\ _K_č"/>
    <numFmt numFmtId="170" formatCode="#,##0\ _K_č"/>
    <numFmt numFmtId="171" formatCode="0.0"/>
    <numFmt numFmtId="172" formatCode="_-* #,##0\ _K_č_-;\-* #,##0\ _K_č_-;_-* &quot;-&quot;\ _K_č_-;_-@_-"/>
  </numFmts>
  <fonts count="10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Arial CE"/>
      <family val="2"/>
    </font>
    <font>
      <b/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10"/>
      <name val="Calibri"/>
      <family val="2"/>
      <charset val="238"/>
      <scheme val="minor"/>
    </font>
    <font>
      <sz val="7"/>
      <name val="Arial CE"/>
      <family val="2"/>
      <charset val="238"/>
    </font>
    <font>
      <sz val="7"/>
      <color indexed="12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 CE"/>
      <family val="2"/>
      <charset val="238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name val="formata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4"/>
      <name val="Arial Black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2"/>
      <name val="formata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12"/>
      <color indexed="8"/>
      <name val="formata"/>
    </font>
    <font>
      <u/>
      <sz val="12"/>
      <color indexed="8"/>
      <name val="formata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indexed="5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50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</font>
    <font>
      <b/>
      <sz val="14"/>
      <color indexed="50"/>
      <name val="Arial"/>
      <family val="2"/>
      <charset val="238"/>
    </font>
    <font>
      <sz val="10"/>
      <color theme="1"/>
      <name val="Arial"/>
      <family val="2"/>
    </font>
    <font>
      <sz val="12"/>
      <color theme="1"/>
      <name val="Arial"/>
      <family val="2"/>
    </font>
    <font>
      <i/>
      <sz val="14"/>
      <name val="Arial"/>
      <family val="2"/>
      <charset val="238"/>
    </font>
    <font>
      <sz val="12"/>
      <name val="Arial"/>
      <family val="2"/>
    </font>
    <font>
      <b/>
      <sz val="14"/>
      <color indexed="17"/>
      <name val="Arial"/>
      <family val="2"/>
    </font>
    <font>
      <sz val="5"/>
      <name val="Arial"/>
      <family val="2"/>
      <charset val="238"/>
    </font>
    <font>
      <b/>
      <sz val="14"/>
      <name val="formata"/>
      <charset val="238"/>
    </font>
    <font>
      <b/>
      <u/>
      <sz val="14"/>
      <name val="formata"/>
    </font>
    <font>
      <u/>
      <sz val="12"/>
      <name val="formata"/>
    </font>
    <font>
      <b/>
      <u/>
      <sz val="14"/>
      <name val="formata"/>
      <charset val="238"/>
    </font>
    <font>
      <sz val="9"/>
      <name val="Arial"/>
      <family val="2"/>
    </font>
    <font>
      <b/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49" fillId="0" borderId="0" applyNumberFormat="0" applyFill="0" applyBorder="0" applyAlignment="0" applyProtection="0"/>
    <xf numFmtId="0" fontId="51" fillId="0" borderId="1"/>
    <xf numFmtId="0" fontId="49" fillId="0" borderId="1" applyNumberFormat="0" applyFill="0" applyBorder="0" applyAlignment="0" applyProtection="0"/>
    <xf numFmtId="0" fontId="1" fillId="0" borderId="1"/>
    <xf numFmtId="44" fontId="1" fillId="0" borderId="1" applyFont="0" applyFill="0" applyBorder="0" applyAlignment="0" applyProtection="0"/>
    <xf numFmtId="0" fontId="67" fillId="0" borderId="1"/>
    <xf numFmtId="0" fontId="79" fillId="0" borderId="1" applyNumberFormat="0" applyBorder="0" applyAlignment="0" applyProtection="0">
      <alignment vertical="top"/>
      <protection locked="0"/>
    </xf>
    <xf numFmtId="0" fontId="67" fillId="0" borderId="1"/>
    <xf numFmtId="40" fontId="67" fillId="0" borderId="1" applyFont="0" applyFill="0" applyBorder="0" applyAlignment="0" applyProtection="0"/>
  </cellStyleXfs>
  <cellXfs count="7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3" fillId="0" borderId="1" xfId="2" applyFont="1" applyAlignment="1">
      <alignment horizontal="left" vertical="center"/>
    </xf>
    <xf numFmtId="0" fontId="51" fillId="0" borderId="1" xfId="2"/>
    <xf numFmtId="0" fontId="0" fillId="0" borderId="1" xfId="2" applyFont="1" applyAlignment="1">
      <alignment horizontal="left" vertical="center"/>
    </xf>
    <xf numFmtId="0" fontId="51" fillId="0" borderId="2" xfId="2" applyBorder="1"/>
    <xf numFmtId="0" fontId="51" fillId="0" borderId="3" xfId="2" applyBorder="1"/>
    <xf numFmtId="0" fontId="51" fillId="0" borderId="4" xfId="2" applyBorder="1"/>
    <xf numFmtId="0" fontId="14" fillId="0" borderId="1" xfId="2" applyFont="1" applyAlignment="1">
      <alignment horizontal="left" vertical="center"/>
    </xf>
    <xf numFmtId="0" fontId="15" fillId="0" borderId="1" xfId="2" applyFont="1" applyAlignment="1">
      <alignment horizontal="left" vertical="center"/>
    </xf>
    <xf numFmtId="0" fontId="16" fillId="0" borderId="1" xfId="2" applyFont="1" applyAlignment="1">
      <alignment horizontal="left" vertical="center"/>
    </xf>
    <xf numFmtId="0" fontId="2" fillId="0" borderId="1" xfId="2" applyFont="1" applyAlignment="1">
      <alignment horizontal="left" vertical="top"/>
    </xf>
    <xf numFmtId="0" fontId="4" fillId="0" borderId="1" xfId="2" applyFont="1" applyAlignment="1">
      <alignment horizontal="left" vertical="top"/>
    </xf>
    <xf numFmtId="0" fontId="2" fillId="0" borderId="1" xfId="2" applyFont="1" applyAlignment="1">
      <alignment horizontal="left" vertical="center"/>
    </xf>
    <xf numFmtId="0" fontId="3" fillId="0" borderId="1" xfId="2" applyFont="1" applyAlignment="1">
      <alignment horizontal="left" vertical="center"/>
    </xf>
    <xf numFmtId="0" fontId="3" fillId="2" borderId="1" xfId="2" applyFont="1" applyFill="1" applyAlignment="1" applyProtection="1">
      <alignment horizontal="left" vertical="center"/>
      <protection locked="0"/>
    </xf>
    <xf numFmtId="49" fontId="3" fillId="2" borderId="1" xfId="2" applyNumberFormat="1" applyFont="1" applyFill="1" applyAlignment="1" applyProtection="1">
      <alignment horizontal="left" vertical="center"/>
      <protection locked="0"/>
    </xf>
    <xf numFmtId="0" fontId="51" fillId="0" borderId="5" xfId="2" applyBorder="1"/>
    <xf numFmtId="0" fontId="0" fillId="0" borderId="1" xfId="2" applyFont="1" applyAlignment="1">
      <alignment vertical="center"/>
    </xf>
    <xf numFmtId="0" fontId="0" fillId="0" borderId="4" xfId="2" applyFont="1" applyBorder="1" applyAlignment="1">
      <alignment vertical="center"/>
    </xf>
    <xf numFmtId="0" fontId="18" fillId="0" borderId="6" xfId="2" applyFont="1" applyBorder="1" applyAlignment="1">
      <alignment horizontal="left" vertical="center"/>
    </xf>
    <xf numFmtId="0" fontId="0" fillId="0" borderId="6" xfId="2" applyFont="1" applyBorder="1" applyAlignment="1">
      <alignment vertical="center"/>
    </xf>
    <xf numFmtId="0" fontId="51" fillId="0" borderId="1" xfId="2" applyAlignment="1">
      <alignment vertical="center"/>
    </xf>
    <xf numFmtId="0" fontId="2" fillId="0" borderId="1" xfId="2" applyFont="1" applyAlignment="1">
      <alignment vertical="center"/>
    </xf>
    <xf numFmtId="0" fontId="2" fillId="0" borderId="4" xfId="2" applyFont="1" applyBorder="1" applyAlignment="1">
      <alignment vertical="center"/>
    </xf>
    <xf numFmtId="0" fontId="0" fillId="3" borderId="1" xfId="2" applyFont="1" applyFill="1" applyAlignment="1">
      <alignment vertical="center"/>
    </xf>
    <xf numFmtId="0" fontId="5" fillId="3" borderId="7" xfId="2" applyFont="1" applyFill="1" applyBorder="1" applyAlignment="1">
      <alignment horizontal="left" vertical="center"/>
    </xf>
    <xf numFmtId="0" fontId="0" fillId="3" borderId="8" xfId="2" applyFont="1" applyFill="1" applyBorder="1" applyAlignment="1">
      <alignment vertical="center"/>
    </xf>
    <xf numFmtId="0" fontId="5" fillId="3" borderId="8" xfId="2" applyFont="1" applyFill="1" applyBorder="1" applyAlignment="1">
      <alignment horizontal="center" vertical="center"/>
    </xf>
    <xf numFmtId="0" fontId="0" fillId="0" borderId="10" xfId="2" applyFont="1" applyBorder="1" applyAlignment="1">
      <alignment vertical="center"/>
    </xf>
    <xf numFmtId="0" fontId="0" fillId="0" borderId="11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3" fillId="0" borderId="1" xfId="2" applyFont="1" applyAlignment="1">
      <alignment vertical="center"/>
    </xf>
    <xf numFmtId="0" fontId="3" fillId="0" borderId="4" xfId="2" applyFont="1" applyBorder="1" applyAlignment="1">
      <alignment vertical="center"/>
    </xf>
    <xf numFmtId="0" fontId="4" fillId="0" borderId="1" xfId="2" applyFont="1" applyAlignment="1">
      <alignment vertical="center"/>
    </xf>
    <xf numFmtId="0" fontId="4" fillId="0" borderId="4" xfId="2" applyFont="1" applyBorder="1" applyAlignment="1">
      <alignment vertical="center"/>
    </xf>
    <xf numFmtId="0" fontId="4" fillId="0" borderId="1" xfId="2" applyFont="1" applyAlignment="1">
      <alignment horizontal="left" vertical="center"/>
    </xf>
    <xf numFmtId="0" fontId="18" fillId="0" borderId="1" xfId="2" applyFont="1" applyAlignment="1">
      <alignment vertical="center"/>
    </xf>
    <xf numFmtId="0" fontId="51" fillId="0" borderId="13" xfId="2" applyBorder="1" applyAlignment="1">
      <alignment vertical="center"/>
    </xf>
    <xf numFmtId="0" fontId="51" fillId="0" borderId="14" xfId="2" applyBorder="1" applyAlignment="1">
      <alignment vertical="center"/>
    </xf>
    <xf numFmtId="0" fontId="0" fillId="0" borderId="16" xfId="2" applyFont="1" applyBorder="1" applyAlignment="1">
      <alignment vertical="center"/>
    </xf>
    <xf numFmtId="0" fontId="0" fillId="4" borderId="8" xfId="2" applyFont="1" applyFill="1" applyBorder="1" applyAlignment="1">
      <alignment vertical="center"/>
    </xf>
    <xf numFmtId="0" fontId="22" fillId="4" borderId="9" xfId="2" applyFont="1" applyFill="1" applyBorder="1" applyAlignment="1">
      <alignment horizontal="center" vertical="center"/>
    </xf>
    <xf numFmtId="0" fontId="23" fillId="0" borderId="17" xfId="2" applyFont="1" applyBorder="1" applyAlignment="1">
      <alignment horizontal="center" vertical="center" wrapText="1"/>
    </xf>
    <xf numFmtId="0" fontId="23" fillId="0" borderId="18" xfId="2" applyFont="1" applyBorder="1" applyAlignment="1">
      <alignment horizontal="center" vertical="center" wrapText="1"/>
    </xf>
    <xf numFmtId="0" fontId="23" fillId="0" borderId="19" xfId="2" applyFont="1" applyBorder="1" applyAlignment="1">
      <alignment horizontal="center" vertical="center" wrapText="1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 applyAlignment="1">
      <alignment vertical="center"/>
    </xf>
    <xf numFmtId="0" fontId="5" fillId="0" borderId="1" xfId="2" applyFont="1" applyAlignment="1">
      <alignment vertical="center"/>
    </xf>
    <xf numFmtId="0" fontId="5" fillId="0" borderId="4" xfId="2" applyFont="1" applyBorder="1" applyAlignment="1">
      <alignment vertical="center"/>
    </xf>
    <xf numFmtId="0" fontId="24" fillId="0" borderId="1" xfId="2" applyFont="1" applyAlignment="1">
      <alignment horizontal="left" vertical="center"/>
    </xf>
    <xf numFmtId="0" fontId="24" fillId="0" borderId="1" xfId="2" applyFont="1" applyAlignment="1">
      <alignment vertical="center"/>
    </xf>
    <xf numFmtId="0" fontId="5" fillId="0" borderId="1" xfId="2" applyFont="1" applyAlignment="1">
      <alignment horizontal="center" vertical="center"/>
    </xf>
    <xf numFmtId="4" fontId="20" fillId="0" borderId="15" xfId="2" applyNumberFormat="1" applyFont="1" applyBorder="1" applyAlignment="1">
      <alignment vertical="center"/>
    </xf>
    <xf numFmtId="4" fontId="20" fillId="0" borderId="1" xfId="2" applyNumberFormat="1" applyFont="1" applyAlignment="1">
      <alignment vertical="center"/>
    </xf>
    <xf numFmtId="166" fontId="20" fillId="0" borderId="1" xfId="2" applyNumberFormat="1" applyFont="1" applyAlignment="1">
      <alignment vertical="center"/>
    </xf>
    <xf numFmtId="4" fontId="20" fillId="0" borderId="16" xfId="2" applyNumberFormat="1" applyFont="1" applyBorder="1" applyAlignment="1">
      <alignment vertical="center"/>
    </xf>
    <xf numFmtId="0" fontId="5" fillId="0" borderId="1" xfId="2" applyFont="1" applyAlignment="1">
      <alignment horizontal="left" vertical="center"/>
    </xf>
    <xf numFmtId="0" fontId="25" fillId="0" borderId="1" xfId="2" applyFont="1" applyAlignment="1">
      <alignment horizontal="left" vertical="center"/>
    </xf>
    <xf numFmtId="0" fontId="26" fillId="0" borderId="1" xfId="3" applyFont="1" applyAlignment="1">
      <alignment horizontal="center" vertical="center"/>
    </xf>
    <xf numFmtId="0" fontId="6" fillId="0" borderId="4" xfId="2" applyFont="1" applyBorder="1" applyAlignment="1">
      <alignment vertical="center"/>
    </xf>
    <xf numFmtId="0" fontId="27" fillId="0" borderId="1" xfId="2" applyFont="1" applyAlignment="1">
      <alignment vertical="center"/>
    </xf>
    <xf numFmtId="0" fontId="28" fillId="0" borderId="1" xfId="2" applyFont="1" applyAlignment="1">
      <alignment vertical="center"/>
    </xf>
    <xf numFmtId="0" fontId="4" fillId="0" borderId="1" xfId="2" applyFont="1" applyAlignment="1">
      <alignment horizontal="center" vertical="center"/>
    </xf>
    <xf numFmtId="4" fontId="29" fillId="0" borderId="15" xfId="2" applyNumberFormat="1" applyFont="1" applyBorder="1" applyAlignment="1">
      <alignment vertical="center"/>
    </xf>
    <xf numFmtId="4" fontId="29" fillId="0" borderId="1" xfId="2" applyNumberFormat="1" applyFont="1" applyAlignment="1">
      <alignment vertical="center"/>
    </xf>
    <xf numFmtId="166" fontId="29" fillId="0" borderId="1" xfId="2" applyNumberFormat="1" applyFont="1" applyAlignment="1">
      <alignment vertical="center"/>
    </xf>
    <xf numFmtId="4" fontId="29" fillId="0" borderId="16" xfId="2" applyNumberFormat="1" applyFont="1" applyBorder="1" applyAlignment="1">
      <alignment vertical="center"/>
    </xf>
    <xf numFmtId="0" fontId="6" fillId="0" borderId="1" xfId="2" applyFont="1" applyAlignment="1">
      <alignment vertical="center"/>
    </xf>
    <xf numFmtId="0" fontId="6" fillId="0" borderId="1" xfId="2" applyFont="1" applyAlignment="1">
      <alignment horizontal="left" vertical="center"/>
    </xf>
    <xf numFmtId="4" fontId="29" fillId="0" borderId="20" xfId="2" applyNumberFormat="1" applyFont="1" applyBorder="1" applyAlignment="1">
      <alignment vertical="center"/>
    </xf>
    <xf numFmtId="4" fontId="29" fillId="0" borderId="21" xfId="2" applyNumberFormat="1" applyFont="1" applyBorder="1" applyAlignment="1">
      <alignment vertical="center"/>
    </xf>
    <xf numFmtId="166" fontId="29" fillId="0" borderId="21" xfId="2" applyNumberFormat="1" applyFont="1" applyBorder="1" applyAlignment="1">
      <alignment vertical="center"/>
    </xf>
    <xf numFmtId="4" fontId="29" fillId="0" borderId="22" xfId="2" applyNumberFormat="1" applyFont="1" applyBorder="1" applyAlignment="1">
      <alignment vertical="center"/>
    </xf>
    <xf numFmtId="0" fontId="30" fillId="0" borderId="1" xfId="2" applyFont="1" applyAlignment="1">
      <alignment horizontal="left" vertical="center"/>
    </xf>
    <xf numFmtId="0" fontId="51" fillId="0" borderId="4" xfId="2" applyBorder="1" applyAlignment="1">
      <alignment vertical="center"/>
    </xf>
    <xf numFmtId="165" fontId="3" fillId="0" borderId="1" xfId="2" applyNumberFormat="1" applyFont="1" applyAlignment="1">
      <alignment horizontal="left" vertical="center"/>
    </xf>
    <xf numFmtId="0" fontId="0" fillId="0" borderId="1" xfId="2" applyFont="1" applyAlignment="1">
      <alignment vertical="center" wrapText="1"/>
    </xf>
    <xf numFmtId="0" fontId="0" fillId="0" borderId="4" xfId="2" applyFont="1" applyBorder="1" applyAlignment="1">
      <alignment vertical="center" wrapText="1"/>
    </xf>
    <xf numFmtId="0" fontId="51" fillId="0" borderId="4" xfId="2" applyBorder="1" applyAlignment="1">
      <alignment vertical="center" wrapText="1"/>
    </xf>
    <xf numFmtId="0" fontId="51" fillId="0" borderId="1" xfId="2" applyAlignment="1">
      <alignment vertical="center" wrapText="1"/>
    </xf>
    <xf numFmtId="0" fontId="18" fillId="0" borderId="1" xfId="2" applyFont="1" applyAlignment="1">
      <alignment horizontal="left" vertical="center"/>
    </xf>
    <xf numFmtId="4" fontId="24" fillId="0" borderId="1" xfId="2" applyNumberFormat="1" applyFont="1" applyAlignment="1">
      <alignment vertical="center"/>
    </xf>
    <xf numFmtId="0" fontId="2" fillId="0" borderId="1" xfId="2" applyFont="1" applyAlignment="1">
      <alignment horizontal="right" vertical="center"/>
    </xf>
    <xf numFmtId="0" fontId="21" fillId="0" borderId="1" xfId="2" applyFont="1" applyAlignment="1">
      <alignment horizontal="left" vertical="center"/>
    </xf>
    <xf numFmtId="4" fontId="2" fillId="0" borderId="1" xfId="2" applyNumberFormat="1" applyFont="1" applyAlignment="1">
      <alignment vertical="center"/>
    </xf>
    <xf numFmtId="164" fontId="2" fillId="0" borderId="1" xfId="2" applyNumberFormat="1" applyFont="1" applyAlignment="1">
      <alignment horizontal="right" vertical="center"/>
    </xf>
    <xf numFmtId="0" fontId="0" fillId="4" borderId="1" xfId="2" applyFont="1" applyFill="1" applyAlignment="1">
      <alignment vertical="center"/>
    </xf>
    <xf numFmtId="0" fontId="5" fillId="4" borderId="7" xfId="2" applyFont="1" applyFill="1" applyBorder="1" applyAlignment="1">
      <alignment horizontal="left" vertical="center"/>
    </xf>
    <xf numFmtId="0" fontId="5" fillId="4" borderId="8" xfId="2" applyFont="1" applyFill="1" applyBorder="1" applyAlignment="1">
      <alignment horizontal="right" vertical="center"/>
    </xf>
    <xf numFmtId="0" fontId="5" fillId="4" borderId="8" xfId="2" applyFont="1" applyFill="1" applyBorder="1" applyAlignment="1">
      <alignment horizontal="center" vertical="center"/>
    </xf>
    <xf numFmtId="4" fontId="5" fillId="4" borderId="8" xfId="2" applyNumberFormat="1" applyFont="1" applyFill="1" applyBorder="1" applyAlignment="1">
      <alignment vertical="center"/>
    </xf>
    <xf numFmtId="0" fontId="0" fillId="4" borderId="9" xfId="2" applyFont="1" applyFill="1" applyBorder="1" applyAlignment="1">
      <alignment vertical="center"/>
    </xf>
    <xf numFmtId="0" fontId="3" fillId="0" borderId="1" xfId="2" applyFont="1" applyAlignment="1">
      <alignment horizontal="left" vertical="center" wrapText="1"/>
    </xf>
    <xf numFmtId="0" fontId="22" fillId="4" borderId="1" xfId="2" applyFont="1" applyFill="1" applyAlignment="1">
      <alignment horizontal="left" vertical="center"/>
    </xf>
    <xf numFmtId="0" fontId="22" fillId="4" borderId="1" xfId="2" applyFont="1" applyFill="1" applyAlignment="1">
      <alignment horizontal="right" vertical="center"/>
    </xf>
    <xf numFmtId="0" fontId="31" fillId="0" borderId="1" xfId="2" applyFont="1" applyAlignment="1">
      <alignment horizontal="left" vertical="center"/>
    </xf>
    <xf numFmtId="0" fontId="7" fillId="0" borderId="1" xfId="2" applyFont="1" applyAlignment="1">
      <alignment vertical="center"/>
    </xf>
    <xf numFmtId="0" fontId="7" fillId="0" borderId="4" xfId="2" applyFont="1" applyBorder="1" applyAlignment="1">
      <alignment vertical="center"/>
    </xf>
    <xf numFmtId="0" fontId="7" fillId="0" borderId="21" xfId="2" applyFont="1" applyBorder="1" applyAlignment="1">
      <alignment horizontal="left" vertical="center"/>
    </xf>
    <xf numFmtId="0" fontId="7" fillId="0" borderId="21" xfId="2" applyFont="1" applyBorder="1" applyAlignment="1">
      <alignment vertical="center"/>
    </xf>
    <xf numFmtId="4" fontId="7" fillId="0" borderId="21" xfId="2" applyNumberFormat="1" applyFont="1" applyBorder="1" applyAlignment="1">
      <alignment vertical="center"/>
    </xf>
    <xf numFmtId="0" fontId="8" fillId="0" borderId="1" xfId="2" applyFont="1" applyAlignment="1">
      <alignment vertical="center"/>
    </xf>
    <xf numFmtId="0" fontId="8" fillId="0" borderId="4" xfId="2" applyFont="1" applyBorder="1" applyAlignment="1">
      <alignment vertical="center"/>
    </xf>
    <xf numFmtId="0" fontId="8" fillId="0" borderId="21" xfId="2" applyFont="1" applyBorder="1" applyAlignment="1">
      <alignment horizontal="left" vertical="center"/>
    </xf>
    <xf numFmtId="0" fontId="8" fillId="0" borderId="21" xfId="2" applyFont="1" applyBorder="1" applyAlignment="1">
      <alignment vertical="center"/>
    </xf>
    <xf numFmtId="4" fontId="8" fillId="0" borderId="21" xfId="2" applyNumberFormat="1" applyFont="1" applyBorder="1" applyAlignment="1">
      <alignment vertical="center"/>
    </xf>
    <xf numFmtId="0" fontId="0" fillId="0" borderId="1" xfId="2" applyFont="1" applyAlignment="1">
      <alignment horizontal="center" vertical="center" wrapText="1"/>
    </xf>
    <xf numFmtId="0" fontId="0" fillId="0" borderId="4" xfId="2" applyFont="1" applyBorder="1" applyAlignment="1">
      <alignment horizontal="center" vertical="center" wrapText="1"/>
    </xf>
    <xf numFmtId="0" fontId="22" fillId="4" borderId="17" xfId="2" applyFont="1" applyFill="1" applyBorder="1" applyAlignment="1">
      <alignment horizontal="center" vertical="center" wrapText="1"/>
    </xf>
    <xf numFmtId="0" fontId="22" fillId="4" borderId="18" xfId="2" applyFont="1" applyFill="1" applyBorder="1" applyAlignment="1">
      <alignment horizontal="center" vertical="center" wrapText="1"/>
    </xf>
    <xf numFmtId="0" fontId="22" fillId="4" borderId="19" xfId="2" applyFont="1" applyFill="1" applyBorder="1" applyAlignment="1">
      <alignment horizontal="center" vertical="center" wrapText="1"/>
    </xf>
    <xf numFmtId="0" fontId="51" fillId="0" borderId="4" xfId="2" applyBorder="1" applyAlignment="1">
      <alignment horizontal="center" vertical="center" wrapText="1"/>
    </xf>
    <xf numFmtId="0" fontId="51" fillId="0" borderId="1" xfId="2" applyAlignment="1">
      <alignment horizontal="center" vertical="center" wrapText="1"/>
    </xf>
    <xf numFmtId="4" fontId="24" fillId="0" borderId="1" xfId="2" applyNumberFormat="1" applyFont="1"/>
    <xf numFmtId="166" fontId="32" fillId="0" borderId="13" xfId="2" applyNumberFormat="1" applyFont="1" applyBorder="1"/>
    <xf numFmtId="166" fontId="32" fillId="0" borderId="14" xfId="2" applyNumberFormat="1" applyFont="1" applyBorder="1"/>
    <xf numFmtId="4" fontId="33" fillId="0" borderId="1" xfId="2" applyNumberFormat="1" applyFont="1" applyAlignment="1">
      <alignment vertical="center"/>
    </xf>
    <xf numFmtId="0" fontId="9" fillId="0" borderId="1" xfId="2" applyFont="1"/>
    <xf numFmtId="0" fontId="9" fillId="0" borderId="4" xfId="2" applyFont="1" applyBorder="1"/>
    <xf numFmtId="0" fontId="9" fillId="0" borderId="1" xfId="2" applyFont="1" applyAlignment="1">
      <alignment horizontal="left"/>
    </xf>
    <xf numFmtId="0" fontId="7" fillId="0" borderId="1" xfId="2" applyFont="1" applyAlignment="1">
      <alignment horizontal="left"/>
    </xf>
    <xf numFmtId="0" fontId="9" fillId="0" borderId="1" xfId="2" applyFont="1" applyProtection="1">
      <protection locked="0"/>
    </xf>
    <xf numFmtId="4" fontId="7" fillId="0" borderId="1" xfId="2" applyNumberFormat="1" applyFont="1"/>
    <xf numFmtId="0" fontId="9" fillId="0" borderId="15" xfId="2" applyFont="1" applyBorder="1"/>
    <xf numFmtId="166" fontId="9" fillId="0" borderId="1" xfId="2" applyNumberFormat="1" applyFont="1"/>
    <xf numFmtId="166" fontId="9" fillId="0" borderId="16" xfId="2" applyNumberFormat="1" applyFont="1" applyBorder="1"/>
    <xf numFmtId="0" fontId="9" fillId="0" borderId="1" xfId="2" applyFont="1" applyAlignment="1">
      <alignment horizontal="center"/>
    </xf>
    <xf numFmtId="4" fontId="9" fillId="0" borderId="1" xfId="2" applyNumberFormat="1" applyFont="1" applyAlignment="1">
      <alignment vertical="center"/>
    </xf>
    <xf numFmtId="0" fontId="8" fillId="0" borderId="1" xfId="2" applyFont="1" applyAlignment="1">
      <alignment horizontal="left"/>
    </xf>
    <xf numFmtId="4" fontId="8" fillId="0" borderId="1" xfId="2" applyNumberFormat="1" applyFont="1"/>
    <xf numFmtId="0" fontId="22" fillId="0" borderId="23" xfId="2" applyFont="1" applyBorder="1" applyAlignment="1">
      <alignment horizontal="center" vertical="center"/>
    </xf>
    <xf numFmtId="49" fontId="22" fillId="0" borderId="23" xfId="2" applyNumberFormat="1" applyFont="1" applyBorder="1" applyAlignment="1">
      <alignment horizontal="left" vertical="center" wrapText="1"/>
    </xf>
    <xf numFmtId="0" fontId="22" fillId="0" borderId="23" xfId="2" applyFont="1" applyBorder="1" applyAlignment="1">
      <alignment horizontal="left" vertical="center" wrapText="1"/>
    </xf>
    <xf numFmtId="0" fontId="22" fillId="0" borderId="23" xfId="2" applyFont="1" applyBorder="1" applyAlignment="1">
      <alignment horizontal="center" vertical="center" wrapText="1"/>
    </xf>
    <xf numFmtId="167" fontId="22" fillId="0" borderId="23" xfId="2" applyNumberFormat="1" applyFont="1" applyBorder="1" applyAlignment="1">
      <alignment vertical="center"/>
    </xf>
    <xf numFmtId="4" fontId="22" fillId="2" borderId="23" xfId="2" applyNumberFormat="1" applyFont="1" applyFill="1" applyBorder="1" applyAlignment="1" applyProtection="1">
      <alignment vertical="center"/>
      <protection locked="0"/>
    </xf>
    <xf numFmtId="4" fontId="22" fillId="0" borderId="23" xfId="2" applyNumberFormat="1" applyFont="1" applyBorder="1" applyAlignment="1">
      <alignment vertical="center"/>
    </xf>
    <xf numFmtId="0" fontId="23" fillId="2" borderId="15" xfId="2" applyFont="1" applyFill="1" applyBorder="1" applyAlignment="1" applyProtection="1">
      <alignment horizontal="left" vertical="center"/>
      <protection locked="0"/>
    </xf>
    <xf numFmtId="0" fontId="23" fillId="0" borderId="1" xfId="2" applyFont="1" applyAlignment="1">
      <alignment horizontal="center" vertical="center"/>
    </xf>
    <xf numFmtId="166" fontId="23" fillId="0" borderId="1" xfId="2" applyNumberFormat="1" applyFont="1" applyAlignment="1">
      <alignment vertical="center"/>
    </xf>
    <xf numFmtId="166" fontId="23" fillId="0" borderId="16" xfId="2" applyNumberFormat="1" applyFont="1" applyBorder="1" applyAlignment="1">
      <alignment vertical="center"/>
    </xf>
    <xf numFmtId="0" fontId="22" fillId="0" borderId="1" xfId="2" applyFont="1" applyAlignment="1">
      <alignment horizontal="left" vertical="center"/>
    </xf>
    <xf numFmtId="4" fontId="0" fillId="0" borderId="1" xfId="2" applyNumberFormat="1" applyFont="1" applyAlignment="1">
      <alignment vertical="center"/>
    </xf>
    <xf numFmtId="0" fontId="36" fillId="0" borderId="1" xfId="2" applyFont="1" applyAlignment="1">
      <alignment horizontal="left" vertical="center"/>
    </xf>
    <xf numFmtId="0" fontId="37" fillId="0" borderId="1" xfId="3" applyFont="1" applyAlignment="1" applyProtection="1">
      <alignment vertical="center" wrapText="1"/>
    </xf>
    <xf numFmtId="0" fontId="0" fillId="0" borderId="1" xfId="2" applyFont="1" applyAlignment="1" applyProtection="1">
      <alignment vertical="center"/>
      <protection locked="0"/>
    </xf>
    <xf numFmtId="0" fontId="0" fillId="0" borderId="15" xfId="2" applyFont="1" applyBorder="1" applyAlignment="1">
      <alignment vertical="center"/>
    </xf>
    <xf numFmtId="0" fontId="38" fillId="0" borderId="23" xfId="2" applyFont="1" applyBorder="1" applyAlignment="1">
      <alignment horizontal="center" vertical="center"/>
    </xf>
    <xf numFmtId="49" fontId="38" fillId="0" borderId="23" xfId="2" applyNumberFormat="1" applyFont="1" applyBorder="1" applyAlignment="1">
      <alignment horizontal="left" vertical="center" wrapText="1"/>
    </xf>
    <xf numFmtId="0" fontId="38" fillId="0" borderId="23" xfId="2" applyFont="1" applyBorder="1" applyAlignment="1">
      <alignment horizontal="left" vertical="center" wrapText="1"/>
    </xf>
    <xf numFmtId="0" fontId="38" fillId="0" borderId="23" xfId="2" applyFont="1" applyBorder="1" applyAlignment="1">
      <alignment horizontal="center" vertical="center" wrapText="1"/>
    </xf>
    <xf numFmtId="167" fontId="38" fillId="0" borderId="23" xfId="2" applyNumberFormat="1" applyFont="1" applyBorder="1" applyAlignment="1">
      <alignment vertical="center"/>
    </xf>
    <xf numFmtId="4" fontId="38" fillId="2" borderId="23" xfId="2" applyNumberFormat="1" applyFont="1" applyFill="1" applyBorder="1" applyAlignment="1" applyProtection="1">
      <alignment vertical="center"/>
      <protection locked="0"/>
    </xf>
    <xf numFmtId="4" fontId="38" fillId="0" borderId="23" xfId="2" applyNumberFormat="1" applyFont="1" applyBorder="1" applyAlignment="1">
      <alignment vertical="center"/>
    </xf>
    <xf numFmtId="0" fontId="39" fillId="0" borderId="4" xfId="2" applyFont="1" applyBorder="1" applyAlignment="1">
      <alignment vertical="center"/>
    </xf>
    <xf numFmtId="0" fontId="38" fillId="2" borderId="15" xfId="2" applyFont="1" applyFill="1" applyBorder="1" applyAlignment="1" applyProtection="1">
      <alignment horizontal="left" vertical="center"/>
      <protection locked="0"/>
    </xf>
    <xf numFmtId="0" fontId="38" fillId="0" borderId="1" xfId="2" applyFont="1" applyAlignment="1">
      <alignment horizontal="center" vertical="center"/>
    </xf>
    <xf numFmtId="0" fontId="0" fillId="0" borderId="20" xfId="2" applyFont="1" applyBorder="1" applyAlignment="1">
      <alignment vertical="center"/>
    </xf>
    <xf numFmtId="0" fontId="51" fillId="0" borderId="21" xfId="2" applyBorder="1" applyAlignment="1">
      <alignment vertical="center"/>
    </xf>
    <xf numFmtId="0" fontId="0" fillId="0" borderId="21" xfId="2" applyFont="1" applyBorder="1" applyAlignment="1">
      <alignment vertical="center"/>
    </xf>
    <xf numFmtId="0" fontId="0" fillId="0" borderId="22" xfId="2" applyFont="1" applyBorder="1" applyAlignment="1">
      <alignment vertical="center"/>
    </xf>
    <xf numFmtId="0" fontId="9" fillId="0" borderId="20" xfId="2" applyFont="1" applyBorder="1"/>
    <xf numFmtId="0" fontId="9" fillId="0" borderId="21" xfId="2" applyFont="1" applyBorder="1"/>
    <xf numFmtId="166" fontId="9" fillId="0" borderId="21" xfId="2" applyNumberFormat="1" applyFont="1" applyBorder="1"/>
    <xf numFmtId="166" fontId="9" fillId="0" borderId="22" xfId="2" applyNumberFormat="1" applyFont="1" applyBorder="1"/>
    <xf numFmtId="0" fontId="53" fillId="5" borderId="1" xfId="4" applyFont="1" applyFill="1" applyAlignment="1">
      <alignment horizontal="left"/>
    </xf>
    <xf numFmtId="0" fontId="54" fillId="5" borderId="1" xfId="4" applyFont="1" applyFill="1" applyAlignment="1">
      <alignment horizontal="left" wrapText="1"/>
    </xf>
    <xf numFmtId="0" fontId="55" fillId="5" borderId="1" xfId="4" applyFont="1" applyFill="1" applyAlignment="1">
      <alignment horizontal="left"/>
    </xf>
    <xf numFmtId="0" fontId="56" fillId="5" borderId="1" xfId="4" applyFont="1" applyFill="1" applyAlignment="1">
      <alignment horizontal="left"/>
    </xf>
    <xf numFmtId="0" fontId="1" fillId="0" borderId="1" xfId="4"/>
    <xf numFmtId="0" fontId="57" fillId="5" borderId="1" xfId="4" applyFont="1" applyFill="1" applyAlignment="1">
      <alignment horizontal="left"/>
    </xf>
    <xf numFmtId="0" fontId="58" fillId="5" borderId="1" xfId="4" applyFont="1" applyFill="1" applyAlignment="1">
      <alignment horizontal="left"/>
    </xf>
    <xf numFmtId="0" fontId="55" fillId="5" borderId="1" xfId="4" applyFont="1" applyFill="1"/>
    <xf numFmtId="0" fontId="59" fillId="5" borderId="1" xfId="4" applyFont="1" applyFill="1" applyAlignment="1">
      <alignment horizontal="left"/>
    </xf>
    <xf numFmtId="0" fontId="58" fillId="6" borderId="32" xfId="4" applyFont="1" applyFill="1" applyBorder="1" applyAlignment="1">
      <alignment horizontal="center" vertical="center" wrapText="1"/>
    </xf>
    <xf numFmtId="0" fontId="54" fillId="6" borderId="32" xfId="4" applyFont="1" applyFill="1" applyBorder="1" applyAlignment="1">
      <alignment horizontal="center" vertical="center" wrapText="1"/>
    </xf>
    <xf numFmtId="0" fontId="58" fillId="0" borderId="1" xfId="4" applyFont="1" applyAlignment="1">
      <alignment horizontal="center" vertical="center" wrapText="1"/>
    </xf>
    <xf numFmtId="0" fontId="54" fillId="0" borderId="1" xfId="4" applyFont="1" applyAlignment="1">
      <alignment horizontal="center" vertical="center" wrapText="1"/>
    </xf>
    <xf numFmtId="0" fontId="60" fillId="0" borderId="1" xfId="4" applyFont="1" applyAlignment="1">
      <alignment horizontal="center" vertical="center" wrapText="1"/>
    </xf>
    <xf numFmtId="1" fontId="61" fillId="0" borderId="1" xfId="4" applyNumberFormat="1" applyFont="1" applyAlignment="1">
      <alignment vertical="top" wrapText="1"/>
    </xf>
    <xf numFmtId="168" fontId="62" fillId="0" borderId="1" xfId="4" applyNumberFormat="1" applyFont="1" applyAlignment="1">
      <alignment horizontal="center" vertical="center" wrapText="1"/>
    </xf>
    <xf numFmtId="0" fontId="62" fillId="0" borderId="1" xfId="4" applyFont="1" applyAlignment="1">
      <alignment horizontal="center" vertical="center" wrapText="1"/>
    </xf>
    <xf numFmtId="0" fontId="60" fillId="7" borderId="29" xfId="4" applyFont="1" applyFill="1" applyBorder="1" applyAlignment="1">
      <alignment horizontal="left" vertical="center" wrapText="1"/>
    </xf>
    <xf numFmtId="168" fontId="60" fillId="7" borderId="29" xfId="5" applyNumberFormat="1" applyFont="1" applyFill="1" applyBorder="1" applyAlignment="1" applyProtection="1">
      <alignment horizontal="left" vertical="center" wrapText="1"/>
    </xf>
    <xf numFmtId="0" fontId="63" fillId="0" borderId="1" xfId="4" applyFont="1" applyAlignment="1">
      <alignment wrapText="1"/>
    </xf>
    <xf numFmtId="0" fontId="66" fillId="0" borderId="1" xfId="4" applyFont="1" applyAlignment="1">
      <alignment wrapText="1"/>
    </xf>
    <xf numFmtId="0" fontId="1" fillId="0" borderId="1" xfId="4" applyAlignment="1">
      <alignment horizontal="center"/>
    </xf>
    <xf numFmtId="168" fontId="0" fillId="8" borderId="1" xfId="5" applyNumberFormat="1" applyFont="1" applyFill="1" applyProtection="1">
      <protection locked="0"/>
    </xf>
    <xf numFmtId="168" fontId="0" fillId="0" borderId="1" xfId="5" applyNumberFormat="1" applyFont="1"/>
    <xf numFmtId="0" fontId="54" fillId="0" borderId="1" xfId="4" applyFont="1"/>
    <xf numFmtId="0" fontId="62" fillId="0" borderId="1" xfId="4" applyFont="1" applyAlignment="1">
      <alignment horizontal="center"/>
    </xf>
    <xf numFmtId="0" fontId="54" fillId="0" borderId="1" xfId="4" applyFont="1" applyAlignment="1">
      <alignment wrapText="1"/>
    </xf>
    <xf numFmtId="0" fontId="52" fillId="0" borderId="1" xfId="4" applyFont="1"/>
    <xf numFmtId="0" fontId="52" fillId="0" borderId="1" xfId="4" applyFont="1" applyAlignment="1">
      <alignment horizontal="center"/>
    </xf>
    <xf numFmtId="168" fontId="52" fillId="0" borderId="1" xfId="4" applyNumberFormat="1" applyFont="1"/>
    <xf numFmtId="0" fontId="66" fillId="0" borderId="1" xfId="4" applyFont="1" applyAlignment="1">
      <alignment horizontal="right"/>
    </xf>
    <xf numFmtId="0" fontId="66" fillId="0" borderId="1" xfId="4" applyFont="1" applyAlignment="1">
      <alignment horizontal="left" wrapText="1"/>
    </xf>
    <xf numFmtId="168" fontId="1" fillId="0" borderId="1" xfId="4" applyNumberFormat="1"/>
    <xf numFmtId="0" fontId="66" fillId="0" borderId="1" xfId="4" applyFont="1" applyAlignment="1">
      <alignment vertical="center"/>
    </xf>
    <xf numFmtId="0" fontId="1" fillId="0" borderId="1" xfId="4" applyAlignment="1">
      <alignment horizontal="right"/>
    </xf>
    <xf numFmtId="0" fontId="66" fillId="0" borderId="1" xfId="4" applyFont="1" applyAlignment="1">
      <alignment vertical="center" wrapText="1"/>
    </xf>
    <xf numFmtId="0" fontId="1" fillId="8" borderId="1" xfId="4" applyFill="1" applyAlignment="1" applyProtection="1">
      <alignment horizontal="center"/>
      <protection locked="0"/>
    </xf>
    <xf numFmtId="168" fontId="52" fillId="0" borderId="1" xfId="5" applyNumberFormat="1" applyFont="1"/>
    <xf numFmtId="0" fontId="68" fillId="0" borderId="33" xfId="6" applyFont="1" applyBorder="1" applyAlignment="1">
      <alignment horizontal="center" vertical="center"/>
    </xf>
    <xf numFmtId="0" fontId="69" fillId="0" borderId="34" xfId="6" applyFont="1" applyBorder="1" applyAlignment="1">
      <alignment horizontal="left" wrapText="1"/>
    </xf>
    <xf numFmtId="0" fontId="70" fillId="0" borderId="34" xfId="6" applyFont="1" applyBorder="1" applyAlignment="1">
      <alignment horizontal="left"/>
    </xf>
    <xf numFmtId="169" fontId="71" fillId="0" borderId="34" xfId="6" applyNumberFormat="1" applyFont="1" applyBorder="1" applyAlignment="1">
      <alignment horizontal="center"/>
    </xf>
    <xf numFmtId="4" fontId="71" fillId="0" borderId="34" xfId="6" applyNumberFormat="1" applyFont="1" applyBorder="1" applyAlignment="1">
      <alignment horizontal="left"/>
    </xf>
    <xf numFmtId="4" fontId="71" fillId="0" borderId="35" xfId="6" applyNumberFormat="1" applyFont="1" applyBorder="1" applyAlignment="1">
      <alignment horizontal="left"/>
    </xf>
    <xf numFmtId="0" fontId="67" fillId="0" borderId="1" xfId="6"/>
    <xf numFmtId="0" fontId="72" fillId="0" borderId="36" xfId="6" applyFont="1" applyBorder="1" applyAlignment="1">
      <alignment horizontal="center" vertical="center"/>
    </xf>
    <xf numFmtId="3" fontId="74" fillId="0" borderId="37" xfId="6" applyNumberFormat="1" applyFont="1" applyBorder="1" applyAlignment="1">
      <alignment horizontal="left"/>
    </xf>
    <xf numFmtId="0" fontId="74" fillId="0" borderId="1" xfId="6" applyFont="1" applyAlignment="1">
      <alignment horizontal="left"/>
    </xf>
    <xf numFmtId="14" fontId="76" fillId="0" borderId="39" xfId="6" applyNumberFormat="1" applyFont="1" applyBorder="1" applyAlignment="1">
      <alignment horizontal="center"/>
    </xf>
    <xf numFmtId="0" fontId="77" fillId="0" borderId="40" xfId="6" applyFont="1" applyBorder="1" applyAlignment="1">
      <alignment horizontal="center" vertical="center" wrapText="1"/>
    </xf>
    <xf numFmtId="0" fontId="78" fillId="0" borderId="41" xfId="6" applyFont="1" applyBorder="1" applyAlignment="1">
      <alignment horizontal="center" vertical="center" wrapText="1"/>
    </xf>
    <xf numFmtId="0" fontId="77" fillId="0" borderId="41" xfId="6" applyFont="1" applyBorder="1" applyAlignment="1">
      <alignment horizontal="center" vertical="center" wrapText="1"/>
    </xf>
    <xf numFmtId="169" fontId="77" fillId="0" borderId="41" xfId="6" applyNumberFormat="1" applyFont="1" applyBorder="1" applyAlignment="1">
      <alignment horizontal="center" vertical="center" wrapText="1"/>
    </xf>
    <xf numFmtId="4" fontId="77" fillId="0" borderId="41" xfId="6" applyNumberFormat="1" applyFont="1" applyBorder="1" applyAlignment="1">
      <alignment horizontal="center" vertical="center" wrapText="1"/>
    </xf>
    <xf numFmtId="4" fontId="77" fillId="0" borderId="42" xfId="6" applyNumberFormat="1" applyFont="1" applyBorder="1" applyAlignment="1">
      <alignment horizontal="center" vertical="center"/>
    </xf>
    <xf numFmtId="0" fontId="77" fillId="0" borderId="43" xfId="6" applyFont="1" applyBorder="1" applyAlignment="1">
      <alignment horizontal="center" vertical="center" wrapText="1"/>
    </xf>
    <xf numFmtId="0" fontId="80" fillId="0" borderId="43" xfId="7" applyFont="1" applyBorder="1" applyAlignment="1" applyProtection="1">
      <alignment wrapText="1"/>
    </xf>
    <xf numFmtId="169" fontId="77" fillId="0" borderId="43" xfId="6" applyNumberFormat="1" applyFont="1" applyBorder="1" applyAlignment="1">
      <alignment horizontal="center" vertical="center" wrapText="1"/>
    </xf>
    <xf numFmtId="170" fontId="77" fillId="0" borderId="43" xfId="6" applyNumberFormat="1" applyFont="1" applyBorder="1" applyAlignment="1">
      <alignment horizontal="center" vertical="center" wrapText="1"/>
    </xf>
    <xf numFmtId="37" fontId="81" fillId="0" borderId="43" xfId="6" applyNumberFormat="1" applyFont="1" applyBorder="1" applyAlignment="1">
      <alignment horizontal="center" vertical="center"/>
    </xf>
    <xf numFmtId="0" fontId="79" fillId="0" borderId="43" xfId="7" applyBorder="1" applyAlignment="1" applyProtection="1">
      <alignment wrapText="1"/>
    </xf>
    <xf numFmtId="0" fontId="82" fillId="9" borderId="44" xfId="6" applyFont="1" applyFill="1" applyBorder="1" applyAlignment="1">
      <alignment horizontal="center" vertical="center"/>
    </xf>
    <xf numFmtId="0" fontId="83" fillId="9" borderId="44" xfId="6" applyFont="1" applyFill="1" applyBorder="1" applyAlignment="1">
      <alignment wrapText="1"/>
    </xf>
    <xf numFmtId="169" fontId="82" fillId="9" borderId="44" xfId="6" applyNumberFormat="1" applyFont="1" applyFill="1" applyBorder="1" applyAlignment="1">
      <alignment horizontal="center" vertical="center"/>
    </xf>
    <xf numFmtId="170" fontId="72" fillId="9" borderId="44" xfId="6" applyNumberFormat="1" applyFont="1" applyFill="1" applyBorder="1" applyAlignment="1">
      <alignment horizontal="center" vertical="center"/>
    </xf>
    <xf numFmtId="170" fontId="84" fillId="9" borderId="44" xfId="6" applyNumberFormat="1" applyFont="1" applyFill="1" applyBorder="1" applyAlignment="1">
      <alignment horizontal="center" vertical="center"/>
    </xf>
    <xf numFmtId="0" fontId="85" fillId="10" borderId="34" xfId="6" applyFont="1" applyFill="1" applyBorder="1" applyAlignment="1">
      <alignment wrapText="1"/>
    </xf>
    <xf numFmtId="0" fontId="72" fillId="10" borderId="34" xfId="6" applyFont="1" applyFill="1" applyBorder="1" applyAlignment="1">
      <alignment horizontal="center" vertical="center"/>
    </xf>
    <xf numFmtId="169" fontId="72" fillId="10" borderId="34" xfId="6" applyNumberFormat="1" applyFont="1" applyFill="1" applyBorder="1" applyAlignment="1">
      <alignment horizontal="center" vertical="center"/>
    </xf>
    <xf numFmtId="170" fontId="72" fillId="10" borderId="34" xfId="6" applyNumberFormat="1" applyFont="1" applyFill="1" applyBorder="1" applyAlignment="1">
      <alignment horizontal="center" vertical="center"/>
    </xf>
    <xf numFmtId="170" fontId="86" fillId="10" borderId="35" xfId="6" applyNumberFormat="1" applyFont="1" applyFill="1" applyBorder="1" applyAlignment="1">
      <alignment horizontal="center" vertical="center"/>
    </xf>
    <xf numFmtId="0" fontId="72" fillId="0" borderId="45" xfId="6" applyFont="1" applyBorder="1" applyAlignment="1">
      <alignment horizontal="center" vertical="center"/>
    </xf>
    <xf numFmtId="0" fontId="69" fillId="0" borderId="46" xfId="6" applyFont="1" applyBorder="1" applyAlignment="1">
      <alignment wrapText="1"/>
    </xf>
    <xf numFmtId="0" fontId="82" fillId="0" borderId="46" xfId="6" applyFont="1" applyBorder="1" applyAlignment="1">
      <alignment horizontal="center" vertical="center"/>
    </xf>
    <xf numFmtId="169" fontId="82" fillId="0" borderId="46" xfId="6" applyNumberFormat="1" applyFont="1" applyBorder="1" applyAlignment="1">
      <alignment horizontal="center" vertical="center"/>
    </xf>
    <xf numFmtId="0" fontId="70" fillId="0" borderId="46" xfId="6" applyFont="1" applyBorder="1" applyAlignment="1">
      <alignment horizontal="center" vertical="center"/>
    </xf>
    <xf numFmtId="170" fontId="87" fillId="0" borderId="47" xfId="6" applyNumberFormat="1" applyFont="1" applyBorder="1" applyAlignment="1">
      <alignment horizontal="center" vertical="center"/>
    </xf>
    <xf numFmtId="0" fontId="88" fillId="0" borderId="45" xfId="6" applyFont="1" applyBorder="1" applyAlignment="1">
      <alignment horizontal="center" vertical="center"/>
    </xf>
    <xf numFmtId="0" fontId="69" fillId="11" borderId="46" xfId="6" applyFont="1" applyFill="1" applyBorder="1" applyAlignment="1">
      <alignment wrapText="1"/>
    </xf>
    <xf numFmtId="0" fontId="72" fillId="11" borderId="34" xfId="6" applyFont="1" applyFill="1" applyBorder="1" applyAlignment="1">
      <alignment horizontal="center" vertical="center"/>
    </xf>
    <xf numFmtId="169" fontId="72" fillId="11" borderId="34" xfId="6" applyNumberFormat="1" applyFont="1" applyFill="1" applyBorder="1" applyAlignment="1">
      <alignment horizontal="center" vertical="center"/>
    </xf>
    <xf numFmtId="170" fontId="72" fillId="11" borderId="34" xfId="6" applyNumberFormat="1" applyFont="1" applyFill="1" applyBorder="1" applyAlignment="1">
      <alignment horizontal="center" vertical="center"/>
    </xf>
    <xf numFmtId="170" fontId="89" fillId="11" borderId="35" xfId="6" applyNumberFormat="1" applyFont="1" applyFill="1" applyBorder="1" applyAlignment="1">
      <alignment horizontal="center" vertical="center"/>
    </xf>
    <xf numFmtId="0" fontId="87" fillId="0" borderId="47" xfId="6" applyFont="1" applyBorder="1" applyAlignment="1">
      <alignment horizontal="center" vertical="center"/>
    </xf>
    <xf numFmtId="0" fontId="90" fillId="0" borderId="44" xfId="6" applyFont="1" applyBorder="1" applyAlignment="1">
      <alignment horizontal="center" vertical="center"/>
    </xf>
    <xf numFmtId="0" fontId="91" fillId="0" borderId="44" xfId="8" applyFont="1" applyBorder="1" applyAlignment="1">
      <alignment horizontal="left" wrapText="1"/>
    </xf>
    <xf numFmtId="0" fontId="90" fillId="0" borderId="44" xfId="8" applyFont="1" applyBorder="1" applyAlignment="1">
      <alignment horizontal="center"/>
    </xf>
    <xf numFmtId="0" fontId="91" fillId="0" borderId="44" xfId="8" applyFont="1" applyBorder="1" applyAlignment="1">
      <alignment horizontal="right"/>
    </xf>
    <xf numFmtId="171" fontId="91" fillId="8" borderId="44" xfId="9" applyNumberFormat="1" applyFont="1" applyFill="1" applyBorder="1" applyAlignment="1" applyProtection="1">
      <protection locked="0"/>
    </xf>
    <xf numFmtId="171" fontId="91" fillId="0" borderId="44" xfId="8" applyNumberFormat="1" applyFont="1" applyBorder="1" applyAlignment="1">
      <alignment horizontal="right"/>
    </xf>
    <xf numFmtId="0" fontId="88" fillId="0" borderId="44" xfId="6" applyFont="1" applyBorder="1" applyAlignment="1">
      <alignment horizontal="center" vertical="center"/>
    </xf>
    <xf numFmtId="170" fontId="72" fillId="0" borderId="46" xfId="6" applyNumberFormat="1" applyFont="1" applyBorder="1" applyAlignment="1">
      <alignment horizontal="center" vertical="center"/>
    </xf>
    <xf numFmtId="170" fontId="89" fillId="0" borderId="47" xfId="6" applyNumberFormat="1" applyFont="1" applyBorder="1" applyAlignment="1">
      <alignment horizontal="center" vertical="center"/>
    </xf>
    <xf numFmtId="0" fontId="92" fillId="10" borderId="38" xfId="6" applyFont="1" applyFill="1" applyBorder="1" applyAlignment="1">
      <alignment wrapText="1"/>
    </xf>
    <xf numFmtId="0" fontId="82" fillId="10" borderId="38" xfId="6" applyFont="1" applyFill="1" applyBorder="1" applyAlignment="1">
      <alignment horizontal="center" vertical="center"/>
    </xf>
    <xf numFmtId="169" fontId="82" fillId="10" borderId="38" xfId="6" applyNumberFormat="1" applyFont="1" applyFill="1" applyBorder="1" applyAlignment="1">
      <alignment horizontal="center" vertical="center"/>
    </xf>
    <xf numFmtId="0" fontId="72" fillId="10" borderId="38" xfId="6" applyFont="1" applyFill="1" applyBorder="1" applyAlignment="1">
      <alignment horizontal="center" vertical="center"/>
    </xf>
    <xf numFmtId="170" fontId="74" fillId="10" borderId="39" xfId="6" applyNumberFormat="1" applyFont="1" applyFill="1" applyBorder="1" applyAlignment="1">
      <alignment horizontal="center" vertical="center"/>
    </xf>
    <xf numFmtId="171" fontId="91" fillId="8" borderId="44" xfId="9" applyNumberFormat="1" applyFont="1" applyFill="1" applyBorder="1" applyAlignment="1" applyProtection="1">
      <alignment horizontal="right"/>
      <protection locked="0"/>
    </xf>
    <xf numFmtId="0" fontId="91" fillId="0" borderId="44" xfId="8" applyFont="1" applyBorder="1" applyAlignment="1">
      <alignment horizontal="left" vertical="top" wrapText="1"/>
    </xf>
    <xf numFmtId="0" fontId="90" fillId="0" borderId="44" xfId="8" applyFont="1" applyBorder="1" applyAlignment="1">
      <alignment horizontal="center" vertical="top" wrapText="1"/>
    </xf>
    <xf numFmtId="0" fontId="91" fillId="0" borderId="44" xfId="8" applyFont="1" applyBorder="1" applyAlignment="1">
      <alignment horizontal="right" vertical="top" wrapText="1"/>
    </xf>
    <xf numFmtId="171" fontId="91" fillId="8" borderId="44" xfId="9" applyNumberFormat="1" applyFont="1" applyFill="1" applyBorder="1" applyAlignment="1" applyProtection="1">
      <alignment horizontal="right" vertical="top" wrapText="1"/>
      <protection locked="0"/>
    </xf>
    <xf numFmtId="171" fontId="91" fillId="0" borderId="44" xfId="8" applyNumberFormat="1" applyFont="1" applyBorder="1" applyAlignment="1">
      <alignment horizontal="right" vertical="top" wrapText="1"/>
    </xf>
    <xf numFmtId="0" fontId="69" fillId="0" borderId="46" xfId="8" applyFont="1" applyBorder="1" applyAlignment="1">
      <alignment horizontal="left" wrapText="1"/>
    </xf>
    <xf numFmtId="0" fontId="88" fillId="0" borderId="46" xfId="8" applyFont="1" applyBorder="1" applyAlignment="1">
      <alignment horizontal="center"/>
    </xf>
    <xf numFmtId="0" fontId="93" fillId="0" borderId="46" xfId="8" applyFont="1" applyBorder="1" applyAlignment="1">
      <alignment horizontal="right"/>
    </xf>
    <xf numFmtId="171" fontId="93" fillId="0" borderId="46" xfId="9" applyNumberFormat="1" applyFont="1" applyBorder="1" applyAlignment="1" applyProtection="1"/>
    <xf numFmtId="1" fontId="94" fillId="0" borderId="47" xfId="8" applyNumberFormat="1" applyFont="1" applyBorder="1" applyAlignment="1">
      <alignment horizontal="center"/>
    </xf>
    <xf numFmtId="0" fontId="93" fillId="0" borderId="44" xfId="8" applyFont="1" applyBorder="1" applyAlignment="1">
      <alignment horizontal="left" wrapText="1"/>
    </xf>
    <xf numFmtId="0" fontId="88" fillId="0" borderId="44" xfId="8" applyFont="1" applyBorder="1" applyAlignment="1">
      <alignment horizontal="center"/>
    </xf>
    <xf numFmtId="0" fontId="93" fillId="0" borderId="44" xfId="8" applyFont="1" applyBorder="1" applyAlignment="1">
      <alignment horizontal="right"/>
    </xf>
    <xf numFmtId="171" fontId="93" fillId="8" borderId="44" xfId="9" applyNumberFormat="1" applyFont="1" applyFill="1" applyBorder="1" applyAlignment="1" applyProtection="1">
      <alignment horizontal="right"/>
      <protection locked="0"/>
    </xf>
    <xf numFmtId="171" fontId="93" fillId="0" borderId="44" xfId="8" applyNumberFormat="1" applyFont="1" applyBorder="1" applyAlignment="1">
      <alignment horizontal="right"/>
    </xf>
    <xf numFmtId="0" fontId="83" fillId="0" borderId="46" xfId="6" applyFont="1" applyBorder="1" applyAlignment="1">
      <alignment vertical="center" wrapText="1"/>
    </xf>
    <xf numFmtId="0" fontId="82" fillId="0" borderId="38" xfId="6" applyFont="1" applyBorder="1" applyAlignment="1">
      <alignment horizontal="center" vertical="center"/>
    </xf>
    <xf numFmtId="172" fontId="95" fillId="0" borderId="46" xfId="6" applyNumberFormat="1" applyFont="1" applyBorder="1" applyAlignment="1">
      <alignment horizontal="center" vertical="center"/>
    </xf>
    <xf numFmtId="170" fontId="84" fillId="0" borderId="47" xfId="6" applyNumberFormat="1" applyFont="1" applyBorder="1" applyAlignment="1">
      <alignment horizontal="center" vertical="center" wrapText="1"/>
    </xf>
    <xf numFmtId="0" fontId="96" fillId="0" borderId="1" xfId="6" applyFont="1"/>
    <xf numFmtId="169" fontId="67" fillId="0" borderId="1" xfId="6" applyNumberFormat="1"/>
    <xf numFmtId="0" fontId="97" fillId="0" borderId="1" xfId="6" applyFont="1"/>
    <xf numFmtId="0" fontId="98" fillId="0" borderId="1" xfId="6" applyFont="1"/>
    <xf numFmtId="0" fontId="99" fillId="0" borderId="1" xfId="6" applyFont="1"/>
    <xf numFmtId="8" fontId="67" fillId="0" borderId="1" xfId="6" applyNumberFormat="1"/>
    <xf numFmtId="0" fontId="67" fillId="0" borderId="1" xfId="6" applyAlignment="1">
      <alignment horizontal="center" vertical="center"/>
    </xf>
    <xf numFmtId="0" fontId="74" fillId="0" borderId="44" xfId="6" applyFont="1" applyBorder="1" applyAlignment="1">
      <alignment wrapText="1"/>
    </xf>
    <xf numFmtId="0" fontId="88" fillId="0" borderId="44" xfId="6" applyFont="1" applyBorder="1" applyAlignment="1">
      <alignment horizontal="center"/>
    </xf>
    <xf numFmtId="0" fontId="93" fillId="0" borderId="44" xfId="6" applyFont="1" applyBorder="1" applyAlignment="1">
      <alignment horizontal="right"/>
    </xf>
    <xf numFmtId="171" fontId="93" fillId="0" borderId="44" xfId="6" applyNumberFormat="1" applyFont="1" applyBorder="1" applyAlignment="1">
      <alignment horizontal="right"/>
    </xf>
    <xf numFmtId="0" fontId="72" fillId="0" borderId="44" xfId="6" applyFont="1" applyBorder="1" applyAlignment="1">
      <alignment wrapText="1"/>
    </xf>
    <xf numFmtId="171" fontId="93" fillId="8" borderId="44" xfId="6" applyNumberFormat="1" applyFont="1" applyFill="1" applyBorder="1" applyAlignment="1" applyProtection="1">
      <alignment horizontal="right"/>
      <protection locked="0"/>
    </xf>
    <xf numFmtId="0" fontId="75" fillId="0" borderId="44" xfId="6" applyFont="1" applyBorder="1" applyAlignment="1">
      <alignment horizontal="center" wrapText="1"/>
    </xf>
    <xf numFmtId="0" fontId="100" fillId="0" borderId="44" xfId="6" applyFont="1" applyBorder="1"/>
    <xf numFmtId="0" fontId="93" fillId="0" borderId="44" xfId="6" applyFont="1" applyBorder="1" applyAlignment="1">
      <alignment horizontal="center"/>
    </xf>
    <xf numFmtId="0" fontId="101" fillId="0" borderId="44" xfId="8" applyFont="1" applyBorder="1" applyAlignment="1">
      <alignment horizontal="left" wrapText="1"/>
    </xf>
    <xf numFmtId="171" fontId="91" fillId="0" borderId="44" xfId="9" applyNumberFormat="1" applyFont="1" applyBorder="1" applyAlignment="1" applyProtection="1"/>
    <xf numFmtId="171" fontId="93" fillId="8" borderId="44" xfId="9" applyNumberFormat="1" applyFont="1" applyFill="1" applyBorder="1" applyAlignment="1" applyProtection="1">
      <protection locked="0"/>
    </xf>
    <xf numFmtId="0" fontId="93" fillId="0" borderId="44" xfId="8" applyFont="1" applyBorder="1" applyAlignment="1">
      <alignment horizontal="left" vertical="top" wrapText="1"/>
    </xf>
    <xf numFmtId="0" fontId="88" fillId="0" borderId="44" xfId="8" applyFont="1" applyBorder="1" applyAlignment="1">
      <alignment horizontal="center" vertical="top" wrapText="1"/>
    </xf>
    <xf numFmtId="0" fontId="93" fillId="0" borderId="44" xfId="8" applyFont="1" applyBorder="1" applyAlignment="1">
      <alignment horizontal="right" vertical="top" wrapText="1"/>
    </xf>
    <xf numFmtId="171" fontId="93" fillId="8" borderId="44" xfId="9" applyNumberFormat="1" applyFont="1" applyFill="1" applyBorder="1" applyAlignment="1" applyProtection="1">
      <alignment horizontal="right" vertical="top" wrapText="1"/>
      <protection locked="0"/>
    </xf>
    <xf numFmtId="171" fontId="93" fillId="0" borderId="44" xfId="8" applyNumberFormat="1" applyFont="1" applyBorder="1" applyAlignment="1">
      <alignment horizontal="right" vertical="top" wrapText="1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64" fontId="2" fillId="0" borderId="0" xfId="0" applyNumberFormat="1" applyFont="1" applyAlignment="1" applyProtection="1">
      <alignment horizontal="left" vertical="center"/>
    </xf>
    <xf numFmtId="4" fontId="5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0" fillId="0" borderId="0" xfId="0" applyProtection="1"/>
    <xf numFmtId="0" fontId="4" fillId="0" borderId="0" xfId="0" applyFont="1" applyAlignment="1" applyProtection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  <xf numFmtId="0" fontId="27" fillId="0" borderId="1" xfId="2" applyFont="1" applyAlignment="1">
      <alignment horizontal="left" vertical="center" wrapText="1"/>
    </xf>
    <xf numFmtId="4" fontId="28" fillId="0" borderId="1" xfId="2" applyNumberFormat="1" applyFont="1" applyAlignment="1">
      <alignment vertical="center"/>
    </xf>
    <xf numFmtId="0" fontId="28" fillId="0" borderId="1" xfId="2" applyFont="1" applyAlignment="1">
      <alignment vertical="center"/>
    </xf>
    <xf numFmtId="4" fontId="24" fillId="0" borderId="1" xfId="2" applyNumberFormat="1" applyFont="1" applyAlignment="1">
      <alignment horizontal="right" vertical="center"/>
    </xf>
    <xf numFmtId="4" fontId="24" fillId="0" borderId="1" xfId="2" applyNumberFormat="1" applyFont="1" applyAlignment="1">
      <alignment vertical="center"/>
    </xf>
    <xf numFmtId="165" fontId="3" fillId="0" borderId="1" xfId="2" applyNumberFormat="1" applyFont="1" applyAlignment="1">
      <alignment horizontal="left" vertical="center"/>
    </xf>
    <xf numFmtId="0" fontId="3" fillId="0" borderId="1" xfId="2" applyFont="1" applyAlignment="1">
      <alignment vertical="center" wrapText="1"/>
    </xf>
    <xf numFmtId="0" fontId="3" fillId="0" borderId="1" xfId="2" applyFont="1" applyAlignment="1">
      <alignment vertical="center"/>
    </xf>
    <xf numFmtId="0" fontId="20" fillId="0" borderId="12" xfId="2" applyFont="1" applyBorder="1" applyAlignment="1">
      <alignment horizontal="center" vertical="center"/>
    </xf>
    <xf numFmtId="0" fontId="20" fillId="0" borderId="13" xfId="2" applyFont="1" applyBorder="1" applyAlignment="1">
      <alignment horizontal="left" vertical="center"/>
    </xf>
    <xf numFmtId="0" fontId="21" fillId="0" borderId="15" xfId="2" applyFont="1" applyBorder="1" applyAlignment="1">
      <alignment horizontal="left" vertical="center"/>
    </xf>
    <xf numFmtId="0" fontId="21" fillId="0" borderId="1" xfId="2" applyFont="1" applyAlignment="1">
      <alignment horizontal="left" vertical="center"/>
    </xf>
    <xf numFmtId="0" fontId="22" fillId="4" borderId="7" xfId="2" applyFont="1" applyFill="1" applyBorder="1" applyAlignment="1">
      <alignment horizontal="center" vertical="center"/>
    </xf>
    <xf numFmtId="0" fontId="22" fillId="4" borderId="8" xfId="2" applyFont="1" applyFill="1" applyBorder="1" applyAlignment="1">
      <alignment horizontal="left" vertical="center"/>
    </xf>
    <xf numFmtId="0" fontId="22" fillId="4" borderId="8" xfId="2" applyFont="1" applyFill="1" applyBorder="1" applyAlignment="1">
      <alignment horizontal="center" vertical="center"/>
    </xf>
    <xf numFmtId="0" fontId="22" fillId="4" borderId="8" xfId="2" applyFont="1" applyFill="1" applyBorder="1" applyAlignment="1">
      <alignment horizontal="right" vertical="center"/>
    </xf>
    <xf numFmtId="164" fontId="2" fillId="0" borderId="1" xfId="2" applyNumberFormat="1" applyFont="1" applyAlignment="1">
      <alignment horizontal="left" vertical="center"/>
    </xf>
    <xf numFmtId="0" fontId="2" fillId="0" borderId="1" xfId="2" applyFont="1" applyAlignment="1">
      <alignment vertical="center"/>
    </xf>
    <xf numFmtId="4" fontId="19" fillId="0" borderId="1" xfId="2" applyNumberFormat="1" applyFont="1" applyAlignment="1">
      <alignment vertical="center"/>
    </xf>
    <xf numFmtId="0" fontId="5" fillId="3" borderId="8" xfId="2" applyFont="1" applyFill="1" applyBorder="1" applyAlignment="1">
      <alignment horizontal="left" vertical="center"/>
    </xf>
    <xf numFmtId="0" fontId="0" fillId="3" borderId="8" xfId="2" applyFont="1" applyFill="1" applyBorder="1" applyAlignment="1">
      <alignment vertical="center"/>
    </xf>
    <xf numFmtId="4" fontId="5" fillId="3" borderId="8" xfId="2" applyNumberFormat="1" applyFont="1" applyFill="1" applyBorder="1" applyAlignment="1">
      <alignment vertical="center"/>
    </xf>
    <xf numFmtId="0" fontId="0" fillId="3" borderId="9" xfId="2" applyFont="1" applyFill="1" applyBorder="1" applyAlignment="1">
      <alignment vertical="center"/>
    </xf>
    <xf numFmtId="0" fontId="4" fillId="0" borderId="1" xfId="2" applyFont="1" applyAlignment="1">
      <alignment horizontal="left" vertical="center" wrapText="1"/>
    </xf>
    <xf numFmtId="0" fontId="4" fillId="0" borderId="1" xfId="2" applyFont="1" applyAlignment="1">
      <alignment vertical="center"/>
    </xf>
    <xf numFmtId="0" fontId="51" fillId="0" borderId="1" xfId="2"/>
    <xf numFmtId="0" fontId="3" fillId="0" borderId="1" xfId="2" applyFont="1" applyAlignment="1">
      <alignment horizontal="left" vertical="center"/>
    </xf>
    <xf numFmtId="0" fontId="17" fillId="0" borderId="1" xfId="2" applyFont="1" applyAlignment="1">
      <alignment horizontal="left" vertical="top" wrapText="1"/>
    </xf>
    <xf numFmtId="0" fontId="17" fillId="0" borderId="1" xfId="2" applyFont="1" applyAlignment="1">
      <alignment horizontal="left" vertical="center"/>
    </xf>
    <xf numFmtId="0" fontId="19" fillId="0" borderId="1" xfId="2" applyFont="1" applyAlignment="1">
      <alignment horizontal="left" vertical="center"/>
    </xf>
    <xf numFmtId="0" fontId="4" fillId="0" borderId="1" xfId="2" applyFont="1" applyAlignment="1">
      <alignment horizontal="left" vertical="top" wrapText="1"/>
    </xf>
    <xf numFmtId="49" fontId="3" fillId="2" borderId="1" xfId="2" applyNumberFormat="1" applyFont="1" applyFill="1" applyAlignment="1" applyProtection="1">
      <alignment horizontal="left" vertical="center"/>
      <protection locked="0"/>
    </xf>
    <xf numFmtId="49" fontId="3" fillId="0" borderId="1" xfId="2" applyNumberFormat="1" applyFont="1" applyAlignment="1">
      <alignment horizontal="left" vertical="center"/>
    </xf>
    <xf numFmtId="0" fontId="3" fillId="0" borderId="1" xfId="2" applyFont="1" applyAlignment="1">
      <alignment horizontal="left" vertical="center" wrapText="1"/>
    </xf>
    <xf numFmtId="4" fontId="18" fillId="0" borderId="6" xfId="2" applyNumberFormat="1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2" fillId="0" borderId="1" xfId="2" applyFont="1" applyAlignment="1">
      <alignment horizontal="right" vertical="center"/>
    </xf>
    <xf numFmtId="0" fontId="0" fillId="0" borderId="1" xfId="2" applyFont="1" applyAlignment="1">
      <alignment vertical="center"/>
    </xf>
    <xf numFmtId="0" fontId="2" fillId="0" borderId="1" xfId="2" applyFont="1" applyAlignment="1">
      <alignment horizontal="left" vertical="center" wrapText="1"/>
    </xf>
    <xf numFmtId="0" fontId="2" fillId="0" borderId="1" xfId="2" applyFont="1" applyAlignment="1">
      <alignment horizontal="left" vertical="center"/>
    </xf>
    <xf numFmtId="0" fontId="3" fillId="2" borderId="1" xfId="2" applyFont="1" applyFill="1" applyAlignment="1" applyProtection="1">
      <alignment horizontal="left" vertical="center"/>
      <protection locked="0"/>
    </xf>
    <xf numFmtId="0" fontId="73" fillId="0" borderId="1" xfId="6" applyFont="1" applyAlignment="1">
      <alignment horizontal="left"/>
    </xf>
    <xf numFmtId="169" fontId="75" fillId="0" borderId="38" xfId="6" applyNumberFormat="1" applyFont="1" applyBorder="1" applyAlignment="1">
      <alignment horizontal="center"/>
    </xf>
    <xf numFmtId="0" fontId="67" fillId="0" borderId="38" xfId="6" applyBorder="1"/>
    <xf numFmtId="0" fontId="69" fillId="0" borderId="46" xfId="6" applyFont="1" applyBorder="1" applyAlignment="1">
      <alignment horizontal="center" wrapText="1"/>
    </xf>
    <xf numFmtId="14" fontId="3" fillId="2" borderId="0" xfId="0" applyNumberFormat="1" applyFont="1" applyFill="1" applyAlignment="1" applyProtection="1">
      <alignment horizontal="left" vertical="center"/>
      <protection locked="0"/>
    </xf>
  </cellXfs>
  <cellStyles count="10">
    <cellStyle name="čárky_List1" xfId="9" xr:uid="{AC089C0B-E10A-456F-8432-E4E8973A3E0D}"/>
    <cellStyle name="Hypertextový odkaz" xfId="1" builtinId="8"/>
    <cellStyle name="Hypertextový odkaz 2" xfId="3" xr:uid="{28CC3761-8F96-4066-AC10-38EE3BEA2698}"/>
    <cellStyle name="Hypertextový odkaz 2 2" xfId="7" xr:uid="{F756EBE7-04AA-429B-9393-5DFB901F9AF1}"/>
    <cellStyle name="Měna 2" xfId="5" xr:uid="{554F2E5D-2C69-47C3-AD1B-753E6BAAF714}"/>
    <cellStyle name="Normální" xfId="0" builtinId="0" customBuiltin="1"/>
    <cellStyle name="Normální 2" xfId="2" xr:uid="{19D362F4-FCD7-41E0-B7F3-35FEDCC0ABCC}"/>
    <cellStyle name="Normální 2 2" xfId="6" xr:uid="{F4275094-89AF-43F9-889B-ADDB6FD13A92}"/>
    <cellStyle name="Normální 3" xfId="4" xr:uid="{14F64E5E-CF2E-44A2-96E5-10D9A347561B}"/>
    <cellStyle name="normální_List1" xfId="8" xr:uid="{158BC53C-3070-4EB1-A5FA-3E384C7FD5B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53</xdr:row>
      <xdr:rowOff>0</xdr:rowOff>
    </xdr:from>
    <xdr:to>
      <xdr:col>1</xdr:col>
      <xdr:colOff>495300</xdr:colOff>
      <xdr:row>53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37F9FD4-872E-431B-83F6-5297F47ED47E}"/>
            </a:ext>
          </a:extLst>
        </xdr:cNvPr>
        <xdr:cNvSpPr>
          <a:spLocks noChangeShapeType="1"/>
        </xdr:cNvSpPr>
      </xdr:nvSpPr>
      <xdr:spPr bwMode="auto">
        <a:xfrm>
          <a:off x="1152525" y="1186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77</xdr:row>
      <xdr:rowOff>0</xdr:rowOff>
    </xdr:from>
    <xdr:to>
      <xdr:col>1</xdr:col>
      <xdr:colOff>495300</xdr:colOff>
      <xdr:row>77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C5E4D246-06E4-4289-B53E-623720FE3EF5}"/>
            </a:ext>
          </a:extLst>
        </xdr:cNvPr>
        <xdr:cNvSpPr>
          <a:spLocks noChangeShapeType="1"/>
        </xdr:cNvSpPr>
      </xdr:nvSpPr>
      <xdr:spPr bwMode="auto">
        <a:xfrm>
          <a:off x="1152525" y="17030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77</xdr:row>
      <xdr:rowOff>0</xdr:rowOff>
    </xdr:from>
    <xdr:to>
      <xdr:col>1</xdr:col>
      <xdr:colOff>495300</xdr:colOff>
      <xdr:row>77</xdr:row>
      <xdr:rowOff>0</xdr:rowOff>
    </xdr:to>
    <xdr:sp macro="" textlink="">
      <xdr:nvSpPr>
        <xdr:cNvPr id="4" name="Line 18">
          <a:extLst>
            <a:ext uri="{FF2B5EF4-FFF2-40B4-BE49-F238E27FC236}">
              <a16:creationId xmlns:a16="http://schemas.microsoft.com/office/drawing/2014/main" id="{3356993B-4D51-4FBE-91BF-75D78FC78022}"/>
            </a:ext>
          </a:extLst>
        </xdr:cNvPr>
        <xdr:cNvSpPr>
          <a:spLocks noChangeShapeType="1"/>
        </xdr:cNvSpPr>
      </xdr:nvSpPr>
      <xdr:spPr bwMode="auto">
        <a:xfrm>
          <a:off x="1152525" y="17030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56</xdr:row>
      <xdr:rowOff>0</xdr:rowOff>
    </xdr:from>
    <xdr:to>
      <xdr:col>1</xdr:col>
      <xdr:colOff>495300</xdr:colOff>
      <xdr:row>56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DAB4C94E-5138-48B6-B570-F154C2977145}"/>
            </a:ext>
          </a:extLst>
        </xdr:cNvPr>
        <xdr:cNvSpPr>
          <a:spLocks noChangeShapeType="1"/>
        </xdr:cNvSpPr>
      </xdr:nvSpPr>
      <xdr:spPr bwMode="auto">
        <a:xfrm>
          <a:off x="1152525" y="1252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56</xdr:row>
      <xdr:rowOff>0</xdr:rowOff>
    </xdr:from>
    <xdr:to>
      <xdr:col>1</xdr:col>
      <xdr:colOff>495300</xdr:colOff>
      <xdr:row>56</xdr:row>
      <xdr:rowOff>0</xdr:rowOff>
    </xdr:to>
    <xdr:sp macro="" textlink="">
      <xdr:nvSpPr>
        <xdr:cNvPr id="6" name="Line 20">
          <a:extLst>
            <a:ext uri="{FF2B5EF4-FFF2-40B4-BE49-F238E27FC236}">
              <a16:creationId xmlns:a16="http://schemas.microsoft.com/office/drawing/2014/main" id="{8A53A910-97A2-42D6-BE0A-E2FBB619FE5A}"/>
            </a:ext>
          </a:extLst>
        </xdr:cNvPr>
        <xdr:cNvSpPr>
          <a:spLocks noChangeShapeType="1"/>
        </xdr:cNvSpPr>
      </xdr:nvSpPr>
      <xdr:spPr bwMode="auto">
        <a:xfrm>
          <a:off x="1152525" y="1252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ABF9682-3EC3-44DF-9C31-5DA5C36F36E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EB488C2-168A-4768-8C72-C38DD148491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5AF9C4B-A3E0-4AF0-A64A-EC279314559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24</xdr:row>
      <xdr:rowOff>0</xdr:rowOff>
    </xdr:from>
    <xdr:to>
      <xdr:col>1</xdr:col>
      <xdr:colOff>495300</xdr:colOff>
      <xdr:row>24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B3182B74-417E-4EEC-BCC9-C66A8869C56E}"/>
            </a:ext>
          </a:extLst>
        </xdr:cNvPr>
        <xdr:cNvSpPr>
          <a:spLocks noChangeShapeType="1"/>
        </xdr:cNvSpPr>
      </xdr:nvSpPr>
      <xdr:spPr bwMode="auto">
        <a:xfrm>
          <a:off x="1152525" y="6105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44</xdr:row>
      <xdr:rowOff>0</xdr:rowOff>
    </xdr:from>
    <xdr:to>
      <xdr:col>1</xdr:col>
      <xdr:colOff>495300</xdr:colOff>
      <xdr:row>44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CB318F45-359E-4870-BBD2-6B51D0C4CED7}"/>
            </a:ext>
          </a:extLst>
        </xdr:cNvPr>
        <xdr:cNvSpPr>
          <a:spLocks noChangeShapeType="1"/>
        </xdr:cNvSpPr>
      </xdr:nvSpPr>
      <xdr:spPr bwMode="auto">
        <a:xfrm>
          <a:off x="1152525" y="10687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44</xdr:row>
      <xdr:rowOff>0</xdr:rowOff>
    </xdr:from>
    <xdr:to>
      <xdr:col>1</xdr:col>
      <xdr:colOff>495300</xdr:colOff>
      <xdr:row>44</xdr:row>
      <xdr:rowOff>0</xdr:rowOff>
    </xdr:to>
    <xdr:sp macro="" textlink="">
      <xdr:nvSpPr>
        <xdr:cNvPr id="4" name="Line 18">
          <a:extLst>
            <a:ext uri="{FF2B5EF4-FFF2-40B4-BE49-F238E27FC236}">
              <a16:creationId xmlns:a16="http://schemas.microsoft.com/office/drawing/2014/main" id="{E2D85D20-F5F3-4865-B846-849C92992A4B}"/>
            </a:ext>
          </a:extLst>
        </xdr:cNvPr>
        <xdr:cNvSpPr>
          <a:spLocks noChangeShapeType="1"/>
        </xdr:cNvSpPr>
      </xdr:nvSpPr>
      <xdr:spPr bwMode="auto">
        <a:xfrm>
          <a:off x="1152525" y="10687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27</xdr:row>
      <xdr:rowOff>0</xdr:rowOff>
    </xdr:from>
    <xdr:to>
      <xdr:col>1</xdr:col>
      <xdr:colOff>495300</xdr:colOff>
      <xdr:row>27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532C5126-13FE-4817-AF2D-D3DA5FC79DFF}"/>
            </a:ext>
          </a:extLst>
        </xdr:cNvPr>
        <xdr:cNvSpPr>
          <a:spLocks noChangeShapeType="1"/>
        </xdr:cNvSpPr>
      </xdr:nvSpPr>
      <xdr:spPr bwMode="auto">
        <a:xfrm>
          <a:off x="1152525" y="676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27</xdr:row>
      <xdr:rowOff>0</xdr:rowOff>
    </xdr:from>
    <xdr:to>
      <xdr:col>1</xdr:col>
      <xdr:colOff>495300</xdr:colOff>
      <xdr:row>27</xdr:row>
      <xdr:rowOff>0</xdr:rowOff>
    </xdr:to>
    <xdr:sp macro="" textlink="">
      <xdr:nvSpPr>
        <xdr:cNvPr id="6" name="Line 20">
          <a:extLst>
            <a:ext uri="{FF2B5EF4-FFF2-40B4-BE49-F238E27FC236}">
              <a16:creationId xmlns:a16="http://schemas.microsoft.com/office/drawing/2014/main" id="{17D8DF95-84CB-4691-BC37-1729FDD5B238}"/>
            </a:ext>
          </a:extLst>
        </xdr:cNvPr>
        <xdr:cNvSpPr>
          <a:spLocks noChangeShapeType="1"/>
        </xdr:cNvSpPr>
      </xdr:nvSpPr>
      <xdr:spPr bwMode="auto">
        <a:xfrm>
          <a:off x="1152525" y="676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346244354" TargetMode="External"/><Relationship Id="rId13" Type="http://schemas.openxmlformats.org/officeDocument/2006/relationships/hyperlink" Target="https://podminky.urs.cz/item/CS_URS_2022_01/612311131" TargetMode="External"/><Relationship Id="rId18" Type="http://schemas.openxmlformats.org/officeDocument/2006/relationships/hyperlink" Target="https://podminky.urs.cz/item/CS_URS_2022_01/962031133" TargetMode="External"/><Relationship Id="rId26" Type="http://schemas.openxmlformats.org/officeDocument/2006/relationships/hyperlink" Target="https://podminky.urs.cz/item/CS_URS_2022_01/949101111" TargetMode="External"/><Relationship Id="rId3" Type="http://schemas.openxmlformats.org/officeDocument/2006/relationships/hyperlink" Target="https://podminky.urs.cz/item/CS_URS_2022_01/317234410" TargetMode="External"/><Relationship Id="rId21" Type="http://schemas.openxmlformats.org/officeDocument/2006/relationships/hyperlink" Target="https://podminky.urs.cz/item/CS_URS_2022_01/968072455" TargetMode="External"/><Relationship Id="rId7" Type="http://schemas.openxmlformats.org/officeDocument/2006/relationships/hyperlink" Target="https://podminky.urs.cz/item/CS_URS_2022_01/342291121" TargetMode="External"/><Relationship Id="rId12" Type="http://schemas.openxmlformats.org/officeDocument/2006/relationships/hyperlink" Target="https://podminky.urs.cz/item/CS_URS_2022_01/612142001" TargetMode="External"/><Relationship Id="rId17" Type="http://schemas.openxmlformats.org/officeDocument/2006/relationships/hyperlink" Target="https://podminky.urs.cz/item/CS_URS_2022_01/766441811" TargetMode="External"/><Relationship Id="rId25" Type="http://schemas.openxmlformats.org/officeDocument/2006/relationships/hyperlink" Target="https://podminky.urs.cz/item/CS_URS_2022_01/978059541" TargetMode="External"/><Relationship Id="rId2" Type="http://schemas.openxmlformats.org/officeDocument/2006/relationships/hyperlink" Target="https://podminky.urs.cz/item/CS_URS_2022_01/317142422" TargetMode="External"/><Relationship Id="rId16" Type="http://schemas.openxmlformats.org/officeDocument/2006/relationships/hyperlink" Target="https://podminky.urs.cz/item/CS_URS_2022_01/615142012" TargetMode="External"/><Relationship Id="rId20" Type="http://schemas.openxmlformats.org/officeDocument/2006/relationships/hyperlink" Target="https://podminky.urs.cz/item/CS_URS_2022_01/965081213" TargetMode="External"/><Relationship Id="rId1" Type="http://schemas.openxmlformats.org/officeDocument/2006/relationships/hyperlink" Target="https://podminky.urs.cz/item/CS_URS_2022_01/310279842" TargetMode="External"/><Relationship Id="rId6" Type="http://schemas.openxmlformats.org/officeDocument/2006/relationships/hyperlink" Target="https://podminky.urs.cz/item/CS_URS_2022_01/342272245" TargetMode="External"/><Relationship Id="rId11" Type="http://schemas.openxmlformats.org/officeDocument/2006/relationships/hyperlink" Target="https://podminky.urs.cz/item/CS_URS_2022_01/611325222" TargetMode="External"/><Relationship Id="rId24" Type="http://schemas.openxmlformats.org/officeDocument/2006/relationships/hyperlink" Target="https://podminky.urs.cz/item/CS_URS_2022_01/976085211" TargetMode="External"/><Relationship Id="rId5" Type="http://schemas.openxmlformats.org/officeDocument/2006/relationships/hyperlink" Target="https://podminky.urs.cz/item/CS_URS_2022_01/342272225" TargetMode="External"/><Relationship Id="rId15" Type="http://schemas.openxmlformats.org/officeDocument/2006/relationships/hyperlink" Target="https://podminky.urs.cz/item/CS_URS_2022_01/612331121" TargetMode="External"/><Relationship Id="rId23" Type="http://schemas.openxmlformats.org/officeDocument/2006/relationships/hyperlink" Target="https://podminky.urs.cz/item/CS_URS_2022_01/974042564" TargetMode="External"/><Relationship Id="rId28" Type="http://schemas.openxmlformats.org/officeDocument/2006/relationships/drawing" Target="../drawings/drawing2.xml"/><Relationship Id="rId10" Type="http://schemas.openxmlformats.org/officeDocument/2006/relationships/hyperlink" Target="https://podminky.urs.cz/item/CS_URS_2022_01/411388531" TargetMode="External"/><Relationship Id="rId19" Type="http://schemas.openxmlformats.org/officeDocument/2006/relationships/hyperlink" Target="https://podminky.urs.cz/item/CS_URS_2022_01/962032631" TargetMode="External"/><Relationship Id="rId4" Type="http://schemas.openxmlformats.org/officeDocument/2006/relationships/hyperlink" Target="https://podminky.urs.cz/item/CS_URS_2022_01/317944323" TargetMode="External"/><Relationship Id="rId9" Type="http://schemas.openxmlformats.org/officeDocument/2006/relationships/hyperlink" Target="https://podminky.urs.cz/item/CS_URS_2022_01/346244381" TargetMode="External"/><Relationship Id="rId14" Type="http://schemas.openxmlformats.org/officeDocument/2006/relationships/hyperlink" Target="https://podminky.urs.cz/item/CS_URS_2022_01/612315121" TargetMode="External"/><Relationship Id="rId22" Type="http://schemas.openxmlformats.org/officeDocument/2006/relationships/hyperlink" Target="https://podminky.urs.cz/item/CS_URS_2022_01/974031666" TargetMode="External"/><Relationship Id="rId27" Type="http://schemas.openxmlformats.org/officeDocument/2006/relationships/hyperlink" Target="https://podminky.urs.cz/item/CS_URS_2022_01/77112101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612331121" TargetMode="External"/><Relationship Id="rId18" Type="http://schemas.openxmlformats.org/officeDocument/2006/relationships/hyperlink" Target="https://podminky.urs.cz/item/CS_URS_2022_01/766441821" TargetMode="External"/><Relationship Id="rId26" Type="http://schemas.openxmlformats.org/officeDocument/2006/relationships/hyperlink" Target="https://podminky.urs.cz/item/CS_URS_2022_01/974032167" TargetMode="External"/><Relationship Id="rId39" Type="http://schemas.openxmlformats.org/officeDocument/2006/relationships/hyperlink" Target="https://podminky.urs.cz/item/CS_URS_2022_01/998763381" TargetMode="External"/><Relationship Id="rId21" Type="http://schemas.openxmlformats.org/officeDocument/2006/relationships/hyperlink" Target="https://podminky.urs.cz/item/CS_URS_2022_01/776201814" TargetMode="External"/><Relationship Id="rId34" Type="http://schemas.openxmlformats.org/officeDocument/2006/relationships/hyperlink" Target="https://podminky.urs.cz/item/CS_URS_2022_01/762595001" TargetMode="External"/><Relationship Id="rId42" Type="http://schemas.openxmlformats.org/officeDocument/2006/relationships/hyperlink" Target="https://podminky.urs.cz/item/CS_URS_2022_01/766691914" TargetMode="External"/><Relationship Id="rId7" Type="http://schemas.openxmlformats.org/officeDocument/2006/relationships/hyperlink" Target="https://podminky.urs.cz/item/CS_URS_2022_01/611325222" TargetMode="External"/><Relationship Id="rId2" Type="http://schemas.openxmlformats.org/officeDocument/2006/relationships/hyperlink" Target="https://podminky.urs.cz/item/CS_URS_2022_01/317142432" TargetMode="External"/><Relationship Id="rId16" Type="http://schemas.openxmlformats.org/officeDocument/2006/relationships/hyperlink" Target="https://podminky.urs.cz/item/CS_URS_2022_01/763121822" TargetMode="External"/><Relationship Id="rId29" Type="http://schemas.openxmlformats.org/officeDocument/2006/relationships/hyperlink" Target="https://podminky.urs.cz/item/CS_URS_2022_01/713121111" TargetMode="External"/><Relationship Id="rId1" Type="http://schemas.openxmlformats.org/officeDocument/2006/relationships/hyperlink" Target="https://podminky.urs.cz/item/CS_URS_2022_01/317142422" TargetMode="External"/><Relationship Id="rId6" Type="http://schemas.openxmlformats.org/officeDocument/2006/relationships/hyperlink" Target="https://podminky.urs.cz/item/CS_URS_2022_01/411388531" TargetMode="External"/><Relationship Id="rId11" Type="http://schemas.openxmlformats.org/officeDocument/2006/relationships/hyperlink" Target="https://podminky.urs.cz/item/CS_URS_2022_01/612325223" TargetMode="External"/><Relationship Id="rId24" Type="http://schemas.openxmlformats.org/officeDocument/2006/relationships/hyperlink" Target="https://podminky.urs.cz/item/CS_URS_2022_01/971035661" TargetMode="External"/><Relationship Id="rId32" Type="http://schemas.openxmlformats.org/officeDocument/2006/relationships/hyperlink" Target="https://podminky.urs.cz/item/CS_URS_2022_01/998713181" TargetMode="External"/><Relationship Id="rId37" Type="http://schemas.openxmlformats.org/officeDocument/2006/relationships/hyperlink" Target="https://podminky.urs.cz/item/CS_URS_2022_01/763161511" TargetMode="External"/><Relationship Id="rId40" Type="http://schemas.openxmlformats.org/officeDocument/2006/relationships/hyperlink" Target="https://podminky.urs.cz/item/CS_URS_2022_01/766211400" TargetMode="External"/><Relationship Id="rId45" Type="http://schemas.openxmlformats.org/officeDocument/2006/relationships/hyperlink" Target="https://podminky.urs.cz/item/CS_URS_2022_01/776421312" TargetMode="External"/><Relationship Id="rId5" Type="http://schemas.openxmlformats.org/officeDocument/2006/relationships/hyperlink" Target="https://podminky.urs.cz/item/CS_URS_2022_01/342291121" TargetMode="External"/><Relationship Id="rId15" Type="http://schemas.openxmlformats.org/officeDocument/2006/relationships/hyperlink" Target="https://podminky.urs.cz/item/CS_URS_2022_01/949101111" TargetMode="External"/><Relationship Id="rId23" Type="http://schemas.openxmlformats.org/officeDocument/2006/relationships/hyperlink" Target="https://podminky.urs.cz/item/CS_URS_2022_01/968072455" TargetMode="External"/><Relationship Id="rId28" Type="http://schemas.openxmlformats.org/officeDocument/2006/relationships/hyperlink" Target="https://podminky.urs.cz/item/CS_URS_2022_01/978013191" TargetMode="External"/><Relationship Id="rId36" Type="http://schemas.openxmlformats.org/officeDocument/2006/relationships/hyperlink" Target="https://podminky.urs.cz/item/CS_URS_2022_01/998762181" TargetMode="External"/><Relationship Id="rId10" Type="http://schemas.openxmlformats.org/officeDocument/2006/relationships/hyperlink" Target="https://podminky.urs.cz/item/CS_URS_2022_01/612311131" TargetMode="External"/><Relationship Id="rId19" Type="http://schemas.openxmlformats.org/officeDocument/2006/relationships/hyperlink" Target="https://podminky.urs.cz/item/CS_URS_2022_01/775511800" TargetMode="External"/><Relationship Id="rId31" Type="http://schemas.openxmlformats.org/officeDocument/2006/relationships/hyperlink" Target="https://podminky.urs.cz/item/CS_URS_2022_01/998713101" TargetMode="External"/><Relationship Id="rId44" Type="http://schemas.openxmlformats.org/officeDocument/2006/relationships/hyperlink" Target="https://podminky.urs.cz/item/CS_URS_2022_01/776211111" TargetMode="External"/><Relationship Id="rId4" Type="http://schemas.openxmlformats.org/officeDocument/2006/relationships/hyperlink" Target="https://podminky.urs.cz/item/CS_URS_2022_01/342272225" TargetMode="External"/><Relationship Id="rId9" Type="http://schemas.openxmlformats.org/officeDocument/2006/relationships/hyperlink" Target="https://podminky.urs.cz/item/CS_URS_2022_01/612142001" TargetMode="External"/><Relationship Id="rId14" Type="http://schemas.openxmlformats.org/officeDocument/2006/relationships/hyperlink" Target="https://podminky.urs.cz/item/CS_URS_2022_01/642944121" TargetMode="External"/><Relationship Id="rId22" Type="http://schemas.openxmlformats.org/officeDocument/2006/relationships/hyperlink" Target="https://podminky.urs.cz/item/CS_URS_2022_01/962032631" TargetMode="External"/><Relationship Id="rId27" Type="http://schemas.openxmlformats.org/officeDocument/2006/relationships/hyperlink" Target="https://podminky.urs.cz/item/CS_URS_2022_01/976071111" TargetMode="External"/><Relationship Id="rId30" Type="http://schemas.openxmlformats.org/officeDocument/2006/relationships/hyperlink" Target="https://podminky.urs.cz/item/CS_URS_2022_01/713191133" TargetMode="External"/><Relationship Id="rId35" Type="http://schemas.openxmlformats.org/officeDocument/2006/relationships/hyperlink" Target="https://podminky.urs.cz/item/CS_URS_2022_01/998762101" TargetMode="External"/><Relationship Id="rId43" Type="http://schemas.openxmlformats.org/officeDocument/2006/relationships/hyperlink" Target="https://podminky.urs.cz/item/CS_URS_2022_01/766694112" TargetMode="External"/><Relationship Id="rId8" Type="http://schemas.openxmlformats.org/officeDocument/2006/relationships/hyperlink" Target="https://podminky.urs.cz/item/CS_URS_2022_01/611325223" TargetMode="External"/><Relationship Id="rId3" Type="http://schemas.openxmlformats.org/officeDocument/2006/relationships/hyperlink" Target="https://podminky.urs.cz/item/CS_URS_2022_01/340271035" TargetMode="External"/><Relationship Id="rId12" Type="http://schemas.openxmlformats.org/officeDocument/2006/relationships/hyperlink" Target="https://podminky.urs.cz/item/CS_URS_2022_01/612325302" TargetMode="External"/><Relationship Id="rId17" Type="http://schemas.openxmlformats.org/officeDocument/2006/relationships/hyperlink" Target="https://podminky.urs.cz/item/CS_URS_2022_01/763161821" TargetMode="External"/><Relationship Id="rId25" Type="http://schemas.openxmlformats.org/officeDocument/2006/relationships/hyperlink" Target="https://podminky.urs.cz/item/CS_URS_2022_01/974031132" TargetMode="External"/><Relationship Id="rId33" Type="http://schemas.openxmlformats.org/officeDocument/2006/relationships/hyperlink" Target="https://podminky.urs.cz/item/CS_URS_2022_01/762521104" TargetMode="External"/><Relationship Id="rId38" Type="http://schemas.openxmlformats.org/officeDocument/2006/relationships/hyperlink" Target="https://podminky.urs.cz/item/CS_URS_2022_01/998763301" TargetMode="External"/><Relationship Id="rId46" Type="http://schemas.openxmlformats.org/officeDocument/2006/relationships/drawing" Target="../drawings/drawing3.xml"/><Relationship Id="rId20" Type="http://schemas.openxmlformats.org/officeDocument/2006/relationships/hyperlink" Target="https://podminky.urs.cz/item/CS_URS_2022_01/776201812" TargetMode="External"/><Relationship Id="rId41" Type="http://schemas.openxmlformats.org/officeDocument/2006/relationships/hyperlink" Target="https://podminky.urs.cz/item/CS_URS_2022_01/76666005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722181231" TargetMode="External"/><Relationship Id="rId21" Type="http://schemas.openxmlformats.org/officeDocument/2006/relationships/hyperlink" Target="https://podminky.urs.cz/item/CS_URS_2022_01/722170801" TargetMode="External"/><Relationship Id="rId42" Type="http://schemas.openxmlformats.org/officeDocument/2006/relationships/hyperlink" Target="https://podminky.urs.cz/item/CS_URS_2022_01/725119125" TargetMode="External"/><Relationship Id="rId47" Type="http://schemas.openxmlformats.org/officeDocument/2006/relationships/hyperlink" Target="https://podminky.urs.cz/item/CS_URS_2022_01/725240811" TargetMode="External"/><Relationship Id="rId63" Type="http://schemas.openxmlformats.org/officeDocument/2006/relationships/hyperlink" Target="https://podminky.urs.cz/item/CS_URS_2022_01/725864311" TargetMode="External"/><Relationship Id="rId68" Type="http://schemas.openxmlformats.org/officeDocument/2006/relationships/hyperlink" Target="https://podminky.urs.cz/item/CS_URS_2022_01/726191002" TargetMode="External"/><Relationship Id="rId7" Type="http://schemas.openxmlformats.org/officeDocument/2006/relationships/hyperlink" Target="https://podminky.urs.cz/item/CS_URS_2022_01/721174044" TargetMode="External"/><Relationship Id="rId71" Type="http://schemas.openxmlformats.org/officeDocument/2006/relationships/hyperlink" Target="https://podminky.urs.cz/item/CS_URS_2022_01/727121107" TargetMode="External"/><Relationship Id="rId2" Type="http://schemas.openxmlformats.org/officeDocument/2006/relationships/hyperlink" Target="https://podminky.urs.cz/item/CS_URS_2022_01/721171808" TargetMode="External"/><Relationship Id="rId16" Type="http://schemas.openxmlformats.org/officeDocument/2006/relationships/hyperlink" Target="https://podminky.urs.cz/item/CS_URS_2022_01/721290111" TargetMode="External"/><Relationship Id="rId29" Type="http://schemas.openxmlformats.org/officeDocument/2006/relationships/hyperlink" Target="https://podminky.urs.cz/item/CS_URS_2022_01/722190401" TargetMode="External"/><Relationship Id="rId11" Type="http://schemas.openxmlformats.org/officeDocument/2006/relationships/hyperlink" Target="https://podminky.urs.cz/item/CS_URS_2022_01/721194109" TargetMode="External"/><Relationship Id="rId24" Type="http://schemas.openxmlformats.org/officeDocument/2006/relationships/hyperlink" Target="https://podminky.urs.cz/item/CS_URS_2022_01/722175003" TargetMode="External"/><Relationship Id="rId32" Type="http://schemas.openxmlformats.org/officeDocument/2006/relationships/hyperlink" Target="https://podminky.urs.cz/item/CS_URS_2022_01/722220851" TargetMode="External"/><Relationship Id="rId37" Type="http://schemas.openxmlformats.org/officeDocument/2006/relationships/hyperlink" Target="https://podminky.urs.cz/item/CS_URS_2022_01/722290234" TargetMode="External"/><Relationship Id="rId40" Type="http://schemas.openxmlformats.org/officeDocument/2006/relationships/hyperlink" Target="https://podminky.urs.cz/item/CS_URS_2022_01/725110814" TargetMode="External"/><Relationship Id="rId45" Type="http://schemas.openxmlformats.org/officeDocument/2006/relationships/hyperlink" Target="https://podminky.urs.cz/item/CS_URS_2022_01/725220842" TargetMode="External"/><Relationship Id="rId53" Type="http://schemas.openxmlformats.org/officeDocument/2006/relationships/hyperlink" Target="https://podminky.urs.cz/item/CS_URS_2022_01/725813112" TargetMode="External"/><Relationship Id="rId58" Type="http://schemas.openxmlformats.org/officeDocument/2006/relationships/hyperlink" Target="https://podminky.urs.cz/item/CS_URS_2022_01/725849411" TargetMode="External"/><Relationship Id="rId66" Type="http://schemas.openxmlformats.org/officeDocument/2006/relationships/hyperlink" Target="https://podminky.urs.cz/item/CS_URS_2022_01/726131041" TargetMode="External"/><Relationship Id="rId5" Type="http://schemas.openxmlformats.org/officeDocument/2006/relationships/hyperlink" Target="https://podminky.urs.cz/item/CS_URS_2022_01/721174042" TargetMode="External"/><Relationship Id="rId61" Type="http://schemas.openxmlformats.org/officeDocument/2006/relationships/hyperlink" Target="https://podminky.urs.cz/item/CS_URS_2022_01/725860811" TargetMode="External"/><Relationship Id="rId19" Type="http://schemas.openxmlformats.org/officeDocument/2006/relationships/hyperlink" Target="https://podminky.urs.cz/item/CS_URS_2022_01/998721102" TargetMode="External"/><Relationship Id="rId14" Type="http://schemas.openxmlformats.org/officeDocument/2006/relationships/hyperlink" Target="https://podminky.urs.cz/item/CS_URS_2022_01/721220801" TargetMode="External"/><Relationship Id="rId22" Type="http://schemas.openxmlformats.org/officeDocument/2006/relationships/hyperlink" Target="https://podminky.urs.cz/item/CS_URS_2022_01/722174073" TargetMode="External"/><Relationship Id="rId27" Type="http://schemas.openxmlformats.org/officeDocument/2006/relationships/hyperlink" Target="https://podminky.urs.cz/item/CS_URS_2022_01/722181812" TargetMode="External"/><Relationship Id="rId30" Type="http://schemas.openxmlformats.org/officeDocument/2006/relationships/hyperlink" Target="https://podminky.urs.cz/item/CS_URS_2022_01/722190901" TargetMode="External"/><Relationship Id="rId35" Type="http://schemas.openxmlformats.org/officeDocument/2006/relationships/hyperlink" Target="https://podminky.urs.cz/item/CS_URS_2022_01/722232123" TargetMode="External"/><Relationship Id="rId43" Type="http://schemas.openxmlformats.org/officeDocument/2006/relationships/hyperlink" Target="https://podminky.urs.cz/item/CS_URS_2022_01/725210821" TargetMode="External"/><Relationship Id="rId48" Type="http://schemas.openxmlformats.org/officeDocument/2006/relationships/hyperlink" Target="https://podminky.urs.cz/item/CS_URS_2022_01/725240812" TargetMode="External"/><Relationship Id="rId56" Type="http://schemas.openxmlformats.org/officeDocument/2006/relationships/hyperlink" Target="https://podminky.urs.cz/item/CS_URS_2022_01/725831315" TargetMode="External"/><Relationship Id="rId64" Type="http://schemas.openxmlformats.org/officeDocument/2006/relationships/hyperlink" Target="https://podminky.urs.cz/item/CS_URS_2022_01/725980122" TargetMode="External"/><Relationship Id="rId69" Type="http://schemas.openxmlformats.org/officeDocument/2006/relationships/hyperlink" Target="https://podminky.urs.cz/item/CS_URS_2022_01/998726112" TargetMode="External"/><Relationship Id="rId8" Type="http://schemas.openxmlformats.org/officeDocument/2006/relationships/hyperlink" Target="https://podminky.urs.cz/item/CS_URS_2022_01/721174045" TargetMode="External"/><Relationship Id="rId51" Type="http://schemas.openxmlformats.org/officeDocument/2006/relationships/hyperlink" Target="https://podminky.urs.cz/item/CS_URS_2022_01/725291531" TargetMode="External"/><Relationship Id="rId72" Type="http://schemas.openxmlformats.org/officeDocument/2006/relationships/drawing" Target="../drawings/drawing7.xml"/><Relationship Id="rId3" Type="http://schemas.openxmlformats.org/officeDocument/2006/relationships/hyperlink" Target="https://podminky.urs.cz/item/CS_URS_2022_01/721171905" TargetMode="External"/><Relationship Id="rId12" Type="http://schemas.openxmlformats.org/officeDocument/2006/relationships/hyperlink" Target="https://podminky.urs.cz/item/CS_URS_2022_01/721210817" TargetMode="External"/><Relationship Id="rId17" Type="http://schemas.openxmlformats.org/officeDocument/2006/relationships/hyperlink" Target="https://podminky.urs.cz/item/CS_URS_2022_01/721290822" TargetMode="External"/><Relationship Id="rId25" Type="http://schemas.openxmlformats.org/officeDocument/2006/relationships/hyperlink" Target="https://podminky.urs.cz/item/CS_URS_2022_01/722179191" TargetMode="External"/><Relationship Id="rId33" Type="http://schemas.openxmlformats.org/officeDocument/2006/relationships/hyperlink" Target="https://podminky.urs.cz/item/CS_URS_2022_01/722220862" TargetMode="External"/><Relationship Id="rId38" Type="http://schemas.openxmlformats.org/officeDocument/2006/relationships/hyperlink" Target="https://podminky.urs.cz/item/CS_URS_2022_01/722290822" TargetMode="External"/><Relationship Id="rId46" Type="http://schemas.openxmlformats.org/officeDocument/2006/relationships/hyperlink" Target="https://podminky.urs.cz/item/CS_URS_2022_01/725229103" TargetMode="External"/><Relationship Id="rId59" Type="http://schemas.openxmlformats.org/officeDocument/2006/relationships/hyperlink" Target="https://podminky.urs.cz/item/CS_URS_2022_01/725850800" TargetMode="External"/><Relationship Id="rId67" Type="http://schemas.openxmlformats.org/officeDocument/2006/relationships/hyperlink" Target="https://podminky.urs.cz/item/CS_URS_2022_01/726191001" TargetMode="External"/><Relationship Id="rId20" Type="http://schemas.openxmlformats.org/officeDocument/2006/relationships/hyperlink" Target="https://podminky.urs.cz/item/CS_URS_2022_01/722130801" TargetMode="External"/><Relationship Id="rId41" Type="http://schemas.openxmlformats.org/officeDocument/2006/relationships/hyperlink" Target="https://podminky.urs.cz/item/CS_URS_2022_01/725112022" TargetMode="External"/><Relationship Id="rId54" Type="http://schemas.openxmlformats.org/officeDocument/2006/relationships/hyperlink" Target="https://podminky.urs.cz/item/CS_URS_2022_01/725820801" TargetMode="External"/><Relationship Id="rId62" Type="http://schemas.openxmlformats.org/officeDocument/2006/relationships/hyperlink" Target="https://podminky.urs.cz/item/CS_URS_2022_01/725861102" TargetMode="External"/><Relationship Id="rId70" Type="http://schemas.openxmlformats.org/officeDocument/2006/relationships/hyperlink" Target="https://podminky.urs.cz/item/CS_URS_2022_01/727121103" TargetMode="External"/><Relationship Id="rId1" Type="http://schemas.openxmlformats.org/officeDocument/2006/relationships/hyperlink" Target="https://podminky.urs.cz/item/CS_URS_2022_01/721171803" TargetMode="External"/><Relationship Id="rId6" Type="http://schemas.openxmlformats.org/officeDocument/2006/relationships/hyperlink" Target="https://podminky.urs.cz/item/CS_URS_2022_01/721174043" TargetMode="External"/><Relationship Id="rId15" Type="http://schemas.openxmlformats.org/officeDocument/2006/relationships/hyperlink" Target="https://podminky.urs.cz/item/CS_URS_2022_01/721274121" TargetMode="External"/><Relationship Id="rId23" Type="http://schemas.openxmlformats.org/officeDocument/2006/relationships/hyperlink" Target="https://podminky.urs.cz/item/CS_URS_2022_01/722175002" TargetMode="External"/><Relationship Id="rId28" Type="http://schemas.openxmlformats.org/officeDocument/2006/relationships/hyperlink" Target="https://podminky.urs.cz/item/CS_URS_2022_01/722182012" TargetMode="External"/><Relationship Id="rId36" Type="http://schemas.openxmlformats.org/officeDocument/2006/relationships/hyperlink" Target="https://podminky.urs.cz/item/CS_URS_2022_01/722290226" TargetMode="External"/><Relationship Id="rId49" Type="http://schemas.openxmlformats.org/officeDocument/2006/relationships/hyperlink" Target="https://podminky.urs.cz/item/CS_URS_2022_01/725291511" TargetMode="External"/><Relationship Id="rId57" Type="http://schemas.openxmlformats.org/officeDocument/2006/relationships/hyperlink" Target="https://podminky.urs.cz/item/CS_URS_2022_01/725841332" TargetMode="External"/><Relationship Id="rId10" Type="http://schemas.openxmlformats.org/officeDocument/2006/relationships/hyperlink" Target="https://podminky.urs.cz/item/CS_URS_2022_01/721194105" TargetMode="External"/><Relationship Id="rId31" Type="http://schemas.openxmlformats.org/officeDocument/2006/relationships/hyperlink" Target="https://podminky.urs.cz/item/CS_URS_2022_01/722220111" TargetMode="External"/><Relationship Id="rId44" Type="http://schemas.openxmlformats.org/officeDocument/2006/relationships/hyperlink" Target="https://podminky.urs.cz/item/CS_URS_2022_01/725211616" TargetMode="External"/><Relationship Id="rId52" Type="http://schemas.openxmlformats.org/officeDocument/2006/relationships/hyperlink" Target="https://podminky.urs.cz/item/CS_URS_2022_01/725590812" TargetMode="External"/><Relationship Id="rId60" Type="http://schemas.openxmlformats.org/officeDocument/2006/relationships/hyperlink" Target="https://podminky.urs.cz/item/CS_URS_2022_01/725851325" TargetMode="External"/><Relationship Id="rId65" Type="http://schemas.openxmlformats.org/officeDocument/2006/relationships/hyperlink" Target="https://podminky.urs.cz/item/CS_URS_2022_01/998725102" TargetMode="External"/><Relationship Id="rId4" Type="http://schemas.openxmlformats.org/officeDocument/2006/relationships/hyperlink" Target="https://podminky.urs.cz/item/CS_URS_2022_01/721171915" TargetMode="External"/><Relationship Id="rId9" Type="http://schemas.openxmlformats.org/officeDocument/2006/relationships/hyperlink" Target="https://podminky.urs.cz/item/CS_URS_2022_01/721194104" TargetMode="External"/><Relationship Id="rId13" Type="http://schemas.openxmlformats.org/officeDocument/2006/relationships/hyperlink" Target="https://podminky.urs.cz/item/CS_URS_2022_01/721219128" TargetMode="External"/><Relationship Id="rId18" Type="http://schemas.openxmlformats.org/officeDocument/2006/relationships/hyperlink" Target="https://podminky.urs.cz/item/CS_URS_2022_01/721300912" TargetMode="External"/><Relationship Id="rId39" Type="http://schemas.openxmlformats.org/officeDocument/2006/relationships/hyperlink" Target="https://podminky.urs.cz/item/CS_URS_2022_01/998722102" TargetMode="External"/><Relationship Id="rId34" Type="http://schemas.openxmlformats.org/officeDocument/2006/relationships/hyperlink" Target="https://podminky.urs.cz/item/CS_URS_2022_01/722224115" TargetMode="External"/><Relationship Id="rId50" Type="http://schemas.openxmlformats.org/officeDocument/2006/relationships/hyperlink" Target="https://podminky.urs.cz/item/CS_URS_2022_01/725291521" TargetMode="External"/><Relationship Id="rId55" Type="http://schemas.openxmlformats.org/officeDocument/2006/relationships/hyperlink" Target="https://podminky.urs.cz/item/CS_URS_2022_01/72582261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722170801" TargetMode="External"/><Relationship Id="rId13" Type="http://schemas.openxmlformats.org/officeDocument/2006/relationships/hyperlink" Target="https://podminky.urs.cz/item/CS_URS_2022_01/722190901" TargetMode="External"/><Relationship Id="rId18" Type="http://schemas.openxmlformats.org/officeDocument/2006/relationships/hyperlink" Target="https://podminky.urs.cz/item/CS_URS_2022_01/722290234" TargetMode="External"/><Relationship Id="rId26" Type="http://schemas.openxmlformats.org/officeDocument/2006/relationships/hyperlink" Target="https://podminky.urs.cz/item/CS_URS_2022_01/725862103" TargetMode="External"/><Relationship Id="rId3" Type="http://schemas.openxmlformats.org/officeDocument/2006/relationships/hyperlink" Target="https://podminky.urs.cz/item/CS_URS_2022_01/721194105" TargetMode="External"/><Relationship Id="rId21" Type="http://schemas.openxmlformats.org/officeDocument/2006/relationships/hyperlink" Target="https://podminky.urs.cz/item/CS_URS_2022_01/725590812" TargetMode="External"/><Relationship Id="rId7" Type="http://schemas.openxmlformats.org/officeDocument/2006/relationships/hyperlink" Target="https://podminky.urs.cz/item/CS_URS_2022_01/998721102" TargetMode="External"/><Relationship Id="rId12" Type="http://schemas.openxmlformats.org/officeDocument/2006/relationships/hyperlink" Target="https://podminky.urs.cz/item/CS_URS_2022_01/722190401" TargetMode="External"/><Relationship Id="rId17" Type="http://schemas.openxmlformats.org/officeDocument/2006/relationships/hyperlink" Target="https://podminky.urs.cz/item/CS_URS_2022_01/722290226" TargetMode="External"/><Relationship Id="rId25" Type="http://schemas.openxmlformats.org/officeDocument/2006/relationships/hyperlink" Target="https://podminky.urs.cz/item/CS_URS_2022_01/725851305" TargetMode="External"/><Relationship Id="rId2" Type="http://schemas.openxmlformats.org/officeDocument/2006/relationships/hyperlink" Target="https://podminky.urs.cz/item/CS_URS_2022_01/721174043" TargetMode="External"/><Relationship Id="rId16" Type="http://schemas.openxmlformats.org/officeDocument/2006/relationships/hyperlink" Target="https://podminky.urs.cz/item/CS_URS_2022_01/722220862" TargetMode="External"/><Relationship Id="rId20" Type="http://schemas.openxmlformats.org/officeDocument/2006/relationships/hyperlink" Target="https://podminky.urs.cz/item/CS_URS_2022_01/998722102" TargetMode="External"/><Relationship Id="rId1" Type="http://schemas.openxmlformats.org/officeDocument/2006/relationships/hyperlink" Target="https://podminky.urs.cz/item/CS_URS_2022_01/721171803" TargetMode="External"/><Relationship Id="rId6" Type="http://schemas.openxmlformats.org/officeDocument/2006/relationships/hyperlink" Target="https://podminky.urs.cz/item/CS_URS_2022_01/721290822" TargetMode="External"/><Relationship Id="rId11" Type="http://schemas.openxmlformats.org/officeDocument/2006/relationships/hyperlink" Target="https://podminky.urs.cz/item/CS_URS_2022_01/722181231" TargetMode="External"/><Relationship Id="rId24" Type="http://schemas.openxmlformats.org/officeDocument/2006/relationships/hyperlink" Target="https://podminky.urs.cz/item/CS_URS_2022_01/725850800" TargetMode="External"/><Relationship Id="rId5" Type="http://schemas.openxmlformats.org/officeDocument/2006/relationships/hyperlink" Target="https://podminky.urs.cz/item/CS_URS_2022_01/721290111" TargetMode="External"/><Relationship Id="rId15" Type="http://schemas.openxmlformats.org/officeDocument/2006/relationships/hyperlink" Target="https://podminky.urs.cz/item/CS_URS_2022_01/722220851" TargetMode="External"/><Relationship Id="rId23" Type="http://schemas.openxmlformats.org/officeDocument/2006/relationships/hyperlink" Target="https://podminky.urs.cz/item/CS_URS_2022_01/725820801" TargetMode="External"/><Relationship Id="rId28" Type="http://schemas.openxmlformats.org/officeDocument/2006/relationships/drawing" Target="../drawings/drawing8.xml"/><Relationship Id="rId10" Type="http://schemas.openxmlformats.org/officeDocument/2006/relationships/hyperlink" Target="https://podminky.urs.cz/item/CS_URS_2022_01/722179191" TargetMode="External"/><Relationship Id="rId19" Type="http://schemas.openxmlformats.org/officeDocument/2006/relationships/hyperlink" Target="https://podminky.urs.cz/item/CS_URS_2022_01/722290822" TargetMode="External"/><Relationship Id="rId4" Type="http://schemas.openxmlformats.org/officeDocument/2006/relationships/hyperlink" Target="https://podminky.urs.cz/item/CS_URS_2022_01/721220801" TargetMode="External"/><Relationship Id="rId9" Type="http://schemas.openxmlformats.org/officeDocument/2006/relationships/hyperlink" Target="https://podminky.urs.cz/item/CS_URS_2022_01/722175002" TargetMode="External"/><Relationship Id="rId14" Type="http://schemas.openxmlformats.org/officeDocument/2006/relationships/hyperlink" Target="https://podminky.urs.cz/item/CS_URS_2022_01/722220111" TargetMode="External"/><Relationship Id="rId22" Type="http://schemas.openxmlformats.org/officeDocument/2006/relationships/hyperlink" Target="https://podminky.urs.cz/item/CS_URS_2022_01/725813112" TargetMode="External"/><Relationship Id="rId27" Type="http://schemas.openxmlformats.org/officeDocument/2006/relationships/hyperlink" Target="https://podminky.urs.cz/item/CS_URS_2022_01/9987251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>
      <selection activeCell="AN8" sqref="AN8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886718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629"/>
      <c r="AS2" s="629"/>
      <c r="AT2" s="629"/>
      <c r="AU2" s="629"/>
      <c r="AV2" s="629"/>
      <c r="AW2" s="629"/>
      <c r="AX2" s="629"/>
      <c r="AY2" s="629"/>
      <c r="AZ2" s="629"/>
      <c r="BA2" s="629"/>
      <c r="BB2" s="629"/>
      <c r="BC2" s="629"/>
      <c r="BD2" s="629"/>
      <c r="BE2" s="629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640" t="s">
        <v>14</v>
      </c>
      <c r="L5" s="641"/>
      <c r="M5" s="641"/>
      <c r="N5" s="641"/>
      <c r="O5" s="641"/>
      <c r="P5" s="641"/>
      <c r="Q5" s="641"/>
      <c r="R5" s="641"/>
      <c r="S5" s="641"/>
      <c r="T5" s="641"/>
      <c r="U5" s="641"/>
      <c r="V5" s="641"/>
      <c r="W5" s="641"/>
      <c r="X5" s="641"/>
      <c r="Y5" s="641"/>
      <c r="Z5" s="641"/>
      <c r="AA5" s="641"/>
      <c r="AB5" s="641"/>
      <c r="AC5" s="641"/>
      <c r="AD5" s="641"/>
      <c r="AE5" s="641"/>
      <c r="AF5" s="641"/>
      <c r="AG5" s="641"/>
      <c r="AH5" s="641"/>
      <c r="AI5" s="641"/>
      <c r="AJ5" s="641"/>
      <c r="AK5" s="641"/>
      <c r="AL5" s="641"/>
      <c r="AM5" s="641"/>
      <c r="AN5" s="641"/>
      <c r="AO5" s="641"/>
      <c r="AP5" s="23"/>
      <c r="AQ5" s="23"/>
      <c r="AR5" s="21"/>
      <c r="BE5" s="637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642" t="s">
        <v>17</v>
      </c>
      <c r="L6" s="641"/>
      <c r="M6" s="641"/>
      <c r="N6" s="641"/>
      <c r="O6" s="641"/>
      <c r="P6" s="641"/>
      <c r="Q6" s="641"/>
      <c r="R6" s="641"/>
      <c r="S6" s="641"/>
      <c r="T6" s="641"/>
      <c r="U6" s="641"/>
      <c r="V6" s="641"/>
      <c r="W6" s="641"/>
      <c r="X6" s="641"/>
      <c r="Y6" s="641"/>
      <c r="Z6" s="641"/>
      <c r="AA6" s="641"/>
      <c r="AB6" s="641"/>
      <c r="AC6" s="641"/>
      <c r="AD6" s="641"/>
      <c r="AE6" s="641"/>
      <c r="AF6" s="641"/>
      <c r="AG6" s="641"/>
      <c r="AH6" s="641"/>
      <c r="AI6" s="641"/>
      <c r="AJ6" s="641"/>
      <c r="AK6" s="641"/>
      <c r="AL6" s="641"/>
      <c r="AM6" s="641"/>
      <c r="AN6" s="641"/>
      <c r="AO6" s="641"/>
      <c r="AP6" s="23"/>
      <c r="AQ6" s="23"/>
      <c r="AR6" s="21"/>
      <c r="BE6" s="63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638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732">
        <v>44684</v>
      </c>
      <c r="AO8" s="23"/>
      <c r="AP8" s="23"/>
      <c r="AQ8" s="23"/>
      <c r="AR8" s="21"/>
      <c r="BE8" s="638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638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19</v>
      </c>
      <c r="AO10" s="23"/>
      <c r="AP10" s="23"/>
      <c r="AQ10" s="23"/>
      <c r="AR10" s="21"/>
      <c r="BE10" s="638"/>
      <c r="BS10" s="18" t="s">
        <v>6</v>
      </c>
    </row>
    <row r="11" spans="1:74" s="1" customFormat="1" ht="18.5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638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638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638"/>
      <c r="BS13" s="18" t="s">
        <v>6</v>
      </c>
    </row>
    <row r="14" spans="1:74" ht="12.5">
      <c r="B14" s="22"/>
      <c r="C14" s="23"/>
      <c r="D14" s="23"/>
      <c r="E14" s="643" t="s">
        <v>29</v>
      </c>
      <c r="F14" s="644"/>
      <c r="G14" s="644"/>
      <c r="H14" s="644"/>
      <c r="I14" s="644"/>
      <c r="J14" s="644"/>
      <c r="K14" s="644"/>
      <c r="L14" s="644"/>
      <c r="M14" s="644"/>
      <c r="N14" s="644"/>
      <c r="O14" s="644"/>
      <c r="P14" s="644"/>
      <c r="Q14" s="644"/>
      <c r="R14" s="644"/>
      <c r="S14" s="644"/>
      <c r="T14" s="644"/>
      <c r="U14" s="644"/>
      <c r="V14" s="644"/>
      <c r="W14" s="644"/>
      <c r="X14" s="644"/>
      <c r="Y14" s="644"/>
      <c r="Z14" s="644"/>
      <c r="AA14" s="644"/>
      <c r="AB14" s="644"/>
      <c r="AC14" s="644"/>
      <c r="AD14" s="644"/>
      <c r="AE14" s="644"/>
      <c r="AF14" s="644"/>
      <c r="AG14" s="644"/>
      <c r="AH14" s="644"/>
      <c r="AI14" s="644"/>
      <c r="AJ14" s="644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638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638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19</v>
      </c>
      <c r="AO16" s="23"/>
      <c r="AP16" s="23"/>
      <c r="AQ16" s="23"/>
      <c r="AR16" s="21"/>
      <c r="BE16" s="638"/>
      <c r="BS16" s="18" t="s">
        <v>4</v>
      </c>
    </row>
    <row r="17" spans="1:71" s="1" customFormat="1" ht="18.5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638"/>
      <c r="BS17" s="18" t="s">
        <v>32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638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19</v>
      </c>
      <c r="AO19" s="23"/>
      <c r="AP19" s="23"/>
      <c r="AQ19" s="23"/>
      <c r="AR19" s="21"/>
      <c r="BE19" s="638"/>
      <c r="BS19" s="18" t="s">
        <v>6</v>
      </c>
    </row>
    <row r="20" spans="1:71" s="1" customFormat="1" ht="18.5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638"/>
      <c r="BS20" s="18" t="s">
        <v>32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638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638"/>
    </row>
    <row r="23" spans="1:71" s="1" customFormat="1" ht="287.25" customHeight="1">
      <c r="B23" s="22"/>
      <c r="C23" s="23"/>
      <c r="D23" s="23"/>
      <c r="E23" s="645" t="s">
        <v>36</v>
      </c>
      <c r="F23" s="645"/>
      <c r="G23" s="645"/>
      <c r="H23" s="645"/>
      <c r="I23" s="645"/>
      <c r="J23" s="645"/>
      <c r="K23" s="645"/>
      <c r="L23" s="645"/>
      <c r="M23" s="645"/>
      <c r="N23" s="645"/>
      <c r="O23" s="645"/>
      <c r="P23" s="645"/>
      <c r="Q23" s="645"/>
      <c r="R23" s="645"/>
      <c r="S23" s="645"/>
      <c r="T23" s="645"/>
      <c r="U23" s="645"/>
      <c r="V23" s="645"/>
      <c r="W23" s="645"/>
      <c r="X23" s="645"/>
      <c r="Y23" s="645"/>
      <c r="Z23" s="645"/>
      <c r="AA23" s="645"/>
      <c r="AB23" s="645"/>
      <c r="AC23" s="645"/>
      <c r="AD23" s="645"/>
      <c r="AE23" s="645"/>
      <c r="AF23" s="645"/>
      <c r="AG23" s="645"/>
      <c r="AH23" s="645"/>
      <c r="AI23" s="645"/>
      <c r="AJ23" s="645"/>
      <c r="AK23" s="645"/>
      <c r="AL23" s="645"/>
      <c r="AM23" s="645"/>
      <c r="AN23" s="645"/>
      <c r="AO23" s="23"/>
      <c r="AP23" s="23"/>
      <c r="AQ23" s="23"/>
      <c r="AR23" s="21"/>
      <c r="BE23" s="638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638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638"/>
    </row>
    <row r="26" spans="1:71" s="2" customFormat="1" ht="26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646">
        <f>ROUND(AG54,2)</f>
        <v>0</v>
      </c>
      <c r="AL26" s="647"/>
      <c r="AM26" s="647"/>
      <c r="AN26" s="647"/>
      <c r="AO26" s="647"/>
      <c r="AP26" s="37"/>
      <c r="AQ26" s="37"/>
      <c r="AR26" s="40"/>
      <c r="BE26" s="638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638"/>
    </row>
    <row r="28" spans="1:71" s="2" customFormat="1" ht="12.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648" t="s">
        <v>38</v>
      </c>
      <c r="M28" s="648"/>
      <c r="N28" s="648"/>
      <c r="O28" s="648"/>
      <c r="P28" s="648"/>
      <c r="Q28" s="37"/>
      <c r="R28" s="37"/>
      <c r="S28" s="37"/>
      <c r="T28" s="37"/>
      <c r="U28" s="37"/>
      <c r="V28" s="37"/>
      <c r="W28" s="648" t="s">
        <v>39</v>
      </c>
      <c r="X28" s="648"/>
      <c r="Y28" s="648"/>
      <c r="Z28" s="648"/>
      <c r="AA28" s="648"/>
      <c r="AB28" s="648"/>
      <c r="AC28" s="648"/>
      <c r="AD28" s="648"/>
      <c r="AE28" s="648"/>
      <c r="AF28" s="37"/>
      <c r="AG28" s="37"/>
      <c r="AH28" s="37"/>
      <c r="AI28" s="37"/>
      <c r="AJ28" s="37"/>
      <c r="AK28" s="648" t="s">
        <v>40</v>
      </c>
      <c r="AL28" s="648"/>
      <c r="AM28" s="648"/>
      <c r="AN28" s="648"/>
      <c r="AO28" s="648"/>
      <c r="AP28" s="37"/>
      <c r="AQ28" s="37"/>
      <c r="AR28" s="40"/>
      <c r="BE28" s="638"/>
    </row>
    <row r="29" spans="1:71" s="3" customFormat="1" ht="14.4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632">
        <v>0.21</v>
      </c>
      <c r="M29" s="631"/>
      <c r="N29" s="631"/>
      <c r="O29" s="631"/>
      <c r="P29" s="631"/>
      <c r="Q29" s="42"/>
      <c r="R29" s="42"/>
      <c r="S29" s="42"/>
      <c r="T29" s="42"/>
      <c r="U29" s="42"/>
      <c r="V29" s="42"/>
      <c r="W29" s="630">
        <f>ROUND(AZ54, 2)</f>
        <v>0</v>
      </c>
      <c r="X29" s="631"/>
      <c r="Y29" s="631"/>
      <c r="Z29" s="631"/>
      <c r="AA29" s="631"/>
      <c r="AB29" s="631"/>
      <c r="AC29" s="631"/>
      <c r="AD29" s="631"/>
      <c r="AE29" s="631"/>
      <c r="AF29" s="42"/>
      <c r="AG29" s="42"/>
      <c r="AH29" s="42"/>
      <c r="AI29" s="42"/>
      <c r="AJ29" s="42"/>
      <c r="AK29" s="630">
        <f>ROUND(AV54, 2)</f>
        <v>0</v>
      </c>
      <c r="AL29" s="631"/>
      <c r="AM29" s="631"/>
      <c r="AN29" s="631"/>
      <c r="AO29" s="631"/>
      <c r="AP29" s="42"/>
      <c r="AQ29" s="42"/>
      <c r="AR29" s="43"/>
      <c r="BE29" s="639"/>
    </row>
    <row r="30" spans="1:71" s="3" customFormat="1" ht="14.4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632">
        <v>0.15</v>
      </c>
      <c r="M30" s="631"/>
      <c r="N30" s="631"/>
      <c r="O30" s="631"/>
      <c r="P30" s="631"/>
      <c r="Q30" s="42"/>
      <c r="R30" s="42"/>
      <c r="S30" s="42"/>
      <c r="T30" s="42"/>
      <c r="U30" s="42"/>
      <c r="V30" s="42"/>
      <c r="W30" s="630">
        <f>ROUND(BA54, 2)</f>
        <v>0</v>
      </c>
      <c r="X30" s="631"/>
      <c r="Y30" s="631"/>
      <c r="Z30" s="631"/>
      <c r="AA30" s="631"/>
      <c r="AB30" s="631"/>
      <c r="AC30" s="631"/>
      <c r="AD30" s="631"/>
      <c r="AE30" s="631"/>
      <c r="AF30" s="42"/>
      <c r="AG30" s="42"/>
      <c r="AH30" s="42"/>
      <c r="AI30" s="42"/>
      <c r="AJ30" s="42"/>
      <c r="AK30" s="630">
        <f>ROUND(AW54, 2)</f>
        <v>0</v>
      </c>
      <c r="AL30" s="631"/>
      <c r="AM30" s="631"/>
      <c r="AN30" s="631"/>
      <c r="AO30" s="631"/>
      <c r="AP30" s="42"/>
      <c r="AQ30" s="42"/>
      <c r="AR30" s="43"/>
      <c r="BE30" s="639"/>
    </row>
    <row r="31" spans="1:71" s="3" customFormat="1" ht="14.4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632">
        <v>0.21</v>
      </c>
      <c r="M31" s="631"/>
      <c r="N31" s="631"/>
      <c r="O31" s="631"/>
      <c r="P31" s="631"/>
      <c r="Q31" s="42"/>
      <c r="R31" s="42"/>
      <c r="S31" s="42"/>
      <c r="T31" s="42"/>
      <c r="U31" s="42"/>
      <c r="V31" s="42"/>
      <c r="W31" s="630">
        <f>ROUND(BB54, 2)</f>
        <v>0</v>
      </c>
      <c r="X31" s="631"/>
      <c r="Y31" s="631"/>
      <c r="Z31" s="631"/>
      <c r="AA31" s="631"/>
      <c r="AB31" s="631"/>
      <c r="AC31" s="631"/>
      <c r="AD31" s="631"/>
      <c r="AE31" s="631"/>
      <c r="AF31" s="42"/>
      <c r="AG31" s="42"/>
      <c r="AH31" s="42"/>
      <c r="AI31" s="42"/>
      <c r="AJ31" s="42"/>
      <c r="AK31" s="630">
        <v>0</v>
      </c>
      <c r="AL31" s="631"/>
      <c r="AM31" s="631"/>
      <c r="AN31" s="631"/>
      <c r="AO31" s="631"/>
      <c r="AP31" s="42"/>
      <c r="AQ31" s="42"/>
      <c r="AR31" s="43"/>
      <c r="BE31" s="639"/>
    </row>
    <row r="32" spans="1:71" s="3" customFormat="1" ht="14.4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632">
        <v>0.15</v>
      </c>
      <c r="M32" s="631"/>
      <c r="N32" s="631"/>
      <c r="O32" s="631"/>
      <c r="P32" s="631"/>
      <c r="Q32" s="42"/>
      <c r="R32" s="42"/>
      <c r="S32" s="42"/>
      <c r="T32" s="42"/>
      <c r="U32" s="42"/>
      <c r="V32" s="42"/>
      <c r="W32" s="630">
        <f>ROUND(BC54, 2)</f>
        <v>0</v>
      </c>
      <c r="X32" s="631"/>
      <c r="Y32" s="631"/>
      <c r="Z32" s="631"/>
      <c r="AA32" s="631"/>
      <c r="AB32" s="631"/>
      <c r="AC32" s="631"/>
      <c r="AD32" s="631"/>
      <c r="AE32" s="631"/>
      <c r="AF32" s="42"/>
      <c r="AG32" s="42"/>
      <c r="AH32" s="42"/>
      <c r="AI32" s="42"/>
      <c r="AJ32" s="42"/>
      <c r="AK32" s="630">
        <v>0</v>
      </c>
      <c r="AL32" s="631"/>
      <c r="AM32" s="631"/>
      <c r="AN32" s="631"/>
      <c r="AO32" s="631"/>
      <c r="AP32" s="42"/>
      <c r="AQ32" s="42"/>
      <c r="AR32" s="43"/>
      <c r="BE32" s="639"/>
    </row>
    <row r="33" spans="1:57" s="3" customFormat="1" ht="14.4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632">
        <v>0</v>
      </c>
      <c r="M33" s="631"/>
      <c r="N33" s="631"/>
      <c r="O33" s="631"/>
      <c r="P33" s="631"/>
      <c r="Q33" s="42"/>
      <c r="R33" s="42"/>
      <c r="S33" s="42"/>
      <c r="T33" s="42"/>
      <c r="U33" s="42"/>
      <c r="V33" s="42"/>
      <c r="W33" s="630">
        <f>ROUND(BD54, 2)</f>
        <v>0</v>
      </c>
      <c r="X33" s="631"/>
      <c r="Y33" s="631"/>
      <c r="Z33" s="631"/>
      <c r="AA33" s="631"/>
      <c r="AB33" s="631"/>
      <c r="AC33" s="631"/>
      <c r="AD33" s="631"/>
      <c r="AE33" s="631"/>
      <c r="AF33" s="42"/>
      <c r="AG33" s="42"/>
      <c r="AH33" s="42"/>
      <c r="AI33" s="42"/>
      <c r="AJ33" s="42"/>
      <c r="AK33" s="630">
        <v>0</v>
      </c>
      <c r="AL33" s="631"/>
      <c r="AM33" s="631"/>
      <c r="AN33" s="631"/>
      <c r="AO33" s="631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6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636" t="s">
        <v>49</v>
      </c>
      <c r="Y35" s="634"/>
      <c r="Z35" s="634"/>
      <c r="AA35" s="634"/>
      <c r="AB35" s="634"/>
      <c r="AC35" s="46"/>
      <c r="AD35" s="46"/>
      <c r="AE35" s="46"/>
      <c r="AF35" s="46"/>
      <c r="AG35" s="46"/>
      <c r="AH35" s="46"/>
      <c r="AI35" s="46"/>
      <c r="AJ35" s="46"/>
      <c r="AK35" s="633">
        <f>SUM(AK26:AK33)</f>
        <v>0</v>
      </c>
      <c r="AL35" s="634"/>
      <c r="AM35" s="634"/>
      <c r="AN35" s="634"/>
      <c r="AO35" s="635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HajniceSUst271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658" t="str">
        <f>K6</f>
        <v>Stavební úpravy st.271, Hajnice</v>
      </c>
      <c r="M45" s="659"/>
      <c r="N45" s="659"/>
      <c r="O45" s="659"/>
      <c r="P45" s="659"/>
      <c r="Q45" s="659"/>
      <c r="R45" s="659"/>
      <c r="S45" s="659"/>
      <c r="T45" s="659"/>
      <c r="U45" s="659"/>
      <c r="V45" s="659"/>
      <c r="W45" s="659"/>
      <c r="X45" s="659"/>
      <c r="Y45" s="659"/>
      <c r="Z45" s="659"/>
      <c r="AA45" s="659"/>
      <c r="AB45" s="659"/>
      <c r="AC45" s="659"/>
      <c r="AD45" s="659"/>
      <c r="AE45" s="659"/>
      <c r="AF45" s="659"/>
      <c r="AG45" s="659"/>
      <c r="AH45" s="659"/>
      <c r="AI45" s="659"/>
      <c r="AJ45" s="659"/>
      <c r="AK45" s="659"/>
      <c r="AL45" s="659"/>
      <c r="AM45" s="659"/>
      <c r="AN45" s="659"/>
      <c r="AO45" s="659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k.ú.Brusnice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660">
        <f>IF(AN8= "","",AN8)</f>
        <v>44684</v>
      </c>
      <c r="AN47" s="660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15" customHeight="1">
      <c r="A49" s="35"/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Barevné domky Hajnice, Hajnice 46, Hajnice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30</v>
      </c>
      <c r="AJ49" s="37"/>
      <c r="AK49" s="37"/>
      <c r="AL49" s="37"/>
      <c r="AM49" s="661" t="str">
        <f>IF(E17="","",E17)</f>
        <v>Vladimír Mucha, DiS</v>
      </c>
      <c r="AN49" s="662"/>
      <c r="AO49" s="662"/>
      <c r="AP49" s="662"/>
      <c r="AQ49" s="37"/>
      <c r="AR49" s="40"/>
      <c r="AS49" s="663" t="s">
        <v>51</v>
      </c>
      <c r="AT49" s="664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>
      <c r="A50" s="35"/>
      <c r="B50" s="36"/>
      <c r="C50" s="30" t="s">
        <v>28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33</v>
      </c>
      <c r="AJ50" s="37"/>
      <c r="AK50" s="37"/>
      <c r="AL50" s="37"/>
      <c r="AM50" s="661" t="str">
        <f>IF(E20="","",E20)</f>
        <v>Ondřej Gerhart</v>
      </c>
      <c r="AN50" s="662"/>
      <c r="AO50" s="662"/>
      <c r="AP50" s="662"/>
      <c r="AQ50" s="37"/>
      <c r="AR50" s="40"/>
      <c r="AS50" s="665"/>
      <c r="AT50" s="666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7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667"/>
      <c r="AT51" s="668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654" t="s">
        <v>52</v>
      </c>
      <c r="D52" s="655"/>
      <c r="E52" s="655"/>
      <c r="F52" s="655"/>
      <c r="G52" s="655"/>
      <c r="H52" s="67"/>
      <c r="I52" s="657" t="s">
        <v>53</v>
      </c>
      <c r="J52" s="655"/>
      <c r="K52" s="655"/>
      <c r="L52" s="655"/>
      <c r="M52" s="655"/>
      <c r="N52" s="655"/>
      <c r="O52" s="655"/>
      <c r="P52" s="655"/>
      <c r="Q52" s="655"/>
      <c r="R52" s="655"/>
      <c r="S52" s="655"/>
      <c r="T52" s="655"/>
      <c r="U52" s="655"/>
      <c r="V52" s="655"/>
      <c r="W52" s="655"/>
      <c r="X52" s="655"/>
      <c r="Y52" s="655"/>
      <c r="Z52" s="655"/>
      <c r="AA52" s="655"/>
      <c r="AB52" s="655"/>
      <c r="AC52" s="655"/>
      <c r="AD52" s="655"/>
      <c r="AE52" s="655"/>
      <c r="AF52" s="655"/>
      <c r="AG52" s="656" t="s">
        <v>54</v>
      </c>
      <c r="AH52" s="655"/>
      <c r="AI52" s="655"/>
      <c r="AJ52" s="655"/>
      <c r="AK52" s="655"/>
      <c r="AL52" s="655"/>
      <c r="AM52" s="655"/>
      <c r="AN52" s="657" t="s">
        <v>55</v>
      </c>
      <c r="AO52" s="655"/>
      <c r="AP52" s="655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7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652">
        <f>ROUND(SUM(AG55:AG58),2)</f>
        <v>0</v>
      </c>
      <c r="AH54" s="652"/>
      <c r="AI54" s="652"/>
      <c r="AJ54" s="652"/>
      <c r="AK54" s="652"/>
      <c r="AL54" s="652"/>
      <c r="AM54" s="652"/>
      <c r="AN54" s="653">
        <f>SUM(AG54,AT54)</f>
        <v>0</v>
      </c>
      <c r="AO54" s="653"/>
      <c r="AP54" s="653"/>
      <c r="AQ54" s="79" t="s">
        <v>19</v>
      </c>
      <c r="AR54" s="80"/>
      <c r="AS54" s="81">
        <f>ROUND(SUM(AS55:AS58),2)</f>
        <v>0</v>
      </c>
      <c r="AT54" s="82">
        <f>ROUND(SUM(AV54:AW54),2)</f>
        <v>0</v>
      </c>
      <c r="AU54" s="83">
        <f>ROUND(SUM(AU55:AU58),5)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ROUND(SUM(AZ55:AZ58),2)</f>
        <v>0</v>
      </c>
      <c r="BA54" s="82">
        <f>ROUND(SUM(BA55:BA58),2)</f>
        <v>0</v>
      </c>
      <c r="BB54" s="82">
        <f>ROUND(SUM(BB55:BB58),2)</f>
        <v>0</v>
      </c>
      <c r="BC54" s="82">
        <f>ROUND(SUM(BC55:BC58),2)</f>
        <v>0</v>
      </c>
      <c r="BD54" s="84">
        <f>ROUND(SUM(BD55:BD58),2)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24.75" customHeight="1">
      <c r="A55" s="87" t="s">
        <v>75</v>
      </c>
      <c r="B55" s="88"/>
      <c r="C55" s="89"/>
      <c r="D55" s="651" t="s">
        <v>76</v>
      </c>
      <c r="E55" s="651"/>
      <c r="F55" s="651"/>
      <c r="G55" s="651"/>
      <c r="H55" s="651"/>
      <c r="I55" s="90"/>
      <c r="J55" s="651" t="s">
        <v>77</v>
      </c>
      <c r="K55" s="651"/>
      <c r="L55" s="651"/>
      <c r="M55" s="651"/>
      <c r="N55" s="651"/>
      <c r="O55" s="651"/>
      <c r="P55" s="651"/>
      <c r="Q55" s="651"/>
      <c r="R55" s="651"/>
      <c r="S55" s="651"/>
      <c r="T55" s="651"/>
      <c r="U55" s="651"/>
      <c r="V55" s="651"/>
      <c r="W55" s="651"/>
      <c r="X55" s="651"/>
      <c r="Y55" s="651"/>
      <c r="Z55" s="651"/>
      <c r="AA55" s="651"/>
      <c r="AB55" s="651"/>
      <c r="AC55" s="651"/>
      <c r="AD55" s="651"/>
      <c r="AE55" s="651"/>
      <c r="AF55" s="651"/>
      <c r="AG55" s="649">
        <f>'01 - Stavební úpravy - UZ...'!J30</f>
        <v>0</v>
      </c>
      <c r="AH55" s="650"/>
      <c r="AI55" s="650"/>
      <c r="AJ55" s="650"/>
      <c r="AK55" s="650"/>
      <c r="AL55" s="650"/>
      <c r="AM55" s="650"/>
      <c r="AN55" s="649">
        <f>SUM(AG55,AT55)</f>
        <v>0</v>
      </c>
      <c r="AO55" s="650"/>
      <c r="AP55" s="650"/>
      <c r="AQ55" s="91" t="s">
        <v>78</v>
      </c>
      <c r="AR55" s="92"/>
      <c r="AS55" s="93">
        <v>0</v>
      </c>
      <c r="AT55" s="94">
        <f>ROUND(SUM(AV55:AW55),2)</f>
        <v>0</v>
      </c>
      <c r="AU55" s="95">
        <f>'01 - Stavební úpravy - UZ...'!P100</f>
        <v>0</v>
      </c>
      <c r="AV55" s="94">
        <f>'01 - Stavební úpravy - UZ...'!J33</f>
        <v>0</v>
      </c>
      <c r="AW55" s="94">
        <f>'01 - Stavební úpravy - UZ...'!J34</f>
        <v>0</v>
      </c>
      <c r="AX55" s="94">
        <f>'01 - Stavební úpravy - UZ...'!J35</f>
        <v>0</v>
      </c>
      <c r="AY55" s="94">
        <f>'01 - Stavební úpravy - UZ...'!J36</f>
        <v>0</v>
      </c>
      <c r="AZ55" s="94">
        <f>'01 - Stavební úpravy - UZ...'!F33</f>
        <v>0</v>
      </c>
      <c r="BA55" s="94">
        <f>'01 - Stavební úpravy - UZ...'!F34</f>
        <v>0</v>
      </c>
      <c r="BB55" s="94">
        <f>'01 - Stavební úpravy - UZ...'!F35</f>
        <v>0</v>
      </c>
      <c r="BC55" s="94">
        <f>'01 - Stavební úpravy - UZ...'!F36</f>
        <v>0</v>
      </c>
      <c r="BD55" s="96">
        <f>'01 - Stavební úpravy - UZ...'!F37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19</v>
      </c>
      <c r="CM55" s="97" t="s">
        <v>79</v>
      </c>
    </row>
    <row r="56" spans="1:91" s="7" customFormat="1" ht="24.75" customHeight="1">
      <c r="A56" s="87" t="s">
        <v>75</v>
      </c>
      <c r="B56" s="88"/>
      <c r="C56" s="89"/>
      <c r="D56" s="651" t="s">
        <v>81</v>
      </c>
      <c r="E56" s="651"/>
      <c r="F56" s="651"/>
      <c r="G56" s="651"/>
      <c r="H56" s="651"/>
      <c r="I56" s="90"/>
      <c r="J56" s="651" t="s">
        <v>82</v>
      </c>
      <c r="K56" s="651"/>
      <c r="L56" s="651"/>
      <c r="M56" s="651"/>
      <c r="N56" s="651"/>
      <c r="O56" s="651"/>
      <c r="P56" s="651"/>
      <c r="Q56" s="651"/>
      <c r="R56" s="651"/>
      <c r="S56" s="651"/>
      <c r="T56" s="651"/>
      <c r="U56" s="651"/>
      <c r="V56" s="651"/>
      <c r="W56" s="651"/>
      <c r="X56" s="651"/>
      <c r="Y56" s="651"/>
      <c r="Z56" s="651"/>
      <c r="AA56" s="651"/>
      <c r="AB56" s="651"/>
      <c r="AC56" s="651"/>
      <c r="AD56" s="651"/>
      <c r="AE56" s="651"/>
      <c r="AF56" s="651"/>
      <c r="AG56" s="649">
        <f>'02 - Stavební úpravy - NE...'!J30</f>
        <v>0</v>
      </c>
      <c r="AH56" s="650"/>
      <c r="AI56" s="650"/>
      <c r="AJ56" s="650"/>
      <c r="AK56" s="650"/>
      <c r="AL56" s="650"/>
      <c r="AM56" s="650"/>
      <c r="AN56" s="649">
        <f>SUM(AG56,AT56)</f>
        <v>0</v>
      </c>
      <c r="AO56" s="650"/>
      <c r="AP56" s="650"/>
      <c r="AQ56" s="91" t="s">
        <v>78</v>
      </c>
      <c r="AR56" s="92"/>
      <c r="AS56" s="93">
        <v>0</v>
      </c>
      <c r="AT56" s="94">
        <f>ROUND(SUM(AV56:AW56),2)</f>
        <v>0</v>
      </c>
      <c r="AU56" s="95">
        <f>'02 - Stavební úpravy - NE...'!P100</f>
        <v>0</v>
      </c>
      <c r="AV56" s="94">
        <f>'02 - Stavební úpravy - NE...'!J33</f>
        <v>0</v>
      </c>
      <c r="AW56" s="94">
        <f>'02 - Stavební úpravy - NE...'!J34</f>
        <v>0</v>
      </c>
      <c r="AX56" s="94">
        <f>'02 - Stavební úpravy - NE...'!J35</f>
        <v>0</v>
      </c>
      <c r="AY56" s="94">
        <f>'02 - Stavební úpravy - NE...'!J36</f>
        <v>0</v>
      </c>
      <c r="AZ56" s="94">
        <f>'02 - Stavební úpravy - NE...'!F33</f>
        <v>0</v>
      </c>
      <c r="BA56" s="94">
        <f>'02 - Stavební úpravy - NE...'!F34</f>
        <v>0</v>
      </c>
      <c r="BB56" s="94">
        <f>'02 - Stavební úpravy - NE...'!F35</f>
        <v>0</v>
      </c>
      <c r="BC56" s="94">
        <f>'02 - Stavební úpravy - NE...'!F36</f>
        <v>0</v>
      </c>
      <c r="BD56" s="96">
        <f>'02 - Stavební úpravy - NE...'!F37</f>
        <v>0</v>
      </c>
      <c r="BT56" s="97" t="s">
        <v>79</v>
      </c>
      <c r="BV56" s="97" t="s">
        <v>73</v>
      </c>
      <c r="BW56" s="97" t="s">
        <v>83</v>
      </c>
      <c r="BX56" s="97" t="s">
        <v>5</v>
      </c>
      <c r="CL56" s="97" t="s">
        <v>19</v>
      </c>
      <c r="CM56" s="97" t="s">
        <v>79</v>
      </c>
    </row>
    <row r="57" spans="1:91" s="7" customFormat="1" ht="24.75" customHeight="1">
      <c r="A57" s="87" t="s">
        <v>75</v>
      </c>
      <c r="B57" s="88"/>
      <c r="C57" s="89"/>
      <c r="D57" s="651" t="s">
        <v>84</v>
      </c>
      <c r="E57" s="651"/>
      <c r="F57" s="651"/>
      <c r="G57" s="651"/>
      <c r="H57" s="651"/>
      <c r="I57" s="90"/>
      <c r="J57" s="651" t="s">
        <v>85</v>
      </c>
      <c r="K57" s="651"/>
      <c r="L57" s="651"/>
      <c r="M57" s="651"/>
      <c r="N57" s="651"/>
      <c r="O57" s="651"/>
      <c r="P57" s="651"/>
      <c r="Q57" s="651"/>
      <c r="R57" s="651"/>
      <c r="S57" s="651"/>
      <c r="T57" s="651"/>
      <c r="U57" s="651"/>
      <c r="V57" s="651"/>
      <c r="W57" s="651"/>
      <c r="X57" s="651"/>
      <c r="Y57" s="651"/>
      <c r="Z57" s="651"/>
      <c r="AA57" s="651"/>
      <c r="AB57" s="651"/>
      <c r="AC57" s="651"/>
      <c r="AD57" s="651"/>
      <c r="AE57" s="651"/>
      <c r="AF57" s="651"/>
      <c r="AG57" s="649">
        <f>'03 - Vedlejší a ostatní n...'!J30</f>
        <v>0</v>
      </c>
      <c r="AH57" s="650"/>
      <c r="AI57" s="650"/>
      <c r="AJ57" s="650"/>
      <c r="AK57" s="650"/>
      <c r="AL57" s="650"/>
      <c r="AM57" s="650"/>
      <c r="AN57" s="649">
        <f>SUM(AG57,AT57)</f>
        <v>0</v>
      </c>
      <c r="AO57" s="650"/>
      <c r="AP57" s="650"/>
      <c r="AQ57" s="91" t="s">
        <v>86</v>
      </c>
      <c r="AR57" s="92"/>
      <c r="AS57" s="93">
        <v>0</v>
      </c>
      <c r="AT57" s="94">
        <f>ROUND(SUM(AV57:AW57),2)</f>
        <v>0</v>
      </c>
      <c r="AU57" s="95">
        <f>'03 - Vedlejší a ostatní n...'!P80</f>
        <v>0</v>
      </c>
      <c r="AV57" s="94">
        <f>'03 - Vedlejší a ostatní n...'!J33</f>
        <v>0</v>
      </c>
      <c r="AW57" s="94">
        <f>'03 - Vedlejší a ostatní n...'!J34</f>
        <v>0</v>
      </c>
      <c r="AX57" s="94">
        <f>'03 - Vedlejší a ostatní n...'!J35</f>
        <v>0</v>
      </c>
      <c r="AY57" s="94">
        <f>'03 - Vedlejší a ostatní n...'!J36</f>
        <v>0</v>
      </c>
      <c r="AZ57" s="94">
        <f>'03 - Vedlejší a ostatní n...'!F33</f>
        <v>0</v>
      </c>
      <c r="BA57" s="94">
        <f>'03 - Vedlejší a ostatní n...'!F34</f>
        <v>0</v>
      </c>
      <c r="BB57" s="94">
        <f>'03 - Vedlejší a ostatní n...'!F35</f>
        <v>0</v>
      </c>
      <c r="BC57" s="94">
        <f>'03 - Vedlejší a ostatní n...'!F36</f>
        <v>0</v>
      </c>
      <c r="BD57" s="96">
        <f>'03 - Vedlejší a ostatní n...'!F37</f>
        <v>0</v>
      </c>
      <c r="BT57" s="97" t="s">
        <v>79</v>
      </c>
      <c r="BV57" s="97" t="s">
        <v>73</v>
      </c>
      <c r="BW57" s="97" t="s">
        <v>87</v>
      </c>
      <c r="BX57" s="97" t="s">
        <v>5</v>
      </c>
      <c r="CL57" s="97" t="s">
        <v>19</v>
      </c>
      <c r="CM57" s="97" t="s">
        <v>79</v>
      </c>
    </row>
    <row r="58" spans="1:91" s="7" customFormat="1" ht="24.75" customHeight="1">
      <c r="A58" s="87" t="s">
        <v>75</v>
      </c>
      <c r="B58" s="88"/>
      <c r="C58" s="89"/>
      <c r="D58" s="651" t="s">
        <v>88</v>
      </c>
      <c r="E58" s="651"/>
      <c r="F58" s="651"/>
      <c r="G58" s="651"/>
      <c r="H58" s="651"/>
      <c r="I58" s="90"/>
      <c r="J58" s="651" t="s">
        <v>89</v>
      </c>
      <c r="K58" s="651"/>
      <c r="L58" s="651"/>
      <c r="M58" s="651"/>
      <c r="N58" s="651"/>
      <c r="O58" s="651"/>
      <c r="P58" s="651"/>
      <c r="Q58" s="651"/>
      <c r="R58" s="651"/>
      <c r="S58" s="651"/>
      <c r="T58" s="651"/>
      <c r="U58" s="651"/>
      <c r="V58" s="651"/>
      <c r="W58" s="651"/>
      <c r="X58" s="651"/>
      <c r="Y58" s="651"/>
      <c r="Z58" s="651"/>
      <c r="AA58" s="651"/>
      <c r="AB58" s="651"/>
      <c r="AC58" s="651"/>
      <c r="AD58" s="651"/>
      <c r="AE58" s="651"/>
      <c r="AF58" s="651"/>
      <c r="AG58" s="649">
        <f>'04 - Vedlejší a ostatní n...'!J30</f>
        <v>0</v>
      </c>
      <c r="AH58" s="650"/>
      <c r="AI58" s="650"/>
      <c r="AJ58" s="650"/>
      <c r="AK58" s="650"/>
      <c r="AL58" s="650"/>
      <c r="AM58" s="650"/>
      <c r="AN58" s="649">
        <f>SUM(AG58,AT58)</f>
        <v>0</v>
      </c>
      <c r="AO58" s="650"/>
      <c r="AP58" s="650"/>
      <c r="AQ58" s="91" t="s">
        <v>86</v>
      </c>
      <c r="AR58" s="92"/>
      <c r="AS58" s="98">
        <v>0</v>
      </c>
      <c r="AT58" s="99">
        <f>ROUND(SUM(AV58:AW58),2)</f>
        <v>0</v>
      </c>
      <c r="AU58" s="100">
        <f>'04 - Vedlejší a ostatní n...'!P80</f>
        <v>0</v>
      </c>
      <c r="AV58" s="99">
        <f>'04 - Vedlejší a ostatní n...'!J33</f>
        <v>0</v>
      </c>
      <c r="AW58" s="99">
        <f>'04 - Vedlejší a ostatní n...'!J34</f>
        <v>0</v>
      </c>
      <c r="AX58" s="99">
        <f>'04 - Vedlejší a ostatní n...'!J35</f>
        <v>0</v>
      </c>
      <c r="AY58" s="99">
        <f>'04 - Vedlejší a ostatní n...'!J36</f>
        <v>0</v>
      </c>
      <c r="AZ58" s="99">
        <f>'04 - Vedlejší a ostatní n...'!F33</f>
        <v>0</v>
      </c>
      <c r="BA58" s="99">
        <f>'04 - Vedlejší a ostatní n...'!F34</f>
        <v>0</v>
      </c>
      <c r="BB58" s="99">
        <f>'04 - Vedlejší a ostatní n...'!F35</f>
        <v>0</v>
      </c>
      <c r="BC58" s="99">
        <f>'04 - Vedlejší a ostatní n...'!F36</f>
        <v>0</v>
      </c>
      <c r="BD58" s="101">
        <f>'04 - Vedlejší a ostatní n...'!F37</f>
        <v>0</v>
      </c>
      <c r="BT58" s="97" t="s">
        <v>79</v>
      </c>
      <c r="BV58" s="97" t="s">
        <v>73</v>
      </c>
      <c r="BW58" s="97" t="s">
        <v>90</v>
      </c>
      <c r="BX58" s="97" t="s">
        <v>5</v>
      </c>
      <c r="CL58" s="97" t="s">
        <v>19</v>
      </c>
      <c r="CM58" s="97" t="s">
        <v>79</v>
      </c>
    </row>
    <row r="59" spans="1:91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91" s="2" customFormat="1" ht="6.9" customHeight="1">
      <c r="A60" s="35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algorithmName="SHA-512" hashValue="0q6ZX/+VfK0v7zDT01u4Q5Tw95SOLo14JBHn3vTuLk5yMw5ATl6RCXfH2oNFwGEX6RtE4hF2LAEVnV1dneKLZg==" saltValue="GBRTBZo606fgBK55pZA/zhWnvQ7RIwbgUSPjWmNgqrp7jeJE0JD3kfuI/PmKxKLwQ8H0vZjA5Kw6mV3B8Pu/yw==" spinCount="100000" sheet="1" objects="1" scenarios="1" formatColumns="0" formatRows="0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1 - Stavební úpravy - UZ...'!C2" display="/" xr:uid="{00000000-0004-0000-0000-000000000000}"/>
    <hyperlink ref="A56" location="'02 - Stavební úpravy - NE...'!C2" display="/" xr:uid="{00000000-0004-0000-0000-000001000000}"/>
    <hyperlink ref="A57" location="'03 - Vedlejší a ostatní n...'!C2" display="/" xr:uid="{00000000-0004-0000-0000-000002000000}"/>
    <hyperlink ref="A58" location="'04 - Vedlejší a ostatní n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72BB1-67EA-4223-84EE-D2F0ECAD306B}">
  <sheetPr>
    <pageSetUpPr fitToPage="1"/>
  </sheetPr>
  <dimension ref="A1:I62"/>
  <sheetViews>
    <sheetView zoomScaleNormal="100" workbookViewId="0">
      <pane ySplit="6" topLeftCell="A7" activePane="bottomLeft" state="frozen"/>
      <selection pane="bottomLeft"/>
    </sheetView>
  </sheetViews>
  <sheetFormatPr defaultColWidth="9.109375" defaultRowHeight="14.5"/>
  <cols>
    <col min="1" max="1" width="13.5546875" style="491" customWidth="1"/>
    <col min="2" max="2" width="109.88671875" style="507" customWidth="1"/>
    <col min="3" max="3" width="5.33203125" style="491" bestFit="1" customWidth="1"/>
    <col min="4" max="4" width="18.33203125" style="491" customWidth="1"/>
    <col min="5" max="5" width="18" style="491" bestFit="1" customWidth="1"/>
    <col min="6" max="6" width="18.88671875" style="491" customWidth="1"/>
    <col min="7" max="7" width="9.109375" style="491"/>
    <col min="8" max="8" width="11.44140625" style="491" customWidth="1"/>
    <col min="9" max="9" width="26.5546875" style="491" hidden="1" customWidth="1"/>
    <col min="10" max="10" width="46.33203125" style="491" bestFit="1" customWidth="1"/>
    <col min="11" max="11" width="2.5546875" style="491" bestFit="1" customWidth="1"/>
    <col min="12" max="12" width="3.44140625" style="491" bestFit="1" customWidth="1"/>
    <col min="13" max="16384" width="9.109375" style="491"/>
  </cols>
  <sheetData>
    <row r="1" spans="1:6" ht="18">
      <c r="A1" s="487" t="s">
        <v>1597</v>
      </c>
      <c r="B1" s="488"/>
      <c r="C1" s="489"/>
      <c r="D1" s="490" t="s">
        <v>1598</v>
      </c>
      <c r="E1" s="489"/>
      <c r="F1" s="489"/>
    </row>
    <row r="2" spans="1:6" ht="14.4" customHeight="1">
      <c r="A2" s="492" t="s">
        <v>1599</v>
      </c>
      <c r="B2" s="488"/>
      <c r="C2" s="493"/>
      <c r="D2" s="494" t="s">
        <v>1600</v>
      </c>
      <c r="E2" s="494"/>
      <c r="F2" s="494"/>
    </row>
    <row r="3" spans="1:6">
      <c r="A3" s="492" t="s">
        <v>1601</v>
      </c>
      <c r="B3" s="488"/>
      <c r="C3" s="493"/>
      <c r="D3" s="489" t="s">
        <v>1602</v>
      </c>
      <c r="E3" s="489"/>
      <c r="F3" s="489"/>
    </row>
    <row r="4" spans="1:6">
      <c r="A4" s="495" t="s">
        <v>1603</v>
      </c>
      <c r="B4" s="488"/>
      <c r="C4" s="493"/>
      <c r="D4" s="489" t="s">
        <v>1604</v>
      </c>
      <c r="E4" s="489"/>
      <c r="F4" s="489"/>
    </row>
    <row r="5" spans="1:6" ht="15" thickBot="1">
      <c r="A5" s="489" t="s">
        <v>1605</v>
      </c>
      <c r="B5" s="488"/>
      <c r="C5" s="493"/>
      <c r="D5" s="490" t="s">
        <v>1606</v>
      </c>
      <c r="E5" s="489"/>
      <c r="F5" s="489"/>
    </row>
    <row r="6" spans="1:6" ht="15" thickBot="1">
      <c r="A6" s="496" t="s">
        <v>1607</v>
      </c>
      <c r="B6" s="497" t="s">
        <v>53</v>
      </c>
      <c r="C6" s="496" t="s">
        <v>121</v>
      </c>
      <c r="D6" s="496" t="s">
        <v>1608</v>
      </c>
      <c r="E6" s="496" t="s">
        <v>1609</v>
      </c>
      <c r="F6" s="496" t="s">
        <v>1610</v>
      </c>
    </row>
    <row r="7" spans="1:6">
      <c r="A7" s="498"/>
      <c r="B7" s="499"/>
      <c r="C7" s="498"/>
      <c r="D7" s="498"/>
      <c r="E7" s="498"/>
      <c r="F7" s="498"/>
    </row>
    <row r="8" spans="1:6">
      <c r="A8" s="498"/>
      <c r="B8" s="500" t="s">
        <v>1611</v>
      </c>
      <c r="C8" s="498"/>
      <c r="D8" s="498"/>
      <c r="E8" s="498"/>
      <c r="F8" s="498"/>
    </row>
    <row r="9" spans="1:6">
      <c r="A9" s="498"/>
      <c r="B9" s="501" t="s">
        <v>1612</v>
      </c>
      <c r="C9" s="498"/>
      <c r="D9" s="498"/>
      <c r="E9" s="498"/>
      <c r="F9" s="502">
        <f>F27</f>
        <v>0</v>
      </c>
    </row>
    <row r="10" spans="1:6">
      <c r="A10" s="498"/>
      <c r="B10" s="501" t="s">
        <v>1613</v>
      </c>
      <c r="C10" s="498"/>
      <c r="D10" s="498"/>
      <c r="E10" s="498"/>
      <c r="F10" s="502">
        <f>F34</f>
        <v>0</v>
      </c>
    </row>
    <row r="11" spans="1:6">
      <c r="A11" s="498"/>
      <c r="B11" s="501" t="s">
        <v>1614</v>
      </c>
      <c r="C11" s="498"/>
      <c r="D11" s="498"/>
      <c r="E11" s="498"/>
      <c r="F11" s="502">
        <f>F48</f>
        <v>0</v>
      </c>
    </row>
    <row r="12" spans="1:6">
      <c r="A12" s="498"/>
      <c r="B12" s="501" t="s">
        <v>1615</v>
      </c>
      <c r="C12" s="498"/>
      <c r="D12" s="498"/>
      <c r="E12" s="498"/>
      <c r="F12" s="502">
        <f>F53</f>
        <v>0</v>
      </c>
    </row>
    <row r="13" spans="1:6">
      <c r="A13" s="498"/>
      <c r="B13" s="501"/>
      <c r="C13" s="498"/>
      <c r="D13" s="498"/>
      <c r="E13" s="498"/>
      <c r="F13" s="503"/>
    </row>
    <row r="14" spans="1:6">
      <c r="A14" s="498"/>
      <c r="B14" s="504" t="s">
        <v>1616</v>
      </c>
      <c r="C14" s="504"/>
      <c r="D14" s="504"/>
      <c r="E14" s="504"/>
      <c r="F14" s="505">
        <f>SUM(F9:F13)</f>
        <v>0</v>
      </c>
    </row>
    <row r="15" spans="1:6">
      <c r="A15" s="498"/>
      <c r="B15" s="499"/>
      <c r="C15" s="498"/>
      <c r="D15" s="498"/>
      <c r="E15" s="498"/>
      <c r="F15" s="498"/>
    </row>
    <row r="17" spans="1:6">
      <c r="B17" s="506" t="s">
        <v>1617</v>
      </c>
    </row>
    <row r="18" spans="1:6">
      <c r="A18" s="491">
        <v>733221102</v>
      </c>
      <c r="B18" s="507" t="s">
        <v>1618</v>
      </c>
      <c r="C18" s="508" t="s">
        <v>189</v>
      </c>
      <c r="D18" s="508">
        <v>0.25</v>
      </c>
      <c r="E18" s="509"/>
      <c r="F18" s="510">
        <f t="shared" ref="F18:F26" si="0">D18*E18</f>
        <v>0</v>
      </c>
    </row>
    <row r="19" spans="1:6" hidden="1">
      <c r="A19" s="491">
        <v>733221104</v>
      </c>
      <c r="B19" s="507" t="s">
        <v>1619</v>
      </c>
      <c r="C19" s="508" t="s">
        <v>189</v>
      </c>
      <c r="D19" s="508"/>
      <c r="E19" s="509"/>
      <c r="F19" s="510">
        <f t="shared" si="0"/>
        <v>0</v>
      </c>
    </row>
    <row r="20" spans="1:6" hidden="1">
      <c r="B20" s="507" t="s">
        <v>1620</v>
      </c>
      <c r="C20" s="508" t="s">
        <v>1621</v>
      </c>
      <c r="D20" s="508"/>
      <c r="E20" s="509"/>
      <c r="F20" s="510">
        <f t="shared" si="0"/>
        <v>0</v>
      </c>
    </row>
    <row r="21" spans="1:6" hidden="1">
      <c r="B21" s="507" t="s">
        <v>1622</v>
      </c>
      <c r="C21" s="508" t="s">
        <v>1623</v>
      </c>
      <c r="D21" s="508"/>
      <c r="E21" s="509"/>
      <c r="F21" s="510">
        <f t="shared" si="0"/>
        <v>0</v>
      </c>
    </row>
    <row r="22" spans="1:6" hidden="1">
      <c r="B22" s="507" t="s">
        <v>1624</v>
      </c>
      <c r="C22" s="508" t="s">
        <v>1623</v>
      </c>
      <c r="D22" s="508"/>
      <c r="E22" s="509"/>
      <c r="F22" s="510">
        <f t="shared" si="0"/>
        <v>0</v>
      </c>
    </row>
    <row r="23" spans="1:6" hidden="1">
      <c r="B23" s="511" t="s">
        <v>1625</v>
      </c>
      <c r="C23" s="512" t="s">
        <v>1626</v>
      </c>
      <c r="D23" s="508">
        <v>0</v>
      </c>
      <c r="E23" s="509"/>
      <c r="F23" s="510">
        <f t="shared" si="0"/>
        <v>0</v>
      </c>
    </row>
    <row r="24" spans="1:6" hidden="1">
      <c r="B24" s="513" t="s">
        <v>1627</v>
      </c>
      <c r="C24" s="512" t="s">
        <v>1626</v>
      </c>
      <c r="D24" s="508"/>
      <c r="E24" s="509"/>
      <c r="F24" s="510">
        <f t="shared" si="0"/>
        <v>0</v>
      </c>
    </row>
    <row r="25" spans="1:6" hidden="1">
      <c r="A25" s="491">
        <v>998733201</v>
      </c>
      <c r="B25" s="491" t="s">
        <v>1628</v>
      </c>
      <c r="C25" s="508" t="s">
        <v>1626</v>
      </c>
      <c r="D25" s="508"/>
      <c r="E25" s="509"/>
      <c r="F25" s="510">
        <f t="shared" si="0"/>
        <v>0</v>
      </c>
    </row>
    <row r="26" spans="1:6">
      <c r="A26" s="491">
        <v>733291101</v>
      </c>
      <c r="B26" s="491" t="s">
        <v>1629</v>
      </c>
      <c r="C26" s="508" t="s">
        <v>189</v>
      </c>
      <c r="D26" s="508">
        <v>0.25</v>
      </c>
      <c r="E26" s="509"/>
      <c r="F26" s="510">
        <f t="shared" si="0"/>
        <v>0</v>
      </c>
    </row>
    <row r="27" spans="1:6">
      <c r="B27" s="506" t="s">
        <v>1630</v>
      </c>
      <c r="C27" s="514"/>
      <c r="D27" s="515"/>
      <c r="E27" s="514"/>
      <c r="F27" s="516">
        <f>SUM(F18:F26)</f>
        <v>0</v>
      </c>
    </row>
    <row r="28" spans="1:6">
      <c r="D28" s="508"/>
    </row>
    <row r="29" spans="1:6">
      <c r="B29" s="506" t="s">
        <v>1631</v>
      </c>
      <c r="D29" s="508"/>
    </row>
    <row r="30" spans="1:6">
      <c r="A30" s="491">
        <v>733811241</v>
      </c>
      <c r="B30" s="491" t="s">
        <v>1632</v>
      </c>
      <c r="C30" s="508" t="s">
        <v>189</v>
      </c>
      <c r="D30" s="508">
        <v>0.25</v>
      </c>
      <c r="E30" s="509"/>
      <c r="F30" s="510">
        <f t="shared" ref="F30:F33" si="1">D30*E30</f>
        <v>0</v>
      </c>
    </row>
    <row r="31" spans="1:6" hidden="1">
      <c r="A31" s="491">
        <v>733811251</v>
      </c>
      <c r="B31" s="491" t="s">
        <v>1633</v>
      </c>
      <c r="C31" s="508" t="s">
        <v>189</v>
      </c>
      <c r="D31" s="508"/>
      <c r="E31" s="509"/>
      <c r="F31" s="510">
        <f t="shared" si="1"/>
        <v>0</v>
      </c>
    </row>
    <row r="32" spans="1:6" hidden="1">
      <c r="A32" s="517" t="s">
        <v>1634</v>
      </c>
      <c r="B32" s="507" t="s">
        <v>1635</v>
      </c>
      <c r="C32" s="508" t="s">
        <v>189</v>
      </c>
      <c r="D32" s="508"/>
      <c r="E32" s="509"/>
      <c r="F32" s="510">
        <f t="shared" si="1"/>
        <v>0</v>
      </c>
    </row>
    <row r="33" spans="1:9">
      <c r="A33" s="491">
        <v>713463121</v>
      </c>
      <c r="B33" s="491" t="s">
        <v>1636</v>
      </c>
      <c r="C33" s="508" t="s">
        <v>189</v>
      </c>
      <c r="D33" s="508">
        <v>0.25</v>
      </c>
      <c r="E33" s="509"/>
      <c r="F33" s="510">
        <f t="shared" si="1"/>
        <v>0</v>
      </c>
    </row>
    <row r="34" spans="1:9">
      <c r="B34" s="506" t="s">
        <v>1637</v>
      </c>
      <c r="C34" s="514"/>
      <c r="D34" s="515"/>
      <c r="E34" s="514"/>
      <c r="F34" s="516">
        <f>SUM(F30:F33)</f>
        <v>0</v>
      </c>
    </row>
    <row r="35" spans="1:9">
      <c r="D35" s="508"/>
    </row>
    <row r="36" spans="1:9" ht="14.4" customHeight="1">
      <c r="B36" s="506" t="s">
        <v>1638</v>
      </c>
      <c r="D36" s="508"/>
    </row>
    <row r="37" spans="1:9">
      <c r="A37" s="517" t="s">
        <v>1639</v>
      </c>
      <c r="B37" s="518" t="s">
        <v>1640</v>
      </c>
      <c r="C37" s="508" t="s">
        <v>1623</v>
      </c>
      <c r="D37" s="508">
        <v>1</v>
      </c>
      <c r="E37" s="509"/>
      <c r="F37" s="519">
        <f>D37*E37</f>
        <v>0</v>
      </c>
    </row>
    <row r="38" spans="1:9" hidden="1">
      <c r="A38" s="517" t="s">
        <v>1641</v>
      </c>
      <c r="B38" s="507" t="s">
        <v>1642</v>
      </c>
      <c r="C38" s="508" t="s">
        <v>1623</v>
      </c>
      <c r="D38" s="508"/>
      <c r="E38" s="509"/>
      <c r="F38" s="519">
        <f>D38*E38</f>
        <v>0</v>
      </c>
    </row>
    <row r="39" spans="1:9">
      <c r="A39" s="517" t="s">
        <v>1643</v>
      </c>
      <c r="B39" s="520" t="s">
        <v>1644</v>
      </c>
      <c r="C39" s="508" t="s">
        <v>1623</v>
      </c>
      <c r="D39" s="508">
        <v>1</v>
      </c>
      <c r="E39" s="509"/>
      <c r="F39" s="519">
        <f t="shared" ref="F39:F47" si="2">D39*E39</f>
        <v>0</v>
      </c>
    </row>
    <row r="40" spans="1:9">
      <c r="A40" s="517"/>
      <c r="B40" s="520"/>
      <c r="C40" s="508"/>
      <c r="D40" s="508"/>
      <c r="E40" s="510"/>
      <c r="F40" s="519"/>
    </row>
    <row r="41" spans="1:9">
      <c r="A41" s="491">
        <v>734221545</v>
      </c>
      <c r="B41" s="491" t="s">
        <v>1645</v>
      </c>
      <c r="C41" s="508" t="s">
        <v>1623</v>
      </c>
      <c r="D41" s="508">
        <v>1</v>
      </c>
      <c r="E41" s="509"/>
      <c r="F41" s="519">
        <f t="shared" si="2"/>
        <v>0</v>
      </c>
      <c r="I41" s="491" t="s">
        <v>1646</v>
      </c>
    </row>
    <row r="42" spans="1:9">
      <c r="A42" s="491">
        <v>734261712</v>
      </c>
      <c r="B42" s="491" t="s">
        <v>1647</v>
      </c>
      <c r="C42" s="508" t="s">
        <v>1623</v>
      </c>
      <c r="D42" s="508">
        <v>1</v>
      </c>
      <c r="E42" s="509"/>
      <c r="F42" s="519">
        <f t="shared" si="2"/>
        <v>0</v>
      </c>
      <c r="I42" s="491" t="s">
        <v>1648</v>
      </c>
    </row>
    <row r="43" spans="1:9">
      <c r="A43" s="521" t="s">
        <v>1649</v>
      </c>
      <c r="B43" s="491" t="s">
        <v>1650</v>
      </c>
      <c r="C43" s="508" t="s">
        <v>1623</v>
      </c>
      <c r="D43" s="508">
        <v>2</v>
      </c>
      <c r="E43" s="509"/>
      <c r="F43" s="519">
        <f t="shared" si="2"/>
        <v>0</v>
      </c>
    </row>
    <row r="44" spans="1:9">
      <c r="A44" s="522">
        <v>735164521</v>
      </c>
      <c r="B44" s="522" t="s">
        <v>1651</v>
      </c>
      <c r="C44" s="508" t="s">
        <v>1623</v>
      </c>
      <c r="D44" s="508">
        <v>1</v>
      </c>
      <c r="E44" s="509"/>
      <c r="F44" s="519">
        <f t="shared" si="2"/>
        <v>0</v>
      </c>
    </row>
    <row r="45" spans="1:9">
      <c r="A45" s="517" t="s">
        <v>1652</v>
      </c>
      <c r="B45" s="507" t="s">
        <v>1653</v>
      </c>
      <c r="C45" s="508" t="s">
        <v>1623</v>
      </c>
      <c r="D45" s="508">
        <v>1</v>
      </c>
      <c r="E45" s="509"/>
      <c r="F45" s="519">
        <f t="shared" si="2"/>
        <v>0</v>
      </c>
    </row>
    <row r="46" spans="1:9">
      <c r="A46" s="522">
        <v>735191905</v>
      </c>
      <c r="B46" s="522" t="s">
        <v>1654</v>
      </c>
      <c r="C46" s="508" t="s">
        <v>1623</v>
      </c>
      <c r="D46" s="508">
        <v>1</v>
      </c>
      <c r="E46" s="509"/>
      <c r="F46" s="519">
        <f t="shared" si="2"/>
        <v>0</v>
      </c>
    </row>
    <row r="47" spans="1:9">
      <c r="A47" s="491">
        <v>998735201</v>
      </c>
      <c r="B47" s="491" t="s">
        <v>1655</v>
      </c>
      <c r="C47" s="508" t="s">
        <v>1626</v>
      </c>
      <c r="D47" s="523"/>
      <c r="E47" s="509"/>
      <c r="F47" s="519">
        <f t="shared" si="2"/>
        <v>0</v>
      </c>
    </row>
    <row r="48" spans="1:9">
      <c r="B48" s="506" t="s">
        <v>1656</v>
      </c>
      <c r="C48" s="514"/>
      <c r="D48" s="515"/>
      <c r="E48" s="524"/>
      <c r="F48" s="516">
        <f>SUM(F37:F47)</f>
        <v>0</v>
      </c>
    </row>
    <row r="49" spans="1:6">
      <c r="D49" s="508"/>
    </row>
    <row r="50" spans="1:6">
      <c r="B50" s="506" t="s">
        <v>1657</v>
      </c>
      <c r="D50" s="508"/>
    </row>
    <row r="51" spans="1:6">
      <c r="A51" s="517" t="s">
        <v>1658</v>
      </c>
      <c r="B51" s="507" t="s">
        <v>1659</v>
      </c>
      <c r="C51" s="491" t="s">
        <v>1337</v>
      </c>
      <c r="D51" s="508">
        <v>10</v>
      </c>
      <c r="E51" s="509"/>
      <c r="F51" s="510">
        <f>D51*E51</f>
        <v>0</v>
      </c>
    </row>
    <row r="52" spans="1:6">
      <c r="A52" s="517" t="s">
        <v>1660</v>
      </c>
      <c r="B52" s="507" t="s">
        <v>1661</v>
      </c>
      <c r="C52" s="491" t="s">
        <v>1623</v>
      </c>
      <c r="D52" s="508">
        <v>2</v>
      </c>
      <c r="E52" s="509"/>
      <c r="F52" s="510">
        <f>D52*E52</f>
        <v>0</v>
      </c>
    </row>
    <row r="53" spans="1:6">
      <c r="B53" s="506" t="s">
        <v>1662</v>
      </c>
      <c r="C53" s="514"/>
      <c r="D53" s="514"/>
      <c r="E53" s="514"/>
      <c r="F53" s="524">
        <f>SUM(F51:F52)</f>
        <v>0</v>
      </c>
    </row>
    <row r="54" spans="1:6">
      <c r="F54" s="510"/>
    </row>
    <row r="55" spans="1:6">
      <c r="B55" s="506"/>
      <c r="C55" s="514"/>
      <c r="D55" s="514"/>
      <c r="E55" s="514"/>
      <c r="F55" s="516"/>
    </row>
    <row r="56" spans="1:6">
      <c r="B56" s="506"/>
      <c r="C56" s="514"/>
      <c r="D56" s="514"/>
      <c r="E56" s="514"/>
      <c r="F56" s="516"/>
    </row>
    <row r="57" spans="1:6">
      <c r="B57" s="506"/>
    </row>
    <row r="58" spans="1:6">
      <c r="E58" s="510"/>
      <c r="F58" s="510"/>
    </row>
    <row r="59" spans="1:6">
      <c r="E59" s="510"/>
      <c r="F59" s="510"/>
    </row>
    <row r="60" spans="1:6" ht="15" customHeight="1">
      <c r="B60" s="506"/>
      <c r="C60" s="514"/>
      <c r="D60" s="514"/>
      <c r="E60" s="514"/>
      <c r="F60" s="516"/>
    </row>
    <row r="62" spans="1:6">
      <c r="F62" s="516"/>
    </row>
  </sheetData>
  <sheetProtection algorithmName="SHA-512" hashValue="ZSLVDGInrAj/Lr+Q04gO95Mi149JjRajGFHGDi3VQXxgPfLCp/Lgw000K+NnXlgzKevnWVzDHqqB4YXGcpUXew==" saltValue="byFMcxdBoFzhvhcCld41JA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61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C6DC1-8E8E-40E1-81B5-CEA51CE01042}">
  <sheetPr>
    <pageSetUpPr fitToPage="1"/>
  </sheetPr>
  <dimension ref="A1:I62"/>
  <sheetViews>
    <sheetView zoomScaleNormal="100" workbookViewId="0">
      <pane ySplit="6" topLeftCell="A7" activePane="bottomLeft" state="frozen"/>
      <selection pane="bottomLeft"/>
    </sheetView>
  </sheetViews>
  <sheetFormatPr defaultColWidth="9.109375" defaultRowHeight="14.5"/>
  <cols>
    <col min="1" max="1" width="13.5546875" style="491" customWidth="1"/>
    <col min="2" max="2" width="109.88671875" style="507" customWidth="1"/>
    <col min="3" max="3" width="5.33203125" style="491" bestFit="1" customWidth="1"/>
    <col min="4" max="4" width="18.33203125" style="491" customWidth="1"/>
    <col min="5" max="5" width="18" style="491" bestFit="1" customWidth="1"/>
    <col min="6" max="6" width="18.88671875" style="491" customWidth="1"/>
    <col min="7" max="7" width="9.109375" style="491"/>
    <col min="8" max="8" width="11.44140625" style="491" customWidth="1"/>
    <col min="9" max="9" width="26.5546875" style="491" hidden="1" customWidth="1"/>
    <col min="10" max="10" width="46.33203125" style="491" bestFit="1" customWidth="1"/>
    <col min="11" max="11" width="2.5546875" style="491" bestFit="1" customWidth="1"/>
    <col min="12" max="12" width="3.44140625" style="491" bestFit="1" customWidth="1"/>
    <col min="13" max="16384" width="9.109375" style="491"/>
  </cols>
  <sheetData>
    <row r="1" spans="1:6" ht="18">
      <c r="A1" s="487" t="s">
        <v>1597</v>
      </c>
      <c r="B1" s="488"/>
      <c r="C1" s="489"/>
      <c r="D1" s="490" t="s">
        <v>1598</v>
      </c>
      <c r="E1" s="489"/>
      <c r="F1" s="489"/>
    </row>
    <row r="2" spans="1:6" ht="14.4" customHeight="1">
      <c r="A2" s="492" t="s">
        <v>1599</v>
      </c>
      <c r="B2" s="488"/>
      <c r="C2" s="493"/>
      <c r="D2" s="494" t="s">
        <v>1600</v>
      </c>
      <c r="E2" s="494"/>
      <c r="F2" s="494"/>
    </row>
    <row r="3" spans="1:6">
      <c r="A3" s="492" t="s">
        <v>1601</v>
      </c>
      <c r="B3" s="488"/>
      <c r="C3" s="493"/>
      <c r="D3" s="489" t="s">
        <v>1602</v>
      </c>
      <c r="E3" s="489"/>
      <c r="F3" s="489"/>
    </row>
    <row r="4" spans="1:6">
      <c r="A4" s="495" t="s">
        <v>1603</v>
      </c>
      <c r="B4" s="488"/>
      <c r="C4" s="493"/>
      <c r="D4" s="489" t="s">
        <v>1604</v>
      </c>
      <c r="E4" s="489"/>
      <c r="F4" s="489"/>
    </row>
    <row r="5" spans="1:6" ht="15" thickBot="1">
      <c r="A5" s="489" t="s">
        <v>1605</v>
      </c>
      <c r="B5" s="488"/>
      <c r="C5" s="493"/>
      <c r="D5" s="490" t="s">
        <v>1606</v>
      </c>
      <c r="E5" s="489"/>
      <c r="F5" s="489"/>
    </row>
    <row r="6" spans="1:6" ht="15" thickBot="1">
      <c r="A6" s="496" t="s">
        <v>1607</v>
      </c>
      <c r="B6" s="497" t="s">
        <v>53</v>
      </c>
      <c r="C6" s="496" t="s">
        <v>121</v>
      </c>
      <c r="D6" s="496" t="s">
        <v>1608</v>
      </c>
      <c r="E6" s="496" t="s">
        <v>1609</v>
      </c>
      <c r="F6" s="496" t="s">
        <v>1610</v>
      </c>
    </row>
    <row r="7" spans="1:6">
      <c r="A7" s="498"/>
      <c r="B7" s="499"/>
      <c r="C7" s="498"/>
      <c r="D7" s="498"/>
      <c r="E7" s="498"/>
      <c r="F7" s="498"/>
    </row>
    <row r="8" spans="1:6">
      <c r="A8" s="498"/>
      <c r="B8" s="500" t="s">
        <v>1611</v>
      </c>
      <c r="C8" s="498"/>
      <c r="D8" s="498"/>
      <c r="E8" s="498"/>
      <c r="F8" s="498"/>
    </row>
    <row r="9" spans="1:6">
      <c r="A9" s="498"/>
      <c r="B9" s="501" t="s">
        <v>1612</v>
      </c>
      <c r="C9" s="498"/>
      <c r="D9" s="498"/>
      <c r="E9" s="498"/>
      <c r="F9" s="502">
        <f>F27</f>
        <v>0</v>
      </c>
    </row>
    <row r="10" spans="1:6">
      <c r="A10" s="498"/>
      <c r="B10" s="501" t="s">
        <v>1613</v>
      </c>
      <c r="C10" s="498"/>
      <c r="D10" s="498"/>
      <c r="E10" s="498"/>
      <c r="F10" s="502">
        <f>F34</f>
        <v>0</v>
      </c>
    </row>
    <row r="11" spans="1:6">
      <c r="A11" s="498"/>
      <c r="B11" s="501" t="s">
        <v>1614</v>
      </c>
      <c r="C11" s="498"/>
      <c r="D11" s="498"/>
      <c r="E11" s="498"/>
      <c r="F11" s="502">
        <f>F48</f>
        <v>0</v>
      </c>
    </row>
    <row r="12" spans="1:6">
      <c r="A12" s="498"/>
      <c r="B12" s="501" t="s">
        <v>1615</v>
      </c>
      <c r="C12" s="498"/>
      <c r="D12" s="498"/>
      <c r="E12" s="498"/>
      <c r="F12" s="502">
        <f>F53</f>
        <v>0</v>
      </c>
    </row>
    <row r="13" spans="1:6">
      <c r="A13" s="498"/>
      <c r="B13" s="501"/>
      <c r="C13" s="498"/>
      <c r="D13" s="498"/>
      <c r="E13" s="498"/>
      <c r="F13" s="503"/>
    </row>
    <row r="14" spans="1:6">
      <c r="A14" s="498"/>
      <c r="B14" s="504" t="s">
        <v>1616</v>
      </c>
      <c r="C14" s="504"/>
      <c r="D14" s="504"/>
      <c r="E14" s="504"/>
      <c r="F14" s="505">
        <f>SUM(F9:F13)</f>
        <v>0</v>
      </c>
    </row>
    <row r="15" spans="1:6">
      <c r="A15" s="498"/>
      <c r="B15" s="499"/>
      <c r="C15" s="498"/>
      <c r="D15" s="498"/>
      <c r="E15" s="498"/>
      <c r="F15" s="498"/>
    </row>
    <row r="17" spans="1:6">
      <c r="B17" s="506" t="s">
        <v>1617</v>
      </c>
    </row>
    <row r="18" spans="1:6">
      <c r="A18" s="491">
        <v>733221102</v>
      </c>
      <c r="B18" s="507" t="s">
        <v>1618</v>
      </c>
      <c r="C18" s="508" t="s">
        <v>189</v>
      </c>
      <c r="D18" s="508">
        <v>0.75</v>
      </c>
      <c r="E18" s="509"/>
      <c r="F18" s="510">
        <f t="shared" ref="F18:F26" si="0">D18*E18</f>
        <v>0</v>
      </c>
    </row>
    <row r="19" spans="1:6">
      <c r="A19" s="491">
        <v>733221104</v>
      </c>
      <c r="B19" s="507" t="s">
        <v>1619</v>
      </c>
      <c r="C19" s="508" t="s">
        <v>189</v>
      </c>
      <c r="D19" s="508">
        <v>14</v>
      </c>
      <c r="E19" s="509"/>
      <c r="F19" s="510">
        <f t="shared" si="0"/>
        <v>0</v>
      </c>
    </row>
    <row r="20" spans="1:6" hidden="1">
      <c r="B20" s="507" t="s">
        <v>1620</v>
      </c>
      <c r="C20" s="508" t="s">
        <v>1621</v>
      </c>
      <c r="D20" s="508"/>
      <c r="E20" s="509"/>
      <c r="F20" s="510">
        <f t="shared" si="0"/>
        <v>0</v>
      </c>
    </row>
    <row r="21" spans="1:6" hidden="1">
      <c r="B21" s="507" t="s">
        <v>1622</v>
      </c>
      <c r="C21" s="508" t="s">
        <v>1623</v>
      </c>
      <c r="D21" s="508"/>
      <c r="E21" s="509"/>
      <c r="F21" s="510">
        <f t="shared" si="0"/>
        <v>0</v>
      </c>
    </row>
    <row r="22" spans="1:6" hidden="1">
      <c r="B22" s="507" t="s">
        <v>1624</v>
      </c>
      <c r="C22" s="508" t="s">
        <v>1623</v>
      </c>
      <c r="D22" s="508"/>
      <c r="E22" s="509"/>
      <c r="F22" s="510">
        <f t="shared" si="0"/>
        <v>0</v>
      </c>
    </row>
    <row r="23" spans="1:6" hidden="1">
      <c r="B23" s="511" t="s">
        <v>1625</v>
      </c>
      <c r="C23" s="512" t="s">
        <v>1626</v>
      </c>
      <c r="D23" s="508">
        <v>0</v>
      </c>
      <c r="E23" s="509"/>
      <c r="F23" s="510">
        <f t="shared" si="0"/>
        <v>0</v>
      </c>
    </row>
    <row r="24" spans="1:6" hidden="1">
      <c r="B24" s="513" t="s">
        <v>1627</v>
      </c>
      <c r="C24" s="512" t="s">
        <v>1626</v>
      </c>
      <c r="D24" s="508"/>
      <c r="E24" s="509"/>
      <c r="F24" s="510">
        <f t="shared" si="0"/>
        <v>0</v>
      </c>
    </row>
    <row r="25" spans="1:6">
      <c r="A25" s="491">
        <v>998733201</v>
      </c>
      <c r="B25" s="491" t="s">
        <v>1628</v>
      </c>
      <c r="C25" s="508" t="s">
        <v>1626</v>
      </c>
      <c r="D25" s="523"/>
      <c r="E25" s="509"/>
      <c r="F25" s="510">
        <f t="shared" si="0"/>
        <v>0</v>
      </c>
    </row>
    <row r="26" spans="1:6">
      <c r="A26" s="491">
        <v>733291101</v>
      </c>
      <c r="B26" s="491" t="s">
        <v>1629</v>
      </c>
      <c r="C26" s="508" t="s">
        <v>189</v>
      </c>
      <c r="D26" s="508">
        <v>14.75</v>
      </c>
      <c r="E26" s="509"/>
      <c r="F26" s="510">
        <f t="shared" si="0"/>
        <v>0</v>
      </c>
    </row>
    <row r="27" spans="1:6">
      <c r="B27" s="506" t="s">
        <v>1630</v>
      </c>
      <c r="C27" s="514"/>
      <c r="D27" s="515"/>
      <c r="E27" s="514"/>
      <c r="F27" s="516">
        <f>SUM(F18:F26)</f>
        <v>0</v>
      </c>
    </row>
    <row r="28" spans="1:6">
      <c r="D28" s="508"/>
    </row>
    <row r="29" spans="1:6">
      <c r="B29" s="506" t="s">
        <v>1631</v>
      </c>
      <c r="D29" s="508"/>
    </row>
    <row r="30" spans="1:6">
      <c r="A30" s="491">
        <v>733811241</v>
      </c>
      <c r="B30" s="491" t="s">
        <v>1632</v>
      </c>
      <c r="C30" s="508" t="s">
        <v>189</v>
      </c>
      <c r="D30" s="508">
        <v>0.75</v>
      </c>
      <c r="E30" s="509"/>
      <c r="F30" s="510">
        <f t="shared" ref="F30:F33" si="1">D30*E30</f>
        <v>0</v>
      </c>
    </row>
    <row r="31" spans="1:6">
      <c r="A31" s="491">
        <v>733811251</v>
      </c>
      <c r="B31" s="491" t="s">
        <v>1633</v>
      </c>
      <c r="C31" s="508" t="s">
        <v>189</v>
      </c>
      <c r="D31" s="508">
        <v>14</v>
      </c>
      <c r="E31" s="509"/>
      <c r="F31" s="510">
        <f t="shared" si="1"/>
        <v>0</v>
      </c>
    </row>
    <row r="32" spans="1:6" hidden="1">
      <c r="A32" s="517" t="s">
        <v>1634</v>
      </c>
      <c r="B32" s="507" t="s">
        <v>1635</v>
      </c>
      <c r="C32" s="508" t="s">
        <v>189</v>
      </c>
      <c r="D32" s="508"/>
      <c r="E32" s="509"/>
      <c r="F32" s="510">
        <f t="shared" si="1"/>
        <v>0</v>
      </c>
    </row>
    <row r="33" spans="1:9">
      <c r="A33" s="491">
        <v>713463121</v>
      </c>
      <c r="B33" s="491" t="s">
        <v>1636</v>
      </c>
      <c r="C33" s="508" t="s">
        <v>189</v>
      </c>
      <c r="D33" s="508">
        <v>14.75</v>
      </c>
      <c r="E33" s="509"/>
      <c r="F33" s="510">
        <f t="shared" si="1"/>
        <v>0</v>
      </c>
    </row>
    <row r="34" spans="1:9">
      <c r="B34" s="506" t="s">
        <v>1637</v>
      </c>
      <c r="C34" s="514"/>
      <c r="D34" s="515"/>
      <c r="E34" s="514"/>
      <c r="F34" s="516">
        <f>SUM(F30:F33)</f>
        <v>0</v>
      </c>
    </row>
    <row r="35" spans="1:9">
      <c r="D35" s="508"/>
    </row>
    <row r="36" spans="1:9" ht="14.4" customHeight="1">
      <c r="B36" s="506" t="s">
        <v>1638</v>
      </c>
      <c r="D36" s="508"/>
    </row>
    <row r="37" spans="1:9" hidden="1">
      <c r="A37" s="517" t="s">
        <v>1639</v>
      </c>
      <c r="B37" s="518" t="s">
        <v>1640</v>
      </c>
      <c r="C37" s="508" t="s">
        <v>1623</v>
      </c>
      <c r="D37" s="508">
        <v>1</v>
      </c>
      <c r="E37" s="510"/>
      <c r="F37" s="519">
        <f>D37*E37</f>
        <v>0</v>
      </c>
    </row>
    <row r="38" spans="1:9" hidden="1">
      <c r="A38" s="517" t="s">
        <v>1641</v>
      </c>
      <c r="B38" s="507" t="s">
        <v>1642</v>
      </c>
      <c r="C38" s="508" t="s">
        <v>1623</v>
      </c>
      <c r="D38" s="508"/>
      <c r="E38" s="510"/>
      <c r="F38" s="519">
        <f>D38*E38</f>
        <v>0</v>
      </c>
    </row>
    <row r="39" spans="1:9" hidden="1">
      <c r="A39" s="517" t="s">
        <v>1643</v>
      </c>
      <c r="B39" s="520" t="s">
        <v>1644</v>
      </c>
      <c r="C39" s="508" t="s">
        <v>1623</v>
      </c>
      <c r="D39" s="508">
        <v>1</v>
      </c>
      <c r="E39" s="510"/>
      <c r="F39" s="519">
        <f t="shared" ref="F39:F47" si="2">D39*E39</f>
        <v>0</v>
      </c>
    </row>
    <row r="40" spans="1:9" hidden="1">
      <c r="A40" s="517"/>
      <c r="B40" s="520"/>
      <c r="C40" s="508"/>
      <c r="D40" s="508"/>
      <c r="E40" s="510"/>
      <c r="F40" s="519"/>
    </row>
    <row r="41" spans="1:9" hidden="1">
      <c r="A41" s="491">
        <v>734221545</v>
      </c>
      <c r="B41" s="491" t="s">
        <v>1645</v>
      </c>
      <c r="C41" s="508" t="s">
        <v>1623</v>
      </c>
      <c r="D41" s="508">
        <v>1</v>
      </c>
      <c r="E41" s="510"/>
      <c r="F41" s="519">
        <f t="shared" si="2"/>
        <v>0</v>
      </c>
      <c r="I41" s="491" t="s">
        <v>1646</v>
      </c>
    </row>
    <row r="42" spans="1:9" hidden="1">
      <c r="A42" s="491">
        <v>734261712</v>
      </c>
      <c r="B42" s="491" t="s">
        <v>1647</v>
      </c>
      <c r="C42" s="508" t="s">
        <v>1623</v>
      </c>
      <c r="D42" s="508">
        <v>1</v>
      </c>
      <c r="E42" s="510"/>
      <c r="F42" s="519">
        <f t="shared" si="2"/>
        <v>0</v>
      </c>
      <c r="I42" s="491" t="s">
        <v>1648</v>
      </c>
    </row>
    <row r="43" spans="1:9" hidden="1">
      <c r="A43" s="521" t="s">
        <v>1649</v>
      </c>
      <c r="B43" s="491" t="s">
        <v>1650</v>
      </c>
      <c r="C43" s="508" t="s">
        <v>1623</v>
      </c>
      <c r="D43" s="508">
        <v>2</v>
      </c>
      <c r="E43" s="510"/>
      <c r="F43" s="519">
        <f t="shared" si="2"/>
        <v>0</v>
      </c>
    </row>
    <row r="44" spans="1:9" hidden="1">
      <c r="A44" s="522">
        <v>735164521</v>
      </c>
      <c r="B44" s="522" t="s">
        <v>1651</v>
      </c>
      <c r="C44" s="508" t="s">
        <v>1623</v>
      </c>
      <c r="D44" s="508">
        <v>1</v>
      </c>
      <c r="E44" s="510"/>
      <c r="F44" s="519">
        <f t="shared" si="2"/>
        <v>0</v>
      </c>
    </row>
    <row r="45" spans="1:9" hidden="1">
      <c r="A45" s="517" t="s">
        <v>1652</v>
      </c>
      <c r="B45" s="507" t="s">
        <v>1653</v>
      </c>
      <c r="C45" s="508" t="s">
        <v>1623</v>
      </c>
      <c r="D45" s="508">
        <v>1</v>
      </c>
      <c r="E45" s="510"/>
      <c r="F45" s="519">
        <f t="shared" si="2"/>
        <v>0</v>
      </c>
    </row>
    <row r="46" spans="1:9">
      <c r="A46" s="522">
        <v>735191905</v>
      </c>
      <c r="B46" s="522" t="s">
        <v>1654</v>
      </c>
      <c r="C46" s="508" t="s">
        <v>1623</v>
      </c>
      <c r="D46" s="508">
        <v>14</v>
      </c>
      <c r="E46" s="509"/>
      <c r="F46" s="519">
        <f t="shared" si="2"/>
        <v>0</v>
      </c>
    </row>
    <row r="47" spans="1:9" hidden="1">
      <c r="A47" s="491">
        <v>998735201</v>
      </c>
      <c r="B47" s="491" t="s">
        <v>1655</v>
      </c>
      <c r="C47" s="508" t="s">
        <v>1626</v>
      </c>
      <c r="D47" s="508">
        <v>2.2599999999999998</v>
      </c>
      <c r="E47" s="510">
        <f>SUM(F37:F43)/100</f>
        <v>0</v>
      </c>
      <c r="F47" s="519">
        <f t="shared" si="2"/>
        <v>0</v>
      </c>
    </row>
    <row r="48" spans="1:9">
      <c r="B48" s="506" t="s">
        <v>1656</v>
      </c>
      <c r="C48" s="514"/>
      <c r="D48" s="515"/>
      <c r="E48" s="524"/>
      <c r="F48" s="516">
        <f>SUM(F37:F47)</f>
        <v>0</v>
      </c>
    </row>
    <row r="49" spans="1:6">
      <c r="D49" s="508"/>
    </row>
    <row r="50" spans="1:6">
      <c r="B50" s="506" t="s">
        <v>1657</v>
      </c>
      <c r="D50" s="508"/>
    </row>
    <row r="51" spans="1:6">
      <c r="A51" s="517" t="s">
        <v>1658</v>
      </c>
      <c r="B51" s="507" t="s">
        <v>1659</v>
      </c>
      <c r="C51" s="491" t="s">
        <v>1337</v>
      </c>
      <c r="D51" s="508">
        <v>10</v>
      </c>
      <c r="E51" s="509"/>
      <c r="F51" s="510">
        <f>D51*E51</f>
        <v>0</v>
      </c>
    </row>
    <row r="52" spans="1:6">
      <c r="A52" s="517" t="s">
        <v>1660</v>
      </c>
      <c r="B52" s="507" t="s">
        <v>1661</v>
      </c>
      <c r="C52" s="491" t="s">
        <v>1623</v>
      </c>
      <c r="D52" s="508">
        <v>14</v>
      </c>
      <c r="E52" s="509"/>
      <c r="F52" s="510">
        <f>D52*E52</f>
        <v>0</v>
      </c>
    </row>
    <row r="53" spans="1:6">
      <c r="B53" s="506" t="s">
        <v>1662</v>
      </c>
      <c r="C53" s="514"/>
      <c r="D53" s="514"/>
      <c r="E53" s="514"/>
      <c r="F53" s="524">
        <f>SUM(F51:F52)</f>
        <v>0</v>
      </c>
    </row>
    <row r="54" spans="1:6">
      <c r="F54" s="510"/>
    </row>
    <row r="55" spans="1:6">
      <c r="B55" s="506"/>
      <c r="C55" s="514"/>
      <c r="D55" s="514"/>
      <c r="E55" s="514"/>
      <c r="F55" s="516"/>
    </row>
    <row r="56" spans="1:6">
      <c r="B56" s="506"/>
      <c r="C56" s="514"/>
      <c r="D56" s="514"/>
      <c r="E56" s="514"/>
      <c r="F56" s="516"/>
    </row>
    <row r="57" spans="1:6">
      <c r="B57" s="506"/>
    </row>
    <row r="58" spans="1:6">
      <c r="E58" s="510"/>
      <c r="F58" s="510"/>
    </row>
    <row r="59" spans="1:6">
      <c r="E59" s="510"/>
      <c r="F59" s="510"/>
    </row>
    <row r="60" spans="1:6" ht="15" customHeight="1">
      <c r="B60" s="506"/>
      <c r="C60" s="514"/>
      <c r="D60" s="514"/>
      <c r="E60" s="514"/>
      <c r="F60" s="516"/>
    </row>
    <row r="62" spans="1:6">
      <c r="F62" s="516"/>
    </row>
  </sheetData>
  <sheetProtection algorithmName="SHA-512" hashValue="fwahyKbHsZTNoRfMniBEvEr+hkaPkFjaY67nCw/Yd/AiiTaZBhoS8WWccZ5Zko+zgiYG7XzWSzqBzJUl+rbs3Q==" saltValue="8EhGar7LG5tRm91B32ntU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61" fitToHeight="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FBD94-07EF-4CB8-AD91-B2B951BA003C}">
  <dimension ref="A1:F65"/>
  <sheetViews>
    <sheetView showGridLines="0" zoomScale="75" zoomScaleNormal="75" zoomScaleSheetLayoutView="100" workbookViewId="0">
      <pane ySplit="10" topLeftCell="A11" activePane="bottomLeft" state="frozen"/>
      <selection pane="bottomLeft"/>
    </sheetView>
  </sheetViews>
  <sheetFormatPr defaultColWidth="14" defaultRowHeight="15.5"/>
  <cols>
    <col min="1" max="1" width="12.33203125" style="611" customWidth="1"/>
    <col min="2" max="2" width="74.6640625" style="531" customWidth="1"/>
    <col min="3" max="3" width="11" style="531" customWidth="1"/>
    <col min="4" max="4" width="13.44140625" style="606" customWidth="1"/>
    <col min="5" max="5" width="16" style="531" customWidth="1"/>
    <col min="6" max="6" width="28.88671875" style="531" customWidth="1"/>
    <col min="7" max="16384" width="14" style="531"/>
  </cols>
  <sheetData>
    <row r="1" spans="1:6" ht="29.5">
      <c r="A1" s="525"/>
      <c r="B1" s="526" t="s">
        <v>1663</v>
      </c>
      <c r="C1" s="527" t="s">
        <v>1664</v>
      </c>
      <c r="D1" s="528"/>
      <c r="E1" s="529"/>
      <c r="F1" s="530"/>
    </row>
    <row r="2" spans="1:6" ht="30" customHeight="1">
      <c r="A2" s="532"/>
      <c r="B2" s="728" t="s">
        <v>1665</v>
      </c>
      <c r="C2" s="728"/>
      <c r="D2" s="728"/>
      <c r="E2" s="728"/>
      <c r="F2" s="533"/>
    </row>
    <row r="3" spans="1:6" ht="30.75" customHeight="1" thickBot="1">
      <c r="A3" s="532"/>
      <c r="B3" s="534" t="s">
        <v>1666</v>
      </c>
      <c r="C3" s="729" t="s">
        <v>1667</v>
      </c>
      <c r="D3" s="730"/>
      <c r="E3" s="730"/>
      <c r="F3" s="535" t="s">
        <v>1668</v>
      </c>
    </row>
    <row r="4" spans="1:6" ht="30.75" customHeight="1" thickBot="1">
      <c r="A4" s="536" t="s">
        <v>1669</v>
      </c>
      <c r="B4" s="537" t="s">
        <v>1670</v>
      </c>
      <c r="C4" s="538" t="s">
        <v>1671</v>
      </c>
      <c r="D4" s="539" t="s">
        <v>122</v>
      </c>
      <c r="E4" s="540" t="s">
        <v>1672</v>
      </c>
      <c r="F4" s="541" t="s">
        <v>1673</v>
      </c>
    </row>
    <row r="5" spans="1:6" ht="19.5" customHeight="1">
      <c r="A5" s="542">
        <v>1</v>
      </c>
      <c r="B5" s="543" t="str">
        <f>B12</f>
        <v>Spínací zařízení</v>
      </c>
      <c r="C5" s="542"/>
      <c r="D5" s="544"/>
      <c r="E5" s="545"/>
      <c r="F5" s="546">
        <f>F13</f>
        <v>0</v>
      </c>
    </row>
    <row r="6" spans="1:6" ht="19.5" customHeight="1">
      <c r="A6" s="542">
        <v>2</v>
      </c>
      <c r="B6" s="547" t="str">
        <f>B15</f>
        <v>Rozvody elektrické energie</v>
      </c>
      <c r="C6" s="542"/>
      <c r="D6" s="544"/>
      <c r="E6" s="545"/>
      <c r="F6" s="546">
        <f>F25</f>
        <v>0</v>
      </c>
    </row>
    <row r="7" spans="1:6" ht="19.5" customHeight="1">
      <c r="A7" s="542">
        <v>3</v>
      </c>
      <c r="B7" s="547" t="str">
        <f>B27</f>
        <v>Montáž rozvodů elektrické energie dle  C21 M</v>
      </c>
      <c r="C7" s="542"/>
      <c r="D7" s="544"/>
      <c r="E7" s="545"/>
      <c r="F7" s="546">
        <f>F35</f>
        <v>0</v>
      </c>
    </row>
    <row r="8" spans="1:6" ht="19.5" customHeight="1">
      <c r="A8" s="542">
        <v>4</v>
      </c>
      <c r="B8" s="547" t="str">
        <f>B37</f>
        <v xml:space="preserve">Osvětlení </v>
      </c>
      <c r="C8" s="542"/>
      <c r="D8" s="544"/>
      <c r="E8" s="545"/>
      <c r="F8" s="546">
        <f>F41</f>
        <v>0</v>
      </c>
    </row>
    <row r="9" spans="1:6" ht="19.5" customHeight="1" thickBot="1">
      <c r="A9" s="542">
        <v>5</v>
      </c>
      <c r="B9" s="547" t="str">
        <f>B43</f>
        <v>Montáž osvětlení</v>
      </c>
      <c r="C9" s="542"/>
      <c r="D9" s="544"/>
      <c r="E9" s="545"/>
      <c r="F9" s="546">
        <f>F45</f>
        <v>0</v>
      </c>
    </row>
    <row r="10" spans="1:6" ht="19.5" customHeight="1" thickBot="1">
      <c r="A10" s="548"/>
      <c r="B10" s="549" t="s">
        <v>1674</v>
      </c>
      <c r="C10" s="548"/>
      <c r="D10" s="550"/>
      <c r="E10" s="551"/>
      <c r="F10" s="552">
        <f>SUM(F5:F9)</f>
        <v>0</v>
      </c>
    </row>
    <row r="11" spans="1:6" ht="18" thickBot="1">
      <c r="A11" s="553"/>
      <c r="B11" s="553"/>
      <c r="C11" s="554"/>
      <c r="D11" s="555"/>
      <c r="E11" s="556"/>
      <c r="F11" s="557"/>
    </row>
    <row r="12" spans="1:6" ht="18.5" thickBot="1">
      <c r="A12" s="558"/>
      <c r="B12" s="559" t="s">
        <v>1675</v>
      </c>
      <c r="C12" s="560"/>
      <c r="D12" s="561"/>
      <c r="E12" s="562"/>
      <c r="F12" s="563"/>
    </row>
    <row r="13" spans="1:6" ht="18.5" thickBot="1">
      <c r="A13" s="564"/>
      <c r="B13" s="565" t="s">
        <v>1676</v>
      </c>
      <c r="C13" s="566"/>
      <c r="D13" s="567"/>
      <c r="E13" s="568"/>
      <c r="F13" s="569"/>
    </row>
    <row r="14" spans="1:6" ht="15.75" customHeight="1" thickBot="1">
      <c r="A14" s="553"/>
      <c r="B14" s="553"/>
      <c r="C14" s="554"/>
      <c r="D14" s="555"/>
      <c r="E14" s="556"/>
      <c r="F14" s="557"/>
    </row>
    <row r="15" spans="1:6" ht="18.5" thickBot="1">
      <c r="A15" s="564"/>
      <c r="B15" s="559" t="s">
        <v>1677</v>
      </c>
      <c r="C15" s="560"/>
      <c r="D15" s="561"/>
      <c r="E15" s="562"/>
      <c r="F15" s="570"/>
    </row>
    <row r="16" spans="1:6" ht="16" thickBot="1">
      <c r="A16" s="571">
        <v>1</v>
      </c>
      <c r="B16" s="572" t="s">
        <v>1678</v>
      </c>
      <c r="C16" s="573" t="s">
        <v>1679</v>
      </c>
      <c r="D16" s="574">
        <v>4</v>
      </c>
      <c r="E16" s="575"/>
      <c r="F16" s="576">
        <f t="shared" ref="F16:F20" si="0">D16*E16</f>
        <v>0</v>
      </c>
    </row>
    <row r="17" spans="1:6" ht="14.25" customHeight="1" thickBot="1">
      <c r="A17" s="571">
        <v>2</v>
      </c>
      <c r="B17" s="572" t="s">
        <v>1680</v>
      </c>
      <c r="C17" s="573" t="s">
        <v>1679</v>
      </c>
      <c r="D17" s="574">
        <v>5</v>
      </c>
      <c r="E17" s="575"/>
      <c r="F17" s="576">
        <f t="shared" si="0"/>
        <v>0</v>
      </c>
    </row>
    <row r="18" spans="1:6" ht="16" thickBot="1">
      <c r="A18" s="571">
        <v>3</v>
      </c>
      <c r="B18" s="572" t="s">
        <v>1681</v>
      </c>
      <c r="C18" s="573" t="s">
        <v>1623</v>
      </c>
      <c r="D18" s="574">
        <v>2</v>
      </c>
      <c r="E18" s="575"/>
      <c r="F18" s="576">
        <f t="shared" si="0"/>
        <v>0</v>
      </c>
    </row>
    <row r="19" spans="1:6" ht="16" thickBot="1">
      <c r="A19" s="571">
        <v>4</v>
      </c>
      <c r="B19" s="572" t="s">
        <v>1682</v>
      </c>
      <c r="C19" s="573" t="s">
        <v>1623</v>
      </c>
      <c r="D19" s="574">
        <v>1</v>
      </c>
      <c r="E19" s="575"/>
      <c r="F19" s="576">
        <f t="shared" si="0"/>
        <v>0</v>
      </c>
    </row>
    <row r="20" spans="1:6" ht="16" thickBot="1">
      <c r="A20" s="571">
        <v>5</v>
      </c>
      <c r="B20" s="572" t="s">
        <v>1683</v>
      </c>
      <c r="C20" s="573" t="s">
        <v>1623</v>
      </c>
      <c r="D20" s="574">
        <v>1</v>
      </c>
      <c r="E20" s="575"/>
      <c r="F20" s="576">
        <f t="shared" si="0"/>
        <v>0</v>
      </c>
    </row>
    <row r="21" spans="1:6" ht="16" thickBot="1">
      <c r="A21" s="571">
        <v>6</v>
      </c>
      <c r="B21" s="572" t="s">
        <v>1684</v>
      </c>
      <c r="C21" s="573" t="s">
        <v>189</v>
      </c>
      <c r="D21" s="574">
        <v>15</v>
      </c>
      <c r="E21" s="575"/>
      <c r="F21" s="576">
        <f>D21*E21</f>
        <v>0</v>
      </c>
    </row>
    <row r="22" spans="1:6" ht="16" thickBot="1">
      <c r="A22" s="571">
        <v>7</v>
      </c>
      <c r="B22" s="572" t="s">
        <v>1685</v>
      </c>
      <c r="C22" s="573" t="s">
        <v>189</v>
      </c>
      <c r="D22" s="574">
        <v>15</v>
      </c>
      <c r="E22" s="575"/>
      <c r="F22" s="576">
        <f>D22*E22</f>
        <v>0</v>
      </c>
    </row>
    <row r="23" spans="1:6" ht="16" thickBot="1">
      <c r="A23" s="571">
        <v>8</v>
      </c>
      <c r="B23" s="572" t="s">
        <v>1686</v>
      </c>
      <c r="C23" s="573" t="s">
        <v>189</v>
      </c>
      <c r="D23" s="574">
        <v>40</v>
      </c>
      <c r="E23" s="575"/>
      <c r="F23" s="576">
        <f t="shared" ref="F23:F24" si="1">D23*E23</f>
        <v>0</v>
      </c>
    </row>
    <row r="24" spans="1:6" ht="16" thickBot="1">
      <c r="A24" s="571">
        <v>9</v>
      </c>
      <c r="B24" s="572" t="s">
        <v>1687</v>
      </c>
      <c r="C24" s="573" t="s">
        <v>189</v>
      </c>
      <c r="D24" s="574">
        <v>30</v>
      </c>
      <c r="E24" s="575"/>
      <c r="F24" s="576">
        <f t="shared" si="1"/>
        <v>0</v>
      </c>
    </row>
    <row r="25" spans="1:6" ht="18.5" thickBot="1">
      <c r="A25" s="577"/>
      <c r="B25" s="559" t="s">
        <v>1688</v>
      </c>
      <c r="C25" s="560"/>
      <c r="D25" s="561"/>
      <c r="E25" s="578"/>
      <c r="F25" s="579">
        <f>SUM(F16:F24)</f>
        <v>0</v>
      </c>
    </row>
    <row r="26" spans="1:6" ht="15.75" customHeight="1" thickBot="1">
      <c r="A26" s="580"/>
      <c r="B26" s="580"/>
      <c r="C26" s="581"/>
      <c r="D26" s="582"/>
      <c r="E26" s="583"/>
      <c r="F26" s="584"/>
    </row>
    <row r="27" spans="1:6" ht="18.5" thickBot="1">
      <c r="A27" s="564"/>
      <c r="B27" s="731" t="s">
        <v>1689</v>
      </c>
      <c r="C27" s="731"/>
      <c r="D27" s="561"/>
      <c r="E27" s="562"/>
      <c r="F27" s="563"/>
    </row>
    <row r="28" spans="1:6" ht="16" thickBot="1">
      <c r="A28" s="571">
        <v>1</v>
      </c>
      <c r="B28" s="572" t="s">
        <v>1690</v>
      </c>
      <c r="C28" s="573" t="s">
        <v>1679</v>
      </c>
      <c r="D28" s="574">
        <v>5</v>
      </c>
      <c r="E28" s="585"/>
      <c r="F28" s="576">
        <f t="shared" ref="F28:F29" si="2">D28*E28</f>
        <v>0</v>
      </c>
    </row>
    <row r="29" spans="1:6" ht="16" thickBot="1">
      <c r="A29" s="571">
        <v>2</v>
      </c>
      <c r="B29" s="572" t="s">
        <v>1691</v>
      </c>
      <c r="C29" s="573" t="s">
        <v>1679</v>
      </c>
      <c r="D29" s="574">
        <v>5</v>
      </c>
      <c r="E29" s="585"/>
      <c r="F29" s="576">
        <f t="shared" si="2"/>
        <v>0</v>
      </c>
    </row>
    <row r="30" spans="1:6" ht="16" thickBot="1">
      <c r="A30" s="571">
        <v>3</v>
      </c>
      <c r="B30" s="572" t="s">
        <v>1692</v>
      </c>
      <c r="C30" s="573" t="s">
        <v>189</v>
      </c>
      <c r="D30" s="574">
        <v>70</v>
      </c>
      <c r="E30" s="585"/>
      <c r="F30" s="576">
        <f>D30*E30</f>
        <v>0</v>
      </c>
    </row>
    <row r="31" spans="1:6" ht="16" thickBot="1">
      <c r="A31" s="571">
        <v>4</v>
      </c>
      <c r="B31" s="572" t="s">
        <v>1693</v>
      </c>
      <c r="C31" s="573" t="s">
        <v>1679</v>
      </c>
      <c r="D31" s="574">
        <v>2</v>
      </c>
      <c r="E31" s="585"/>
      <c r="F31" s="576">
        <f>D31*E31</f>
        <v>0</v>
      </c>
    </row>
    <row r="32" spans="1:6" ht="16" thickBot="1">
      <c r="A32" s="571">
        <v>5</v>
      </c>
      <c r="B32" s="572" t="s">
        <v>1694</v>
      </c>
      <c r="C32" s="573" t="s">
        <v>1679</v>
      </c>
      <c r="D32" s="574">
        <v>2</v>
      </c>
      <c r="E32" s="585"/>
      <c r="F32" s="576">
        <f>D32*E32</f>
        <v>0</v>
      </c>
    </row>
    <row r="33" spans="1:6" ht="16" thickBot="1">
      <c r="A33" s="571">
        <v>6</v>
      </c>
      <c r="B33" s="586" t="s">
        <v>1695</v>
      </c>
      <c r="C33" s="587" t="s">
        <v>1679</v>
      </c>
      <c r="D33" s="588">
        <v>5</v>
      </c>
      <c r="E33" s="589"/>
      <c r="F33" s="590">
        <f t="shared" ref="F33:F34" si="3">D33*E33</f>
        <v>0</v>
      </c>
    </row>
    <row r="34" spans="1:6" ht="16" thickBot="1">
      <c r="A34" s="571">
        <v>7</v>
      </c>
      <c r="B34" s="586" t="s">
        <v>1696</v>
      </c>
      <c r="C34" s="587" t="s">
        <v>1697</v>
      </c>
      <c r="D34" s="588">
        <v>8</v>
      </c>
      <c r="E34" s="589"/>
      <c r="F34" s="590">
        <f t="shared" si="3"/>
        <v>0</v>
      </c>
    </row>
    <row r="35" spans="1:6" ht="18.5" thickBot="1">
      <c r="A35" s="564"/>
      <c r="B35" s="559" t="s">
        <v>1688</v>
      </c>
      <c r="C35" s="560"/>
      <c r="D35" s="561"/>
      <c r="E35" s="578"/>
      <c r="F35" s="579">
        <f>SUM(F28:F34)</f>
        <v>0</v>
      </c>
    </row>
    <row r="36" spans="1:6" ht="15.75" customHeight="1" thickBot="1">
      <c r="A36" s="580"/>
      <c r="B36" s="580"/>
      <c r="C36" s="581"/>
      <c r="D36" s="582"/>
      <c r="E36" s="583"/>
      <c r="F36" s="584"/>
    </row>
    <row r="37" spans="1:6" ht="18.5" thickBot="1">
      <c r="A37" s="564"/>
      <c r="B37" s="559" t="s">
        <v>1698</v>
      </c>
      <c r="C37" s="560"/>
      <c r="D37" s="561"/>
      <c r="E37" s="562"/>
      <c r="F37" s="563"/>
    </row>
    <row r="38" spans="1:6" ht="18.5" thickBot="1">
      <c r="A38" s="564"/>
      <c r="B38" s="559" t="s">
        <v>1699</v>
      </c>
      <c r="C38" s="560"/>
      <c r="D38" s="561"/>
      <c r="E38" s="562"/>
      <c r="F38" s="563"/>
    </row>
    <row r="39" spans="1:6" ht="16" thickBot="1">
      <c r="A39" s="571">
        <v>1</v>
      </c>
      <c r="B39" s="572" t="s">
        <v>1700</v>
      </c>
      <c r="C39" s="573" t="s">
        <v>1679</v>
      </c>
      <c r="D39" s="574">
        <v>2</v>
      </c>
      <c r="E39" s="585"/>
      <c r="F39" s="576">
        <f t="shared" ref="F39:F40" si="4">D39*E39</f>
        <v>0</v>
      </c>
    </row>
    <row r="40" spans="1:6" ht="16" thickBot="1">
      <c r="A40" s="571">
        <v>2</v>
      </c>
      <c r="B40" s="572" t="s">
        <v>1701</v>
      </c>
      <c r="C40" s="573" t="s">
        <v>1702</v>
      </c>
      <c r="D40" s="574">
        <v>2</v>
      </c>
      <c r="E40" s="585"/>
      <c r="F40" s="576">
        <f t="shared" si="4"/>
        <v>0</v>
      </c>
    </row>
    <row r="41" spans="1:6" ht="18.5" thickBot="1">
      <c r="A41" s="564"/>
      <c r="B41" s="591" t="s">
        <v>1688</v>
      </c>
      <c r="C41" s="592"/>
      <c r="D41" s="593"/>
      <c r="E41" s="594"/>
      <c r="F41" s="595">
        <f>SUM(F39:F40)</f>
        <v>0</v>
      </c>
    </row>
    <row r="42" spans="1:6" ht="15.75" customHeight="1" thickBot="1">
      <c r="A42" s="580"/>
      <c r="B42" s="580"/>
      <c r="C42" s="581"/>
      <c r="D42" s="582"/>
      <c r="E42" s="583"/>
      <c r="F42" s="584"/>
    </row>
    <row r="43" spans="1:6" ht="18.5" thickBot="1">
      <c r="A43" s="564"/>
      <c r="B43" s="559" t="s">
        <v>1703</v>
      </c>
      <c r="C43" s="560"/>
      <c r="D43" s="561"/>
      <c r="E43" s="562"/>
      <c r="F43" s="563"/>
    </row>
    <row r="44" spans="1:6" ht="16" thickBot="1">
      <c r="A44" s="577">
        <v>1</v>
      </c>
      <c r="B44" s="596" t="s">
        <v>1704</v>
      </c>
      <c r="C44" s="597" t="s">
        <v>1623</v>
      </c>
      <c r="D44" s="598">
        <v>5</v>
      </c>
      <c r="E44" s="599"/>
      <c r="F44" s="600">
        <f t="shared" ref="F44" si="5">D44*E44</f>
        <v>0</v>
      </c>
    </row>
    <row r="45" spans="1:6" ht="18.5" thickBot="1">
      <c r="A45" s="564"/>
      <c r="B45" s="559" t="s">
        <v>1688</v>
      </c>
      <c r="C45" s="560"/>
      <c r="D45" s="561"/>
      <c r="E45" s="578"/>
      <c r="F45" s="579">
        <f>SUM(F44)</f>
        <v>0</v>
      </c>
    </row>
    <row r="46" spans="1:6" ht="15.75" customHeight="1" thickBot="1">
      <c r="A46" s="580"/>
      <c r="B46" s="580"/>
      <c r="C46" s="581"/>
      <c r="D46" s="582"/>
      <c r="E46" s="583"/>
      <c r="F46" s="584"/>
    </row>
    <row r="47" spans="1:6" ht="20.5" thickBot="1">
      <c r="A47" s="577"/>
      <c r="B47" s="601" t="s">
        <v>1674</v>
      </c>
      <c r="C47" s="602"/>
      <c r="D47" s="561"/>
      <c r="E47" s="603"/>
      <c r="F47" s="604">
        <f>SUM(F10)</f>
        <v>0</v>
      </c>
    </row>
    <row r="49" spans="2:5" ht="18">
      <c r="B49" s="605"/>
    </row>
    <row r="50" spans="2:5" ht="18">
      <c r="B50" s="605" t="s">
        <v>1705</v>
      </c>
    </row>
    <row r="51" spans="2:5" ht="18">
      <c r="B51" s="605"/>
    </row>
    <row r="53" spans="2:5" ht="18">
      <c r="B53" s="607"/>
      <c r="C53" s="608"/>
    </row>
    <row r="55" spans="2:5" ht="18">
      <c r="B55" s="605"/>
    </row>
    <row r="56" spans="2:5" ht="18">
      <c r="B56" s="609"/>
    </row>
    <row r="58" spans="2:5">
      <c r="E58" s="610"/>
    </row>
    <row r="59" spans="2:5">
      <c r="E59" s="610"/>
    </row>
    <row r="60" spans="2:5">
      <c r="E60" s="610"/>
    </row>
    <row r="61" spans="2:5">
      <c r="E61" s="610"/>
    </row>
    <row r="62" spans="2:5">
      <c r="E62" s="610"/>
    </row>
    <row r="63" spans="2:5">
      <c r="E63" s="610"/>
    </row>
    <row r="64" spans="2:5">
      <c r="E64" s="610"/>
    </row>
    <row r="65" spans="5:5">
      <c r="E65" s="610"/>
    </row>
  </sheetData>
  <sheetProtection algorithmName="SHA-512" hashValue="vKw149BeyQM3a9jMZiJ96pWeRE7NiTkiMNHC66lzSgNTZk50F7hcRGix54ocPyf+khoFBq9j39ZmZdhXhVnA4Q==" saltValue="J3jy/LfUAHzBSd4lcqIPbA==" spinCount="100000" sheet="1" objects="1" scenarios="1"/>
  <mergeCells count="3">
    <mergeCell ref="B2:E2"/>
    <mergeCell ref="C3:E3"/>
    <mergeCell ref="B27:C27"/>
  </mergeCells>
  <printOptions horizontalCentered="1"/>
  <pageMargins left="0.39370078740157483" right="0.39370078740157483" top="0.59055118110236227" bottom="0.71" header="0.51181102362204722" footer="0.51"/>
  <pageSetup paperSize="9" scale="75" orientation="portrait" r:id="rId1"/>
  <headerFooter alignWithMargins="0"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AE204-D436-4565-B301-5B53C8D2A43F}">
  <dimension ref="A1:F98"/>
  <sheetViews>
    <sheetView showGridLines="0" zoomScale="75" zoomScaleNormal="75" zoomScaleSheetLayoutView="100" workbookViewId="0">
      <pane ySplit="10" topLeftCell="A11" activePane="bottomLeft" state="frozen"/>
      <selection pane="bottomLeft"/>
    </sheetView>
  </sheetViews>
  <sheetFormatPr defaultColWidth="14" defaultRowHeight="15.5"/>
  <cols>
    <col min="1" max="1" width="12.33203125" style="611" customWidth="1"/>
    <col min="2" max="2" width="74.6640625" style="531" customWidth="1"/>
    <col min="3" max="3" width="11" style="531" customWidth="1"/>
    <col min="4" max="4" width="13.44140625" style="606" customWidth="1"/>
    <col min="5" max="5" width="16" style="531" customWidth="1"/>
    <col min="6" max="6" width="28.88671875" style="531" customWidth="1"/>
    <col min="7" max="16384" width="14" style="531"/>
  </cols>
  <sheetData>
    <row r="1" spans="1:6" ht="29.5">
      <c r="A1" s="525"/>
      <c r="B1" s="526" t="s">
        <v>1663</v>
      </c>
      <c r="C1" s="527" t="s">
        <v>1664</v>
      </c>
      <c r="D1" s="528"/>
      <c r="E1" s="529"/>
      <c r="F1" s="530"/>
    </row>
    <row r="2" spans="1:6" ht="30" customHeight="1">
      <c r="A2" s="532"/>
      <c r="B2" s="728" t="s">
        <v>1706</v>
      </c>
      <c r="C2" s="728"/>
      <c r="D2" s="728"/>
      <c r="E2" s="728"/>
      <c r="F2" s="533"/>
    </row>
    <row r="3" spans="1:6" ht="30.75" customHeight="1" thickBot="1">
      <c r="A3" s="532"/>
      <c r="B3" s="534" t="s">
        <v>1666</v>
      </c>
      <c r="C3" s="729" t="s">
        <v>1667</v>
      </c>
      <c r="D3" s="730"/>
      <c r="E3" s="730"/>
      <c r="F3" s="535" t="s">
        <v>1668</v>
      </c>
    </row>
    <row r="4" spans="1:6" ht="30.75" customHeight="1" thickBot="1">
      <c r="A4" s="536" t="s">
        <v>1669</v>
      </c>
      <c r="B4" s="537" t="s">
        <v>1670</v>
      </c>
      <c r="C4" s="538" t="s">
        <v>1671</v>
      </c>
      <c r="D4" s="539" t="s">
        <v>122</v>
      </c>
      <c r="E4" s="540" t="s">
        <v>1672</v>
      </c>
      <c r="F4" s="541" t="s">
        <v>1673</v>
      </c>
    </row>
    <row r="5" spans="1:6" ht="19.5" customHeight="1">
      <c r="A5" s="542">
        <v>1</v>
      </c>
      <c r="B5" s="543" t="str">
        <f>B12</f>
        <v>Spínací zařízení</v>
      </c>
      <c r="C5" s="542"/>
      <c r="D5" s="544"/>
      <c r="E5" s="545"/>
      <c r="F5" s="546">
        <f>F27</f>
        <v>0</v>
      </c>
    </row>
    <row r="6" spans="1:6" ht="19.5" customHeight="1">
      <c r="A6" s="542">
        <v>2</v>
      </c>
      <c r="B6" s="547" t="str">
        <f>B29</f>
        <v>Rozvody elektrické energie</v>
      </c>
      <c r="C6" s="542"/>
      <c r="D6" s="544"/>
      <c r="E6" s="545"/>
      <c r="F6" s="546">
        <f>F54</f>
        <v>0</v>
      </c>
    </row>
    <row r="7" spans="1:6" ht="19.5" customHeight="1">
      <c r="A7" s="542">
        <v>3</v>
      </c>
      <c r="B7" s="547" t="str">
        <f>B56</f>
        <v>Montáž rozvodů elektrické energie dle  C21 M</v>
      </c>
      <c r="C7" s="542"/>
      <c r="D7" s="544"/>
      <c r="E7" s="545"/>
      <c r="F7" s="546">
        <f>F72</f>
        <v>0</v>
      </c>
    </row>
    <row r="8" spans="1:6" ht="19.5" customHeight="1">
      <c r="A8" s="542">
        <v>4</v>
      </c>
      <c r="B8" s="547" t="str">
        <f>B74</f>
        <v xml:space="preserve">Osvětlení </v>
      </c>
      <c r="C8" s="542"/>
      <c r="D8" s="544"/>
      <c r="E8" s="545"/>
      <c r="F8" s="546">
        <f>F75</f>
        <v>0</v>
      </c>
    </row>
    <row r="9" spans="1:6" ht="19.5" customHeight="1" thickBot="1">
      <c r="A9" s="542">
        <v>5</v>
      </c>
      <c r="B9" s="547" t="str">
        <f>B77</f>
        <v>Montáž osvětlení</v>
      </c>
      <c r="C9" s="542"/>
      <c r="D9" s="544"/>
      <c r="E9" s="545"/>
      <c r="F9" s="546">
        <f>F78</f>
        <v>0</v>
      </c>
    </row>
    <row r="10" spans="1:6" ht="19.5" customHeight="1" thickBot="1">
      <c r="A10" s="548"/>
      <c r="B10" s="549" t="s">
        <v>1674</v>
      </c>
      <c r="C10" s="548"/>
      <c r="D10" s="550"/>
      <c r="E10" s="551"/>
      <c r="F10" s="552">
        <f>SUM(F5:F7)</f>
        <v>0</v>
      </c>
    </row>
    <row r="11" spans="1:6" ht="18" thickBot="1">
      <c r="A11" s="553"/>
      <c r="B11" s="553"/>
      <c r="C11" s="554"/>
      <c r="D11" s="555"/>
      <c r="E11" s="556"/>
      <c r="F11" s="557"/>
    </row>
    <row r="12" spans="1:6" ht="18.5" thickBot="1">
      <c r="A12" s="558"/>
      <c r="B12" s="559" t="s">
        <v>1675</v>
      </c>
      <c r="C12" s="560"/>
      <c r="D12" s="561"/>
      <c r="E12" s="562"/>
      <c r="F12" s="563"/>
    </row>
    <row r="13" spans="1:6" ht="16" thickBot="1">
      <c r="A13" s="577">
        <v>1</v>
      </c>
      <c r="B13" s="612" t="s">
        <v>1707</v>
      </c>
      <c r="C13" s="613"/>
      <c r="D13" s="614"/>
      <c r="E13" s="615"/>
      <c r="F13" s="615"/>
    </row>
    <row r="14" spans="1:6" ht="16" thickBot="1">
      <c r="A14" s="577">
        <v>2</v>
      </c>
      <c r="B14" s="616" t="s">
        <v>1708</v>
      </c>
      <c r="C14" s="613" t="s">
        <v>1679</v>
      </c>
      <c r="D14" s="614">
        <v>1</v>
      </c>
      <c r="E14" s="617"/>
      <c r="F14" s="615">
        <f t="shared" ref="F14:F21" si="0">D14*E14</f>
        <v>0</v>
      </c>
    </row>
    <row r="15" spans="1:6" ht="16" thickBot="1">
      <c r="A15" s="577">
        <v>3</v>
      </c>
      <c r="B15" s="616" t="s">
        <v>1709</v>
      </c>
      <c r="C15" s="613" t="s">
        <v>1679</v>
      </c>
      <c r="D15" s="614">
        <v>1</v>
      </c>
      <c r="E15" s="617"/>
      <c r="F15" s="615">
        <f t="shared" si="0"/>
        <v>0</v>
      </c>
    </row>
    <row r="16" spans="1:6" ht="16" thickBot="1">
      <c r="A16" s="577">
        <v>4</v>
      </c>
      <c r="B16" s="616" t="s">
        <v>1710</v>
      </c>
      <c r="C16" s="613" t="s">
        <v>1679</v>
      </c>
      <c r="D16" s="614">
        <v>1</v>
      </c>
      <c r="E16" s="617"/>
      <c r="F16" s="615">
        <f t="shared" si="0"/>
        <v>0</v>
      </c>
    </row>
    <row r="17" spans="1:6" ht="16" thickBot="1">
      <c r="A17" s="577">
        <v>5</v>
      </c>
      <c r="B17" s="616" t="s">
        <v>1711</v>
      </c>
      <c r="C17" s="613" t="s">
        <v>1679</v>
      </c>
      <c r="D17" s="614">
        <v>1</v>
      </c>
      <c r="E17" s="617"/>
      <c r="F17" s="615">
        <f t="shared" si="0"/>
        <v>0</v>
      </c>
    </row>
    <row r="18" spans="1:6" ht="16" thickBot="1">
      <c r="A18" s="577">
        <v>6</v>
      </c>
      <c r="B18" s="616" t="s">
        <v>1712</v>
      </c>
      <c r="C18" s="613" t="s">
        <v>1679</v>
      </c>
      <c r="D18" s="614">
        <v>2</v>
      </c>
      <c r="E18" s="617"/>
      <c r="F18" s="615">
        <f t="shared" si="0"/>
        <v>0</v>
      </c>
    </row>
    <row r="19" spans="1:6" ht="16" thickBot="1">
      <c r="A19" s="577">
        <v>7</v>
      </c>
      <c r="B19" s="616" t="s">
        <v>1713</v>
      </c>
      <c r="C19" s="613" t="s">
        <v>1679</v>
      </c>
      <c r="D19" s="614">
        <v>2</v>
      </c>
      <c r="E19" s="617"/>
      <c r="F19" s="615">
        <f t="shared" si="0"/>
        <v>0</v>
      </c>
    </row>
    <row r="20" spans="1:6" ht="16" thickBot="1">
      <c r="A20" s="577">
        <v>8</v>
      </c>
      <c r="B20" s="616" t="s">
        <v>1714</v>
      </c>
      <c r="C20" s="613" t="s">
        <v>1679</v>
      </c>
      <c r="D20" s="614">
        <v>10</v>
      </c>
      <c r="E20" s="617"/>
      <c r="F20" s="615">
        <f t="shared" si="0"/>
        <v>0</v>
      </c>
    </row>
    <row r="21" spans="1:6" ht="16" thickBot="1">
      <c r="A21" s="577">
        <v>9</v>
      </c>
      <c r="B21" s="616" t="s">
        <v>1715</v>
      </c>
      <c r="C21" s="613" t="s">
        <v>1679</v>
      </c>
      <c r="D21" s="614">
        <v>1</v>
      </c>
      <c r="E21" s="617"/>
      <c r="F21" s="615">
        <f t="shared" si="0"/>
        <v>0</v>
      </c>
    </row>
    <row r="22" spans="1:6" ht="16" thickBot="1">
      <c r="A22" s="577">
        <v>10</v>
      </c>
      <c r="B22" s="616"/>
      <c r="C22" s="613"/>
      <c r="D22" s="614"/>
      <c r="E22" s="615"/>
      <c r="F22" s="615"/>
    </row>
    <row r="23" spans="1:6" ht="16" thickBot="1">
      <c r="A23" s="577">
        <v>11</v>
      </c>
      <c r="B23" s="618" t="s">
        <v>1716</v>
      </c>
      <c r="C23" s="619"/>
      <c r="D23" s="620"/>
      <c r="E23" s="620"/>
      <c r="F23" s="620"/>
    </row>
    <row r="24" spans="1:6" ht="16" thickBot="1">
      <c r="A24" s="577">
        <v>12</v>
      </c>
      <c r="B24" s="616" t="s">
        <v>1710</v>
      </c>
      <c r="C24" s="613" t="s">
        <v>1679</v>
      </c>
      <c r="D24" s="614">
        <v>1</v>
      </c>
      <c r="E24" s="617"/>
      <c r="F24" s="615">
        <f>D24*E24</f>
        <v>0</v>
      </c>
    </row>
    <row r="25" spans="1:6" ht="16" thickBot="1">
      <c r="A25" s="577">
        <v>13</v>
      </c>
      <c r="B25" s="616" t="s">
        <v>1712</v>
      </c>
      <c r="C25" s="613" t="s">
        <v>1679</v>
      </c>
      <c r="D25" s="614">
        <v>1</v>
      </c>
      <c r="E25" s="617"/>
      <c r="F25" s="615">
        <f t="shared" ref="F25:F26" si="1">D25*E25</f>
        <v>0</v>
      </c>
    </row>
    <row r="26" spans="1:6" ht="16" thickBot="1">
      <c r="A26" s="577">
        <v>14</v>
      </c>
      <c r="B26" s="616" t="s">
        <v>1717</v>
      </c>
      <c r="C26" s="613" t="s">
        <v>1679</v>
      </c>
      <c r="D26" s="614">
        <v>1</v>
      </c>
      <c r="E26" s="617"/>
      <c r="F26" s="615">
        <f t="shared" si="1"/>
        <v>0</v>
      </c>
    </row>
    <row r="27" spans="1:6" ht="18.5" thickBot="1">
      <c r="A27" s="564"/>
      <c r="B27" s="565" t="s">
        <v>1676</v>
      </c>
      <c r="C27" s="566"/>
      <c r="D27" s="567"/>
      <c r="E27" s="568"/>
      <c r="F27" s="569">
        <f>SUM(F13:F26)</f>
        <v>0</v>
      </c>
    </row>
    <row r="28" spans="1:6" ht="15.75" customHeight="1" thickBot="1">
      <c r="A28" s="553"/>
      <c r="B28" s="553"/>
      <c r="C28" s="554"/>
      <c r="D28" s="555"/>
      <c r="E28" s="556"/>
      <c r="F28" s="557"/>
    </row>
    <row r="29" spans="1:6" ht="18.5" thickBot="1">
      <c r="A29" s="564"/>
      <c r="B29" s="559" t="s">
        <v>1677</v>
      </c>
      <c r="C29" s="560"/>
      <c r="D29" s="561"/>
      <c r="E29" s="562"/>
      <c r="F29" s="570"/>
    </row>
    <row r="30" spans="1:6" ht="16" thickBot="1">
      <c r="A30" s="571">
        <v>1</v>
      </c>
      <c r="B30" s="572" t="s">
        <v>1678</v>
      </c>
      <c r="C30" s="573" t="s">
        <v>1679</v>
      </c>
      <c r="D30" s="574">
        <v>12</v>
      </c>
      <c r="E30" s="575"/>
      <c r="F30" s="576">
        <f t="shared" ref="F30:F34" si="2">D30*E30</f>
        <v>0</v>
      </c>
    </row>
    <row r="31" spans="1:6" ht="16" thickBot="1">
      <c r="A31" s="571">
        <v>2</v>
      </c>
      <c r="B31" s="572" t="s">
        <v>1718</v>
      </c>
      <c r="C31" s="573" t="s">
        <v>1679</v>
      </c>
      <c r="D31" s="574">
        <v>2</v>
      </c>
      <c r="E31" s="575"/>
      <c r="F31" s="576">
        <f t="shared" si="2"/>
        <v>0</v>
      </c>
    </row>
    <row r="32" spans="1:6" ht="16" thickBot="1">
      <c r="A32" s="571">
        <v>3</v>
      </c>
      <c r="B32" s="572" t="s">
        <v>1719</v>
      </c>
      <c r="C32" s="573" t="s">
        <v>1702</v>
      </c>
      <c r="D32" s="574">
        <v>10</v>
      </c>
      <c r="E32" s="575"/>
      <c r="F32" s="576">
        <f t="shared" si="2"/>
        <v>0</v>
      </c>
    </row>
    <row r="33" spans="1:6" ht="14.25" customHeight="1" thickBot="1">
      <c r="A33" s="571">
        <v>4</v>
      </c>
      <c r="B33" s="572" t="s">
        <v>1680</v>
      </c>
      <c r="C33" s="573" t="s">
        <v>1679</v>
      </c>
      <c r="D33" s="574">
        <v>7</v>
      </c>
      <c r="E33" s="575"/>
      <c r="F33" s="576">
        <f t="shared" si="2"/>
        <v>0</v>
      </c>
    </row>
    <row r="34" spans="1:6" ht="14.25" customHeight="1" thickBot="1">
      <c r="A34" s="571">
        <v>5</v>
      </c>
      <c r="B34" s="572" t="s">
        <v>1720</v>
      </c>
      <c r="C34" s="573" t="s">
        <v>1679</v>
      </c>
      <c r="D34" s="574">
        <v>1</v>
      </c>
      <c r="E34" s="575"/>
      <c r="F34" s="576">
        <f t="shared" si="2"/>
        <v>0</v>
      </c>
    </row>
    <row r="35" spans="1:6" ht="14.25" customHeight="1" thickBot="1">
      <c r="A35" s="571">
        <v>6</v>
      </c>
      <c r="B35" s="621" t="s">
        <v>1721</v>
      </c>
      <c r="C35" s="573"/>
      <c r="D35" s="574"/>
      <c r="E35" s="622"/>
      <c r="F35" s="576"/>
    </row>
    <row r="36" spans="1:6" ht="16" thickBot="1">
      <c r="A36" s="571">
        <v>7</v>
      </c>
      <c r="B36" s="572" t="s">
        <v>1722</v>
      </c>
      <c r="C36" s="573" t="s">
        <v>1679</v>
      </c>
      <c r="D36" s="574">
        <v>1</v>
      </c>
      <c r="E36" s="575"/>
      <c r="F36" s="576">
        <f t="shared" ref="F36:F42" si="3">D36*E36</f>
        <v>0</v>
      </c>
    </row>
    <row r="37" spans="1:6" ht="16" thickBot="1">
      <c r="A37" s="571">
        <v>8</v>
      </c>
      <c r="B37" s="572" t="s">
        <v>1723</v>
      </c>
      <c r="C37" s="573" t="s">
        <v>1623</v>
      </c>
      <c r="D37" s="574">
        <v>7</v>
      </c>
      <c r="E37" s="575"/>
      <c r="F37" s="576">
        <f t="shared" si="3"/>
        <v>0</v>
      </c>
    </row>
    <row r="38" spans="1:6" ht="16" thickBot="1">
      <c r="A38" s="571">
        <v>9</v>
      </c>
      <c r="B38" s="572" t="s">
        <v>1724</v>
      </c>
      <c r="C38" s="573" t="s">
        <v>1679</v>
      </c>
      <c r="D38" s="574">
        <v>1</v>
      </c>
      <c r="E38" s="575"/>
      <c r="F38" s="576">
        <f t="shared" si="3"/>
        <v>0</v>
      </c>
    </row>
    <row r="39" spans="1:6" ht="16" thickBot="1">
      <c r="A39" s="571">
        <v>10</v>
      </c>
      <c r="B39" s="572" t="s">
        <v>1682</v>
      </c>
      <c r="C39" s="573" t="s">
        <v>1623</v>
      </c>
      <c r="D39" s="574">
        <v>1</v>
      </c>
      <c r="E39" s="575"/>
      <c r="F39" s="576">
        <f t="shared" si="3"/>
        <v>0</v>
      </c>
    </row>
    <row r="40" spans="1:6" ht="16" thickBot="1">
      <c r="A40" s="571">
        <v>11</v>
      </c>
      <c r="B40" s="572" t="s">
        <v>1725</v>
      </c>
      <c r="C40" s="573" t="s">
        <v>1623</v>
      </c>
      <c r="D40" s="574">
        <v>2</v>
      </c>
      <c r="E40" s="575"/>
      <c r="F40" s="576">
        <f t="shared" si="3"/>
        <v>0</v>
      </c>
    </row>
    <row r="41" spans="1:6" ht="16" thickBot="1">
      <c r="A41" s="571">
        <v>12</v>
      </c>
      <c r="B41" s="572" t="s">
        <v>1726</v>
      </c>
      <c r="C41" s="573" t="s">
        <v>1623</v>
      </c>
      <c r="D41" s="574">
        <v>1</v>
      </c>
      <c r="E41" s="575"/>
      <c r="F41" s="576">
        <f t="shared" si="3"/>
        <v>0</v>
      </c>
    </row>
    <row r="42" spans="1:6" ht="16" thickBot="1">
      <c r="A42" s="571">
        <v>13</v>
      </c>
      <c r="B42" s="572" t="s">
        <v>1727</v>
      </c>
      <c r="C42" s="573" t="s">
        <v>1623</v>
      </c>
      <c r="D42" s="574">
        <v>5</v>
      </c>
      <c r="E42" s="575"/>
      <c r="F42" s="576">
        <f t="shared" si="3"/>
        <v>0</v>
      </c>
    </row>
    <row r="43" spans="1:6" ht="16" thickBot="1">
      <c r="A43" s="571">
        <v>14</v>
      </c>
      <c r="B43" s="572" t="s">
        <v>1685</v>
      </c>
      <c r="C43" s="573" t="s">
        <v>1702</v>
      </c>
      <c r="D43" s="574">
        <v>15</v>
      </c>
      <c r="E43" s="575"/>
      <c r="F43" s="576">
        <f>D43*E43</f>
        <v>0</v>
      </c>
    </row>
    <row r="44" spans="1:6" ht="16" thickBot="1">
      <c r="A44" s="571">
        <v>15</v>
      </c>
      <c r="B44" s="572" t="s">
        <v>1728</v>
      </c>
      <c r="C44" s="573" t="s">
        <v>1702</v>
      </c>
      <c r="D44" s="574">
        <v>15</v>
      </c>
      <c r="E44" s="575"/>
      <c r="F44" s="576">
        <f>D44*E44</f>
        <v>0</v>
      </c>
    </row>
    <row r="45" spans="1:6" ht="16" thickBot="1">
      <c r="A45" s="571">
        <v>16</v>
      </c>
      <c r="B45" s="572" t="s">
        <v>1686</v>
      </c>
      <c r="C45" s="573" t="s">
        <v>1702</v>
      </c>
      <c r="D45" s="574">
        <v>50</v>
      </c>
      <c r="E45" s="575"/>
      <c r="F45" s="576">
        <f t="shared" ref="F45:F53" si="4">D45*E45</f>
        <v>0</v>
      </c>
    </row>
    <row r="46" spans="1:6" ht="16" thickBot="1">
      <c r="A46" s="571">
        <v>17</v>
      </c>
      <c r="B46" s="572" t="s">
        <v>1729</v>
      </c>
      <c r="C46" s="573" t="s">
        <v>1702</v>
      </c>
      <c r="D46" s="574">
        <v>15</v>
      </c>
      <c r="E46" s="575"/>
      <c r="F46" s="576">
        <f t="shared" si="4"/>
        <v>0</v>
      </c>
    </row>
    <row r="47" spans="1:6" ht="16" thickBot="1">
      <c r="A47" s="571">
        <v>18</v>
      </c>
      <c r="B47" s="572" t="s">
        <v>1687</v>
      </c>
      <c r="C47" s="573" t="s">
        <v>1702</v>
      </c>
      <c r="D47" s="574">
        <v>50</v>
      </c>
      <c r="E47" s="575"/>
      <c r="F47" s="576">
        <f t="shared" si="4"/>
        <v>0</v>
      </c>
    </row>
    <row r="48" spans="1:6" ht="16" thickBot="1">
      <c r="A48" s="571">
        <v>19</v>
      </c>
      <c r="B48" s="572" t="s">
        <v>1730</v>
      </c>
      <c r="C48" s="573" t="s">
        <v>1702</v>
      </c>
      <c r="D48" s="574">
        <v>5</v>
      </c>
      <c r="E48" s="575"/>
      <c r="F48" s="576">
        <f t="shared" si="4"/>
        <v>0</v>
      </c>
    </row>
    <row r="49" spans="1:6" ht="16" thickBot="1">
      <c r="A49" s="571">
        <v>21</v>
      </c>
      <c r="B49" s="572" t="s">
        <v>1731</v>
      </c>
      <c r="C49" s="573" t="s">
        <v>1679</v>
      </c>
      <c r="D49" s="574">
        <v>10</v>
      </c>
      <c r="E49" s="575"/>
      <c r="F49" s="576">
        <f t="shared" si="4"/>
        <v>0</v>
      </c>
    </row>
    <row r="50" spans="1:6" ht="16" thickBot="1">
      <c r="A50" s="571">
        <v>22</v>
      </c>
      <c r="B50" s="572" t="s">
        <v>1732</v>
      </c>
      <c r="C50" s="573" t="s">
        <v>1702</v>
      </c>
      <c r="D50" s="574">
        <v>10</v>
      </c>
      <c r="E50" s="575"/>
      <c r="F50" s="576">
        <f t="shared" si="4"/>
        <v>0</v>
      </c>
    </row>
    <row r="51" spans="1:6" ht="16" thickBot="1">
      <c r="A51" s="571">
        <v>23</v>
      </c>
      <c r="B51" s="572" t="s">
        <v>1733</v>
      </c>
      <c r="C51" s="573" t="s">
        <v>1734</v>
      </c>
      <c r="D51" s="574">
        <v>10</v>
      </c>
      <c r="E51" s="575"/>
      <c r="F51" s="576">
        <f t="shared" si="4"/>
        <v>0</v>
      </c>
    </row>
    <row r="52" spans="1:6" ht="16" thickBot="1">
      <c r="A52" s="571">
        <v>24</v>
      </c>
      <c r="B52" s="572" t="s">
        <v>1735</v>
      </c>
      <c r="C52" s="573" t="s">
        <v>1736</v>
      </c>
      <c r="D52" s="574">
        <v>0.5</v>
      </c>
      <c r="E52" s="575"/>
      <c r="F52" s="576">
        <f t="shared" si="4"/>
        <v>0</v>
      </c>
    </row>
    <row r="53" spans="1:6" ht="16" thickBot="1">
      <c r="A53" s="571">
        <v>25</v>
      </c>
      <c r="B53" s="596" t="s">
        <v>1737</v>
      </c>
      <c r="C53" s="597" t="s">
        <v>1736</v>
      </c>
      <c r="D53" s="598">
        <v>0.5</v>
      </c>
      <c r="E53" s="623"/>
      <c r="F53" s="600">
        <f t="shared" si="4"/>
        <v>0</v>
      </c>
    </row>
    <row r="54" spans="1:6" ht="18.5" thickBot="1">
      <c r="A54" s="571">
        <v>26</v>
      </c>
      <c r="B54" s="559" t="s">
        <v>1688</v>
      </c>
      <c r="C54" s="560"/>
      <c r="D54" s="561"/>
      <c r="E54" s="578"/>
      <c r="F54" s="579">
        <f>SUM(F30:F53)</f>
        <v>0</v>
      </c>
    </row>
    <row r="55" spans="1:6" ht="15.75" customHeight="1" thickBot="1">
      <c r="A55" s="571"/>
      <c r="B55" s="580"/>
      <c r="C55" s="581"/>
      <c r="D55" s="582"/>
      <c r="E55" s="583"/>
      <c r="F55" s="584"/>
    </row>
    <row r="56" spans="1:6" ht="18.5" thickBot="1">
      <c r="A56" s="571"/>
      <c r="B56" s="731" t="s">
        <v>1689</v>
      </c>
      <c r="C56" s="731"/>
      <c r="D56" s="561"/>
      <c r="E56" s="562"/>
      <c r="F56" s="563"/>
    </row>
    <row r="57" spans="1:6" ht="16" thickBot="1">
      <c r="A57" s="577">
        <v>1</v>
      </c>
      <c r="B57" s="596" t="s">
        <v>1738</v>
      </c>
      <c r="C57" s="597" t="s">
        <v>1679</v>
      </c>
      <c r="D57" s="598">
        <v>8</v>
      </c>
      <c r="E57" s="599"/>
      <c r="F57" s="600">
        <f t="shared" ref="F57:F63" si="5">D57*E57</f>
        <v>0</v>
      </c>
    </row>
    <row r="58" spans="1:6" ht="16" thickBot="1">
      <c r="A58" s="577">
        <v>2</v>
      </c>
      <c r="B58" s="596" t="s">
        <v>1739</v>
      </c>
      <c r="C58" s="597" t="s">
        <v>1679</v>
      </c>
      <c r="D58" s="598">
        <v>2</v>
      </c>
      <c r="E58" s="599"/>
      <c r="F58" s="600">
        <f t="shared" si="5"/>
        <v>0</v>
      </c>
    </row>
    <row r="59" spans="1:6" ht="16" thickBot="1">
      <c r="A59" s="577">
        <v>3</v>
      </c>
      <c r="B59" s="596" t="s">
        <v>1691</v>
      </c>
      <c r="C59" s="597" t="s">
        <v>1679</v>
      </c>
      <c r="D59" s="598">
        <v>7</v>
      </c>
      <c r="E59" s="599"/>
      <c r="F59" s="600">
        <f t="shared" si="5"/>
        <v>0</v>
      </c>
    </row>
    <row r="60" spans="1:6" ht="16" thickBot="1">
      <c r="A60" s="577">
        <v>4</v>
      </c>
      <c r="B60" s="596" t="s">
        <v>1740</v>
      </c>
      <c r="C60" s="597" t="s">
        <v>1679</v>
      </c>
      <c r="D60" s="598">
        <v>5</v>
      </c>
      <c r="E60" s="599"/>
      <c r="F60" s="600">
        <f t="shared" si="5"/>
        <v>0</v>
      </c>
    </row>
    <row r="61" spans="1:6" ht="16" thickBot="1">
      <c r="A61" s="577">
        <v>5</v>
      </c>
      <c r="B61" s="596" t="s">
        <v>1741</v>
      </c>
      <c r="C61" s="597" t="s">
        <v>189</v>
      </c>
      <c r="D61" s="598">
        <v>10</v>
      </c>
      <c r="E61" s="599"/>
      <c r="F61" s="600">
        <f t="shared" si="5"/>
        <v>0</v>
      </c>
    </row>
    <row r="62" spans="1:6" ht="16" thickBot="1">
      <c r="A62" s="577">
        <v>6</v>
      </c>
      <c r="B62" s="596" t="s">
        <v>1742</v>
      </c>
      <c r="C62" s="597" t="s">
        <v>1623</v>
      </c>
      <c r="D62" s="598">
        <v>5</v>
      </c>
      <c r="E62" s="599"/>
      <c r="F62" s="600">
        <f t="shared" si="5"/>
        <v>0</v>
      </c>
    </row>
    <row r="63" spans="1:6" ht="16" thickBot="1">
      <c r="A63" s="577">
        <v>7</v>
      </c>
      <c r="B63" s="596" t="s">
        <v>1743</v>
      </c>
      <c r="C63" s="597" t="s">
        <v>1744</v>
      </c>
      <c r="D63" s="598">
        <v>30</v>
      </c>
      <c r="E63" s="599"/>
      <c r="F63" s="600">
        <f t="shared" si="5"/>
        <v>0</v>
      </c>
    </row>
    <row r="64" spans="1:6" ht="16" thickBot="1">
      <c r="A64" s="577">
        <v>8</v>
      </c>
      <c r="B64" s="596" t="s">
        <v>1692</v>
      </c>
      <c r="C64" s="597" t="s">
        <v>189</v>
      </c>
      <c r="D64" s="598">
        <v>220</v>
      </c>
      <c r="E64" s="599"/>
      <c r="F64" s="600">
        <f>D64*E64</f>
        <v>0</v>
      </c>
    </row>
    <row r="65" spans="1:6" ht="16" thickBot="1">
      <c r="A65" s="577">
        <v>9</v>
      </c>
      <c r="B65" s="596" t="s">
        <v>1745</v>
      </c>
      <c r="C65" s="597" t="s">
        <v>1679</v>
      </c>
      <c r="D65" s="598">
        <v>6</v>
      </c>
      <c r="E65" s="599"/>
      <c r="F65" s="600">
        <f>D65*E65</f>
        <v>0</v>
      </c>
    </row>
    <row r="66" spans="1:6" ht="16" thickBot="1">
      <c r="A66" s="577">
        <v>10</v>
      </c>
      <c r="B66" s="596" t="s">
        <v>1694</v>
      </c>
      <c r="C66" s="597" t="s">
        <v>1679</v>
      </c>
      <c r="D66" s="598">
        <v>9</v>
      </c>
      <c r="E66" s="599"/>
      <c r="F66" s="600">
        <f>D66*E66</f>
        <v>0</v>
      </c>
    </row>
    <row r="67" spans="1:6" ht="16" thickBot="1">
      <c r="A67" s="577">
        <v>11</v>
      </c>
      <c r="B67" s="624" t="s">
        <v>1695</v>
      </c>
      <c r="C67" s="625" t="s">
        <v>1679</v>
      </c>
      <c r="D67" s="626">
        <v>25</v>
      </c>
      <c r="E67" s="627"/>
      <c r="F67" s="628">
        <f t="shared" ref="F67:F71" si="6">D67*E67</f>
        <v>0</v>
      </c>
    </row>
    <row r="68" spans="1:6" ht="16" thickBot="1">
      <c r="A68" s="577">
        <v>12</v>
      </c>
      <c r="B68" s="596" t="s">
        <v>1746</v>
      </c>
      <c r="C68" s="597" t="s">
        <v>1747</v>
      </c>
      <c r="D68" s="598">
        <v>25</v>
      </c>
      <c r="E68" s="599"/>
      <c r="F68" s="600">
        <f t="shared" si="6"/>
        <v>0</v>
      </c>
    </row>
    <row r="69" spans="1:6" ht="16" thickBot="1">
      <c r="A69" s="577">
        <v>13</v>
      </c>
      <c r="B69" s="596" t="s">
        <v>1748</v>
      </c>
      <c r="C69" s="597" t="s">
        <v>189</v>
      </c>
      <c r="D69" s="598">
        <v>25</v>
      </c>
      <c r="E69" s="599"/>
      <c r="F69" s="600">
        <f t="shared" si="6"/>
        <v>0</v>
      </c>
    </row>
    <row r="70" spans="1:6" ht="16" thickBot="1">
      <c r="A70" s="577">
        <v>14</v>
      </c>
      <c r="B70" s="596" t="s">
        <v>1749</v>
      </c>
      <c r="C70" s="597" t="s">
        <v>1621</v>
      </c>
      <c r="D70" s="598">
        <v>1</v>
      </c>
      <c r="E70" s="599"/>
      <c r="F70" s="600">
        <f t="shared" si="6"/>
        <v>0</v>
      </c>
    </row>
    <row r="71" spans="1:6" ht="16" thickBot="1">
      <c r="A71" s="577">
        <v>15</v>
      </c>
      <c r="B71" s="596" t="s">
        <v>1750</v>
      </c>
      <c r="C71" s="597" t="s">
        <v>1747</v>
      </c>
      <c r="D71" s="598">
        <v>5</v>
      </c>
      <c r="E71" s="599"/>
      <c r="F71" s="600">
        <f t="shared" si="6"/>
        <v>0</v>
      </c>
    </row>
    <row r="72" spans="1:6" ht="18.5" thickBot="1">
      <c r="A72" s="564"/>
      <c r="B72" s="559" t="s">
        <v>1688</v>
      </c>
      <c r="C72" s="560"/>
      <c r="D72" s="561"/>
      <c r="E72" s="578"/>
      <c r="F72" s="579">
        <f>SUM(F57:F71)</f>
        <v>0</v>
      </c>
    </row>
    <row r="73" spans="1:6" ht="15.75" customHeight="1" thickBot="1">
      <c r="A73" s="580"/>
      <c r="B73" s="580"/>
      <c r="C73" s="581"/>
      <c r="D73" s="582"/>
      <c r="E73" s="583"/>
      <c r="F73" s="584"/>
    </row>
    <row r="74" spans="1:6" ht="18.5" thickBot="1">
      <c r="A74" s="564"/>
      <c r="B74" s="559" t="s">
        <v>1698</v>
      </c>
      <c r="C74" s="560"/>
      <c r="D74" s="561"/>
      <c r="E74" s="562"/>
      <c r="F74" s="563"/>
    </row>
    <row r="75" spans="1:6" ht="18.5" thickBot="1">
      <c r="A75" s="564"/>
      <c r="B75" s="591" t="s">
        <v>1688</v>
      </c>
      <c r="C75" s="592"/>
      <c r="D75" s="593"/>
      <c r="E75" s="594"/>
      <c r="F75" s="595"/>
    </row>
    <row r="76" spans="1:6" ht="15.75" customHeight="1" thickBot="1">
      <c r="A76" s="580"/>
      <c r="B76" s="580"/>
      <c r="C76" s="581"/>
      <c r="D76" s="582"/>
      <c r="E76" s="583"/>
      <c r="F76" s="584"/>
    </row>
    <row r="77" spans="1:6" ht="18.5" thickBot="1">
      <c r="A77" s="564"/>
      <c r="B77" s="559" t="s">
        <v>1703</v>
      </c>
      <c r="C77" s="560"/>
      <c r="D77" s="561"/>
      <c r="E77" s="562"/>
      <c r="F77" s="563"/>
    </row>
    <row r="78" spans="1:6" ht="18.5" thickBot="1">
      <c r="A78" s="564"/>
      <c r="B78" s="559" t="s">
        <v>1688</v>
      </c>
      <c r="C78" s="560"/>
      <c r="D78" s="561"/>
      <c r="E78" s="578"/>
      <c r="F78" s="579"/>
    </row>
    <row r="79" spans="1:6" ht="15.75" customHeight="1" thickBot="1">
      <c r="A79" s="580"/>
      <c r="B79" s="580"/>
      <c r="C79" s="581"/>
      <c r="D79" s="582"/>
      <c r="E79" s="583"/>
      <c r="F79" s="584"/>
    </row>
    <row r="80" spans="1:6" ht="20.5" thickBot="1">
      <c r="A80" s="577"/>
      <c r="B80" s="601" t="s">
        <v>1674</v>
      </c>
      <c r="C80" s="602"/>
      <c r="D80" s="561"/>
      <c r="E80" s="603"/>
      <c r="F80" s="604">
        <f>SUM(F10)</f>
        <v>0</v>
      </c>
    </row>
    <row r="82" spans="2:5" ht="18">
      <c r="B82" s="605"/>
    </row>
    <row r="83" spans="2:5" ht="18">
      <c r="B83" s="605" t="s">
        <v>1705</v>
      </c>
    </row>
    <row r="84" spans="2:5" ht="18">
      <c r="B84" s="605"/>
    </row>
    <row r="86" spans="2:5" ht="18">
      <c r="B86" s="607"/>
      <c r="C86" s="608"/>
    </row>
    <row r="88" spans="2:5" ht="18">
      <c r="B88" s="605"/>
    </row>
    <row r="89" spans="2:5" ht="18">
      <c r="B89" s="609"/>
    </row>
    <row r="91" spans="2:5">
      <c r="E91" s="610"/>
    </row>
    <row r="92" spans="2:5">
      <c r="E92" s="610"/>
    </row>
    <row r="93" spans="2:5">
      <c r="E93" s="610"/>
    </row>
    <row r="94" spans="2:5">
      <c r="E94" s="610"/>
    </row>
    <row r="95" spans="2:5">
      <c r="E95" s="610"/>
    </row>
    <row r="96" spans="2:5">
      <c r="E96" s="610"/>
    </row>
    <row r="97" spans="5:5">
      <c r="E97" s="610"/>
    </row>
    <row r="98" spans="5:5">
      <c r="E98" s="610"/>
    </row>
  </sheetData>
  <sheetProtection algorithmName="SHA-512" hashValue="1bSNATsTj6y+/AbyFB1qgbEurSm6k8xPvHn65KskdS2Ruktdb5l+IbiMCGucZ9gMCGyBfUC1RM5E04POD00QQg==" saltValue="vuQjmss0AiRawsJ+Lpsn9w==" spinCount="100000" sheet="1" objects="1" scenarios="1"/>
  <mergeCells count="3">
    <mergeCell ref="B2:E2"/>
    <mergeCell ref="C3:E3"/>
    <mergeCell ref="B56:C56"/>
  </mergeCells>
  <printOptions horizontalCentered="1"/>
  <pageMargins left="0.39370078740157483" right="0.39370078740157483" top="0.59055118110236227" bottom="0.71" header="0.51181102362204722" footer="0.51"/>
  <pageSetup paperSize="9" scale="75" orientation="portrait" r:id="rId1"/>
  <headerFooter alignWithMargins="0"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71"/>
  <sheetViews>
    <sheetView showGridLines="0" workbookViewId="0">
      <selection activeCell="I370" sqref="I370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88671875" style="1" customWidth="1"/>
    <col min="7" max="7" width="7.44140625" style="1" customWidth="1"/>
    <col min="8" max="8" width="14" style="1" customWidth="1"/>
    <col min="9" max="9" width="15.88671875" style="1" customWidth="1"/>
    <col min="10" max="11" width="22.33203125" style="1" customWidth="1"/>
    <col min="12" max="12" width="9.33203125" style="1" customWidth="1"/>
    <col min="13" max="13" width="10.886718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" customHeight="1">
      <c r="L2" s="629"/>
      <c r="M2" s="629"/>
      <c r="N2" s="629"/>
      <c r="O2" s="629"/>
      <c r="P2" s="629"/>
      <c r="Q2" s="629"/>
      <c r="R2" s="629"/>
      <c r="S2" s="629"/>
      <c r="T2" s="629"/>
      <c r="U2" s="629"/>
      <c r="V2" s="629"/>
      <c r="AT2" s="18" t="s">
        <v>80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" customHeight="1">
      <c r="B4" s="21"/>
      <c r="D4" s="104" t="s">
        <v>91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672" t="str">
        <f>'Rekapitulace stavby'!K6</f>
        <v>Stavební úpravy st.271, Hajnice</v>
      </c>
      <c r="F7" s="673"/>
      <c r="G7" s="673"/>
      <c r="H7" s="673"/>
      <c r="L7" s="21"/>
    </row>
    <row r="8" spans="1:46" s="2" customFormat="1" ht="12" customHeight="1">
      <c r="A8" s="35"/>
      <c r="B8" s="40"/>
      <c r="C8" s="35"/>
      <c r="D8" s="106" t="s">
        <v>92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674" t="s">
        <v>93</v>
      </c>
      <c r="F9" s="675"/>
      <c r="G9" s="675"/>
      <c r="H9" s="67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>
        <f>'Rekapitulace stavby'!AN8</f>
        <v>44684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24</v>
      </c>
      <c r="E14" s="35"/>
      <c r="F14" s="35"/>
      <c r="G14" s="35"/>
      <c r="H14" s="35"/>
      <c r="I14" s="106" t="s">
        <v>25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26</v>
      </c>
      <c r="F15" s="35"/>
      <c r="G15" s="35"/>
      <c r="H15" s="35"/>
      <c r="I15" s="106" t="s">
        <v>27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28</v>
      </c>
      <c r="E17" s="35"/>
      <c r="F17" s="35"/>
      <c r="G17" s="35"/>
      <c r="H17" s="35"/>
      <c r="I17" s="106" t="s">
        <v>25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676" t="str">
        <f>'Rekapitulace stavby'!E14</f>
        <v>Vyplň údaj</v>
      </c>
      <c r="F18" s="677"/>
      <c r="G18" s="677"/>
      <c r="H18" s="677"/>
      <c r="I18" s="106" t="s">
        <v>27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30</v>
      </c>
      <c r="E20" s="35"/>
      <c r="F20" s="35"/>
      <c r="G20" s="35"/>
      <c r="H20" s="35"/>
      <c r="I20" s="106" t="s">
        <v>25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31</v>
      </c>
      <c r="F21" s="35"/>
      <c r="G21" s="35"/>
      <c r="H21" s="35"/>
      <c r="I21" s="106" t="s">
        <v>27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33</v>
      </c>
      <c r="E23" s="35"/>
      <c r="F23" s="35"/>
      <c r="G23" s="35"/>
      <c r="H23" s="35"/>
      <c r="I23" s="106" t="s">
        <v>25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34</v>
      </c>
      <c r="F24" s="35"/>
      <c r="G24" s="35"/>
      <c r="H24" s="35"/>
      <c r="I24" s="106" t="s">
        <v>27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678" t="s">
        <v>19</v>
      </c>
      <c r="F27" s="678"/>
      <c r="G27" s="678"/>
      <c r="H27" s="67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ROUND(J100,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41</v>
      </c>
      <c r="E33" s="106" t="s">
        <v>42</v>
      </c>
      <c r="F33" s="118">
        <f>ROUND((SUM(BE100:BE370)),  2)</f>
        <v>0</v>
      </c>
      <c r="G33" s="35"/>
      <c r="H33" s="35"/>
      <c r="I33" s="119">
        <v>0.21</v>
      </c>
      <c r="J33" s="118">
        <f>ROUND(((SUM(BE100:BE370))*I33),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43</v>
      </c>
      <c r="F34" s="118">
        <f>ROUND((SUM(BF100:BF370)),  2)</f>
        <v>0</v>
      </c>
      <c r="G34" s="35"/>
      <c r="H34" s="35"/>
      <c r="I34" s="119">
        <v>0.15</v>
      </c>
      <c r="J34" s="118">
        <f>ROUND(((SUM(BF100:BF370))*I34),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44</v>
      </c>
      <c r="F35" s="118">
        <f>ROUND((SUM(BG100:BG370)),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45</v>
      </c>
      <c r="F36" s="118">
        <f>ROUND((SUM(BH100:BH370)),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46</v>
      </c>
      <c r="F37" s="118">
        <f>ROUND((SUM(BI100:BI370)),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670" t="str">
        <f>E7</f>
        <v>Stavební úpravy st.271, Hajnice</v>
      </c>
      <c r="F48" s="671"/>
      <c r="G48" s="671"/>
      <c r="H48" s="6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658" t="str">
        <f>E9</f>
        <v>01 - Stavební úpravy - UZNATELNÉ NÁKLADY</v>
      </c>
      <c r="F50" s="669"/>
      <c r="G50" s="669"/>
      <c r="H50" s="66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k.ú.Brusnice</v>
      </c>
      <c r="G52" s="37"/>
      <c r="H52" s="37"/>
      <c r="I52" s="30" t="s">
        <v>23</v>
      </c>
      <c r="J52" s="60">
        <f>IF(J12="","",J12)</f>
        <v>44684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24</v>
      </c>
      <c r="D54" s="37"/>
      <c r="E54" s="37"/>
      <c r="F54" s="28" t="str">
        <f>E15</f>
        <v>Barevné domky Hajnice, Hajnice 46, Hajnice</v>
      </c>
      <c r="G54" s="37"/>
      <c r="H54" s="37"/>
      <c r="I54" s="30" t="s">
        <v>30</v>
      </c>
      <c r="J54" s="33" t="str">
        <f>E21</f>
        <v>Vladimír Mucha, DiS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Ondřej Gerhart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4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95</v>
      </c>
      <c r="D57" s="132"/>
      <c r="E57" s="132"/>
      <c r="F57" s="132"/>
      <c r="G57" s="132"/>
      <c r="H57" s="132"/>
      <c r="I57" s="132"/>
      <c r="J57" s="133" t="s">
        <v>96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4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J100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" customHeight="1">
      <c r="B60" s="135"/>
      <c r="C60" s="136"/>
      <c r="D60" s="137" t="s">
        <v>98</v>
      </c>
      <c r="E60" s="138"/>
      <c r="F60" s="138"/>
      <c r="G60" s="138"/>
      <c r="H60" s="138"/>
      <c r="I60" s="138"/>
      <c r="J60" s="139">
        <f>J101</f>
        <v>0</v>
      </c>
      <c r="K60" s="136"/>
      <c r="L60" s="140"/>
    </row>
    <row r="61" spans="1:47" s="10" customFormat="1" ht="20" customHeight="1">
      <c r="B61" s="141"/>
      <c r="C61" s="142"/>
      <c r="D61" s="143" t="s">
        <v>99</v>
      </c>
      <c r="E61" s="144"/>
      <c r="F61" s="144"/>
      <c r="G61" s="144"/>
      <c r="H61" s="144"/>
      <c r="I61" s="144"/>
      <c r="J61" s="145">
        <f>J102</f>
        <v>0</v>
      </c>
      <c r="K61" s="142"/>
      <c r="L61" s="146"/>
    </row>
    <row r="62" spans="1:47" s="10" customFormat="1" ht="20" customHeight="1">
      <c r="B62" s="141"/>
      <c r="C62" s="142"/>
      <c r="D62" s="143" t="s">
        <v>100</v>
      </c>
      <c r="E62" s="144"/>
      <c r="F62" s="144"/>
      <c r="G62" s="144"/>
      <c r="H62" s="144"/>
      <c r="I62" s="144"/>
      <c r="J62" s="145">
        <f>J139</f>
        <v>0</v>
      </c>
      <c r="K62" s="142"/>
      <c r="L62" s="146"/>
    </row>
    <row r="63" spans="1:47" s="10" customFormat="1" ht="20" customHeight="1">
      <c r="B63" s="141"/>
      <c r="C63" s="142"/>
      <c r="D63" s="143" t="s">
        <v>101</v>
      </c>
      <c r="E63" s="144"/>
      <c r="F63" s="144"/>
      <c r="G63" s="144"/>
      <c r="H63" s="144"/>
      <c r="I63" s="144"/>
      <c r="J63" s="145">
        <f>J144</f>
        <v>0</v>
      </c>
      <c r="K63" s="142"/>
      <c r="L63" s="146"/>
    </row>
    <row r="64" spans="1:47" s="10" customFormat="1" ht="20" customHeight="1">
      <c r="B64" s="141"/>
      <c r="C64" s="142"/>
      <c r="D64" s="143" t="s">
        <v>102</v>
      </c>
      <c r="E64" s="144"/>
      <c r="F64" s="144"/>
      <c r="G64" s="144"/>
      <c r="H64" s="144"/>
      <c r="I64" s="144"/>
      <c r="J64" s="145">
        <f>J196</f>
        <v>0</v>
      </c>
      <c r="K64" s="142"/>
      <c r="L64" s="146"/>
    </row>
    <row r="65" spans="2:12" s="10" customFormat="1" ht="20" customHeight="1">
      <c r="B65" s="141"/>
      <c r="C65" s="142"/>
      <c r="D65" s="143" t="s">
        <v>103</v>
      </c>
      <c r="E65" s="144"/>
      <c r="F65" s="144"/>
      <c r="G65" s="144"/>
      <c r="H65" s="144"/>
      <c r="I65" s="144"/>
      <c r="J65" s="145">
        <f>J241</f>
        <v>0</v>
      </c>
      <c r="K65" s="142"/>
      <c r="L65" s="146"/>
    </row>
    <row r="66" spans="2:12" s="10" customFormat="1" ht="20" customHeight="1">
      <c r="B66" s="141"/>
      <c r="C66" s="142"/>
      <c r="D66" s="143" t="s">
        <v>104</v>
      </c>
      <c r="E66" s="144"/>
      <c r="F66" s="144"/>
      <c r="G66" s="144"/>
      <c r="H66" s="144"/>
      <c r="I66" s="144"/>
      <c r="J66" s="145">
        <f>J249</f>
        <v>0</v>
      </c>
      <c r="K66" s="142"/>
      <c r="L66" s="146"/>
    </row>
    <row r="67" spans="2:12" s="10" customFormat="1" ht="20" customHeight="1">
      <c r="B67" s="141"/>
      <c r="C67" s="142"/>
      <c r="D67" s="143" t="s">
        <v>105</v>
      </c>
      <c r="E67" s="144"/>
      <c r="F67" s="144"/>
      <c r="G67" s="144"/>
      <c r="H67" s="144"/>
      <c r="I67" s="144"/>
      <c r="J67" s="145">
        <f>J253</f>
        <v>0</v>
      </c>
      <c r="K67" s="142"/>
      <c r="L67" s="146"/>
    </row>
    <row r="68" spans="2:12" s="10" customFormat="1" ht="20" customHeight="1">
      <c r="B68" s="141"/>
      <c r="C68" s="142"/>
      <c r="D68" s="143" t="s">
        <v>106</v>
      </c>
      <c r="E68" s="144"/>
      <c r="F68" s="144"/>
      <c r="G68" s="144"/>
      <c r="H68" s="144"/>
      <c r="I68" s="144"/>
      <c r="J68" s="145">
        <f>J265</f>
        <v>0</v>
      </c>
      <c r="K68" s="142"/>
      <c r="L68" s="146"/>
    </row>
    <row r="69" spans="2:12" s="9" customFormat="1" ht="24.9" customHeight="1">
      <c r="B69" s="135"/>
      <c r="C69" s="136"/>
      <c r="D69" s="137" t="s">
        <v>107</v>
      </c>
      <c r="E69" s="138"/>
      <c r="F69" s="138"/>
      <c r="G69" s="138"/>
      <c r="H69" s="138"/>
      <c r="I69" s="138"/>
      <c r="J69" s="139">
        <f>J268</f>
        <v>0</v>
      </c>
      <c r="K69" s="136"/>
      <c r="L69" s="140"/>
    </row>
    <row r="70" spans="2:12" s="10" customFormat="1" ht="20" customHeight="1">
      <c r="B70" s="141"/>
      <c r="C70" s="142"/>
      <c r="D70" s="143" t="s">
        <v>108</v>
      </c>
      <c r="E70" s="144"/>
      <c r="F70" s="144"/>
      <c r="G70" s="144"/>
      <c r="H70" s="144"/>
      <c r="I70" s="144"/>
      <c r="J70" s="145">
        <f>J269</f>
        <v>0</v>
      </c>
      <c r="K70" s="142"/>
      <c r="L70" s="146"/>
    </row>
    <row r="71" spans="2:12" s="10" customFormat="1" ht="20" customHeight="1">
      <c r="B71" s="141"/>
      <c r="C71" s="142"/>
      <c r="D71" s="143" t="s">
        <v>109</v>
      </c>
      <c r="E71" s="144"/>
      <c r="F71" s="144"/>
      <c r="G71" s="144"/>
      <c r="H71" s="144"/>
      <c r="I71" s="144"/>
      <c r="J71" s="145">
        <f>J282</f>
        <v>0</v>
      </c>
      <c r="K71" s="142"/>
      <c r="L71" s="146"/>
    </row>
    <row r="72" spans="2:12" s="10" customFormat="1" ht="20" customHeight="1">
      <c r="B72" s="141"/>
      <c r="C72" s="142"/>
      <c r="D72" s="143" t="s">
        <v>110</v>
      </c>
      <c r="E72" s="144"/>
      <c r="F72" s="144"/>
      <c r="G72" s="144"/>
      <c r="H72" s="144"/>
      <c r="I72" s="144"/>
      <c r="J72" s="145">
        <f>J285</f>
        <v>0</v>
      </c>
      <c r="K72" s="142"/>
      <c r="L72" s="146"/>
    </row>
    <row r="73" spans="2:12" s="10" customFormat="1" ht="20" customHeight="1">
      <c r="B73" s="141"/>
      <c r="C73" s="142"/>
      <c r="D73" s="143" t="s">
        <v>111</v>
      </c>
      <c r="E73" s="144"/>
      <c r="F73" s="144"/>
      <c r="G73" s="144"/>
      <c r="H73" s="144"/>
      <c r="I73" s="144"/>
      <c r="J73" s="145">
        <f>J288</f>
        <v>0</v>
      </c>
      <c r="K73" s="142"/>
      <c r="L73" s="146"/>
    </row>
    <row r="74" spans="2:12" s="10" customFormat="1" ht="20" customHeight="1">
      <c r="B74" s="141"/>
      <c r="C74" s="142"/>
      <c r="D74" s="143" t="s">
        <v>112</v>
      </c>
      <c r="E74" s="144"/>
      <c r="F74" s="144"/>
      <c r="G74" s="144"/>
      <c r="H74" s="144"/>
      <c r="I74" s="144"/>
      <c r="J74" s="145">
        <f>J305</f>
        <v>0</v>
      </c>
      <c r="K74" s="142"/>
      <c r="L74" s="146"/>
    </row>
    <row r="75" spans="2:12" s="10" customFormat="1" ht="20" customHeight="1">
      <c r="B75" s="141"/>
      <c r="C75" s="142"/>
      <c r="D75" s="143" t="s">
        <v>113</v>
      </c>
      <c r="E75" s="144"/>
      <c r="F75" s="144"/>
      <c r="G75" s="144"/>
      <c r="H75" s="144"/>
      <c r="I75" s="144"/>
      <c r="J75" s="145">
        <f>J322</f>
        <v>0</v>
      </c>
      <c r="K75" s="142"/>
      <c r="L75" s="146"/>
    </row>
    <row r="76" spans="2:12" s="10" customFormat="1" ht="20" customHeight="1">
      <c r="B76" s="141"/>
      <c r="C76" s="142"/>
      <c r="D76" s="143" t="s">
        <v>114</v>
      </c>
      <c r="E76" s="144"/>
      <c r="F76" s="144"/>
      <c r="G76" s="144"/>
      <c r="H76" s="144"/>
      <c r="I76" s="144"/>
      <c r="J76" s="145">
        <f>J345</f>
        <v>0</v>
      </c>
      <c r="K76" s="142"/>
      <c r="L76" s="146"/>
    </row>
    <row r="77" spans="2:12" s="10" customFormat="1" ht="20" customHeight="1">
      <c r="B77" s="141"/>
      <c r="C77" s="142"/>
      <c r="D77" s="143" t="s">
        <v>115</v>
      </c>
      <c r="E77" s="144"/>
      <c r="F77" s="144"/>
      <c r="G77" s="144"/>
      <c r="H77" s="144"/>
      <c r="I77" s="144"/>
      <c r="J77" s="145">
        <f>J353</f>
        <v>0</v>
      </c>
      <c r="K77" s="142"/>
      <c r="L77" s="146"/>
    </row>
    <row r="78" spans="2:12" s="10" customFormat="1" ht="20" customHeight="1">
      <c r="B78" s="141"/>
      <c r="C78" s="142"/>
      <c r="D78" s="143" t="s">
        <v>116</v>
      </c>
      <c r="E78" s="144"/>
      <c r="F78" s="144"/>
      <c r="G78" s="144"/>
      <c r="H78" s="144"/>
      <c r="I78" s="144"/>
      <c r="J78" s="145">
        <f>J364</f>
        <v>0</v>
      </c>
      <c r="K78" s="142"/>
      <c r="L78" s="146"/>
    </row>
    <row r="79" spans="2:12" s="9" customFormat="1" ht="24.9" customHeight="1">
      <c r="B79" s="135"/>
      <c r="C79" s="136"/>
      <c r="D79" s="137" t="s">
        <v>117</v>
      </c>
      <c r="E79" s="138"/>
      <c r="F79" s="138"/>
      <c r="G79" s="138"/>
      <c r="H79" s="138"/>
      <c r="I79" s="138"/>
      <c r="J79" s="139">
        <f>J367</f>
        <v>0</v>
      </c>
      <c r="K79" s="136"/>
      <c r="L79" s="140"/>
    </row>
    <row r="80" spans="2:12" s="10" customFormat="1" ht="20" customHeight="1">
      <c r="B80" s="141"/>
      <c r="C80" s="142"/>
      <c r="D80" s="143" t="s">
        <v>118</v>
      </c>
      <c r="E80" s="144"/>
      <c r="F80" s="144"/>
      <c r="G80" s="144"/>
      <c r="H80" s="144"/>
      <c r="I80" s="144"/>
      <c r="J80" s="145">
        <f>J368</f>
        <v>0</v>
      </c>
      <c r="K80" s="142"/>
      <c r="L80" s="146"/>
    </row>
    <row r="81" spans="1:31" s="2" customFormat="1" ht="21.7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6.9" customHeight="1">
      <c r="A82" s="35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6" spans="1:31" s="2" customFormat="1" ht="6.9" customHeight="1">
      <c r="A86" s="35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2" customFormat="1" ht="24.9" customHeight="1">
      <c r="A87" s="35"/>
      <c r="B87" s="36"/>
      <c r="C87" s="24" t="s">
        <v>119</v>
      </c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2" customHeight="1">
      <c r="A89" s="35"/>
      <c r="B89" s="36"/>
      <c r="C89" s="30" t="s">
        <v>16</v>
      </c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6.5" customHeight="1">
      <c r="A90" s="35"/>
      <c r="B90" s="36"/>
      <c r="C90" s="37"/>
      <c r="D90" s="37"/>
      <c r="E90" s="670" t="str">
        <f>E7</f>
        <v>Stavební úpravy st.271, Hajnice</v>
      </c>
      <c r="F90" s="671"/>
      <c r="G90" s="671"/>
      <c r="H90" s="671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92</v>
      </c>
      <c r="D91" s="37"/>
      <c r="E91" s="37"/>
      <c r="F91" s="37"/>
      <c r="G91" s="37"/>
      <c r="H91" s="37"/>
      <c r="I91" s="37"/>
      <c r="J91" s="37"/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6.5" customHeight="1">
      <c r="A92" s="35"/>
      <c r="B92" s="36"/>
      <c r="C92" s="37"/>
      <c r="D92" s="37"/>
      <c r="E92" s="658" t="str">
        <f>E9</f>
        <v>01 - Stavební úpravy - UZNATELNÉ NÁKLADY</v>
      </c>
      <c r="F92" s="669"/>
      <c r="G92" s="669"/>
      <c r="H92" s="669"/>
      <c r="I92" s="37"/>
      <c r="J92" s="37"/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6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2" customHeight="1">
      <c r="A94" s="35"/>
      <c r="B94" s="36"/>
      <c r="C94" s="30" t="s">
        <v>21</v>
      </c>
      <c r="D94" s="37"/>
      <c r="E94" s="37"/>
      <c r="F94" s="28" t="str">
        <f>F12</f>
        <v>k.ú.Brusnice</v>
      </c>
      <c r="G94" s="37"/>
      <c r="H94" s="37"/>
      <c r="I94" s="30" t="s">
        <v>23</v>
      </c>
      <c r="J94" s="60">
        <f>IF(J12="","",J12)</f>
        <v>44684</v>
      </c>
      <c r="K94" s="37"/>
      <c r="L94" s="10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6.9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0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15" customHeight="1">
      <c r="A96" s="35"/>
      <c r="B96" s="36"/>
      <c r="C96" s="30" t="s">
        <v>24</v>
      </c>
      <c r="D96" s="37"/>
      <c r="E96" s="37"/>
      <c r="F96" s="28" t="str">
        <f>E15</f>
        <v>Barevné domky Hajnice, Hajnice 46, Hajnice</v>
      </c>
      <c r="G96" s="37"/>
      <c r="H96" s="37"/>
      <c r="I96" s="30" t="s">
        <v>30</v>
      </c>
      <c r="J96" s="33" t="str">
        <f>E21</f>
        <v>Vladimír Mucha, DiS</v>
      </c>
      <c r="K96" s="37"/>
      <c r="L96" s="107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5.15" customHeight="1">
      <c r="A97" s="35"/>
      <c r="B97" s="36"/>
      <c r="C97" s="30" t="s">
        <v>28</v>
      </c>
      <c r="D97" s="37"/>
      <c r="E97" s="37"/>
      <c r="F97" s="28" t="str">
        <f>IF(E18="","",E18)</f>
        <v>Vyplň údaj</v>
      </c>
      <c r="G97" s="37"/>
      <c r="H97" s="37"/>
      <c r="I97" s="30" t="s">
        <v>33</v>
      </c>
      <c r="J97" s="33" t="str">
        <f>E24</f>
        <v>Ondřej Gerhart</v>
      </c>
      <c r="K97" s="37"/>
      <c r="L97" s="107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0.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107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11" customFormat="1" ht="29.25" customHeight="1">
      <c r="A99" s="147"/>
      <c r="B99" s="148"/>
      <c r="C99" s="149" t="s">
        <v>120</v>
      </c>
      <c r="D99" s="150" t="s">
        <v>56</v>
      </c>
      <c r="E99" s="150" t="s">
        <v>52</v>
      </c>
      <c r="F99" s="150" t="s">
        <v>53</v>
      </c>
      <c r="G99" s="150" t="s">
        <v>121</v>
      </c>
      <c r="H99" s="150" t="s">
        <v>122</v>
      </c>
      <c r="I99" s="150" t="s">
        <v>123</v>
      </c>
      <c r="J99" s="150" t="s">
        <v>96</v>
      </c>
      <c r="K99" s="151" t="s">
        <v>124</v>
      </c>
      <c r="L99" s="152"/>
      <c r="M99" s="69" t="s">
        <v>19</v>
      </c>
      <c r="N99" s="70" t="s">
        <v>41</v>
      </c>
      <c r="O99" s="70" t="s">
        <v>125</v>
      </c>
      <c r="P99" s="70" t="s">
        <v>126</v>
      </c>
      <c r="Q99" s="70" t="s">
        <v>127</v>
      </c>
      <c r="R99" s="70" t="s">
        <v>128</v>
      </c>
      <c r="S99" s="70" t="s">
        <v>129</v>
      </c>
      <c r="T99" s="71" t="s">
        <v>130</v>
      </c>
      <c r="U99" s="147"/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</row>
    <row r="100" spans="1:65" s="2" customFormat="1" ht="22.75" customHeight="1">
      <c r="A100" s="35"/>
      <c r="B100" s="36"/>
      <c r="C100" s="76" t="s">
        <v>131</v>
      </c>
      <c r="D100" s="37"/>
      <c r="E100" s="37"/>
      <c r="F100" s="37"/>
      <c r="G100" s="37"/>
      <c r="H100" s="37"/>
      <c r="I100" s="37"/>
      <c r="J100" s="153">
        <f>BK100</f>
        <v>0</v>
      </c>
      <c r="K100" s="37"/>
      <c r="L100" s="40"/>
      <c r="M100" s="72"/>
      <c r="N100" s="154"/>
      <c r="O100" s="73"/>
      <c r="P100" s="155">
        <f>P101+P268+P367</f>
        <v>0</v>
      </c>
      <c r="Q100" s="73"/>
      <c r="R100" s="155">
        <f>R101+R268+R367</f>
        <v>4.9855615899999997</v>
      </c>
      <c r="S100" s="73"/>
      <c r="T100" s="156">
        <f>T101+T268+T367</f>
        <v>8.0205410500000003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70</v>
      </c>
      <c r="AU100" s="18" t="s">
        <v>97</v>
      </c>
      <c r="BK100" s="157">
        <f>BK101+BK268+BK367</f>
        <v>0</v>
      </c>
    </row>
    <row r="101" spans="1:65" s="12" customFormat="1" ht="26" customHeight="1">
      <c r="B101" s="158"/>
      <c r="C101" s="159"/>
      <c r="D101" s="160" t="s">
        <v>70</v>
      </c>
      <c r="E101" s="161" t="s">
        <v>132</v>
      </c>
      <c r="F101" s="161" t="s">
        <v>133</v>
      </c>
      <c r="G101" s="159"/>
      <c r="H101" s="159"/>
      <c r="I101" s="162"/>
      <c r="J101" s="163">
        <f>BK101</f>
        <v>0</v>
      </c>
      <c r="K101" s="159"/>
      <c r="L101" s="164"/>
      <c r="M101" s="165"/>
      <c r="N101" s="166"/>
      <c r="O101" s="166"/>
      <c r="P101" s="167">
        <f>P102+P139+P144+P196+P241+P249+P253+P265</f>
        <v>0</v>
      </c>
      <c r="Q101" s="166"/>
      <c r="R101" s="167">
        <f>R102+R139+R144+R196+R241+R249+R253+R265</f>
        <v>3.9449970699999994</v>
      </c>
      <c r="S101" s="166"/>
      <c r="T101" s="168">
        <f>T102+T139+T144+T196+T241+T249+T253+T265</f>
        <v>8.017455</v>
      </c>
      <c r="AR101" s="169" t="s">
        <v>79</v>
      </c>
      <c r="AT101" s="170" t="s">
        <v>70</v>
      </c>
      <c r="AU101" s="170" t="s">
        <v>71</v>
      </c>
      <c r="AY101" s="169" t="s">
        <v>134</v>
      </c>
      <c r="BK101" s="171">
        <f>BK102+BK139+BK144+BK196+BK241+BK249+BK253+BK265</f>
        <v>0</v>
      </c>
    </row>
    <row r="102" spans="1:65" s="12" customFormat="1" ht="22.75" customHeight="1">
      <c r="B102" s="158"/>
      <c r="C102" s="159"/>
      <c r="D102" s="160" t="s">
        <v>70</v>
      </c>
      <c r="E102" s="172" t="s">
        <v>135</v>
      </c>
      <c r="F102" s="172" t="s">
        <v>136</v>
      </c>
      <c r="G102" s="159"/>
      <c r="H102" s="159"/>
      <c r="I102" s="162"/>
      <c r="J102" s="173">
        <f>BK102</f>
        <v>0</v>
      </c>
      <c r="K102" s="159"/>
      <c r="L102" s="164"/>
      <c r="M102" s="165"/>
      <c r="N102" s="166"/>
      <c r="O102" s="166"/>
      <c r="P102" s="167">
        <f>SUM(P103:P138)</f>
        <v>0</v>
      </c>
      <c r="Q102" s="166"/>
      <c r="R102" s="167">
        <f>SUM(R103:R138)</f>
        <v>1.7422606599999999</v>
      </c>
      <c r="S102" s="166"/>
      <c r="T102" s="168">
        <f>SUM(T103:T138)</f>
        <v>0</v>
      </c>
      <c r="AR102" s="169" t="s">
        <v>79</v>
      </c>
      <c r="AT102" s="170" t="s">
        <v>70</v>
      </c>
      <c r="AU102" s="170" t="s">
        <v>79</v>
      </c>
      <c r="AY102" s="169" t="s">
        <v>134</v>
      </c>
      <c r="BK102" s="171">
        <f>SUM(BK103:BK138)</f>
        <v>0</v>
      </c>
    </row>
    <row r="103" spans="1:65" s="2" customFormat="1" ht="33" customHeight="1">
      <c r="A103" s="35"/>
      <c r="B103" s="36"/>
      <c r="C103" s="174" t="s">
        <v>79</v>
      </c>
      <c r="D103" s="174" t="s">
        <v>137</v>
      </c>
      <c r="E103" s="175" t="s">
        <v>138</v>
      </c>
      <c r="F103" s="176" t="s">
        <v>139</v>
      </c>
      <c r="G103" s="177" t="s">
        <v>140</v>
      </c>
      <c r="H103" s="178">
        <v>0.29499999999999998</v>
      </c>
      <c r="I103" s="179"/>
      <c r="J103" s="180">
        <f>ROUND(I103*H103,2)</f>
        <v>0</v>
      </c>
      <c r="K103" s="176" t="s">
        <v>141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1.3271500000000001</v>
      </c>
      <c r="R103" s="183">
        <f>Q103*H103</f>
        <v>0.39150924999999998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142</v>
      </c>
      <c r="AT103" s="185" t="s">
        <v>137</v>
      </c>
      <c r="AU103" s="185" t="s">
        <v>143</v>
      </c>
      <c r="AY103" s="18" t="s">
        <v>134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143</v>
      </c>
      <c r="BK103" s="186">
        <f>ROUND(I103*H103,2)</f>
        <v>0</v>
      </c>
      <c r="BL103" s="18" t="s">
        <v>142</v>
      </c>
      <c r="BM103" s="185" t="s">
        <v>144</v>
      </c>
    </row>
    <row r="104" spans="1:65" s="2" customFormat="1" ht="18">
      <c r="A104" s="35"/>
      <c r="B104" s="36"/>
      <c r="C104" s="37"/>
      <c r="D104" s="187" t="s">
        <v>145</v>
      </c>
      <c r="E104" s="37"/>
      <c r="F104" s="188" t="s">
        <v>146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145</v>
      </c>
      <c r="AU104" s="18" t="s">
        <v>143</v>
      </c>
    </row>
    <row r="105" spans="1:65" s="2" customFormat="1">
      <c r="A105" s="35"/>
      <c r="B105" s="36"/>
      <c r="C105" s="37"/>
      <c r="D105" s="192" t="s">
        <v>147</v>
      </c>
      <c r="E105" s="37"/>
      <c r="F105" s="193" t="s">
        <v>148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147</v>
      </c>
      <c r="AU105" s="18" t="s">
        <v>143</v>
      </c>
    </row>
    <row r="106" spans="1:65" s="13" customFormat="1">
      <c r="B106" s="194"/>
      <c r="C106" s="195"/>
      <c r="D106" s="187" t="s">
        <v>149</v>
      </c>
      <c r="E106" s="196" t="s">
        <v>19</v>
      </c>
      <c r="F106" s="197" t="s">
        <v>150</v>
      </c>
      <c r="G106" s="195"/>
      <c r="H106" s="198">
        <v>0.29499999999999998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149</v>
      </c>
      <c r="AU106" s="204" t="s">
        <v>143</v>
      </c>
      <c r="AV106" s="13" t="s">
        <v>143</v>
      </c>
      <c r="AW106" s="13" t="s">
        <v>32</v>
      </c>
      <c r="AX106" s="13" t="s">
        <v>79</v>
      </c>
      <c r="AY106" s="204" t="s">
        <v>134</v>
      </c>
    </row>
    <row r="107" spans="1:65" s="2" customFormat="1" ht="33" customHeight="1">
      <c r="A107" s="35"/>
      <c r="B107" s="36"/>
      <c r="C107" s="174" t="s">
        <v>143</v>
      </c>
      <c r="D107" s="174" t="s">
        <v>137</v>
      </c>
      <c r="E107" s="175" t="s">
        <v>151</v>
      </c>
      <c r="F107" s="176" t="s">
        <v>152</v>
      </c>
      <c r="G107" s="177" t="s">
        <v>153</v>
      </c>
      <c r="H107" s="178">
        <v>1</v>
      </c>
      <c r="I107" s="179"/>
      <c r="J107" s="180">
        <f>ROUND(I107*H107,2)</f>
        <v>0</v>
      </c>
      <c r="K107" s="176" t="s">
        <v>141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2.6280000000000001E-2</v>
      </c>
      <c r="R107" s="183">
        <f>Q107*H107</f>
        <v>2.6280000000000001E-2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142</v>
      </c>
      <c r="AT107" s="185" t="s">
        <v>137</v>
      </c>
      <c r="AU107" s="185" t="s">
        <v>143</v>
      </c>
      <c r="AY107" s="18" t="s">
        <v>134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143</v>
      </c>
      <c r="BK107" s="186">
        <f>ROUND(I107*H107,2)</f>
        <v>0</v>
      </c>
      <c r="BL107" s="18" t="s">
        <v>142</v>
      </c>
      <c r="BM107" s="185" t="s">
        <v>154</v>
      </c>
    </row>
    <row r="108" spans="1:65" s="2" customFormat="1" ht="27">
      <c r="A108" s="35"/>
      <c r="B108" s="36"/>
      <c r="C108" s="37"/>
      <c r="D108" s="187" t="s">
        <v>145</v>
      </c>
      <c r="E108" s="37"/>
      <c r="F108" s="188" t="s">
        <v>155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145</v>
      </c>
      <c r="AU108" s="18" t="s">
        <v>143</v>
      </c>
    </row>
    <row r="109" spans="1:65" s="2" customFormat="1">
      <c r="A109" s="35"/>
      <c r="B109" s="36"/>
      <c r="C109" s="37"/>
      <c r="D109" s="192" t="s">
        <v>147</v>
      </c>
      <c r="E109" s="37"/>
      <c r="F109" s="193" t="s">
        <v>156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147</v>
      </c>
      <c r="AU109" s="18" t="s">
        <v>143</v>
      </c>
    </row>
    <row r="110" spans="1:65" s="13" customFormat="1">
      <c r="B110" s="194"/>
      <c r="C110" s="195"/>
      <c r="D110" s="187" t="s">
        <v>149</v>
      </c>
      <c r="E110" s="196" t="s">
        <v>19</v>
      </c>
      <c r="F110" s="197" t="s">
        <v>157</v>
      </c>
      <c r="G110" s="195"/>
      <c r="H110" s="198">
        <v>1</v>
      </c>
      <c r="I110" s="199"/>
      <c r="J110" s="195"/>
      <c r="K110" s="195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149</v>
      </c>
      <c r="AU110" s="204" t="s">
        <v>143</v>
      </c>
      <c r="AV110" s="13" t="s">
        <v>143</v>
      </c>
      <c r="AW110" s="13" t="s">
        <v>32</v>
      </c>
      <c r="AX110" s="13" t="s">
        <v>79</v>
      </c>
      <c r="AY110" s="204" t="s">
        <v>134</v>
      </c>
    </row>
    <row r="111" spans="1:65" s="2" customFormat="1" ht="16.5" customHeight="1">
      <c r="A111" s="35"/>
      <c r="B111" s="36"/>
      <c r="C111" s="174" t="s">
        <v>135</v>
      </c>
      <c r="D111" s="174" t="s">
        <v>137</v>
      </c>
      <c r="E111" s="175" t="s">
        <v>158</v>
      </c>
      <c r="F111" s="176" t="s">
        <v>159</v>
      </c>
      <c r="G111" s="177" t="s">
        <v>140</v>
      </c>
      <c r="H111" s="178">
        <v>0.151</v>
      </c>
      <c r="I111" s="179"/>
      <c r="J111" s="180">
        <f>ROUND(I111*H111,2)</f>
        <v>0</v>
      </c>
      <c r="K111" s="176" t="s">
        <v>141</v>
      </c>
      <c r="L111" s="40"/>
      <c r="M111" s="181" t="s">
        <v>19</v>
      </c>
      <c r="N111" s="182" t="s">
        <v>43</v>
      </c>
      <c r="O111" s="65"/>
      <c r="P111" s="183">
        <f>O111*H111</f>
        <v>0</v>
      </c>
      <c r="Q111" s="183">
        <v>1.94302</v>
      </c>
      <c r="R111" s="183">
        <f>Q111*H111</f>
        <v>0.29339601999999998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142</v>
      </c>
      <c r="AT111" s="185" t="s">
        <v>137</v>
      </c>
      <c r="AU111" s="185" t="s">
        <v>143</v>
      </c>
      <c r="AY111" s="18" t="s">
        <v>134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143</v>
      </c>
      <c r="BK111" s="186">
        <f>ROUND(I111*H111,2)</f>
        <v>0</v>
      </c>
      <c r="BL111" s="18" t="s">
        <v>142</v>
      </c>
      <c r="BM111" s="185" t="s">
        <v>160</v>
      </c>
    </row>
    <row r="112" spans="1:65" s="2" customFormat="1">
      <c r="A112" s="35"/>
      <c r="B112" s="36"/>
      <c r="C112" s="37"/>
      <c r="D112" s="187" t="s">
        <v>145</v>
      </c>
      <c r="E112" s="37"/>
      <c r="F112" s="188" t="s">
        <v>161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145</v>
      </c>
      <c r="AU112" s="18" t="s">
        <v>143</v>
      </c>
    </row>
    <row r="113" spans="1:65" s="2" customFormat="1">
      <c r="A113" s="35"/>
      <c r="B113" s="36"/>
      <c r="C113" s="37"/>
      <c r="D113" s="192" t="s">
        <v>147</v>
      </c>
      <c r="E113" s="37"/>
      <c r="F113" s="193" t="s">
        <v>162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147</v>
      </c>
      <c r="AU113" s="18" t="s">
        <v>143</v>
      </c>
    </row>
    <row r="114" spans="1:65" s="13" customFormat="1">
      <c r="B114" s="194"/>
      <c r="C114" s="195"/>
      <c r="D114" s="187" t="s">
        <v>149</v>
      </c>
      <c r="E114" s="196" t="s">
        <v>19</v>
      </c>
      <c r="F114" s="197" t="s">
        <v>163</v>
      </c>
      <c r="G114" s="195"/>
      <c r="H114" s="198">
        <v>0.151</v>
      </c>
      <c r="I114" s="199"/>
      <c r="J114" s="195"/>
      <c r="K114" s="195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149</v>
      </c>
      <c r="AU114" s="204" t="s">
        <v>143</v>
      </c>
      <c r="AV114" s="13" t="s">
        <v>143</v>
      </c>
      <c r="AW114" s="13" t="s">
        <v>32</v>
      </c>
      <c r="AX114" s="13" t="s">
        <v>79</v>
      </c>
      <c r="AY114" s="204" t="s">
        <v>134</v>
      </c>
    </row>
    <row r="115" spans="1:65" s="2" customFormat="1" ht="24.15" customHeight="1">
      <c r="A115" s="35"/>
      <c r="B115" s="36"/>
      <c r="C115" s="174" t="s">
        <v>142</v>
      </c>
      <c r="D115" s="174" t="s">
        <v>137</v>
      </c>
      <c r="E115" s="175" t="s">
        <v>164</v>
      </c>
      <c r="F115" s="176" t="s">
        <v>165</v>
      </c>
      <c r="G115" s="177" t="s">
        <v>166</v>
      </c>
      <c r="H115" s="178">
        <v>0.105</v>
      </c>
      <c r="I115" s="179"/>
      <c r="J115" s="180">
        <f>ROUND(I115*H115,2)</f>
        <v>0</v>
      </c>
      <c r="K115" s="176" t="s">
        <v>141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1.0900000000000001</v>
      </c>
      <c r="R115" s="183">
        <f>Q115*H115</f>
        <v>0.11445000000000001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142</v>
      </c>
      <c r="AT115" s="185" t="s">
        <v>137</v>
      </c>
      <c r="AU115" s="185" t="s">
        <v>143</v>
      </c>
      <c r="AY115" s="18" t="s">
        <v>134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143</v>
      </c>
      <c r="BK115" s="186">
        <f>ROUND(I115*H115,2)</f>
        <v>0</v>
      </c>
      <c r="BL115" s="18" t="s">
        <v>142</v>
      </c>
      <c r="BM115" s="185" t="s">
        <v>167</v>
      </c>
    </row>
    <row r="116" spans="1:65" s="2" customFormat="1" ht="18">
      <c r="A116" s="35"/>
      <c r="B116" s="36"/>
      <c r="C116" s="37"/>
      <c r="D116" s="187" t="s">
        <v>145</v>
      </c>
      <c r="E116" s="37"/>
      <c r="F116" s="188" t="s">
        <v>168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145</v>
      </c>
      <c r="AU116" s="18" t="s">
        <v>143</v>
      </c>
    </row>
    <row r="117" spans="1:65" s="2" customFormat="1">
      <c r="A117" s="35"/>
      <c r="B117" s="36"/>
      <c r="C117" s="37"/>
      <c r="D117" s="192" t="s">
        <v>147</v>
      </c>
      <c r="E117" s="37"/>
      <c r="F117" s="193" t="s">
        <v>169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147</v>
      </c>
      <c r="AU117" s="18" t="s">
        <v>143</v>
      </c>
    </row>
    <row r="118" spans="1:65" s="13" customFormat="1">
      <c r="B118" s="194"/>
      <c r="C118" s="195"/>
      <c r="D118" s="187" t="s">
        <v>149</v>
      </c>
      <c r="E118" s="196" t="s">
        <v>19</v>
      </c>
      <c r="F118" s="197" t="s">
        <v>170</v>
      </c>
      <c r="G118" s="195"/>
      <c r="H118" s="198">
        <v>0.105</v>
      </c>
      <c r="I118" s="199"/>
      <c r="J118" s="195"/>
      <c r="K118" s="195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149</v>
      </c>
      <c r="AU118" s="204" t="s">
        <v>143</v>
      </c>
      <c r="AV118" s="13" t="s">
        <v>143</v>
      </c>
      <c r="AW118" s="13" t="s">
        <v>32</v>
      </c>
      <c r="AX118" s="13" t="s">
        <v>79</v>
      </c>
      <c r="AY118" s="204" t="s">
        <v>134</v>
      </c>
    </row>
    <row r="119" spans="1:65" s="2" customFormat="1" ht="24.15" customHeight="1">
      <c r="A119" s="35"/>
      <c r="B119" s="36"/>
      <c r="C119" s="174" t="s">
        <v>171</v>
      </c>
      <c r="D119" s="174" t="s">
        <v>137</v>
      </c>
      <c r="E119" s="175" t="s">
        <v>172</v>
      </c>
      <c r="F119" s="176" t="s">
        <v>173</v>
      </c>
      <c r="G119" s="177" t="s">
        <v>174</v>
      </c>
      <c r="H119" s="178">
        <v>5.7850000000000001</v>
      </c>
      <c r="I119" s="179"/>
      <c r="J119" s="180">
        <f>ROUND(I119*H119,2)</f>
        <v>0</v>
      </c>
      <c r="K119" s="176" t="s">
        <v>141</v>
      </c>
      <c r="L119" s="40"/>
      <c r="M119" s="181" t="s">
        <v>19</v>
      </c>
      <c r="N119" s="182" t="s">
        <v>43</v>
      </c>
      <c r="O119" s="65"/>
      <c r="P119" s="183">
        <f>O119*H119</f>
        <v>0</v>
      </c>
      <c r="Q119" s="183">
        <v>5.8970000000000002E-2</v>
      </c>
      <c r="R119" s="183">
        <f>Q119*H119</f>
        <v>0.34114145000000001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142</v>
      </c>
      <c r="AT119" s="185" t="s">
        <v>137</v>
      </c>
      <c r="AU119" s="185" t="s">
        <v>143</v>
      </c>
      <c r="AY119" s="18" t="s">
        <v>134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143</v>
      </c>
      <c r="BK119" s="186">
        <f>ROUND(I119*H119,2)</f>
        <v>0</v>
      </c>
      <c r="BL119" s="18" t="s">
        <v>142</v>
      </c>
      <c r="BM119" s="185" t="s">
        <v>175</v>
      </c>
    </row>
    <row r="120" spans="1:65" s="2" customFormat="1" ht="18">
      <c r="A120" s="35"/>
      <c r="B120" s="36"/>
      <c r="C120" s="37"/>
      <c r="D120" s="187" t="s">
        <v>145</v>
      </c>
      <c r="E120" s="37"/>
      <c r="F120" s="188" t="s">
        <v>176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145</v>
      </c>
      <c r="AU120" s="18" t="s">
        <v>143</v>
      </c>
    </row>
    <row r="121" spans="1:65" s="2" customFormat="1">
      <c r="A121" s="35"/>
      <c r="B121" s="36"/>
      <c r="C121" s="37"/>
      <c r="D121" s="192" t="s">
        <v>147</v>
      </c>
      <c r="E121" s="37"/>
      <c r="F121" s="193" t="s">
        <v>177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147</v>
      </c>
      <c r="AU121" s="18" t="s">
        <v>143</v>
      </c>
    </row>
    <row r="122" spans="1:65" s="13" customFormat="1">
      <c r="B122" s="194"/>
      <c r="C122" s="195"/>
      <c r="D122" s="187" t="s">
        <v>149</v>
      </c>
      <c r="E122" s="196" t="s">
        <v>19</v>
      </c>
      <c r="F122" s="197" t="s">
        <v>178</v>
      </c>
      <c r="G122" s="195"/>
      <c r="H122" s="198">
        <v>5.7850000000000001</v>
      </c>
      <c r="I122" s="199"/>
      <c r="J122" s="195"/>
      <c r="K122" s="195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149</v>
      </c>
      <c r="AU122" s="204" t="s">
        <v>143</v>
      </c>
      <c r="AV122" s="13" t="s">
        <v>143</v>
      </c>
      <c r="AW122" s="13" t="s">
        <v>32</v>
      </c>
      <c r="AX122" s="13" t="s">
        <v>79</v>
      </c>
      <c r="AY122" s="204" t="s">
        <v>134</v>
      </c>
    </row>
    <row r="123" spans="1:65" s="2" customFormat="1" ht="24.15" customHeight="1">
      <c r="A123" s="35"/>
      <c r="B123" s="36"/>
      <c r="C123" s="174" t="s">
        <v>179</v>
      </c>
      <c r="D123" s="174" t="s">
        <v>137</v>
      </c>
      <c r="E123" s="175" t="s">
        <v>180</v>
      </c>
      <c r="F123" s="176" t="s">
        <v>181</v>
      </c>
      <c r="G123" s="177" t="s">
        <v>174</v>
      </c>
      <c r="H123" s="178">
        <v>1.5</v>
      </c>
      <c r="I123" s="179"/>
      <c r="J123" s="180">
        <f>ROUND(I123*H123,2)</f>
        <v>0</v>
      </c>
      <c r="K123" s="176" t="s">
        <v>141</v>
      </c>
      <c r="L123" s="40"/>
      <c r="M123" s="181" t="s">
        <v>19</v>
      </c>
      <c r="N123" s="182" t="s">
        <v>43</v>
      </c>
      <c r="O123" s="65"/>
      <c r="P123" s="183">
        <f>O123*H123</f>
        <v>0</v>
      </c>
      <c r="Q123" s="183">
        <v>7.571E-2</v>
      </c>
      <c r="R123" s="183">
        <f>Q123*H123</f>
        <v>0.113565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142</v>
      </c>
      <c r="AT123" s="185" t="s">
        <v>137</v>
      </c>
      <c r="AU123" s="185" t="s">
        <v>143</v>
      </c>
      <c r="AY123" s="18" t="s">
        <v>134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143</v>
      </c>
      <c r="BK123" s="186">
        <f>ROUND(I123*H123,2)</f>
        <v>0</v>
      </c>
      <c r="BL123" s="18" t="s">
        <v>142</v>
      </c>
      <c r="BM123" s="185" t="s">
        <v>182</v>
      </c>
    </row>
    <row r="124" spans="1:65" s="2" customFormat="1" ht="18">
      <c r="A124" s="35"/>
      <c r="B124" s="36"/>
      <c r="C124" s="37"/>
      <c r="D124" s="187" t="s">
        <v>145</v>
      </c>
      <c r="E124" s="37"/>
      <c r="F124" s="188" t="s">
        <v>183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145</v>
      </c>
      <c r="AU124" s="18" t="s">
        <v>143</v>
      </c>
    </row>
    <row r="125" spans="1:65" s="2" customFormat="1">
      <c r="A125" s="35"/>
      <c r="B125" s="36"/>
      <c r="C125" s="37"/>
      <c r="D125" s="192" t="s">
        <v>147</v>
      </c>
      <c r="E125" s="37"/>
      <c r="F125" s="193" t="s">
        <v>184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147</v>
      </c>
      <c r="AU125" s="18" t="s">
        <v>143</v>
      </c>
    </row>
    <row r="126" spans="1:65" s="13" customFormat="1">
      <c r="B126" s="194"/>
      <c r="C126" s="195"/>
      <c r="D126" s="187" t="s">
        <v>149</v>
      </c>
      <c r="E126" s="196" t="s">
        <v>19</v>
      </c>
      <c r="F126" s="197" t="s">
        <v>185</v>
      </c>
      <c r="G126" s="195"/>
      <c r="H126" s="198">
        <v>1.5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149</v>
      </c>
      <c r="AU126" s="204" t="s">
        <v>143</v>
      </c>
      <c r="AV126" s="13" t="s">
        <v>143</v>
      </c>
      <c r="AW126" s="13" t="s">
        <v>32</v>
      </c>
      <c r="AX126" s="13" t="s">
        <v>79</v>
      </c>
      <c r="AY126" s="204" t="s">
        <v>134</v>
      </c>
    </row>
    <row r="127" spans="1:65" s="2" customFormat="1" ht="24.15" customHeight="1">
      <c r="A127" s="35"/>
      <c r="B127" s="36"/>
      <c r="C127" s="174" t="s">
        <v>186</v>
      </c>
      <c r="D127" s="174" t="s">
        <v>137</v>
      </c>
      <c r="E127" s="175" t="s">
        <v>187</v>
      </c>
      <c r="F127" s="176" t="s">
        <v>188</v>
      </c>
      <c r="G127" s="177" t="s">
        <v>189</v>
      </c>
      <c r="H127" s="178">
        <v>7.95</v>
      </c>
      <c r="I127" s="179"/>
      <c r="J127" s="180">
        <f>ROUND(I127*H127,2)</f>
        <v>0</v>
      </c>
      <c r="K127" s="176" t="s">
        <v>141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1.2999999999999999E-4</v>
      </c>
      <c r="R127" s="183">
        <f>Q127*H127</f>
        <v>1.0334999999999999E-3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142</v>
      </c>
      <c r="AT127" s="185" t="s">
        <v>137</v>
      </c>
      <c r="AU127" s="185" t="s">
        <v>143</v>
      </c>
      <c r="AY127" s="18" t="s">
        <v>134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143</v>
      </c>
      <c r="BK127" s="186">
        <f>ROUND(I127*H127,2)</f>
        <v>0</v>
      </c>
      <c r="BL127" s="18" t="s">
        <v>142</v>
      </c>
      <c r="BM127" s="185" t="s">
        <v>190</v>
      </c>
    </row>
    <row r="128" spans="1:65" s="2" customFormat="1">
      <c r="A128" s="35"/>
      <c r="B128" s="36"/>
      <c r="C128" s="37"/>
      <c r="D128" s="187" t="s">
        <v>145</v>
      </c>
      <c r="E128" s="37"/>
      <c r="F128" s="188" t="s">
        <v>191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145</v>
      </c>
      <c r="AU128" s="18" t="s">
        <v>143</v>
      </c>
    </row>
    <row r="129" spans="1:65" s="2" customFormat="1">
      <c r="A129" s="35"/>
      <c r="B129" s="36"/>
      <c r="C129" s="37"/>
      <c r="D129" s="192" t="s">
        <v>147</v>
      </c>
      <c r="E129" s="37"/>
      <c r="F129" s="193" t="s">
        <v>192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147</v>
      </c>
      <c r="AU129" s="18" t="s">
        <v>143</v>
      </c>
    </row>
    <row r="130" spans="1:65" s="13" customFormat="1">
      <c r="B130" s="194"/>
      <c r="C130" s="195"/>
      <c r="D130" s="187" t="s">
        <v>149</v>
      </c>
      <c r="E130" s="196" t="s">
        <v>19</v>
      </c>
      <c r="F130" s="197" t="s">
        <v>193</v>
      </c>
      <c r="G130" s="195"/>
      <c r="H130" s="198">
        <v>7.95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149</v>
      </c>
      <c r="AU130" s="204" t="s">
        <v>143</v>
      </c>
      <c r="AV130" s="13" t="s">
        <v>143</v>
      </c>
      <c r="AW130" s="13" t="s">
        <v>32</v>
      </c>
      <c r="AX130" s="13" t="s">
        <v>79</v>
      </c>
      <c r="AY130" s="204" t="s">
        <v>134</v>
      </c>
    </row>
    <row r="131" spans="1:65" s="2" customFormat="1" ht="24.15" customHeight="1">
      <c r="A131" s="35"/>
      <c r="B131" s="36"/>
      <c r="C131" s="174" t="s">
        <v>194</v>
      </c>
      <c r="D131" s="174" t="s">
        <v>137</v>
      </c>
      <c r="E131" s="175" t="s">
        <v>195</v>
      </c>
      <c r="F131" s="176" t="s">
        <v>196</v>
      </c>
      <c r="G131" s="177" t="s">
        <v>174</v>
      </c>
      <c r="H131" s="178">
        <v>3.84</v>
      </c>
      <c r="I131" s="179"/>
      <c r="J131" s="180">
        <f>ROUND(I131*H131,2)</f>
        <v>0</v>
      </c>
      <c r="K131" s="176" t="s">
        <v>141</v>
      </c>
      <c r="L131" s="40"/>
      <c r="M131" s="181" t="s">
        <v>19</v>
      </c>
      <c r="N131" s="182" t="s">
        <v>43</v>
      </c>
      <c r="O131" s="65"/>
      <c r="P131" s="183">
        <f>O131*H131</f>
        <v>0</v>
      </c>
      <c r="Q131" s="183">
        <v>7.3249999999999996E-2</v>
      </c>
      <c r="R131" s="183">
        <f>Q131*H131</f>
        <v>0.28127999999999997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142</v>
      </c>
      <c r="AT131" s="185" t="s">
        <v>137</v>
      </c>
      <c r="AU131" s="185" t="s">
        <v>143</v>
      </c>
      <c r="AY131" s="18" t="s">
        <v>134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143</v>
      </c>
      <c r="BK131" s="186">
        <f>ROUND(I131*H131,2)</f>
        <v>0</v>
      </c>
      <c r="BL131" s="18" t="s">
        <v>142</v>
      </c>
      <c r="BM131" s="185" t="s">
        <v>197</v>
      </c>
    </row>
    <row r="132" spans="1:65" s="2" customFormat="1" ht="18">
      <c r="A132" s="35"/>
      <c r="B132" s="36"/>
      <c r="C132" s="37"/>
      <c r="D132" s="187" t="s">
        <v>145</v>
      </c>
      <c r="E132" s="37"/>
      <c r="F132" s="188" t="s">
        <v>198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145</v>
      </c>
      <c r="AU132" s="18" t="s">
        <v>143</v>
      </c>
    </row>
    <row r="133" spans="1:65" s="2" customFormat="1">
      <c r="A133" s="35"/>
      <c r="B133" s="36"/>
      <c r="C133" s="37"/>
      <c r="D133" s="192" t="s">
        <v>147</v>
      </c>
      <c r="E133" s="37"/>
      <c r="F133" s="193" t="s">
        <v>199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147</v>
      </c>
      <c r="AU133" s="18" t="s">
        <v>143</v>
      </c>
    </row>
    <row r="134" spans="1:65" s="13" customFormat="1">
      <c r="B134" s="194"/>
      <c r="C134" s="195"/>
      <c r="D134" s="187" t="s">
        <v>149</v>
      </c>
      <c r="E134" s="196" t="s">
        <v>19</v>
      </c>
      <c r="F134" s="197" t="s">
        <v>200</v>
      </c>
      <c r="G134" s="195"/>
      <c r="H134" s="198">
        <v>3.84</v>
      </c>
      <c r="I134" s="199"/>
      <c r="J134" s="195"/>
      <c r="K134" s="195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149</v>
      </c>
      <c r="AU134" s="204" t="s">
        <v>143</v>
      </c>
      <c r="AV134" s="13" t="s">
        <v>143</v>
      </c>
      <c r="AW134" s="13" t="s">
        <v>32</v>
      </c>
      <c r="AX134" s="13" t="s">
        <v>79</v>
      </c>
      <c r="AY134" s="204" t="s">
        <v>134</v>
      </c>
    </row>
    <row r="135" spans="1:65" s="2" customFormat="1" ht="24.15" customHeight="1">
      <c r="A135" s="35"/>
      <c r="B135" s="36"/>
      <c r="C135" s="174" t="s">
        <v>201</v>
      </c>
      <c r="D135" s="174" t="s">
        <v>137</v>
      </c>
      <c r="E135" s="175" t="s">
        <v>202</v>
      </c>
      <c r="F135" s="176" t="s">
        <v>203</v>
      </c>
      <c r="G135" s="177" t="s">
        <v>174</v>
      </c>
      <c r="H135" s="178">
        <v>1.008</v>
      </c>
      <c r="I135" s="179"/>
      <c r="J135" s="180">
        <f>ROUND(I135*H135,2)</f>
        <v>0</v>
      </c>
      <c r="K135" s="176" t="s">
        <v>141</v>
      </c>
      <c r="L135" s="40"/>
      <c r="M135" s="181" t="s">
        <v>19</v>
      </c>
      <c r="N135" s="182" t="s">
        <v>43</v>
      </c>
      <c r="O135" s="65"/>
      <c r="P135" s="183">
        <f>O135*H135</f>
        <v>0</v>
      </c>
      <c r="Q135" s="183">
        <v>0.17818000000000001</v>
      </c>
      <c r="R135" s="183">
        <f>Q135*H135</f>
        <v>0.17960544000000001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142</v>
      </c>
      <c r="AT135" s="185" t="s">
        <v>137</v>
      </c>
      <c r="AU135" s="185" t="s">
        <v>143</v>
      </c>
      <c r="AY135" s="18" t="s">
        <v>134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143</v>
      </c>
      <c r="BK135" s="186">
        <f>ROUND(I135*H135,2)</f>
        <v>0</v>
      </c>
      <c r="BL135" s="18" t="s">
        <v>142</v>
      </c>
      <c r="BM135" s="185" t="s">
        <v>204</v>
      </c>
    </row>
    <row r="136" spans="1:65" s="2" customFormat="1" ht="18">
      <c r="A136" s="35"/>
      <c r="B136" s="36"/>
      <c r="C136" s="37"/>
      <c r="D136" s="187" t="s">
        <v>145</v>
      </c>
      <c r="E136" s="37"/>
      <c r="F136" s="188" t="s">
        <v>205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145</v>
      </c>
      <c r="AU136" s="18" t="s">
        <v>143</v>
      </c>
    </row>
    <row r="137" spans="1:65" s="2" customFormat="1">
      <c r="A137" s="35"/>
      <c r="B137" s="36"/>
      <c r="C137" s="37"/>
      <c r="D137" s="192" t="s">
        <v>147</v>
      </c>
      <c r="E137" s="37"/>
      <c r="F137" s="193" t="s">
        <v>206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147</v>
      </c>
      <c r="AU137" s="18" t="s">
        <v>143</v>
      </c>
    </row>
    <row r="138" spans="1:65" s="13" customFormat="1">
      <c r="B138" s="194"/>
      <c r="C138" s="195"/>
      <c r="D138" s="187" t="s">
        <v>149</v>
      </c>
      <c r="E138" s="196" t="s">
        <v>19</v>
      </c>
      <c r="F138" s="197" t="s">
        <v>207</v>
      </c>
      <c r="G138" s="195"/>
      <c r="H138" s="198">
        <v>1.008</v>
      </c>
      <c r="I138" s="199"/>
      <c r="J138" s="195"/>
      <c r="K138" s="195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149</v>
      </c>
      <c r="AU138" s="204" t="s">
        <v>143</v>
      </c>
      <c r="AV138" s="13" t="s">
        <v>143</v>
      </c>
      <c r="AW138" s="13" t="s">
        <v>32</v>
      </c>
      <c r="AX138" s="13" t="s">
        <v>79</v>
      </c>
      <c r="AY138" s="204" t="s">
        <v>134</v>
      </c>
    </row>
    <row r="139" spans="1:65" s="12" customFormat="1" ht="22.75" customHeight="1">
      <c r="B139" s="158"/>
      <c r="C139" s="159"/>
      <c r="D139" s="160" t="s">
        <v>70</v>
      </c>
      <c r="E139" s="172" t="s">
        <v>142</v>
      </c>
      <c r="F139" s="172" t="s">
        <v>208</v>
      </c>
      <c r="G139" s="159"/>
      <c r="H139" s="159"/>
      <c r="I139" s="162"/>
      <c r="J139" s="173">
        <f>BK139</f>
        <v>0</v>
      </c>
      <c r="K139" s="159"/>
      <c r="L139" s="164"/>
      <c r="M139" s="165"/>
      <c r="N139" s="166"/>
      <c r="O139" s="166"/>
      <c r="P139" s="167">
        <f>SUM(P140:P143)</f>
        <v>0</v>
      </c>
      <c r="Q139" s="166"/>
      <c r="R139" s="167">
        <f>SUM(R140:R143)</f>
        <v>0.48195600000000005</v>
      </c>
      <c r="S139" s="166"/>
      <c r="T139" s="168">
        <f>SUM(T140:T143)</f>
        <v>0</v>
      </c>
      <c r="AR139" s="169" t="s">
        <v>79</v>
      </c>
      <c r="AT139" s="170" t="s">
        <v>70</v>
      </c>
      <c r="AU139" s="170" t="s">
        <v>79</v>
      </c>
      <c r="AY139" s="169" t="s">
        <v>134</v>
      </c>
      <c r="BK139" s="171">
        <f>SUM(BK140:BK143)</f>
        <v>0</v>
      </c>
    </row>
    <row r="140" spans="1:65" s="2" customFormat="1" ht="16.5" customHeight="1">
      <c r="A140" s="35"/>
      <c r="B140" s="36"/>
      <c r="C140" s="174" t="s">
        <v>209</v>
      </c>
      <c r="D140" s="174" t="s">
        <v>137</v>
      </c>
      <c r="E140" s="175" t="s">
        <v>210</v>
      </c>
      <c r="F140" s="176" t="s">
        <v>211</v>
      </c>
      <c r="G140" s="177" t="s">
        <v>140</v>
      </c>
      <c r="H140" s="178">
        <v>0.2</v>
      </c>
      <c r="I140" s="179"/>
      <c r="J140" s="180">
        <f>ROUND(I140*H140,2)</f>
        <v>0</v>
      </c>
      <c r="K140" s="176" t="s">
        <v>141</v>
      </c>
      <c r="L140" s="40"/>
      <c r="M140" s="181" t="s">
        <v>19</v>
      </c>
      <c r="N140" s="182" t="s">
        <v>43</v>
      </c>
      <c r="O140" s="65"/>
      <c r="P140" s="183">
        <f>O140*H140</f>
        <v>0</v>
      </c>
      <c r="Q140" s="183">
        <v>2.40978</v>
      </c>
      <c r="R140" s="183">
        <f>Q140*H140</f>
        <v>0.48195600000000005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142</v>
      </c>
      <c r="AT140" s="185" t="s">
        <v>137</v>
      </c>
      <c r="AU140" s="185" t="s">
        <v>143</v>
      </c>
      <c r="AY140" s="18" t="s">
        <v>134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143</v>
      </c>
      <c r="BK140" s="186">
        <f>ROUND(I140*H140,2)</f>
        <v>0</v>
      </c>
      <c r="BL140" s="18" t="s">
        <v>142</v>
      </c>
      <c r="BM140" s="185" t="s">
        <v>212</v>
      </c>
    </row>
    <row r="141" spans="1:65" s="2" customFormat="1" ht="27">
      <c r="A141" s="35"/>
      <c r="B141" s="36"/>
      <c r="C141" s="37"/>
      <c r="D141" s="187" t="s">
        <v>145</v>
      </c>
      <c r="E141" s="37"/>
      <c r="F141" s="188" t="s">
        <v>213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145</v>
      </c>
      <c r="AU141" s="18" t="s">
        <v>143</v>
      </c>
    </row>
    <row r="142" spans="1:65" s="2" customFormat="1">
      <c r="A142" s="35"/>
      <c r="B142" s="36"/>
      <c r="C142" s="37"/>
      <c r="D142" s="192" t="s">
        <v>147</v>
      </c>
      <c r="E142" s="37"/>
      <c r="F142" s="193" t="s">
        <v>214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147</v>
      </c>
      <c r="AU142" s="18" t="s">
        <v>143</v>
      </c>
    </row>
    <row r="143" spans="1:65" s="13" customFormat="1">
      <c r="B143" s="194"/>
      <c r="C143" s="195"/>
      <c r="D143" s="187" t="s">
        <v>149</v>
      </c>
      <c r="E143" s="196" t="s">
        <v>19</v>
      </c>
      <c r="F143" s="197" t="s">
        <v>215</v>
      </c>
      <c r="G143" s="195"/>
      <c r="H143" s="198">
        <v>0.2</v>
      </c>
      <c r="I143" s="199"/>
      <c r="J143" s="195"/>
      <c r="K143" s="195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149</v>
      </c>
      <c r="AU143" s="204" t="s">
        <v>143</v>
      </c>
      <c r="AV143" s="13" t="s">
        <v>143</v>
      </c>
      <c r="AW143" s="13" t="s">
        <v>32</v>
      </c>
      <c r="AX143" s="13" t="s">
        <v>79</v>
      </c>
      <c r="AY143" s="204" t="s">
        <v>134</v>
      </c>
    </row>
    <row r="144" spans="1:65" s="12" customFormat="1" ht="22.75" customHeight="1">
      <c r="B144" s="158"/>
      <c r="C144" s="159"/>
      <c r="D144" s="160" t="s">
        <v>70</v>
      </c>
      <c r="E144" s="172" t="s">
        <v>179</v>
      </c>
      <c r="F144" s="172" t="s">
        <v>216</v>
      </c>
      <c r="G144" s="159"/>
      <c r="H144" s="159"/>
      <c r="I144" s="162"/>
      <c r="J144" s="173">
        <f>BK144</f>
        <v>0</v>
      </c>
      <c r="K144" s="159"/>
      <c r="L144" s="164"/>
      <c r="M144" s="165"/>
      <c r="N144" s="166"/>
      <c r="O144" s="166"/>
      <c r="P144" s="167">
        <f>SUM(P145:P195)</f>
        <v>0</v>
      </c>
      <c r="Q144" s="166"/>
      <c r="R144" s="167">
        <f>SUM(R145:R195)</f>
        <v>1.5253224100000002</v>
      </c>
      <c r="S144" s="166"/>
      <c r="T144" s="168">
        <f>SUM(T145:T195)</f>
        <v>0</v>
      </c>
      <c r="AR144" s="169" t="s">
        <v>79</v>
      </c>
      <c r="AT144" s="170" t="s">
        <v>70</v>
      </c>
      <c r="AU144" s="170" t="s">
        <v>79</v>
      </c>
      <c r="AY144" s="169" t="s">
        <v>134</v>
      </c>
      <c r="BK144" s="171">
        <f>SUM(BK145:BK195)</f>
        <v>0</v>
      </c>
    </row>
    <row r="145" spans="1:65" s="2" customFormat="1" ht="21.75" customHeight="1">
      <c r="A145" s="35"/>
      <c r="B145" s="36"/>
      <c r="C145" s="174" t="s">
        <v>217</v>
      </c>
      <c r="D145" s="174" t="s">
        <v>137</v>
      </c>
      <c r="E145" s="175" t="s">
        <v>218</v>
      </c>
      <c r="F145" s="176" t="s">
        <v>219</v>
      </c>
      <c r="G145" s="177" t="s">
        <v>174</v>
      </c>
      <c r="H145" s="178">
        <v>0.79300000000000004</v>
      </c>
      <c r="I145" s="179"/>
      <c r="J145" s="180">
        <f>ROUND(I145*H145,2)</f>
        <v>0</v>
      </c>
      <c r="K145" s="176" t="s">
        <v>19</v>
      </c>
      <c r="L145" s="40"/>
      <c r="M145" s="181" t="s">
        <v>19</v>
      </c>
      <c r="N145" s="182" t="s">
        <v>43</v>
      </c>
      <c r="O145" s="65"/>
      <c r="P145" s="183">
        <f>O145*H145</f>
        <v>0</v>
      </c>
      <c r="Q145" s="183">
        <v>0.04</v>
      </c>
      <c r="R145" s="183">
        <f>Q145*H145</f>
        <v>3.1720000000000005E-2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142</v>
      </c>
      <c r="AT145" s="185" t="s">
        <v>137</v>
      </c>
      <c r="AU145" s="185" t="s">
        <v>143</v>
      </c>
      <c r="AY145" s="18" t="s">
        <v>134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143</v>
      </c>
      <c r="BK145" s="186">
        <f>ROUND(I145*H145,2)</f>
        <v>0</v>
      </c>
      <c r="BL145" s="18" t="s">
        <v>142</v>
      </c>
      <c r="BM145" s="185" t="s">
        <v>220</v>
      </c>
    </row>
    <row r="146" spans="1:65" s="2" customFormat="1">
      <c r="A146" s="35"/>
      <c r="B146" s="36"/>
      <c r="C146" s="37"/>
      <c r="D146" s="187" t="s">
        <v>145</v>
      </c>
      <c r="E146" s="37"/>
      <c r="F146" s="188" t="s">
        <v>219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145</v>
      </c>
      <c r="AU146" s="18" t="s">
        <v>143</v>
      </c>
    </row>
    <row r="147" spans="1:65" s="13" customFormat="1">
      <c r="B147" s="194"/>
      <c r="C147" s="195"/>
      <c r="D147" s="187" t="s">
        <v>149</v>
      </c>
      <c r="E147" s="196" t="s">
        <v>19</v>
      </c>
      <c r="F147" s="197" t="s">
        <v>221</v>
      </c>
      <c r="G147" s="195"/>
      <c r="H147" s="198">
        <v>0.79300000000000004</v>
      </c>
      <c r="I147" s="199"/>
      <c r="J147" s="195"/>
      <c r="K147" s="195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149</v>
      </c>
      <c r="AU147" s="204" t="s">
        <v>143</v>
      </c>
      <c r="AV147" s="13" t="s">
        <v>143</v>
      </c>
      <c r="AW147" s="13" t="s">
        <v>32</v>
      </c>
      <c r="AX147" s="13" t="s">
        <v>79</v>
      </c>
      <c r="AY147" s="204" t="s">
        <v>134</v>
      </c>
    </row>
    <row r="148" spans="1:65" s="2" customFormat="1" ht="24.15" customHeight="1">
      <c r="A148" s="35"/>
      <c r="B148" s="36"/>
      <c r="C148" s="174" t="s">
        <v>222</v>
      </c>
      <c r="D148" s="174" t="s">
        <v>137</v>
      </c>
      <c r="E148" s="175" t="s">
        <v>223</v>
      </c>
      <c r="F148" s="176" t="s">
        <v>224</v>
      </c>
      <c r="G148" s="177" t="s">
        <v>153</v>
      </c>
      <c r="H148" s="178">
        <v>3</v>
      </c>
      <c r="I148" s="179"/>
      <c r="J148" s="180">
        <f>ROUND(I148*H148,2)</f>
        <v>0</v>
      </c>
      <c r="K148" s="176" t="s">
        <v>141</v>
      </c>
      <c r="L148" s="40"/>
      <c r="M148" s="181" t="s">
        <v>19</v>
      </c>
      <c r="N148" s="182" t="s">
        <v>43</v>
      </c>
      <c r="O148" s="65"/>
      <c r="P148" s="183">
        <f>O148*H148</f>
        <v>0</v>
      </c>
      <c r="Q148" s="183">
        <v>1.0200000000000001E-2</v>
      </c>
      <c r="R148" s="183">
        <f>Q148*H148</f>
        <v>3.0600000000000002E-2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142</v>
      </c>
      <c r="AT148" s="185" t="s">
        <v>137</v>
      </c>
      <c r="AU148" s="185" t="s">
        <v>143</v>
      </c>
      <c r="AY148" s="18" t="s">
        <v>134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143</v>
      </c>
      <c r="BK148" s="186">
        <f>ROUND(I148*H148,2)</f>
        <v>0</v>
      </c>
      <c r="BL148" s="18" t="s">
        <v>142</v>
      </c>
      <c r="BM148" s="185" t="s">
        <v>225</v>
      </c>
    </row>
    <row r="149" spans="1:65" s="2" customFormat="1" ht="18">
      <c r="A149" s="35"/>
      <c r="B149" s="36"/>
      <c r="C149" s="37"/>
      <c r="D149" s="187" t="s">
        <v>145</v>
      </c>
      <c r="E149" s="37"/>
      <c r="F149" s="188" t="s">
        <v>226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145</v>
      </c>
      <c r="AU149" s="18" t="s">
        <v>143</v>
      </c>
    </row>
    <row r="150" spans="1:65" s="2" customFormat="1">
      <c r="A150" s="35"/>
      <c r="B150" s="36"/>
      <c r="C150" s="37"/>
      <c r="D150" s="192" t="s">
        <v>147</v>
      </c>
      <c r="E150" s="37"/>
      <c r="F150" s="193" t="s">
        <v>227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147</v>
      </c>
      <c r="AU150" s="18" t="s">
        <v>143</v>
      </c>
    </row>
    <row r="151" spans="1:65" s="13" customFormat="1" ht="20">
      <c r="B151" s="194"/>
      <c r="C151" s="195"/>
      <c r="D151" s="187" t="s">
        <v>149</v>
      </c>
      <c r="E151" s="196" t="s">
        <v>19</v>
      </c>
      <c r="F151" s="197" t="s">
        <v>228</v>
      </c>
      <c r="G151" s="195"/>
      <c r="H151" s="198">
        <v>3</v>
      </c>
      <c r="I151" s="199"/>
      <c r="J151" s="195"/>
      <c r="K151" s="195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149</v>
      </c>
      <c r="AU151" s="204" t="s">
        <v>143</v>
      </c>
      <c r="AV151" s="13" t="s">
        <v>143</v>
      </c>
      <c r="AW151" s="13" t="s">
        <v>32</v>
      </c>
      <c r="AX151" s="13" t="s">
        <v>79</v>
      </c>
      <c r="AY151" s="204" t="s">
        <v>134</v>
      </c>
    </row>
    <row r="152" spans="1:65" s="2" customFormat="1" ht="49" customHeight="1">
      <c r="A152" s="35"/>
      <c r="B152" s="36"/>
      <c r="C152" s="174" t="s">
        <v>229</v>
      </c>
      <c r="D152" s="174" t="s">
        <v>137</v>
      </c>
      <c r="E152" s="175" t="s">
        <v>230</v>
      </c>
      <c r="F152" s="176" t="s">
        <v>231</v>
      </c>
      <c r="G152" s="177" t="s">
        <v>174</v>
      </c>
      <c r="H152" s="178">
        <v>8</v>
      </c>
      <c r="I152" s="179"/>
      <c r="J152" s="180">
        <f>ROUND(I152*H152,2)</f>
        <v>0</v>
      </c>
      <c r="K152" s="176" t="s">
        <v>19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1.7000000000000001E-2</v>
      </c>
      <c r="R152" s="183">
        <f>Q152*H152</f>
        <v>0.13600000000000001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142</v>
      </c>
      <c r="AT152" s="185" t="s">
        <v>137</v>
      </c>
      <c r="AU152" s="185" t="s">
        <v>143</v>
      </c>
      <c r="AY152" s="18" t="s">
        <v>134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143</v>
      </c>
      <c r="BK152" s="186">
        <f>ROUND(I152*H152,2)</f>
        <v>0</v>
      </c>
      <c r="BL152" s="18" t="s">
        <v>142</v>
      </c>
      <c r="BM152" s="185" t="s">
        <v>232</v>
      </c>
    </row>
    <row r="153" spans="1:65" s="2" customFormat="1" ht="27">
      <c r="A153" s="35"/>
      <c r="B153" s="36"/>
      <c r="C153" s="37"/>
      <c r="D153" s="187" t="s">
        <v>145</v>
      </c>
      <c r="E153" s="37"/>
      <c r="F153" s="188" t="s">
        <v>231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145</v>
      </c>
      <c r="AU153" s="18" t="s">
        <v>143</v>
      </c>
    </row>
    <row r="154" spans="1:65" s="13" customFormat="1">
      <c r="B154" s="194"/>
      <c r="C154" s="195"/>
      <c r="D154" s="187" t="s">
        <v>149</v>
      </c>
      <c r="E154" s="196" t="s">
        <v>19</v>
      </c>
      <c r="F154" s="197" t="s">
        <v>233</v>
      </c>
      <c r="G154" s="195"/>
      <c r="H154" s="198">
        <v>8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149</v>
      </c>
      <c r="AU154" s="204" t="s">
        <v>143</v>
      </c>
      <c r="AV154" s="13" t="s">
        <v>143</v>
      </c>
      <c r="AW154" s="13" t="s">
        <v>32</v>
      </c>
      <c r="AX154" s="13" t="s">
        <v>79</v>
      </c>
      <c r="AY154" s="204" t="s">
        <v>134</v>
      </c>
    </row>
    <row r="155" spans="1:65" s="2" customFormat="1" ht="49" customHeight="1">
      <c r="A155" s="35"/>
      <c r="B155" s="36"/>
      <c r="C155" s="174" t="s">
        <v>234</v>
      </c>
      <c r="D155" s="174" t="s">
        <v>137</v>
      </c>
      <c r="E155" s="175" t="s">
        <v>235</v>
      </c>
      <c r="F155" s="176" t="s">
        <v>236</v>
      </c>
      <c r="G155" s="177" t="s">
        <v>174</v>
      </c>
      <c r="H155" s="178">
        <v>6.2519999999999998</v>
      </c>
      <c r="I155" s="179"/>
      <c r="J155" s="180">
        <f>ROUND(I155*H155,2)</f>
        <v>0</v>
      </c>
      <c r="K155" s="176" t="s">
        <v>19</v>
      </c>
      <c r="L155" s="40"/>
      <c r="M155" s="181" t="s">
        <v>19</v>
      </c>
      <c r="N155" s="182" t="s">
        <v>43</v>
      </c>
      <c r="O155" s="65"/>
      <c r="P155" s="183">
        <f>O155*H155</f>
        <v>0</v>
      </c>
      <c r="Q155" s="183">
        <v>6.1999999999999998E-3</v>
      </c>
      <c r="R155" s="183">
        <f>Q155*H155</f>
        <v>3.8762399999999995E-2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142</v>
      </c>
      <c r="AT155" s="185" t="s">
        <v>137</v>
      </c>
      <c r="AU155" s="185" t="s">
        <v>143</v>
      </c>
      <c r="AY155" s="18" t="s">
        <v>134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143</v>
      </c>
      <c r="BK155" s="186">
        <f>ROUND(I155*H155,2)</f>
        <v>0</v>
      </c>
      <c r="BL155" s="18" t="s">
        <v>142</v>
      </c>
      <c r="BM155" s="185" t="s">
        <v>237</v>
      </c>
    </row>
    <row r="156" spans="1:65" s="2" customFormat="1" ht="27">
      <c r="A156" s="35"/>
      <c r="B156" s="36"/>
      <c r="C156" s="37"/>
      <c r="D156" s="187" t="s">
        <v>145</v>
      </c>
      <c r="E156" s="37"/>
      <c r="F156" s="188" t="s">
        <v>236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145</v>
      </c>
      <c r="AU156" s="18" t="s">
        <v>143</v>
      </c>
    </row>
    <row r="157" spans="1:65" s="13" customFormat="1">
      <c r="B157" s="194"/>
      <c r="C157" s="195"/>
      <c r="D157" s="187" t="s">
        <v>149</v>
      </c>
      <c r="E157" s="196" t="s">
        <v>19</v>
      </c>
      <c r="F157" s="197" t="s">
        <v>238</v>
      </c>
      <c r="G157" s="195"/>
      <c r="H157" s="198">
        <v>6.2519999999999998</v>
      </c>
      <c r="I157" s="199"/>
      <c r="J157" s="195"/>
      <c r="K157" s="195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149</v>
      </c>
      <c r="AU157" s="204" t="s">
        <v>143</v>
      </c>
      <c r="AV157" s="13" t="s">
        <v>143</v>
      </c>
      <c r="AW157" s="13" t="s">
        <v>32</v>
      </c>
      <c r="AX157" s="13" t="s">
        <v>79</v>
      </c>
      <c r="AY157" s="204" t="s">
        <v>134</v>
      </c>
    </row>
    <row r="158" spans="1:65" s="2" customFormat="1" ht="33" customHeight="1">
      <c r="A158" s="35"/>
      <c r="B158" s="36"/>
      <c r="C158" s="174" t="s">
        <v>8</v>
      </c>
      <c r="D158" s="174" t="s">
        <v>137</v>
      </c>
      <c r="E158" s="175" t="s">
        <v>239</v>
      </c>
      <c r="F158" s="176" t="s">
        <v>240</v>
      </c>
      <c r="G158" s="177" t="s">
        <v>174</v>
      </c>
      <c r="H158" s="178">
        <v>19.695</v>
      </c>
      <c r="I158" s="179"/>
      <c r="J158" s="180">
        <f>ROUND(I158*H158,2)</f>
        <v>0</v>
      </c>
      <c r="K158" s="176" t="s">
        <v>19</v>
      </c>
      <c r="L158" s="40"/>
      <c r="M158" s="181" t="s">
        <v>19</v>
      </c>
      <c r="N158" s="182" t="s">
        <v>43</v>
      </c>
      <c r="O158" s="65"/>
      <c r="P158" s="183">
        <f>O158*H158</f>
        <v>0</v>
      </c>
      <c r="Q158" s="183">
        <v>7.3499999999999998E-3</v>
      </c>
      <c r="R158" s="183">
        <f>Q158*H158</f>
        <v>0.14475825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142</v>
      </c>
      <c r="AT158" s="185" t="s">
        <v>137</v>
      </c>
      <c r="AU158" s="185" t="s">
        <v>143</v>
      </c>
      <c r="AY158" s="18" t="s">
        <v>134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143</v>
      </c>
      <c r="BK158" s="186">
        <f>ROUND(I158*H158,2)</f>
        <v>0</v>
      </c>
      <c r="BL158" s="18" t="s">
        <v>142</v>
      </c>
      <c r="BM158" s="185" t="s">
        <v>241</v>
      </c>
    </row>
    <row r="159" spans="1:65" s="2" customFormat="1" ht="18">
      <c r="A159" s="35"/>
      <c r="B159" s="36"/>
      <c r="C159" s="37"/>
      <c r="D159" s="187" t="s">
        <v>145</v>
      </c>
      <c r="E159" s="37"/>
      <c r="F159" s="188" t="s">
        <v>240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145</v>
      </c>
      <c r="AU159" s="18" t="s">
        <v>143</v>
      </c>
    </row>
    <row r="160" spans="1:65" s="13" customFormat="1">
      <c r="B160" s="194"/>
      <c r="C160" s="195"/>
      <c r="D160" s="187" t="s">
        <v>149</v>
      </c>
      <c r="E160" s="196" t="s">
        <v>19</v>
      </c>
      <c r="F160" s="197" t="s">
        <v>242</v>
      </c>
      <c r="G160" s="195"/>
      <c r="H160" s="198">
        <v>19.695</v>
      </c>
      <c r="I160" s="199"/>
      <c r="J160" s="195"/>
      <c r="K160" s="195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149</v>
      </c>
      <c r="AU160" s="204" t="s">
        <v>143</v>
      </c>
      <c r="AV160" s="13" t="s">
        <v>143</v>
      </c>
      <c r="AW160" s="13" t="s">
        <v>32</v>
      </c>
      <c r="AX160" s="13" t="s">
        <v>79</v>
      </c>
      <c r="AY160" s="204" t="s">
        <v>134</v>
      </c>
    </row>
    <row r="161" spans="1:65" s="2" customFormat="1" ht="21.75" customHeight="1">
      <c r="A161" s="35"/>
      <c r="B161" s="36"/>
      <c r="C161" s="174" t="s">
        <v>243</v>
      </c>
      <c r="D161" s="174" t="s">
        <v>137</v>
      </c>
      <c r="E161" s="175" t="s">
        <v>244</v>
      </c>
      <c r="F161" s="176" t="s">
        <v>245</v>
      </c>
      <c r="G161" s="177" t="s">
        <v>174</v>
      </c>
      <c r="H161" s="178">
        <v>1.988</v>
      </c>
      <c r="I161" s="179"/>
      <c r="J161" s="180">
        <f>ROUND(I161*H161,2)</f>
        <v>0</v>
      </c>
      <c r="K161" s="176" t="s">
        <v>19</v>
      </c>
      <c r="L161" s="40"/>
      <c r="M161" s="181" t="s">
        <v>19</v>
      </c>
      <c r="N161" s="182" t="s">
        <v>43</v>
      </c>
      <c r="O161" s="65"/>
      <c r="P161" s="183">
        <f>O161*H161</f>
        <v>0</v>
      </c>
      <c r="Q161" s="183">
        <v>0.04</v>
      </c>
      <c r="R161" s="183">
        <f>Q161*H161</f>
        <v>7.9520000000000007E-2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142</v>
      </c>
      <c r="AT161" s="185" t="s">
        <v>137</v>
      </c>
      <c r="AU161" s="185" t="s">
        <v>143</v>
      </c>
      <c r="AY161" s="18" t="s">
        <v>134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143</v>
      </c>
      <c r="BK161" s="186">
        <f>ROUND(I161*H161,2)</f>
        <v>0</v>
      </c>
      <c r="BL161" s="18" t="s">
        <v>142</v>
      </c>
      <c r="BM161" s="185" t="s">
        <v>246</v>
      </c>
    </row>
    <row r="162" spans="1:65" s="2" customFormat="1">
      <c r="A162" s="35"/>
      <c r="B162" s="36"/>
      <c r="C162" s="37"/>
      <c r="D162" s="187" t="s">
        <v>145</v>
      </c>
      <c r="E162" s="37"/>
      <c r="F162" s="188" t="s">
        <v>245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145</v>
      </c>
      <c r="AU162" s="18" t="s">
        <v>143</v>
      </c>
    </row>
    <row r="163" spans="1:65" s="13" customFormat="1">
      <c r="B163" s="194"/>
      <c r="C163" s="195"/>
      <c r="D163" s="187" t="s">
        <v>149</v>
      </c>
      <c r="E163" s="196" t="s">
        <v>19</v>
      </c>
      <c r="F163" s="197" t="s">
        <v>247</v>
      </c>
      <c r="G163" s="195"/>
      <c r="H163" s="198">
        <v>1.988</v>
      </c>
      <c r="I163" s="199"/>
      <c r="J163" s="195"/>
      <c r="K163" s="195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149</v>
      </c>
      <c r="AU163" s="204" t="s">
        <v>143</v>
      </c>
      <c r="AV163" s="13" t="s">
        <v>143</v>
      </c>
      <c r="AW163" s="13" t="s">
        <v>32</v>
      </c>
      <c r="AX163" s="13" t="s">
        <v>79</v>
      </c>
      <c r="AY163" s="204" t="s">
        <v>134</v>
      </c>
    </row>
    <row r="164" spans="1:65" s="2" customFormat="1" ht="24.15" customHeight="1">
      <c r="A164" s="35"/>
      <c r="B164" s="36"/>
      <c r="C164" s="174" t="s">
        <v>248</v>
      </c>
      <c r="D164" s="174" t="s">
        <v>137</v>
      </c>
      <c r="E164" s="175" t="s">
        <v>249</v>
      </c>
      <c r="F164" s="176" t="s">
        <v>250</v>
      </c>
      <c r="G164" s="177" t="s">
        <v>174</v>
      </c>
      <c r="H164" s="178">
        <v>7.9050000000000002</v>
      </c>
      <c r="I164" s="179"/>
      <c r="J164" s="180">
        <f>ROUND(I164*H164,2)</f>
        <v>0</v>
      </c>
      <c r="K164" s="176" t="s">
        <v>141</v>
      </c>
      <c r="L164" s="40"/>
      <c r="M164" s="181" t="s">
        <v>19</v>
      </c>
      <c r="N164" s="182" t="s">
        <v>43</v>
      </c>
      <c r="O164" s="65"/>
      <c r="P164" s="183">
        <f>O164*H164</f>
        <v>0</v>
      </c>
      <c r="Q164" s="183">
        <v>4.3800000000000002E-3</v>
      </c>
      <c r="R164" s="183">
        <f>Q164*H164</f>
        <v>3.4623900000000006E-2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142</v>
      </c>
      <c r="AT164" s="185" t="s">
        <v>137</v>
      </c>
      <c r="AU164" s="185" t="s">
        <v>143</v>
      </c>
      <c r="AY164" s="18" t="s">
        <v>134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143</v>
      </c>
      <c r="BK164" s="186">
        <f>ROUND(I164*H164,2)</f>
        <v>0</v>
      </c>
      <c r="BL164" s="18" t="s">
        <v>142</v>
      </c>
      <c r="BM164" s="185" t="s">
        <v>251</v>
      </c>
    </row>
    <row r="165" spans="1:65" s="2" customFormat="1" ht="18">
      <c r="A165" s="35"/>
      <c r="B165" s="36"/>
      <c r="C165" s="37"/>
      <c r="D165" s="187" t="s">
        <v>145</v>
      </c>
      <c r="E165" s="37"/>
      <c r="F165" s="188" t="s">
        <v>252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145</v>
      </c>
      <c r="AU165" s="18" t="s">
        <v>143</v>
      </c>
    </row>
    <row r="166" spans="1:65" s="2" customFormat="1">
      <c r="A166" s="35"/>
      <c r="B166" s="36"/>
      <c r="C166" s="37"/>
      <c r="D166" s="192" t="s">
        <v>147</v>
      </c>
      <c r="E166" s="37"/>
      <c r="F166" s="193" t="s">
        <v>253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147</v>
      </c>
      <c r="AU166" s="18" t="s">
        <v>143</v>
      </c>
    </row>
    <row r="167" spans="1:65" s="13" customFormat="1">
      <c r="B167" s="194"/>
      <c r="C167" s="195"/>
      <c r="D167" s="187" t="s">
        <v>149</v>
      </c>
      <c r="E167" s="196" t="s">
        <v>19</v>
      </c>
      <c r="F167" s="197" t="s">
        <v>254</v>
      </c>
      <c r="G167" s="195"/>
      <c r="H167" s="198">
        <v>7.9050000000000002</v>
      </c>
      <c r="I167" s="199"/>
      <c r="J167" s="195"/>
      <c r="K167" s="195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149</v>
      </c>
      <c r="AU167" s="204" t="s">
        <v>143</v>
      </c>
      <c r="AV167" s="13" t="s">
        <v>143</v>
      </c>
      <c r="AW167" s="13" t="s">
        <v>32</v>
      </c>
      <c r="AX167" s="13" t="s">
        <v>79</v>
      </c>
      <c r="AY167" s="204" t="s">
        <v>134</v>
      </c>
    </row>
    <row r="168" spans="1:65" s="2" customFormat="1" ht="24.15" customHeight="1">
      <c r="A168" s="35"/>
      <c r="B168" s="36"/>
      <c r="C168" s="174" t="s">
        <v>255</v>
      </c>
      <c r="D168" s="174" t="s">
        <v>137</v>
      </c>
      <c r="E168" s="175" t="s">
        <v>256</v>
      </c>
      <c r="F168" s="176" t="s">
        <v>257</v>
      </c>
      <c r="G168" s="177" t="s">
        <v>174</v>
      </c>
      <c r="H168" s="178">
        <v>2.2200000000000002</v>
      </c>
      <c r="I168" s="179"/>
      <c r="J168" s="180">
        <f>ROUND(I168*H168,2)</f>
        <v>0</v>
      </c>
      <c r="K168" s="176" t="s">
        <v>141</v>
      </c>
      <c r="L168" s="40"/>
      <c r="M168" s="181" t="s">
        <v>19</v>
      </c>
      <c r="N168" s="182" t="s">
        <v>43</v>
      </c>
      <c r="O168" s="65"/>
      <c r="P168" s="183">
        <f>O168*H168</f>
        <v>0</v>
      </c>
      <c r="Q168" s="183">
        <v>4.0000000000000001E-3</v>
      </c>
      <c r="R168" s="183">
        <f>Q168*H168</f>
        <v>8.8800000000000007E-3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142</v>
      </c>
      <c r="AT168" s="185" t="s">
        <v>137</v>
      </c>
      <c r="AU168" s="185" t="s">
        <v>143</v>
      </c>
      <c r="AY168" s="18" t="s">
        <v>134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143</v>
      </c>
      <c r="BK168" s="186">
        <f>ROUND(I168*H168,2)</f>
        <v>0</v>
      </c>
      <c r="BL168" s="18" t="s">
        <v>142</v>
      </c>
      <c r="BM168" s="185" t="s">
        <v>258</v>
      </c>
    </row>
    <row r="169" spans="1:65" s="2" customFormat="1" ht="18">
      <c r="A169" s="35"/>
      <c r="B169" s="36"/>
      <c r="C169" s="37"/>
      <c r="D169" s="187" t="s">
        <v>145</v>
      </c>
      <c r="E169" s="37"/>
      <c r="F169" s="188" t="s">
        <v>259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145</v>
      </c>
      <c r="AU169" s="18" t="s">
        <v>143</v>
      </c>
    </row>
    <row r="170" spans="1:65" s="2" customFormat="1">
      <c r="A170" s="35"/>
      <c r="B170" s="36"/>
      <c r="C170" s="37"/>
      <c r="D170" s="192" t="s">
        <v>147</v>
      </c>
      <c r="E170" s="37"/>
      <c r="F170" s="193" t="s">
        <v>260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147</v>
      </c>
      <c r="AU170" s="18" t="s">
        <v>143</v>
      </c>
    </row>
    <row r="171" spans="1:65" s="13" customFormat="1">
      <c r="B171" s="194"/>
      <c r="C171" s="195"/>
      <c r="D171" s="187" t="s">
        <v>149</v>
      </c>
      <c r="E171" s="196" t="s">
        <v>19</v>
      </c>
      <c r="F171" s="197" t="s">
        <v>261</v>
      </c>
      <c r="G171" s="195"/>
      <c r="H171" s="198">
        <v>2.2200000000000002</v>
      </c>
      <c r="I171" s="199"/>
      <c r="J171" s="195"/>
      <c r="K171" s="195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149</v>
      </c>
      <c r="AU171" s="204" t="s">
        <v>143</v>
      </c>
      <c r="AV171" s="13" t="s">
        <v>143</v>
      </c>
      <c r="AW171" s="13" t="s">
        <v>32</v>
      </c>
      <c r="AX171" s="13" t="s">
        <v>79</v>
      </c>
      <c r="AY171" s="204" t="s">
        <v>134</v>
      </c>
    </row>
    <row r="172" spans="1:65" s="2" customFormat="1" ht="21.75" customHeight="1">
      <c r="A172" s="35"/>
      <c r="B172" s="36"/>
      <c r="C172" s="174" t="s">
        <v>262</v>
      </c>
      <c r="D172" s="174" t="s">
        <v>137</v>
      </c>
      <c r="E172" s="175" t="s">
        <v>263</v>
      </c>
      <c r="F172" s="176" t="s">
        <v>264</v>
      </c>
      <c r="G172" s="177" t="s">
        <v>174</v>
      </c>
      <c r="H172" s="178">
        <v>0.45</v>
      </c>
      <c r="I172" s="179"/>
      <c r="J172" s="180">
        <f>ROUND(I172*H172,2)</f>
        <v>0</v>
      </c>
      <c r="K172" s="176" t="s">
        <v>141</v>
      </c>
      <c r="L172" s="40"/>
      <c r="M172" s="181" t="s">
        <v>19</v>
      </c>
      <c r="N172" s="182" t="s">
        <v>43</v>
      </c>
      <c r="O172" s="65"/>
      <c r="P172" s="183">
        <f>O172*H172</f>
        <v>0</v>
      </c>
      <c r="Q172" s="183">
        <v>4.0629999999999999E-2</v>
      </c>
      <c r="R172" s="183">
        <f>Q172*H172</f>
        <v>1.8283500000000001E-2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142</v>
      </c>
      <c r="AT172" s="185" t="s">
        <v>137</v>
      </c>
      <c r="AU172" s="185" t="s">
        <v>143</v>
      </c>
      <c r="AY172" s="18" t="s">
        <v>134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143</v>
      </c>
      <c r="BK172" s="186">
        <f>ROUND(I172*H172,2)</f>
        <v>0</v>
      </c>
      <c r="BL172" s="18" t="s">
        <v>142</v>
      </c>
      <c r="BM172" s="185" t="s">
        <v>265</v>
      </c>
    </row>
    <row r="173" spans="1:65" s="2" customFormat="1">
      <c r="A173" s="35"/>
      <c r="B173" s="36"/>
      <c r="C173" s="37"/>
      <c r="D173" s="187" t="s">
        <v>145</v>
      </c>
      <c r="E173" s="37"/>
      <c r="F173" s="188" t="s">
        <v>266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145</v>
      </c>
      <c r="AU173" s="18" t="s">
        <v>143</v>
      </c>
    </row>
    <row r="174" spans="1:65" s="2" customFormat="1">
      <c r="A174" s="35"/>
      <c r="B174" s="36"/>
      <c r="C174" s="37"/>
      <c r="D174" s="192" t="s">
        <v>147</v>
      </c>
      <c r="E174" s="37"/>
      <c r="F174" s="193" t="s">
        <v>267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147</v>
      </c>
      <c r="AU174" s="18" t="s">
        <v>143</v>
      </c>
    </row>
    <row r="175" spans="1:65" s="13" customFormat="1">
      <c r="B175" s="194"/>
      <c r="C175" s="195"/>
      <c r="D175" s="187" t="s">
        <v>149</v>
      </c>
      <c r="E175" s="196" t="s">
        <v>19</v>
      </c>
      <c r="F175" s="197" t="s">
        <v>268</v>
      </c>
      <c r="G175" s="195"/>
      <c r="H175" s="198">
        <v>0.45</v>
      </c>
      <c r="I175" s="199"/>
      <c r="J175" s="195"/>
      <c r="K175" s="195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149</v>
      </c>
      <c r="AU175" s="204" t="s">
        <v>143</v>
      </c>
      <c r="AV175" s="13" t="s">
        <v>143</v>
      </c>
      <c r="AW175" s="13" t="s">
        <v>32</v>
      </c>
      <c r="AX175" s="13" t="s">
        <v>79</v>
      </c>
      <c r="AY175" s="204" t="s">
        <v>134</v>
      </c>
    </row>
    <row r="176" spans="1:65" s="2" customFormat="1" ht="24.15" customHeight="1">
      <c r="A176" s="35"/>
      <c r="B176" s="36"/>
      <c r="C176" s="174" t="s">
        <v>269</v>
      </c>
      <c r="D176" s="174" t="s">
        <v>137</v>
      </c>
      <c r="E176" s="175" t="s">
        <v>270</v>
      </c>
      <c r="F176" s="176" t="s">
        <v>271</v>
      </c>
      <c r="G176" s="177" t="s">
        <v>174</v>
      </c>
      <c r="H176" s="178">
        <v>19.695</v>
      </c>
      <c r="I176" s="179"/>
      <c r="J176" s="180">
        <f>ROUND(I176*H176,2)</f>
        <v>0</v>
      </c>
      <c r="K176" s="176" t="s">
        <v>141</v>
      </c>
      <c r="L176" s="40"/>
      <c r="M176" s="181" t="s">
        <v>19</v>
      </c>
      <c r="N176" s="182" t="s">
        <v>43</v>
      </c>
      <c r="O176" s="65"/>
      <c r="P176" s="183">
        <f>O176*H176</f>
        <v>0</v>
      </c>
      <c r="Q176" s="183">
        <v>2.1000000000000001E-2</v>
      </c>
      <c r="R176" s="183">
        <f>Q176*H176</f>
        <v>0.41359500000000005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142</v>
      </c>
      <c r="AT176" s="185" t="s">
        <v>137</v>
      </c>
      <c r="AU176" s="185" t="s">
        <v>143</v>
      </c>
      <c r="AY176" s="18" t="s">
        <v>134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143</v>
      </c>
      <c r="BK176" s="186">
        <f>ROUND(I176*H176,2)</f>
        <v>0</v>
      </c>
      <c r="BL176" s="18" t="s">
        <v>142</v>
      </c>
      <c r="BM176" s="185" t="s">
        <v>272</v>
      </c>
    </row>
    <row r="177" spans="1:65" s="2" customFormat="1" ht="18">
      <c r="A177" s="35"/>
      <c r="B177" s="36"/>
      <c r="C177" s="37"/>
      <c r="D177" s="187" t="s">
        <v>145</v>
      </c>
      <c r="E177" s="37"/>
      <c r="F177" s="188" t="s">
        <v>273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145</v>
      </c>
      <c r="AU177" s="18" t="s">
        <v>143</v>
      </c>
    </row>
    <row r="178" spans="1:65" s="2" customFormat="1">
      <c r="A178" s="35"/>
      <c r="B178" s="36"/>
      <c r="C178" s="37"/>
      <c r="D178" s="192" t="s">
        <v>147</v>
      </c>
      <c r="E178" s="37"/>
      <c r="F178" s="193" t="s">
        <v>274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147</v>
      </c>
      <c r="AU178" s="18" t="s">
        <v>143</v>
      </c>
    </row>
    <row r="179" spans="1:65" s="13" customFormat="1" ht="30">
      <c r="B179" s="194"/>
      <c r="C179" s="195"/>
      <c r="D179" s="187" t="s">
        <v>149</v>
      </c>
      <c r="E179" s="196" t="s">
        <v>19</v>
      </c>
      <c r="F179" s="197" t="s">
        <v>275</v>
      </c>
      <c r="G179" s="195"/>
      <c r="H179" s="198">
        <v>19.695</v>
      </c>
      <c r="I179" s="199"/>
      <c r="J179" s="195"/>
      <c r="K179" s="195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149</v>
      </c>
      <c r="AU179" s="204" t="s">
        <v>143</v>
      </c>
      <c r="AV179" s="13" t="s">
        <v>143</v>
      </c>
      <c r="AW179" s="13" t="s">
        <v>32</v>
      </c>
      <c r="AX179" s="13" t="s">
        <v>79</v>
      </c>
      <c r="AY179" s="204" t="s">
        <v>134</v>
      </c>
    </row>
    <row r="180" spans="1:65" s="2" customFormat="1" ht="16.5" customHeight="1">
      <c r="A180" s="35"/>
      <c r="B180" s="36"/>
      <c r="C180" s="174" t="s">
        <v>7</v>
      </c>
      <c r="D180" s="174" t="s">
        <v>137</v>
      </c>
      <c r="E180" s="175" t="s">
        <v>276</v>
      </c>
      <c r="F180" s="176" t="s">
        <v>277</v>
      </c>
      <c r="G180" s="177" t="s">
        <v>174</v>
      </c>
      <c r="H180" s="178">
        <v>1.8480000000000001</v>
      </c>
      <c r="I180" s="179"/>
      <c r="J180" s="180">
        <f>ROUND(I180*H180,2)</f>
        <v>0</v>
      </c>
      <c r="K180" s="176" t="s">
        <v>141</v>
      </c>
      <c r="L180" s="40"/>
      <c r="M180" s="181" t="s">
        <v>19</v>
      </c>
      <c r="N180" s="182" t="s">
        <v>43</v>
      </c>
      <c r="O180" s="65"/>
      <c r="P180" s="183">
        <f>O180*H180</f>
        <v>0</v>
      </c>
      <c r="Q180" s="183">
        <v>8.4999999999999995E-4</v>
      </c>
      <c r="R180" s="183">
        <f>Q180*H180</f>
        <v>1.5708E-3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142</v>
      </c>
      <c r="AT180" s="185" t="s">
        <v>137</v>
      </c>
      <c r="AU180" s="185" t="s">
        <v>143</v>
      </c>
      <c r="AY180" s="18" t="s">
        <v>134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143</v>
      </c>
      <c r="BK180" s="186">
        <f>ROUND(I180*H180,2)</f>
        <v>0</v>
      </c>
      <c r="BL180" s="18" t="s">
        <v>142</v>
      </c>
      <c r="BM180" s="185" t="s">
        <v>278</v>
      </c>
    </row>
    <row r="181" spans="1:65" s="2" customFormat="1" ht="18">
      <c r="A181" s="35"/>
      <c r="B181" s="36"/>
      <c r="C181" s="37"/>
      <c r="D181" s="187" t="s">
        <v>145</v>
      </c>
      <c r="E181" s="37"/>
      <c r="F181" s="188" t="s">
        <v>279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145</v>
      </c>
      <c r="AU181" s="18" t="s">
        <v>143</v>
      </c>
    </row>
    <row r="182" spans="1:65" s="2" customFormat="1">
      <c r="A182" s="35"/>
      <c r="B182" s="36"/>
      <c r="C182" s="37"/>
      <c r="D182" s="192" t="s">
        <v>147</v>
      </c>
      <c r="E182" s="37"/>
      <c r="F182" s="193" t="s">
        <v>280</v>
      </c>
      <c r="G182" s="37"/>
      <c r="H182" s="37"/>
      <c r="I182" s="189"/>
      <c r="J182" s="37"/>
      <c r="K182" s="37"/>
      <c r="L182" s="40"/>
      <c r="M182" s="190"/>
      <c r="N182" s="19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147</v>
      </c>
      <c r="AU182" s="18" t="s">
        <v>143</v>
      </c>
    </row>
    <row r="183" spans="1:65" s="13" customFormat="1">
      <c r="B183" s="194"/>
      <c r="C183" s="195"/>
      <c r="D183" s="187" t="s">
        <v>149</v>
      </c>
      <c r="E183" s="196" t="s">
        <v>19</v>
      </c>
      <c r="F183" s="197" t="s">
        <v>281</v>
      </c>
      <c r="G183" s="195"/>
      <c r="H183" s="198">
        <v>1.8480000000000001</v>
      </c>
      <c r="I183" s="199"/>
      <c r="J183" s="195"/>
      <c r="K183" s="195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149</v>
      </c>
      <c r="AU183" s="204" t="s">
        <v>143</v>
      </c>
      <c r="AV183" s="13" t="s">
        <v>143</v>
      </c>
      <c r="AW183" s="13" t="s">
        <v>32</v>
      </c>
      <c r="AX183" s="13" t="s">
        <v>79</v>
      </c>
      <c r="AY183" s="204" t="s">
        <v>134</v>
      </c>
    </row>
    <row r="184" spans="1:65" s="2" customFormat="1" ht="37.75" customHeight="1">
      <c r="A184" s="35"/>
      <c r="B184" s="36"/>
      <c r="C184" s="174" t="s">
        <v>282</v>
      </c>
      <c r="D184" s="174" t="s">
        <v>137</v>
      </c>
      <c r="E184" s="175" t="s">
        <v>283</v>
      </c>
      <c r="F184" s="176" t="s">
        <v>284</v>
      </c>
      <c r="G184" s="177" t="s">
        <v>140</v>
      </c>
      <c r="H184" s="178">
        <v>2.8000000000000001E-2</v>
      </c>
      <c r="I184" s="179"/>
      <c r="J184" s="180">
        <f>ROUND(I184*H184,2)</f>
        <v>0</v>
      </c>
      <c r="K184" s="176" t="s">
        <v>19</v>
      </c>
      <c r="L184" s="40"/>
      <c r="M184" s="181" t="s">
        <v>19</v>
      </c>
      <c r="N184" s="182" t="s">
        <v>43</v>
      </c>
      <c r="O184" s="65"/>
      <c r="P184" s="183">
        <f>O184*H184</f>
        <v>0</v>
      </c>
      <c r="Q184" s="183">
        <v>2.3010199999999998</v>
      </c>
      <c r="R184" s="183">
        <f>Q184*H184</f>
        <v>6.4428559999999996E-2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142</v>
      </c>
      <c r="AT184" s="185" t="s">
        <v>137</v>
      </c>
      <c r="AU184" s="185" t="s">
        <v>143</v>
      </c>
      <c r="AY184" s="18" t="s">
        <v>134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143</v>
      </c>
      <c r="BK184" s="186">
        <f>ROUND(I184*H184,2)</f>
        <v>0</v>
      </c>
      <c r="BL184" s="18" t="s">
        <v>142</v>
      </c>
      <c r="BM184" s="185" t="s">
        <v>285</v>
      </c>
    </row>
    <row r="185" spans="1:65" s="2" customFormat="1" ht="18">
      <c r="A185" s="35"/>
      <c r="B185" s="36"/>
      <c r="C185" s="37"/>
      <c r="D185" s="187" t="s">
        <v>145</v>
      </c>
      <c r="E185" s="37"/>
      <c r="F185" s="188" t="s">
        <v>284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145</v>
      </c>
      <c r="AU185" s="18" t="s">
        <v>143</v>
      </c>
    </row>
    <row r="186" spans="1:65" s="13" customFormat="1">
      <c r="B186" s="194"/>
      <c r="C186" s="195"/>
      <c r="D186" s="187" t="s">
        <v>149</v>
      </c>
      <c r="E186" s="196" t="s">
        <v>19</v>
      </c>
      <c r="F186" s="197" t="s">
        <v>286</v>
      </c>
      <c r="G186" s="195"/>
      <c r="H186" s="198">
        <v>2.8000000000000001E-2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149</v>
      </c>
      <c r="AU186" s="204" t="s">
        <v>143</v>
      </c>
      <c r="AV186" s="13" t="s">
        <v>143</v>
      </c>
      <c r="AW186" s="13" t="s">
        <v>32</v>
      </c>
      <c r="AX186" s="13" t="s">
        <v>79</v>
      </c>
      <c r="AY186" s="204" t="s">
        <v>134</v>
      </c>
    </row>
    <row r="187" spans="1:65" s="2" customFormat="1" ht="24.15" customHeight="1">
      <c r="A187" s="35"/>
      <c r="B187" s="36"/>
      <c r="C187" s="174" t="s">
        <v>287</v>
      </c>
      <c r="D187" s="174" t="s">
        <v>137</v>
      </c>
      <c r="E187" s="175" t="s">
        <v>288</v>
      </c>
      <c r="F187" s="176" t="s">
        <v>289</v>
      </c>
      <c r="G187" s="177" t="s">
        <v>174</v>
      </c>
      <c r="H187" s="178">
        <v>8</v>
      </c>
      <c r="I187" s="179"/>
      <c r="J187" s="180">
        <f>ROUND(I187*H187,2)</f>
        <v>0</v>
      </c>
      <c r="K187" s="176" t="s">
        <v>19</v>
      </c>
      <c r="L187" s="40"/>
      <c r="M187" s="181" t="s">
        <v>19</v>
      </c>
      <c r="N187" s="182" t="s">
        <v>43</v>
      </c>
      <c r="O187" s="65"/>
      <c r="P187" s="183">
        <f>O187*H187</f>
        <v>0</v>
      </c>
      <c r="Q187" s="183">
        <v>6.1199999999999997E-2</v>
      </c>
      <c r="R187" s="183">
        <f>Q187*H187</f>
        <v>0.48959999999999998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142</v>
      </c>
      <c r="AT187" s="185" t="s">
        <v>137</v>
      </c>
      <c r="AU187" s="185" t="s">
        <v>143</v>
      </c>
      <c r="AY187" s="18" t="s">
        <v>134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143</v>
      </c>
      <c r="BK187" s="186">
        <f>ROUND(I187*H187,2)</f>
        <v>0</v>
      </c>
      <c r="BL187" s="18" t="s">
        <v>142</v>
      </c>
      <c r="BM187" s="185" t="s">
        <v>290</v>
      </c>
    </row>
    <row r="188" spans="1:65" s="2" customFormat="1" ht="18">
      <c r="A188" s="35"/>
      <c r="B188" s="36"/>
      <c r="C188" s="37"/>
      <c r="D188" s="187" t="s">
        <v>145</v>
      </c>
      <c r="E188" s="37"/>
      <c r="F188" s="188" t="s">
        <v>289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145</v>
      </c>
      <c r="AU188" s="18" t="s">
        <v>143</v>
      </c>
    </row>
    <row r="189" spans="1:65" s="13" customFormat="1">
      <c r="B189" s="194"/>
      <c r="C189" s="195"/>
      <c r="D189" s="187" t="s">
        <v>149</v>
      </c>
      <c r="E189" s="196" t="s">
        <v>19</v>
      </c>
      <c r="F189" s="197" t="s">
        <v>233</v>
      </c>
      <c r="G189" s="195"/>
      <c r="H189" s="198">
        <v>8</v>
      </c>
      <c r="I189" s="199"/>
      <c r="J189" s="195"/>
      <c r="K189" s="195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149</v>
      </c>
      <c r="AU189" s="204" t="s">
        <v>143</v>
      </c>
      <c r="AV189" s="13" t="s">
        <v>143</v>
      </c>
      <c r="AW189" s="13" t="s">
        <v>32</v>
      </c>
      <c r="AX189" s="13" t="s">
        <v>79</v>
      </c>
      <c r="AY189" s="204" t="s">
        <v>134</v>
      </c>
    </row>
    <row r="190" spans="1:65" s="2" customFormat="1" ht="37.75" customHeight="1">
      <c r="A190" s="35"/>
      <c r="B190" s="36"/>
      <c r="C190" s="174" t="s">
        <v>291</v>
      </c>
      <c r="D190" s="174" t="s">
        <v>137</v>
      </c>
      <c r="E190" s="175" t="s">
        <v>292</v>
      </c>
      <c r="F190" s="176" t="s">
        <v>293</v>
      </c>
      <c r="G190" s="177" t="s">
        <v>153</v>
      </c>
      <c r="H190" s="178">
        <v>1</v>
      </c>
      <c r="I190" s="179"/>
      <c r="J190" s="180">
        <f>ROUND(I190*H190,2)</f>
        <v>0</v>
      </c>
      <c r="K190" s="176" t="s">
        <v>19</v>
      </c>
      <c r="L190" s="40"/>
      <c r="M190" s="181" t="s">
        <v>19</v>
      </c>
      <c r="N190" s="182" t="s">
        <v>43</v>
      </c>
      <c r="O190" s="65"/>
      <c r="P190" s="183">
        <f>O190*H190</f>
        <v>0</v>
      </c>
      <c r="Q190" s="183">
        <v>1.7770000000000001E-2</v>
      </c>
      <c r="R190" s="183">
        <f>Q190*H190</f>
        <v>1.7770000000000001E-2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142</v>
      </c>
      <c r="AT190" s="185" t="s">
        <v>137</v>
      </c>
      <c r="AU190" s="185" t="s">
        <v>143</v>
      </c>
      <c r="AY190" s="18" t="s">
        <v>134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143</v>
      </c>
      <c r="BK190" s="186">
        <f>ROUND(I190*H190,2)</f>
        <v>0</v>
      </c>
      <c r="BL190" s="18" t="s">
        <v>142</v>
      </c>
      <c r="BM190" s="185" t="s">
        <v>294</v>
      </c>
    </row>
    <row r="191" spans="1:65" s="2" customFormat="1" ht="27">
      <c r="A191" s="35"/>
      <c r="B191" s="36"/>
      <c r="C191" s="37"/>
      <c r="D191" s="187" t="s">
        <v>145</v>
      </c>
      <c r="E191" s="37"/>
      <c r="F191" s="188" t="s">
        <v>293</v>
      </c>
      <c r="G191" s="37"/>
      <c r="H191" s="37"/>
      <c r="I191" s="189"/>
      <c r="J191" s="37"/>
      <c r="K191" s="37"/>
      <c r="L191" s="40"/>
      <c r="M191" s="190"/>
      <c r="N191" s="191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145</v>
      </c>
      <c r="AU191" s="18" t="s">
        <v>143</v>
      </c>
    </row>
    <row r="192" spans="1:65" s="13" customFormat="1">
      <c r="B192" s="194"/>
      <c r="C192" s="195"/>
      <c r="D192" s="187" t="s">
        <v>149</v>
      </c>
      <c r="E192" s="196" t="s">
        <v>19</v>
      </c>
      <c r="F192" s="197" t="s">
        <v>295</v>
      </c>
      <c r="G192" s="195"/>
      <c r="H192" s="198">
        <v>1</v>
      </c>
      <c r="I192" s="199"/>
      <c r="J192" s="195"/>
      <c r="K192" s="195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149</v>
      </c>
      <c r="AU192" s="204" t="s">
        <v>143</v>
      </c>
      <c r="AV192" s="13" t="s">
        <v>143</v>
      </c>
      <c r="AW192" s="13" t="s">
        <v>32</v>
      </c>
      <c r="AX192" s="13" t="s">
        <v>79</v>
      </c>
      <c r="AY192" s="204" t="s">
        <v>134</v>
      </c>
    </row>
    <row r="193" spans="1:65" s="2" customFormat="1" ht="24.15" customHeight="1">
      <c r="A193" s="35"/>
      <c r="B193" s="36"/>
      <c r="C193" s="205" t="s">
        <v>296</v>
      </c>
      <c r="D193" s="205" t="s">
        <v>297</v>
      </c>
      <c r="E193" s="206" t="s">
        <v>298</v>
      </c>
      <c r="F193" s="207" t="s">
        <v>299</v>
      </c>
      <c r="G193" s="208" t="s">
        <v>153</v>
      </c>
      <c r="H193" s="209">
        <v>1</v>
      </c>
      <c r="I193" s="210"/>
      <c r="J193" s="211">
        <f>ROUND(I193*H193,2)</f>
        <v>0</v>
      </c>
      <c r="K193" s="207" t="s">
        <v>141</v>
      </c>
      <c r="L193" s="212"/>
      <c r="M193" s="213" t="s">
        <v>19</v>
      </c>
      <c r="N193" s="214" t="s">
        <v>43</v>
      </c>
      <c r="O193" s="65"/>
      <c r="P193" s="183">
        <f>O193*H193</f>
        <v>0</v>
      </c>
      <c r="Q193" s="183">
        <v>1.521E-2</v>
      </c>
      <c r="R193" s="183">
        <f>Q193*H193</f>
        <v>1.521E-2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194</v>
      </c>
      <c r="AT193" s="185" t="s">
        <v>297</v>
      </c>
      <c r="AU193" s="185" t="s">
        <v>143</v>
      </c>
      <c r="AY193" s="18" t="s">
        <v>134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143</v>
      </c>
      <c r="BK193" s="186">
        <f>ROUND(I193*H193,2)</f>
        <v>0</v>
      </c>
      <c r="BL193" s="18" t="s">
        <v>142</v>
      </c>
      <c r="BM193" s="185" t="s">
        <v>300</v>
      </c>
    </row>
    <row r="194" spans="1:65" s="2" customFormat="1" ht="18">
      <c r="A194" s="35"/>
      <c r="B194" s="36"/>
      <c r="C194" s="37"/>
      <c r="D194" s="187" t="s">
        <v>145</v>
      </c>
      <c r="E194" s="37"/>
      <c r="F194" s="188" t="s">
        <v>299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145</v>
      </c>
      <c r="AU194" s="18" t="s">
        <v>143</v>
      </c>
    </row>
    <row r="195" spans="1:65" s="13" customFormat="1">
      <c r="B195" s="194"/>
      <c r="C195" s="195"/>
      <c r="D195" s="187" t="s">
        <v>149</v>
      </c>
      <c r="E195" s="196" t="s">
        <v>19</v>
      </c>
      <c r="F195" s="197" t="s">
        <v>295</v>
      </c>
      <c r="G195" s="195"/>
      <c r="H195" s="198">
        <v>1</v>
      </c>
      <c r="I195" s="199"/>
      <c r="J195" s="195"/>
      <c r="K195" s="195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149</v>
      </c>
      <c r="AU195" s="204" t="s">
        <v>143</v>
      </c>
      <c r="AV195" s="13" t="s">
        <v>143</v>
      </c>
      <c r="AW195" s="13" t="s">
        <v>32</v>
      </c>
      <c r="AX195" s="13" t="s">
        <v>79</v>
      </c>
      <c r="AY195" s="204" t="s">
        <v>134</v>
      </c>
    </row>
    <row r="196" spans="1:65" s="12" customFormat="1" ht="22.75" customHeight="1">
      <c r="B196" s="158"/>
      <c r="C196" s="159"/>
      <c r="D196" s="160" t="s">
        <v>70</v>
      </c>
      <c r="E196" s="172" t="s">
        <v>301</v>
      </c>
      <c r="F196" s="172" t="s">
        <v>302</v>
      </c>
      <c r="G196" s="159"/>
      <c r="H196" s="159"/>
      <c r="I196" s="162"/>
      <c r="J196" s="173">
        <f>BK196</f>
        <v>0</v>
      </c>
      <c r="K196" s="159"/>
      <c r="L196" s="164"/>
      <c r="M196" s="165"/>
      <c r="N196" s="166"/>
      <c r="O196" s="166"/>
      <c r="P196" s="167">
        <f>SUM(P197:P240)</f>
        <v>0</v>
      </c>
      <c r="Q196" s="166"/>
      <c r="R196" s="167">
        <f>SUM(R197:R240)</f>
        <v>6.1600000000000002E-2</v>
      </c>
      <c r="S196" s="166"/>
      <c r="T196" s="168">
        <f>SUM(T197:T240)</f>
        <v>8.017455</v>
      </c>
      <c r="AR196" s="169" t="s">
        <v>79</v>
      </c>
      <c r="AT196" s="170" t="s">
        <v>70</v>
      </c>
      <c r="AU196" s="170" t="s">
        <v>79</v>
      </c>
      <c r="AY196" s="169" t="s">
        <v>134</v>
      </c>
      <c r="BK196" s="171">
        <f>SUM(BK197:BK240)</f>
        <v>0</v>
      </c>
    </row>
    <row r="197" spans="1:65" s="2" customFormat="1" ht="33" customHeight="1">
      <c r="A197" s="35"/>
      <c r="B197" s="36"/>
      <c r="C197" s="174" t="s">
        <v>303</v>
      </c>
      <c r="D197" s="174" t="s">
        <v>137</v>
      </c>
      <c r="E197" s="175" t="s">
        <v>304</v>
      </c>
      <c r="F197" s="176" t="s">
        <v>305</v>
      </c>
      <c r="G197" s="177" t="s">
        <v>153</v>
      </c>
      <c r="H197" s="178">
        <v>2</v>
      </c>
      <c r="I197" s="179"/>
      <c r="J197" s="180">
        <f>ROUND(I197*H197,2)</f>
        <v>0</v>
      </c>
      <c r="K197" s="176" t="s">
        <v>141</v>
      </c>
      <c r="L197" s="40"/>
      <c r="M197" s="181" t="s">
        <v>19</v>
      </c>
      <c r="N197" s="182" t="s">
        <v>43</v>
      </c>
      <c r="O197" s="65"/>
      <c r="P197" s="183">
        <f>O197*H197</f>
        <v>0</v>
      </c>
      <c r="Q197" s="183">
        <v>0</v>
      </c>
      <c r="R197" s="183">
        <f>Q197*H197</f>
        <v>0</v>
      </c>
      <c r="S197" s="183">
        <v>3.0000000000000001E-3</v>
      </c>
      <c r="T197" s="184">
        <f>S197*H197</f>
        <v>6.0000000000000001E-3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243</v>
      </c>
      <c r="AT197" s="185" t="s">
        <v>137</v>
      </c>
      <c r="AU197" s="185" t="s">
        <v>143</v>
      </c>
      <c r="AY197" s="18" t="s">
        <v>134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143</v>
      </c>
      <c r="BK197" s="186">
        <f>ROUND(I197*H197,2)</f>
        <v>0</v>
      </c>
      <c r="BL197" s="18" t="s">
        <v>243</v>
      </c>
      <c r="BM197" s="185" t="s">
        <v>306</v>
      </c>
    </row>
    <row r="198" spans="1:65" s="2" customFormat="1" ht="18">
      <c r="A198" s="35"/>
      <c r="B198" s="36"/>
      <c r="C198" s="37"/>
      <c r="D198" s="187" t="s">
        <v>145</v>
      </c>
      <c r="E198" s="37"/>
      <c r="F198" s="188" t="s">
        <v>307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145</v>
      </c>
      <c r="AU198" s="18" t="s">
        <v>143</v>
      </c>
    </row>
    <row r="199" spans="1:65" s="2" customFormat="1">
      <c r="A199" s="35"/>
      <c r="B199" s="36"/>
      <c r="C199" s="37"/>
      <c r="D199" s="192" t="s">
        <v>147</v>
      </c>
      <c r="E199" s="37"/>
      <c r="F199" s="193" t="s">
        <v>308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147</v>
      </c>
      <c r="AU199" s="18" t="s">
        <v>143</v>
      </c>
    </row>
    <row r="200" spans="1:65" s="13" customFormat="1">
      <c r="B200" s="194"/>
      <c r="C200" s="195"/>
      <c r="D200" s="187" t="s">
        <v>149</v>
      </c>
      <c r="E200" s="196" t="s">
        <v>19</v>
      </c>
      <c r="F200" s="197" t="s">
        <v>309</v>
      </c>
      <c r="G200" s="195"/>
      <c r="H200" s="198">
        <v>2</v>
      </c>
      <c r="I200" s="199"/>
      <c r="J200" s="195"/>
      <c r="K200" s="195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149</v>
      </c>
      <c r="AU200" s="204" t="s">
        <v>143</v>
      </c>
      <c r="AV200" s="13" t="s">
        <v>143</v>
      </c>
      <c r="AW200" s="13" t="s">
        <v>32</v>
      </c>
      <c r="AX200" s="13" t="s">
        <v>79</v>
      </c>
      <c r="AY200" s="204" t="s">
        <v>134</v>
      </c>
    </row>
    <row r="201" spans="1:65" s="2" customFormat="1" ht="55.5" customHeight="1">
      <c r="A201" s="35"/>
      <c r="B201" s="36"/>
      <c r="C201" s="174" t="s">
        <v>310</v>
      </c>
      <c r="D201" s="174" t="s">
        <v>137</v>
      </c>
      <c r="E201" s="175" t="s">
        <v>311</v>
      </c>
      <c r="F201" s="176" t="s">
        <v>312</v>
      </c>
      <c r="G201" s="177" t="s">
        <v>174</v>
      </c>
      <c r="H201" s="178">
        <v>8</v>
      </c>
      <c r="I201" s="179"/>
      <c r="J201" s="180">
        <f>ROUND(I201*H201,2)</f>
        <v>0</v>
      </c>
      <c r="K201" s="176" t="s">
        <v>19</v>
      </c>
      <c r="L201" s="40"/>
      <c r="M201" s="181" t="s">
        <v>19</v>
      </c>
      <c r="N201" s="182" t="s">
        <v>43</v>
      </c>
      <c r="O201" s="65"/>
      <c r="P201" s="183">
        <f>O201*H201</f>
        <v>0</v>
      </c>
      <c r="Q201" s="183">
        <v>7.7000000000000002E-3</v>
      </c>
      <c r="R201" s="183">
        <f>Q201*H201</f>
        <v>6.1600000000000002E-2</v>
      </c>
      <c r="S201" s="183">
        <v>0</v>
      </c>
      <c r="T201" s="18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142</v>
      </c>
      <c r="AT201" s="185" t="s">
        <v>137</v>
      </c>
      <c r="AU201" s="185" t="s">
        <v>143</v>
      </c>
      <c r="AY201" s="18" t="s">
        <v>134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8" t="s">
        <v>143</v>
      </c>
      <c r="BK201" s="186">
        <f>ROUND(I201*H201,2)</f>
        <v>0</v>
      </c>
      <c r="BL201" s="18" t="s">
        <v>142</v>
      </c>
      <c r="BM201" s="185" t="s">
        <v>313</v>
      </c>
    </row>
    <row r="202" spans="1:65" s="2" customFormat="1" ht="36">
      <c r="A202" s="35"/>
      <c r="B202" s="36"/>
      <c r="C202" s="37"/>
      <c r="D202" s="187" t="s">
        <v>145</v>
      </c>
      <c r="E202" s="37"/>
      <c r="F202" s="188" t="s">
        <v>312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145</v>
      </c>
      <c r="AU202" s="18" t="s">
        <v>143</v>
      </c>
    </row>
    <row r="203" spans="1:65" s="13" customFormat="1">
      <c r="B203" s="194"/>
      <c r="C203" s="195"/>
      <c r="D203" s="187" t="s">
        <v>149</v>
      </c>
      <c r="E203" s="196" t="s">
        <v>19</v>
      </c>
      <c r="F203" s="197" t="s">
        <v>233</v>
      </c>
      <c r="G203" s="195"/>
      <c r="H203" s="198">
        <v>8</v>
      </c>
      <c r="I203" s="199"/>
      <c r="J203" s="195"/>
      <c r="K203" s="195"/>
      <c r="L203" s="200"/>
      <c r="M203" s="201"/>
      <c r="N203" s="202"/>
      <c r="O203" s="202"/>
      <c r="P203" s="202"/>
      <c r="Q203" s="202"/>
      <c r="R203" s="202"/>
      <c r="S203" s="202"/>
      <c r="T203" s="203"/>
      <c r="AT203" s="204" t="s">
        <v>149</v>
      </c>
      <c r="AU203" s="204" t="s">
        <v>143</v>
      </c>
      <c r="AV203" s="13" t="s">
        <v>143</v>
      </c>
      <c r="AW203" s="13" t="s">
        <v>32</v>
      </c>
      <c r="AX203" s="13" t="s">
        <v>79</v>
      </c>
      <c r="AY203" s="204" t="s">
        <v>134</v>
      </c>
    </row>
    <row r="204" spans="1:65" s="2" customFormat="1" ht="21.75" customHeight="1">
      <c r="A204" s="35"/>
      <c r="B204" s="36"/>
      <c r="C204" s="174" t="s">
        <v>314</v>
      </c>
      <c r="D204" s="174" t="s">
        <v>137</v>
      </c>
      <c r="E204" s="175" t="s">
        <v>315</v>
      </c>
      <c r="F204" s="176" t="s">
        <v>316</v>
      </c>
      <c r="G204" s="177" t="s">
        <v>174</v>
      </c>
      <c r="H204" s="178">
        <v>7.2190000000000003</v>
      </c>
      <c r="I204" s="179"/>
      <c r="J204" s="180">
        <f>ROUND(I204*H204,2)</f>
        <v>0</v>
      </c>
      <c r="K204" s="176" t="s">
        <v>141</v>
      </c>
      <c r="L204" s="40"/>
      <c r="M204" s="181" t="s">
        <v>19</v>
      </c>
      <c r="N204" s="182" t="s">
        <v>43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0.26100000000000001</v>
      </c>
      <c r="T204" s="184">
        <f>S204*H204</f>
        <v>1.8841590000000001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142</v>
      </c>
      <c r="AT204" s="185" t="s">
        <v>137</v>
      </c>
      <c r="AU204" s="185" t="s">
        <v>143</v>
      </c>
      <c r="AY204" s="18" t="s">
        <v>134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143</v>
      </c>
      <c r="BK204" s="186">
        <f>ROUND(I204*H204,2)</f>
        <v>0</v>
      </c>
      <c r="BL204" s="18" t="s">
        <v>142</v>
      </c>
      <c r="BM204" s="185" t="s">
        <v>317</v>
      </c>
    </row>
    <row r="205" spans="1:65" s="2" customFormat="1" ht="27">
      <c r="A205" s="35"/>
      <c r="B205" s="36"/>
      <c r="C205" s="37"/>
      <c r="D205" s="187" t="s">
        <v>145</v>
      </c>
      <c r="E205" s="37"/>
      <c r="F205" s="188" t="s">
        <v>318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145</v>
      </c>
      <c r="AU205" s="18" t="s">
        <v>143</v>
      </c>
    </row>
    <row r="206" spans="1:65" s="2" customFormat="1">
      <c r="A206" s="35"/>
      <c r="B206" s="36"/>
      <c r="C206" s="37"/>
      <c r="D206" s="192" t="s">
        <v>147</v>
      </c>
      <c r="E206" s="37"/>
      <c r="F206" s="193" t="s">
        <v>319</v>
      </c>
      <c r="G206" s="37"/>
      <c r="H206" s="37"/>
      <c r="I206" s="189"/>
      <c r="J206" s="37"/>
      <c r="K206" s="37"/>
      <c r="L206" s="40"/>
      <c r="M206" s="190"/>
      <c r="N206" s="19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147</v>
      </c>
      <c r="AU206" s="18" t="s">
        <v>143</v>
      </c>
    </row>
    <row r="207" spans="1:65" s="13" customFormat="1">
      <c r="B207" s="194"/>
      <c r="C207" s="195"/>
      <c r="D207" s="187" t="s">
        <v>149</v>
      </c>
      <c r="E207" s="196" t="s">
        <v>19</v>
      </c>
      <c r="F207" s="197" t="s">
        <v>320</v>
      </c>
      <c r="G207" s="195"/>
      <c r="H207" s="198">
        <v>7.2190000000000003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149</v>
      </c>
      <c r="AU207" s="204" t="s">
        <v>143</v>
      </c>
      <c r="AV207" s="13" t="s">
        <v>143</v>
      </c>
      <c r="AW207" s="13" t="s">
        <v>32</v>
      </c>
      <c r="AX207" s="13" t="s">
        <v>79</v>
      </c>
      <c r="AY207" s="204" t="s">
        <v>134</v>
      </c>
    </row>
    <row r="208" spans="1:65" s="2" customFormat="1" ht="24.15" customHeight="1">
      <c r="A208" s="35"/>
      <c r="B208" s="36"/>
      <c r="C208" s="174" t="s">
        <v>321</v>
      </c>
      <c r="D208" s="174" t="s">
        <v>137</v>
      </c>
      <c r="E208" s="175" t="s">
        <v>322</v>
      </c>
      <c r="F208" s="176" t="s">
        <v>323</v>
      </c>
      <c r="G208" s="177" t="s">
        <v>140</v>
      </c>
      <c r="H208" s="178">
        <v>2.2000000000000002</v>
      </c>
      <c r="I208" s="179"/>
      <c r="J208" s="180">
        <f>ROUND(I208*H208,2)</f>
        <v>0</v>
      </c>
      <c r="K208" s="176" t="s">
        <v>141</v>
      </c>
      <c r="L208" s="40"/>
      <c r="M208" s="181" t="s">
        <v>19</v>
      </c>
      <c r="N208" s="182" t="s">
        <v>43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1.5940000000000001</v>
      </c>
      <c r="T208" s="184">
        <f>S208*H208</f>
        <v>3.5068000000000006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142</v>
      </c>
      <c r="AT208" s="185" t="s">
        <v>137</v>
      </c>
      <c r="AU208" s="185" t="s">
        <v>143</v>
      </c>
      <c r="AY208" s="18" t="s">
        <v>134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143</v>
      </c>
      <c r="BK208" s="186">
        <f>ROUND(I208*H208,2)</f>
        <v>0</v>
      </c>
      <c r="BL208" s="18" t="s">
        <v>142</v>
      </c>
      <c r="BM208" s="185" t="s">
        <v>324</v>
      </c>
    </row>
    <row r="209" spans="1:65" s="2" customFormat="1" ht="27">
      <c r="A209" s="35"/>
      <c r="B209" s="36"/>
      <c r="C209" s="37"/>
      <c r="D209" s="187" t="s">
        <v>145</v>
      </c>
      <c r="E209" s="37"/>
      <c r="F209" s="188" t="s">
        <v>325</v>
      </c>
      <c r="G209" s="37"/>
      <c r="H209" s="37"/>
      <c r="I209" s="189"/>
      <c r="J209" s="37"/>
      <c r="K209" s="37"/>
      <c r="L209" s="40"/>
      <c r="M209" s="190"/>
      <c r="N209" s="191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145</v>
      </c>
      <c r="AU209" s="18" t="s">
        <v>143</v>
      </c>
    </row>
    <row r="210" spans="1:65" s="2" customFormat="1">
      <c r="A210" s="35"/>
      <c r="B210" s="36"/>
      <c r="C210" s="37"/>
      <c r="D210" s="192" t="s">
        <v>147</v>
      </c>
      <c r="E210" s="37"/>
      <c r="F210" s="193" t="s">
        <v>326</v>
      </c>
      <c r="G210" s="37"/>
      <c r="H210" s="37"/>
      <c r="I210" s="189"/>
      <c r="J210" s="37"/>
      <c r="K210" s="37"/>
      <c r="L210" s="40"/>
      <c r="M210" s="190"/>
      <c r="N210" s="191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147</v>
      </c>
      <c r="AU210" s="18" t="s">
        <v>143</v>
      </c>
    </row>
    <row r="211" spans="1:65" s="13" customFormat="1">
      <c r="B211" s="194"/>
      <c r="C211" s="195"/>
      <c r="D211" s="187" t="s">
        <v>149</v>
      </c>
      <c r="E211" s="196" t="s">
        <v>19</v>
      </c>
      <c r="F211" s="197" t="s">
        <v>327</v>
      </c>
      <c r="G211" s="195"/>
      <c r="H211" s="198">
        <v>1.1000000000000001</v>
      </c>
      <c r="I211" s="199"/>
      <c r="J211" s="195"/>
      <c r="K211" s="195"/>
      <c r="L211" s="200"/>
      <c r="M211" s="201"/>
      <c r="N211" s="202"/>
      <c r="O211" s="202"/>
      <c r="P211" s="202"/>
      <c r="Q211" s="202"/>
      <c r="R211" s="202"/>
      <c r="S211" s="202"/>
      <c r="T211" s="203"/>
      <c r="AT211" s="204" t="s">
        <v>149</v>
      </c>
      <c r="AU211" s="204" t="s">
        <v>143</v>
      </c>
      <c r="AV211" s="13" t="s">
        <v>143</v>
      </c>
      <c r="AW211" s="13" t="s">
        <v>32</v>
      </c>
      <c r="AX211" s="13" t="s">
        <v>71</v>
      </c>
      <c r="AY211" s="204" t="s">
        <v>134</v>
      </c>
    </row>
    <row r="212" spans="1:65" s="13" customFormat="1">
      <c r="B212" s="194"/>
      <c r="C212" s="195"/>
      <c r="D212" s="187" t="s">
        <v>149</v>
      </c>
      <c r="E212" s="196" t="s">
        <v>19</v>
      </c>
      <c r="F212" s="197" t="s">
        <v>328</v>
      </c>
      <c r="G212" s="195"/>
      <c r="H212" s="198">
        <v>1.1000000000000001</v>
      </c>
      <c r="I212" s="199"/>
      <c r="J212" s="195"/>
      <c r="K212" s="195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149</v>
      </c>
      <c r="AU212" s="204" t="s">
        <v>143</v>
      </c>
      <c r="AV212" s="13" t="s">
        <v>143</v>
      </c>
      <c r="AW212" s="13" t="s">
        <v>32</v>
      </c>
      <c r="AX212" s="13" t="s">
        <v>71</v>
      </c>
      <c r="AY212" s="204" t="s">
        <v>134</v>
      </c>
    </row>
    <row r="213" spans="1:65" s="14" customFormat="1">
      <c r="B213" s="215"/>
      <c r="C213" s="216"/>
      <c r="D213" s="187" t="s">
        <v>149</v>
      </c>
      <c r="E213" s="217" t="s">
        <v>19</v>
      </c>
      <c r="F213" s="218" t="s">
        <v>329</v>
      </c>
      <c r="G213" s="216"/>
      <c r="H213" s="219">
        <v>2.2000000000000002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149</v>
      </c>
      <c r="AU213" s="225" t="s">
        <v>143</v>
      </c>
      <c r="AV213" s="14" t="s">
        <v>142</v>
      </c>
      <c r="AW213" s="14" t="s">
        <v>32</v>
      </c>
      <c r="AX213" s="14" t="s">
        <v>79</v>
      </c>
      <c r="AY213" s="225" t="s">
        <v>134</v>
      </c>
    </row>
    <row r="214" spans="1:65" s="2" customFormat="1" ht="24.15" customHeight="1">
      <c r="A214" s="35"/>
      <c r="B214" s="36"/>
      <c r="C214" s="174" t="s">
        <v>330</v>
      </c>
      <c r="D214" s="174" t="s">
        <v>137</v>
      </c>
      <c r="E214" s="175" t="s">
        <v>331</v>
      </c>
      <c r="F214" s="176" t="s">
        <v>332</v>
      </c>
      <c r="G214" s="177" t="s">
        <v>174</v>
      </c>
      <c r="H214" s="178">
        <v>7</v>
      </c>
      <c r="I214" s="179"/>
      <c r="J214" s="180">
        <f>ROUND(I214*H214,2)</f>
        <v>0</v>
      </c>
      <c r="K214" s="176" t="s">
        <v>141</v>
      </c>
      <c r="L214" s="40"/>
      <c r="M214" s="181" t="s">
        <v>19</v>
      </c>
      <c r="N214" s="182" t="s">
        <v>43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3.5000000000000003E-2</v>
      </c>
      <c r="T214" s="184">
        <f>S214*H214</f>
        <v>0.24500000000000002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142</v>
      </c>
      <c r="AT214" s="185" t="s">
        <v>137</v>
      </c>
      <c r="AU214" s="185" t="s">
        <v>143</v>
      </c>
      <c r="AY214" s="18" t="s">
        <v>134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143</v>
      </c>
      <c r="BK214" s="186">
        <f>ROUND(I214*H214,2)</f>
        <v>0</v>
      </c>
      <c r="BL214" s="18" t="s">
        <v>142</v>
      </c>
      <c r="BM214" s="185" t="s">
        <v>333</v>
      </c>
    </row>
    <row r="215" spans="1:65" s="2" customFormat="1" ht="27">
      <c r="A215" s="35"/>
      <c r="B215" s="36"/>
      <c r="C215" s="37"/>
      <c r="D215" s="187" t="s">
        <v>145</v>
      </c>
      <c r="E215" s="37"/>
      <c r="F215" s="188" t="s">
        <v>334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145</v>
      </c>
      <c r="AU215" s="18" t="s">
        <v>143</v>
      </c>
    </row>
    <row r="216" spans="1:65" s="2" customFormat="1">
      <c r="A216" s="35"/>
      <c r="B216" s="36"/>
      <c r="C216" s="37"/>
      <c r="D216" s="192" t="s">
        <v>147</v>
      </c>
      <c r="E216" s="37"/>
      <c r="F216" s="193" t="s">
        <v>335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147</v>
      </c>
      <c r="AU216" s="18" t="s">
        <v>143</v>
      </c>
    </row>
    <row r="217" spans="1:65" s="13" customFormat="1">
      <c r="B217" s="194"/>
      <c r="C217" s="195"/>
      <c r="D217" s="187" t="s">
        <v>149</v>
      </c>
      <c r="E217" s="196" t="s">
        <v>19</v>
      </c>
      <c r="F217" s="197" t="s">
        <v>336</v>
      </c>
      <c r="G217" s="195"/>
      <c r="H217" s="198">
        <v>7</v>
      </c>
      <c r="I217" s="199"/>
      <c r="J217" s="195"/>
      <c r="K217" s="195"/>
      <c r="L217" s="200"/>
      <c r="M217" s="201"/>
      <c r="N217" s="202"/>
      <c r="O217" s="202"/>
      <c r="P217" s="202"/>
      <c r="Q217" s="202"/>
      <c r="R217" s="202"/>
      <c r="S217" s="202"/>
      <c r="T217" s="203"/>
      <c r="AT217" s="204" t="s">
        <v>149</v>
      </c>
      <c r="AU217" s="204" t="s">
        <v>143</v>
      </c>
      <c r="AV217" s="13" t="s">
        <v>143</v>
      </c>
      <c r="AW217" s="13" t="s">
        <v>32</v>
      </c>
      <c r="AX217" s="13" t="s">
        <v>79</v>
      </c>
      <c r="AY217" s="204" t="s">
        <v>134</v>
      </c>
    </row>
    <row r="218" spans="1:65" s="2" customFormat="1" ht="21.75" customHeight="1">
      <c r="A218" s="35"/>
      <c r="B218" s="36"/>
      <c r="C218" s="174" t="s">
        <v>337</v>
      </c>
      <c r="D218" s="174" t="s">
        <v>137</v>
      </c>
      <c r="E218" s="175" t="s">
        <v>338</v>
      </c>
      <c r="F218" s="176" t="s">
        <v>339</v>
      </c>
      <c r="G218" s="177" t="s">
        <v>174</v>
      </c>
      <c r="H218" s="178">
        <v>3.5459999999999998</v>
      </c>
      <c r="I218" s="179"/>
      <c r="J218" s="180">
        <f>ROUND(I218*H218,2)</f>
        <v>0</v>
      </c>
      <c r="K218" s="176" t="s">
        <v>141</v>
      </c>
      <c r="L218" s="40"/>
      <c r="M218" s="181" t="s">
        <v>19</v>
      </c>
      <c r="N218" s="182" t="s">
        <v>43</v>
      </c>
      <c r="O218" s="65"/>
      <c r="P218" s="183">
        <f>O218*H218</f>
        <v>0</v>
      </c>
      <c r="Q218" s="183">
        <v>0</v>
      </c>
      <c r="R218" s="183">
        <f>Q218*H218</f>
        <v>0</v>
      </c>
      <c r="S218" s="183">
        <v>7.5999999999999998E-2</v>
      </c>
      <c r="T218" s="184">
        <f>S218*H218</f>
        <v>0.26949599999999996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142</v>
      </c>
      <c r="AT218" s="185" t="s">
        <v>137</v>
      </c>
      <c r="AU218" s="185" t="s">
        <v>143</v>
      </c>
      <c r="AY218" s="18" t="s">
        <v>134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143</v>
      </c>
      <c r="BK218" s="186">
        <f>ROUND(I218*H218,2)</f>
        <v>0</v>
      </c>
      <c r="BL218" s="18" t="s">
        <v>142</v>
      </c>
      <c r="BM218" s="185" t="s">
        <v>340</v>
      </c>
    </row>
    <row r="219" spans="1:65" s="2" customFormat="1" ht="18">
      <c r="A219" s="35"/>
      <c r="B219" s="36"/>
      <c r="C219" s="37"/>
      <c r="D219" s="187" t="s">
        <v>145</v>
      </c>
      <c r="E219" s="37"/>
      <c r="F219" s="188" t="s">
        <v>341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145</v>
      </c>
      <c r="AU219" s="18" t="s">
        <v>143</v>
      </c>
    </row>
    <row r="220" spans="1:65" s="2" customFormat="1">
      <c r="A220" s="35"/>
      <c r="B220" s="36"/>
      <c r="C220" s="37"/>
      <c r="D220" s="192" t="s">
        <v>147</v>
      </c>
      <c r="E220" s="37"/>
      <c r="F220" s="193" t="s">
        <v>342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147</v>
      </c>
      <c r="AU220" s="18" t="s">
        <v>143</v>
      </c>
    </row>
    <row r="221" spans="1:65" s="13" customFormat="1">
      <c r="B221" s="194"/>
      <c r="C221" s="195"/>
      <c r="D221" s="187" t="s">
        <v>149</v>
      </c>
      <c r="E221" s="196" t="s">
        <v>19</v>
      </c>
      <c r="F221" s="197" t="s">
        <v>343</v>
      </c>
      <c r="G221" s="195"/>
      <c r="H221" s="198">
        <v>3.5459999999999998</v>
      </c>
      <c r="I221" s="199"/>
      <c r="J221" s="195"/>
      <c r="K221" s="195"/>
      <c r="L221" s="200"/>
      <c r="M221" s="201"/>
      <c r="N221" s="202"/>
      <c r="O221" s="202"/>
      <c r="P221" s="202"/>
      <c r="Q221" s="202"/>
      <c r="R221" s="202"/>
      <c r="S221" s="202"/>
      <c r="T221" s="203"/>
      <c r="AT221" s="204" t="s">
        <v>149</v>
      </c>
      <c r="AU221" s="204" t="s">
        <v>143</v>
      </c>
      <c r="AV221" s="13" t="s">
        <v>143</v>
      </c>
      <c r="AW221" s="13" t="s">
        <v>32</v>
      </c>
      <c r="AX221" s="13" t="s">
        <v>79</v>
      </c>
      <c r="AY221" s="204" t="s">
        <v>134</v>
      </c>
    </row>
    <row r="222" spans="1:65" s="2" customFormat="1" ht="66.75" customHeight="1">
      <c r="A222" s="35"/>
      <c r="B222" s="36"/>
      <c r="C222" s="174" t="s">
        <v>344</v>
      </c>
      <c r="D222" s="174" t="s">
        <v>137</v>
      </c>
      <c r="E222" s="175" t="s">
        <v>345</v>
      </c>
      <c r="F222" s="176" t="s">
        <v>346</v>
      </c>
      <c r="G222" s="177" t="s">
        <v>153</v>
      </c>
      <c r="H222" s="178">
        <v>1</v>
      </c>
      <c r="I222" s="179"/>
      <c r="J222" s="180">
        <f>ROUND(I222*H222,2)</f>
        <v>0</v>
      </c>
      <c r="K222" s="176" t="s">
        <v>19</v>
      </c>
      <c r="L222" s="40"/>
      <c r="M222" s="181" t="s">
        <v>19</v>
      </c>
      <c r="N222" s="182" t="s">
        <v>43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1.2E-2</v>
      </c>
      <c r="T222" s="184">
        <f>S222*H222</f>
        <v>1.2E-2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142</v>
      </c>
      <c r="AT222" s="185" t="s">
        <v>137</v>
      </c>
      <c r="AU222" s="185" t="s">
        <v>143</v>
      </c>
      <c r="AY222" s="18" t="s">
        <v>134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143</v>
      </c>
      <c r="BK222" s="186">
        <f>ROUND(I222*H222,2)</f>
        <v>0</v>
      </c>
      <c r="BL222" s="18" t="s">
        <v>142</v>
      </c>
      <c r="BM222" s="185" t="s">
        <v>347</v>
      </c>
    </row>
    <row r="223" spans="1:65" s="2" customFormat="1" ht="36">
      <c r="A223" s="35"/>
      <c r="B223" s="36"/>
      <c r="C223" s="37"/>
      <c r="D223" s="187" t="s">
        <v>145</v>
      </c>
      <c r="E223" s="37"/>
      <c r="F223" s="188" t="s">
        <v>348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145</v>
      </c>
      <c r="AU223" s="18" t="s">
        <v>143</v>
      </c>
    </row>
    <row r="224" spans="1:65" s="13" customFormat="1">
      <c r="B224" s="194"/>
      <c r="C224" s="195"/>
      <c r="D224" s="187" t="s">
        <v>149</v>
      </c>
      <c r="E224" s="196" t="s">
        <v>19</v>
      </c>
      <c r="F224" s="197" t="s">
        <v>349</v>
      </c>
      <c r="G224" s="195"/>
      <c r="H224" s="198">
        <v>1</v>
      </c>
      <c r="I224" s="199"/>
      <c r="J224" s="195"/>
      <c r="K224" s="195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149</v>
      </c>
      <c r="AU224" s="204" t="s">
        <v>143</v>
      </c>
      <c r="AV224" s="13" t="s">
        <v>143</v>
      </c>
      <c r="AW224" s="13" t="s">
        <v>32</v>
      </c>
      <c r="AX224" s="13" t="s">
        <v>79</v>
      </c>
      <c r="AY224" s="204" t="s">
        <v>134</v>
      </c>
    </row>
    <row r="225" spans="1:65" s="2" customFormat="1" ht="24.15" customHeight="1">
      <c r="A225" s="35"/>
      <c r="B225" s="36"/>
      <c r="C225" s="174" t="s">
        <v>350</v>
      </c>
      <c r="D225" s="174" t="s">
        <v>137</v>
      </c>
      <c r="E225" s="175" t="s">
        <v>351</v>
      </c>
      <c r="F225" s="176" t="s">
        <v>352</v>
      </c>
      <c r="G225" s="177" t="s">
        <v>189</v>
      </c>
      <c r="H225" s="178">
        <v>5.6</v>
      </c>
      <c r="I225" s="179"/>
      <c r="J225" s="180">
        <f>ROUND(I225*H225,2)</f>
        <v>0</v>
      </c>
      <c r="K225" s="176" t="s">
        <v>141</v>
      </c>
      <c r="L225" s="40"/>
      <c r="M225" s="181" t="s">
        <v>19</v>
      </c>
      <c r="N225" s="182" t="s">
        <v>43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6.5000000000000002E-2</v>
      </c>
      <c r="T225" s="184">
        <f>S225*H225</f>
        <v>0.36399999999999999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142</v>
      </c>
      <c r="AT225" s="185" t="s">
        <v>137</v>
      </c>
      <c r="AU225" s="185" t="s">
        <v>143</v>
      </c>
      <c r="AY225" s="18" t="s">
        <v>134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143</v>
      </c>
      <c r="BK225" s="186">
        <f>ROUND(I225*H225,2)</f>
        <v>0</v>
      </c>
      <c r="BL225" s="18" t="s">
        <v>142</v>
      </c>
      <c r="BM225" s="185" t="s">
        <v>353</v>
      </c>
    </row>
    <row r="226" spans="1:65" s="2" customFormat="1" ht="27">
      <c r="A226" s="35"/>
      <c r="B226" s="36"/>
      <c r="C226" s="37"/>
      <c r="D226" s="187" t="s">
        <v>145</v>
      </c>
      <c r="E226" s="37"/>
      <c r="F226" s="188" t="s">
        <v>354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145</v>
      </c>
      <c r="AU226" s="18" t="s">
        <v>143</v>
      </c>
    </row>
    <row r="227" spans="1:65" s="2" customFormat="1">
      <c r="A227" s="35"/>
      <c r="B227" s="36"/>
      <c r="C227" s="37"/>
      <c r="D227" s="192" t="s">
        <v>147</v>
      </c>
      <c r="E227" s="37"/>
      <c r="F227" s="193" t="s">
        <v>355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147</v>
      </c>
      <c r="AU227" s="18" t="s">
        <v>143</v>
      </c>
    </row>
    <row r="228" spans="1:65" s="13" customFormat="1">
      <c r="B228" s="194"/>
      <c r="C228" s="195"/>
      <c r="D228" s="187" t="s">
        <v>149</v>
      </c>
      <c r="E228" s="196" t="s">
        <v>19</v>
      </c>
      <c r="F228" s="197" t="s">
        <v>356</v>
      </c>
      <c r="G228" s="195"/>
      <c r="H228" s="198">
        <v>5.6</v>
      </c>
      <c r="I228" s="199"/>
      <c r="J228" s="195"/>
      <c r="K228" s="195"/>
      <c r="L228" s="200"/>
      <c r="M228" s="201"/>
      <c r="N228" s="202"/>
      <c r="O228" s="202"/>
      <c r="P228" s="202"/>
      <c r="Q228" s="202"/>
      <c r="R228" s="202"/>
      <c r="S228" s="202"/>
      <c r="T228" s="203"/>
      <c r="AT228" s="204" t="s">
        <v>149</v>
      </c>
      <c r="AU228" s="204" t="s">
        <v>143</v>
      </c>
      <c r="AV228" s="13" t="s">
        <v>143</v>
      </c>
      <c r="AW228" s="13" t="s">
        <v>32</v>
      </c>
      <c r="AX228" s="13" t="s">
        <v>79</v>
      </c>
      <c r="AY228" s="204" t="s">
        <v>134</v>
      </c>
    </row>
    <row r="229" spans="1:65" s="2" customFormat="1" ht="24.15" customHeight="1">
      <c r="A229" s="35"/>
      <c r="B229" s="36"/>
      <c r="C229" s="174" t="s">
        <v>357</v>
      </c>
      <c r="D229" s="174" t="s">
        <v>137</v>
      </c>
      <c r="E229" s="175" t="s">
        <v>358</v>
      </c>
      <c r="F229" s="176" t="s">
        <v>359</v>
      </c>
      <c r="G229" s="177" t="s">
        <v>189</v>
      </c>
      <c r="H229" s="178">
        <v>1</v>
      </c>
      <c r="I229" s="179"/>
      <c r="J229" s="180">
        <f>ROUND(I229*H229,2)</f>
        <v>0</v>
      </c>
      <c r="K229" s="176" t="s">
        <v>141</v>
      </c>
      <c r="L229" s="40"/>
      <c r="M229" s="181" t="s">
        <v>19</v>
      </c>
      <c r="N229" s="182" t="s">
        <v>43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0.05</v>
      </c>
      <c r="T229" s="184">
        <f>S229*H229</f>
        <v>0.05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142</v>
      </c>
      <c r="AT229" s="185" t="s">
        <v>137</v>
      </c>
      <c r="AU229" s="185" t="s">
        <v>143</v>
      </c>
      <c r="AY229" s="18" t="s">
        <v>134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143</v>
      </c>
      <c r="BK229" s="186">
        <f>ROUND(I229*H229,2)</f>
        <v>0</v>
      </c>
      <c r="BL229" s="18" t="s">
        <v>142</v>
      </c>
      <c r="BM229" s="185" t="s">
        <v>360</v>
      </c>
    </row>
    <row r="230" spans="1:65" s="2" customFormat="1" ht="18">
      <c r="A230" s="35"/>
      <c r="B230" s="36"/>
      <c r="C230" s="37"/>
      <c r="D230" s="187" t="s">
        <v>145</v>
      </c>
      <c r="E230" s="37"/>
      <c r="F230" s="188" t="s">
        <v>361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145</v>
      </c>
      <c r="AU230" s="18" t="s">
        <v>143</v>
      </c>
    </row>
    <row r="231" spans="1:65" s="2" customFormat="1">
      <c r="A231" s="35"/>
      <c r="B231" s="36"/>
      <c r="C231" s="37"/>
      <c r="D231" s="192" t="s">
        <v>147</v>
      </c>
      <c r="E231" s="37"/>
      <c r="F231" s="193" t="s">
        <v>362</v>
      </c>
      <c r="G231" s="37"/>
      <c r="H231" s="37"/>
      <c r="I231" s="189"/>
      <c r="J231" s="37"/>
      <c r="K231" s="37"/>
      <c r="L231" s="40"/>
      <c r="M231" s="190"/>
      <c r="N231" s="191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147</v>
      </c>
      <c r="AU231" s="18" t="s">
        <v>143</v>
      </c>
    </row>
    <row r="232" spans="1:65" s="13" customFormat="1">
      <c r="B232" s="194"/>
      <c r="C232" s="195"/>
      <c r="D232" s="187" t="s">
        <v>149</v>
      </c>
      <c r="E232" s="196" t="s">
        <v>19</v>
      </c>
      <c r="F232" s="197" t="s">
        <v>363</v>
      </c>
      <c r="G232" s="195"/>
      <c r="H232" s="198">
        <v>1</v>
      </c>
      <c r="I232" s="199"/>
      <c r="J232" s="195"/>
      <c r="K232" s="195"/>
      <c r="L232" s="200"/>
      <c r="M232" s="201"/>
      <c r="N232" s="202"/>
      <c r="O232" s="202"/>
      <c r="P232" s="202"/>
      <c r="Q232" s="202"/>
      <c r="R232" s="202"/>
      <c r="S232" s="202"/>
      <c r="T232" s="203"/>
      <c r="AT232" s="204" t="s">
        <v>149</v>
      </c>
      <c r="AU232" s="204" t="s">
        <v>143</v>
      </c>
      <c r="AV232" s="13" t="s">
        <v>143</v>
      </c>
      <c r="AW232" s="13" t="s">
        <v>32</v>
      </c>
      <c r="AX232" s="13" t="s">
        <v>79</v>
      </c>
      <c r="AY232" s="204" t="s">
        <v>134</v>
      </c>
    </row>
    <row r="233" spans="1:65" s="2" customFormat="1" ht="24.15" customHeight="1">
      <c r="A233" s="35"/>
      <c r="B233" s="36"/>
      <c r="C233" s="174" t="s">
        <v>364</v>
      </c>
      <c r="D233" s="174" t="s">
        <v>137</v>
      </c>
      <c r="E233" s="175" t="s">
        <v>365</v>
      </c>
      <c r="F233" s="176" t="s">
        <v>366</v>
      </c>
      <c r="G233" s="177" t="s">
        <v>153</v>
      </c>
      <c r="H233" s="178">
        <v>2</v>
      </c>
      <c r="I233" s="179"/>
      <c r="J233" s="180">
        <f>ROUND(I233*H233,2)</f>
        <v>0</v>
      </c>
      <c r="K233" s="176" t="s">
        <v>141</v>
      </c>
      <c r="L233" s="40"/>
      <c r="M233" s="181" t="s">
        <v>19</v>
      </c>
      <c r="N233" s="182" t="s">
        <v>43</v>
      </c>
      <c r="O233" s="65"/>
      <c r="P233" s="183">
        <f>O233*H233</f>
        <v>0</v>
      </c>
      <c r="Q233" s="183">
        <v>0</v>
      </c>
      <c r="R233" s="183">
        <f>Q233*H233</f>
        <v>0</v>
      </c>
      <c r="S233" s="183">
        <v>2.4E-2</v>
      </c>
      <c r="T233" s="184">
        <f>S233*H233</f>
        <v>4.8000000000000001E-2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142</v>
      </c>
      <c r="AT233" s="185" t="s">
        <v>137</v>
      </c>
      <c r="AU233" s="185" t="s">
        <v>143</v>
      </c>
      <c r="AY233" s="18" t="s">
        <v>134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8" t="s">
        <v>143</v>
      </c>
      <c r="BK233" s="186">
        <f>ROUND(I233*H233,2)</f>
        <v>0</v>
      </c>
      <c r="BL233" s="18" t="s">
        <v>142</v>
      </c>
      <c r="BM233" s="185" t="s">
        <v>367</v>
      </c>
    </row>
    <row r="234" spans="1:65" s="2" customFormat="1" ht="27">
      <c r="A234" s="35"/>
      <c r="B234" s="36"/>
      <c r="C234" s="37"/>
      <c r="D234" s="187" t="s">
        <v>145</v>
      </c>
      <c r="E234" s="37"/>
      <c r="F234" s="188" t="s">
        <v>368</v>
      </c>
      <c r="G234" s="37"/>
      <c r="H234" s="37"/>
      <c r="I234" s="189"/>
      <c r="J234" s="37"/>
      <c r="K234" s="37"/>
      <c r="L234" s="40"/>
      <c r="M234" s="190"/>
      <c r="N234" s="191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145</v>
      </c>
      <c r="AU234" s="18" t="s">
        <v>143</v>
      </c>
    </row>
    <row r="235" spans="1:65" s="2" customFormat="1">
      <c r="A235" s="35"/>
      <c r="B235" s="36"/>
      <c r="C235" s="37"/>
      <c r="D235" s="192" t="s">
        <v>147</v>
      </c>
      <c r="E235" s="37"/>
      <c r="F235" s="193" t="s">
        <v>369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147</v>
      </c>
      <c r="AU235" s="18" t="s">
        <v>143</v>
      </c>
    </row>
    <row r="236" spans="1:65" s="13" customFormat="1">
      <c r="B236" s="194"/>
      <c r="C236" s="195"/>
      <c r="D236" s="187" t="s">
        <v>149</v>
      </c>
      <c r="E236" s="196" t="s">
        <v>19</v>
      </c>
      <c r="F236" s="197" t="s">
        <v>370</v>
      </c>
      <c r="G236" s="195"/>
      <c r="H236" s="198">
        <v>2</v>
      </c>
      <c r="I236" s="199"/>
      <c r="J236" s="195"/>
      <c r="K236" s="195"/>
      <c r="L236" s="200"/>
      <c r="M236" s="201"/>
      <c r="N236" s="202"/>
      <c r="O236" s="202"/>
      <c r="P236" s="202"/>
      <c r="Q236" s="202"/>
      <c r="R236" s="202"/>
      <c r="S236" s="202"/>
      <c r="T236" s="203"/>
      <c r="AT236" s="204" t="s">
        <v>149</v>
      </c>
      <c r="AU236" s="204" t="s">
        <v>143</v>
      </c>
      <c r="AV236" s="13" t="s">
        <v>143</v>
      </c>
      <c r="AW236" s="13" t="s">
        <v>32</v>
      </c>
      <c r="AX236" s="13" t="s">
        <v>79</v>
      </c>
      <c r="AY236" s="204" t="s">
        <v>134</v>
      </c>
    </row>
    <row r="237" spans="1:65" s="2" customFormat="1" ht="24.15" customHeight="1">
      <c r="A237" s="35"/>
      <c r="B237" s="36"/>
      <c r="C237" s="174" t="s">
        <v>371</v>
      </c>
      <c r="D237" s="174" t="s">
        <v>137</v>
      </c>
      <c r="E237" s="175" t="s">
        <v>372</v>
      </c>
      <c r="F237" s="176" t="s">
        <v>373</v>
      </c>
      <c r="G237" s="177" t="s">
        <v>174</v>
      </c>
      <c r="H237" s="178">
        <v>24</v>
      </c>
      <c r="I237" s="179"/>
      <c r="J237" s="180">
        <f>ROUND(I237*H237,2)</f>
        <v>0</v>
      </c>
      <c r="K237" s="176" t="s">
        <v>141</v>
      </c>
      <c r="L237" s="40"/>
      <c r="M237" s="181" t="s">
        <v>19</v>
      </c>
      <c r="N237" s="182" t="s">
        <v>43</v>
      </c>
      <c r="O237" s="65"/>
      <c r="P237" s="183">
        <f>O237*H237</f>
        <v>0</v>
      </c>
      <c r="Q237" s="183">
        <v>0</v>
      </c>
      <c r="R237" s="183">
        <f>Q237*H237</f>
        <v>0</v>
      </c>
      <c r="S237" s="183">
        <v>6.8000000000000005E-2</v>
      </c>
      <c r="T237" s="184">
        <f>S237*H237</f>
        <v>1.6320000000000001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142</v>
      </c>
      <c r="AT237" s="185" t="s">
        <v>137</v>
      </c>
      <c r="AU237" s="185" t="s">
        <v>143</v>
      </c>
      <c r="AY237" s="18" t="s">
        <v>134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143</v>
      </c>
      <c r="BK237" s="186">
        <f>ROUND(I237*H237,2)</f>
        <v>0</v>
      </c>
      <c r="BL237" s="18" t="s">
        <v>142</v>
      </c>
      <c r="BM237" s="185" t="s">
        <v>374</v>
      </c>
    </row>
    <row r="238" spans="1:65" s="2" customFormat="1" ht="18">
      <c r="A238" s="35"/>
      <c r="B238" s="36"/>
      <c r="C238" s="37"/>
      <c r="D238" s="187" t="s">
        <v>145</v>
      </c>
      <c r="E238" s="37"/>
      <c r="F238" s="188" t="s">
        <v>375</v>
      </c>
      <c r="G238" s="37"/>
      <c r="H238" s="37"/>
      <c r="I238" s="189"/>
      <c r="J238" s="37"/>
      <c r="K238" s="37"/>
      <c r="L238" s="40"/>
      <c r="M238" s="190"/>
      <c r="N238" s="191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145</v>
      </c>
      <c r="AU238" s="18" t="s">
        <v>143</v>
      </c>
    </row>
    <row r="239" spans="1:65" s="2" customFormat="1">
      <c r="A239" s="35"/>
      <c r="B239" s="36"/>
      <c r="C239" s="37"/>
      <c r="D239" s="192" t="s">
        <v>147</v>
      </c>
      <c r="E239" s="37"/>
      <c r="F239" s="193" t="s">
        <v>376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147</v>
      </c>
      <c r="AU239" s="18" t="s">
        <v>143</v>
      </c>
    </row>
    <row r="240" spans="1:65" s="13" customFormat="1">
      <c r="B240" s="194"/>
      <c r="C240" s="195"/>
      <c r="D240" s="187" t="s">
        <v>149</v>
      </c>
      <c r="E240" s="196" t="s">
        <v>19</v>
      </c>
      <c r="F240" s="197" t="s">
        <v>377</v>
      </c>
      <c r="G240" s="195"/>
      <c r="H240" s="198">
        <v>24</v>
      </c>
      <c r="I240" s="199"/>
      <c r="J240" s="195"/>
      <c r="K240" s="195"/>
      <c r="L240" s="200"/>
      <c r="M240" s="201"/>
      <c r="N240" s="202"/>
      <c r="O240" s="202"/>
      <c r="P240" s="202"/>
      <c r="Q240" s="202"/>
      <c r="R240" s="202"/>
      <c r="S240" s="202"/>
      <c r="T240" s="203"/>
      <c r="AT240" s="204" t="s">
        <v>149</v>
      </c>
      <c r="AU240" s="204" t="s">
        <v>143</v>
      </c>
      <c r="AV240" s="13" t="s">
        <v>143</v>
      </c>
      <c r="AW240" s="13" t="s">
        <v>32</v>
      </c>
      <c r="AX240" s="13" t="s">
        <v>79</v>
      </c>
      <c r="AY240" s="204" t="s">
        <v>134</v>
      </c>
    </row>
    <row r="241" spans="1:65" s="12" customFormat="1" ht="22.75" customHeight="1">
      <c r="B241" s="158"/>
      <c r="C241" s="159"/>
      <c r="D241" s="160" t="s">
        <v>70</v>
      </c>
      <c r="E241" s="172" t="s">
        <v>378</v>
      </c>
      <c r="F241" s="172" t="s">
        <v>379</v>
      </c>
      <c r="G241" s="159"/>
      <c r="H241" s="159"/>
      <c r="I241" s="162"/>
      <c r="J241" s="173">
        <f>BK241</f>
        <v>0</v>
      </c>
      <c r="K241" s="159"/>
      <c r="L241" s="164"/>
      <c r="M241" s="165"/>
      <c r="N241" s="166"/>
      <c r="O241" s="166"/>
      <c r="P241" s="167">
        <f>SUM(P242:P248)</f>
        <v>0</v>
      </c>
      <c r="Q241" s="166"/>
      <c r="R241" s="167">
        <f>SUM(R242:R248)</f>
        <v>1.5300000000000001E-3</v>
      </c>
      <c r="S241" s="166"/>
      <c r="T241" s="168">
        <f>SUM(T242:T248)</f>
        <v>0</v>
      </c>
      <c r="AR241" s="169" t="s">
        <v>79</v>
      </c>
      <c r="AT241" s="170" t="s">
        <v>70</v>
      </c>
      <c r="AU241" s="170" t="s">
        <v>79</v>
      </c>
      <c r="AY241" s="169" t="s">
        <v>134</v>
      </c>
      <c r="BK241" s="171">
        <f>SUM(BK242:BK248)</f>
        <v>0</v>
      </c>
    </row>
    <row r="242" spans="1:65" s="2" customFormat="1" ht="33" customHeight="1">
      <c r="A242" s="35"/>
      <c r="B242" s="36"/>
      <c r="C242" s="174" t="s">
        <v>380</v>
      </c>
      <c r="D242" s="174" t="s">
        <v>137</v>
      </c>
      <c r="E242" s="175" t="s">
        <v>381</v>
      </c>
      <c r="F242" s="176" t="s">
        <v>382</v>
      </c>
      <c r="G242" s="177" t="s">
        <v>174</v>
      </c>
      <c r="H242" s="178">
        <v>8</v>
      </c>
      <c r="I242" s="179"/>
      <c r="J242" s="180">
        <f>ROUND(I242*H242,2)</f>
        <v>0</v>
      </c>
      <c r="K242" s="176" t="s">
        <v>141</v>
      </c>
      <c r="L242" s="40"/>
      <c r="M242" s="181" t="s">
        <v>19</v>
      </c>
      <c r="N242" s="182" t="s">
        <v>43</v>
      </c>
      <c r="O242" s="65"/>
      <c r="P242" s="183">
        <f>O242*H242</f>
        <v>0</v>
      </c>
      <c r="Q242" s="183">
        <v>1.2999999999999999E-4</v>
      </c>
      <c r="R242" s="183">
        <f>Q242*H242</f>
        <v>1.0399999999999999E-3</v>
      </c>
      <c r="S242" s="183">
        <v>0</v>
      </c>
      <c r="T242" s="18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142</v>
      </c>
      <c r="AT242" s="185" t="s">
        <v>137</v>
      </c>
      <c r="AU242" s="185" t="s">
        <v>143</v>
      </c>
      <c r="AY242" s="18" t="s">
        <v>134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143</v>
      </c>
      <c r="BK242" s="186">
        <f>ROUND(I242*H242,2)</f>
        <v>0</v>
      </c>
      <c r="BL242" s="18" t="s">
        <v>142</v>
      </c>
      <c r="BM242" s="185" t="s">
        <v>383</v>
      </c>
    </row>
    <row r="243" spans="1:65" s="2" customFormat="1" ht="18">
      <c r="A243" s="35"/>
      <c r="B243" s="36"/>
      <c r="C243" s="37"/>
      <c r="D243" s="187" t="s">
        <v>145</v>
      </c>
      <c r="E243" s="37"/>
      <c r="F243" s="188" t="s">
        <v>384</v>
      </c>
      <c r="G243" s="37"/>
      <c r="H243" s="37"/>
      <c r="I243" s="189"/>
      <c r="J243" s="37"/>
      <c r="K243" s="37"/>
      <c r="L243" s="40"/>
      <c r="M243" s="190"/>
      <c r="N243" s="191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145</v>
      </c>
      <c r="AU243" s="18" t="s">
        <v>143</v>
      </c>
    </row>
    <row r="244" spans="1:65" s="2" customFormat="1">
      <c r="A244" s="35"/>
      <c r="B244" s="36"/>
      <c r="C244" s="37"/>
      <c r="D244" s="192" t="s">
        <v>147</v>
      </c>
      <c r="E244" s="37"/>
      <c r="F244" s="193" t="s">
        <v>385</v>
      </c>
      <c r="G244" s="37"/>
      <c r="H244" s="37"/>
      <c r="I244" s="189"/>
      <c r="J244" s="37"/>
      <c r="K244" s="37"/>
      <c r="L244" s="40"/>
      <c r="M244" s="190"/>
      <c r="N244" s="191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147</v>
      </c>
      <c r="AU244" s="18" t="s">
        <v>143</v>
      </c>
    </row>
    <row r="245" spans="1:65" s="13" customFormat="1">
      <c r="B245" s="194"/>
      <c r="C245" s="195"/>
      <c r="D245" s="187" t="s">
        <v>149</v>
      </c>
      <c r="E245" s="196" t="s">
        <v>19</v>
      </c>
      <c r="F245" s="197" t="s">
        <v>233</v>
      </c>
      <c r="G245" s="195"/>
      <c r="H245" s="198">
        <v>8</v>
      </c>
      <c r="I245" s="199"/>
      <c r="J245" s="195"/>
      <c r="K245" s="195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149</v>
      </c>
      <c r="AU245" s="204" t="s">
        <v>143</v>
      </c>
      <c r="AV245" s="13" t="s">
        <v>143</v>
      </c>
      <c r="AW245" s="13" t="s">
        <v>32</v>
      </c>
      <c r="AX245" s="13" t="s">
        <v>79</v>
      </c>
      <c r="AY245" s="204" t="s">
        <v>134</v>
      </c>
    </row>
    <row r="246" spans="1:65" s="2" customFormat="1" ht="37.75" customHeight="1">
      <c r="A246" s="35"/>
      <c r="B246" s="36"/>
      <c r="C246" s="174" t="s">
        <v>386</v>
      </c>
      <c r="D246" s="174" t="s">
        <v>137</v>
      </c>
      <c r="E246" s="175" t="s">
        <v>387</v>
      </c>
      <c r="F246" s="176" t="s">
        <v>388</v>
      </c>
      <c r="G246" s="177" t="s">
        <v>174</v>
      </c>
      <c r="H246" s="178">
        <v>12.25</v>
      </c>
      <c r="I246" s="179"/>
      <c r="J246" s="180">
        <f>ROUND(I246*H246,2)</f>
        <v>0</v>
      </c>
      <c r="K246" s="176" t="s">
        <v>19</v>
      </c>
      <c r="L246" s="40"/>
      <c r="M246" s="181" t="s">
        <v>19</v>
      </c>
      <c r="N246" s="182" t="s">
        <v>43</v>
      </c>
      <c r="O246" s="65"/>
      <c r="P246" s="183">
        <f>O246*H246</f>
        <v>0</v>
      </c>
      <c r="Q246" s="183">
        <v>4.0000000000000003E-5</v>
      </c>
      <c r="R246" s="183">
        <f>Q246*H246</f>
        <v>4.9000000000000009E-4</v>
      </c>
      <c r="S246" s="183">
        <v>0</v>
      </c>
      <c r="T246" s="18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5" t="s">
        <v>142</v>
      </c>
      <c r="AT246" s="185" t="s">
        <v>137</v>
      </c>
      <c r="AU246" s="185" t="s">
        <v>143</v>
      </c>
      <c r="AY246" s="18" t="s">
        <v>134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8" t="s">
        <v>143</v>
      </c>
      <c r="BK246" s="186">
        <f>ROUND(I246*H246,2)</f>
        <v>0</v>
      </c>
      <c r="BL246" s="18" t="s">
        <v>142</v>
      </c>
      <c r="BM246" s="185" t="s">
        <v>389</v>
      </c>
    </row>
    <row r="247" spans="1:65" s="2" customFormat="1" ht="18">
      <c r="A247" s="35"/>
      <c r="B247" s="36"/>
      <c r="C247" s="37"/>
      <c r="D247" s="187" t="s">
        <v>145</v>
      </c>
      <c r="E247" s="37"/>
      <c r="F247" s="188" t="s">
        <v>388</v>
      </c>
      <c r="G247" s="37"/>
      <c r="H247" s="37"/>
      <c r="I247" s="189"/>
      <c r="J247" s="37"/>
      <c r="K247" s="37"/>
      <c r="L247" s="40"/>
      <c r="M247" s="190"/>
      <c r="N247" s="191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145</v>
      </c>
      <c r="AU247" s="18" t="s">
        <v>143</v>
      </c>
    </row>
    <row r="248" spans="1:65" s="13" customFormat="1">
      <c r="B248" s="194"/>
      <c r="C248" s="195"/>
      <c r="D248" s="187" t="s">
        <v>149</v>
      </c>
      <c r="E248" s="196" t="s">
        <v>19</v>
      </c>
      <c r="F248" s="197" t="s">
        <v>390</v>
      </c>
      <c r="G248" s="195"/>
      <c r="H248" s="198">
        <v>12.25</v>
      </c>
      <c r="I248" s="199"/>
      <c r="J248" s="195"/>
      <c r="K248" s="195"/>
      <c r="L248" s="200"/>
      <c r="M248" s="201"/>
      <c r="N248" s="202"/>
      <c r="O248" s="202"/>
      <c r="P248" s="202"/>
      <c r="Q248" s="202"/>
      <c r="R248" s="202"/>
      <c r="S248" s="202"/>
      <c r="T248" s="203"/>
      <c r="AT248" s="204" t="s">
        <v>149</v>
      </c>
      <c r="AU248" s="204" t="s">
        <v>143</v>
      </c>
      <c r="AV248" s="13" t="s">
        <v>143</v>
      </c>
      <c r="AW248" s="13" t="s">
        <v>32</v>
      </c>
      <c r="AX248" s="13" t="s">
        <v>79</v>
      </c>
      <c r="AY248" s="204" t="s">
        <v>134</v>
      </c>
    </row>
    <row r="249" spans="1:65" s="12" customFormat="1" ht="22.75" customHeight="1">
      <c r="B249" s="158"/>
      <c r="C249" s="159"/>
      <c r="D249" s="160" t="s">
        <v>70</v>
      </c>
      <c r="E249" s="172" t="s">
        <v>391</v>
      </c>
      <c r="F249" s="172" t="s">
        <v>392</v>
      </c>
      <c r="G249" s="159"/>
      <c r="H249" s="159"/>
      <c r="I249" s="162"/>
      <c r="J249" s="173">
        <f>BK249</f>
        <v>0</v>
      </c>
      <c r="K249" s="159"/>
      <c r="L249" s="164"/>
      <c r="M249" s="165"/>
      <c r="N249" s="166"/>
      <c r="O249" s="166"/>
      <c r="P249" s="167">
        <f>SUM(P250:P252)</f>
        <v>0</v>
      </c>
      <c r="Q249" s="166"/>
      <c r="R249" s="167">
        <f>SUM(R250:R252)</f>
        <v>0.132328</v>
      </c>
      <c r="S249" s="166"/>
      <c r="T249" s="168">
        <f>SUM(T250:T252)</f>
        <v>0</v>
      </c>
      <c r="AR249" s="169" t="s">
        <v>79</v>
      </c>
      <c r="AT249" s="170" t="s">
        <v>70</v>
      </c>
      <c r="AU249" s="170" t="s">
        <v>79</v>
      </c>
      <c r="AY249" s="169" t="s">
        <v>134</v>
      </c>
      <c r="BK249" s="171">
        <f>SUM(BK250:BK252)</f>
        <v>0</v>
      </c>
    </row>
    <row r="250" spans="1:65" s="2" customFormat="1" ht="44.25" customHeight="1">
      <c r="A250" s="35"/>
      <c r="B250" s="36"/>
      <c r="C250" s="174" t="s">
        <v>393</v>
      </c>
      <c r="D250" s="174" t="s">
        <v>137</v>
      </c>
      <c r="E250" s="175" t="s">
        <v>394</v>
      </c>
      <c r="F250" s="176" t="s">
        <v>395</v>
      </c>
      <c r="G250" s="177" t="s">
        <v>189</v>
      </c>
      <c r="H250" s="178">
        <v>5.6</v>
      </c>
      <c r="I250" s="179"/>
      <c r="J250" s="180">
        <f>ROUND(I250*H250,2)</f>
        <v>0</v>
      </c>
      <c r="K250" s="176" t="s">
        <v>19</v>
      </c>
      <c r="L250" s="40"/>
      <c r="M250" s="181" t="s">
        <v>19</v>
      </c>
      <c r="N250" s="182" t="s">
        <v>43</v>
      </c>
      <c r="O250" s="65"/>
      <c r="P250" s="183">
        <f>O250*H250</f>
        <v>0</v>
      </c>
      <c r="Q250" s="183">
        <v>2.3630000000000002E-2</v>
      </c>
      <c r="R250" s="183">
        <f>Q250*H250</f>
        <v>0.132328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142</v>
      </c>
      <c r="AT250" s="185" t="s">
        <v>137</v>
      </c>
      <c r="AU250" s="185" t="s">
        <v>143</v>
      </c>
      <c r="AY250" s="18" t="s">
        <v>134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143</v>
      </c>
      <c r="BK250" s="186">
        <f>ROUND(I250*H250,2)</f>
        <v>0</v>
      </c>
      <c r="BL250" s="18" t="s">
        <v>142</v>
      </c>
      <c r="BM250" s="185" t="s">
        <v>396</v>
      </c>
    </row>
    <row r="251" spans="1:65" s="2" customFormat="1" ht="27">
      <c r="A251" s="35"/>
      <c r="B251" s="36"/>
      <c r="C251" s="37"/>
      <c r="D251" s="187" t="s">
        <v>145</v>
      </c>
      <c r="E251" s="37"/>
      <c r="F251" s="188" t="s">
        <v>395</v>
      </c>
      <c r="G251" s="37"/>
      <c r="H251" s="37"/>
      <c r="I251" s="189"/>
      <c r="J251" s="37"/>
      <c r="K251" s="37"/>
      <c r="L251" s="40"/>
      <c r="M251" s="190"/>
      <c r="N251" s="191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145</v>
      </c>
      <c r="AU251" s="18" t="s">
        <v>143</v>
      </c>
    </row>
    <row r="252" spans="1:65" s="13" customFormat="1">
      <c r="B252" s="194"/>
      <c r="C252" s="195"/>
      <c r="D252" s="187" t="s">
        <v>149</v>
      </c>
      <c r="E252" s="196" t="s">
        <v>19</v>
      </c>
      <c r="F252" s="197" t="s">
        <v>397</v>
      </c>
      <c r="G252" s="195"/>
      <c r="H252" s="198">
        <v>5.6</v>
      </c>
      <c r="I252" s="199"/>
      <c r="J252" s="195"/>
      <c r="K252" s="195"/>
      <c r="L252" s="200"/>
      <c r="M252" s="201"/>
      <c r="N252" s="202"/>
      <c r="O252" s="202"/>
      <c r="P252" s="202"/>
      <c r="Q252" s="202"/>
      <c r="R252" s="202"/>
      <c r="S252" s="202"/>
      <c r="T252" s="203"/>
      <c r="AT252" s="204" t="s">
        <v>149</v>
      </c>
      <c r="AU252" s="204" t="s">
        <v>143</v>
      </c>
      <c r="AV252" s="13" t="s">
        <v>143</v>
      </c>
      <c r="AW252" s="13" t="s">
        <v>32</v>
      </c>
      <c r="AX252" s="13" t="s">
        <v>79</v>
      </c>
      <c r="AY252" s="204" t="s">
        <v>134</v>
      </c>
    </row>
    <row r="253" spans="1:65" s="12" customFormat="1" ht="22.75" customHeight="1">
      <c r="B253" s="158"/>
      <c r="C253" s="159"/>
      <c r="D253" s="160" t="s">
        <v>70</v>
      </c>
      <c r="E253" s="172" t="s">
        <v>398</v>
      </c>
      <c r="F253" s="172" t="s">
        <v>399</v>
      </c>
      <c r="G253" s="159"/>
      <c r="H253" s="159"/>
      <c r="I253" s="162"/>
      <c r="J253" s="173">
        <f>BK253</f>
        <v>0</v>
      </c>
      <c r="K253" s="159"/>
      <c r="L253" s="164"/>
      <c r="M253" s="165"/>
      <c r="N253" s="166"/>
      <c r="O253" s="166"/>
      <c r="P253" s="167">
        <f>SUM(P254:P264)</f>
        <v>0</v>
      </c>
      <c r="Q253" s="166"/>
      <c r="R253" s="167">
        <f>SUM(R254:R264)</f>
        <v>0</v>
      </c>
      <c r="S253" s="166"/>
      <c r="T253" s="168">
        <f>SUM(T254:T264)</f>
        <v>0</v>
      </c>
      <c r="AR253" s="169" t="s">
        <v>79</v>
      </c>
      <c r="AT253" s="170" t="s">
        <v>70</v>
      </c>
      <c r="AU253" s="170" t="s">
        <v>79</v>
      </c>
      <c r="AY253" s="169" t="s">
        <v>134</v>
      </c>
      <c r="BK253" s="171">
        <f>SUM(BK254:BK264)</f>
        <v>0</v>
      </c>
    </row>
    <row r="254" spans="1:65" s="2" customFormat="1" ht="37.75" customHeight="1">
      <c r="A254" s="35"/>
      <c r="B254" s="36"/>
      <c r="C254" s="174" t="s">
        <v>400</v>
      </c>
      <c r="D254" s="174" t="s">
        <v>137</v>
      </c>
      <c r="E254" s="175" t="s">
        <v>401</v>
      </c>
      <c r="F254" s="176" t="s">
        <v>402</v>
      </c>
      <c r="G254" s="177" t="s">
        <v>166</v>
      </c>
      <c r="H254" s="178">
        <v>4.9859999999999998</v>
      </c>
      <c r="I254" s="179"/>
      <c r="J254" s="180">
        <f>ROUND(I254*H254,2)</f>
        <v>0</v>
      </c>
      <c r="K254" s="176" t="s">
        <v>19</v>
      </c>
      <c r="L254" s="40"/>
      <c r="M254" s="181" t="s">
        <v>19</v>
      </c>
      <c r="N254" s="182" t="s">
        <v>43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142</v>
      </c>
      <c r="AT254" s="185" t="s">
        <v>137</v>
      </c>
      <c r="AU254" s="185" t="s">
        <v>143</v>
      </c>
      <c r="AY254" s="18" t="s">
        <v>134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143</v>
      </c>
      <c r="BK254" s="186">
        <f>ROUND(I254*H254,2)</f>
        <v>0</v>
      </c>
      <c r="BL254" s="18" t="s">
        <v>142</v>
      </c>
      <c r="BM254" s="185" t="s">
        <v>403</v>
      </c>
    </row>
    <row r="255" spans="1:65" s="2" customFormat="1" ht="18">
      <c r="A255" s="35"/>
      <c r="B255" s="36"/>
      <c r="C255" s="37"/>
      <c r="D255" s="187" t="s">
        <v>145</v>
      </c>
      <c r="E255" s="37"/>
      <c r="F255" s="188" t="s">
        <v>402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145</v>
      </c>
      <c r="AU255" s="18" t="s">
        <v>143</v>
      </c>
    </row>
    <row r="256" spans="1:65" s="2" customFormat="1" ht="37.75" customHeight="1">
      <c r="A256" s="35"/>
      <c r="B256" s="36"/>
      <c r="C256" s="174" t="s">
        <v>404</v>
      </c>
      <c r="D256" s="174" t="s">
        <v>137</v>
      </c>
      <c r="E256" s="175" t="s">
        <v>405</v>
      </c>
      <c r="F256" s="176" t="s">
        <v>406</v>
      </c>
      <c r="G256" s="177" t="s">
        <v>166</v>
      </c>
      <c r="H256" s="178">
        <v>4.9859999999999998</v>
      </c>
      <c r="I256" s="179"/>
      <c r="J256" s="180">
        <f>ROUND(I256*H256,2)</f>
        <v>0</v>
      </c>
      <c r="K256" s="176" t="s">
        <v>19</v>
      </c>
      <c r="L256" s="40"/>
      <c r="M256" s="181" t="s">
        <v>19</v>
      </c>
      <c r="N256" s="182" t="s">
        <v>43</v>
      </c>
      <c r="O256" s="65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142</v>
      </c>
      <c r="AT256" s="185" t="s">
        <v>137</v>
      </c>
      <c r="AU256" s="185" t="s">
        <v>143</v>
      </c>
      <c r="AY256" s="18" t="s">
        <v>134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143</v>
      </c>
      <c r="BK256" s="186">
        <f>ROUND(I256*H256,2)</f>
        <v>0</v>
      </c>
      <c r="BL256" s="18" t="s">
        <v>142</v>
      </c>
      <c r="BM256" s="185" t="s">
        <v>407</v>
      </c>
    </row>
    <row r="257" spans="1:65" s="2" customFormat="1" ht="18">
      <c r="A257" s="35"/>
      <c r="B257" s="36"/>
      <c r="C257" s="37"/>
      <c r="D257" s="187" t="s">
        <v>145</v>
      </c>
      <c r="E257" s="37"/>
      <c r="F257" s="188" t="s">
        <v>406</v>
      </c>
      <c r="G257" s="37"/>
      <c r="H257" s="37"/>
      <c r="I257" s="189"/>
      <c r="J257" s="37"/>
      <c r="K257" s="37"/>
      <c r="L257" s="40"/>
      <c r="M257" s="190"/>
      <c r="N257" s="191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145</v>
      </c>
      <c r="AU257" s="18" t="s">
        <v>143</v>
      </c>
    </row>
    <row r="258" spans="1:65" s="2" customFormat="1" ht="33" customHeight="1">
      <c r="A258" s="35"/>
      <c r="B258" s="36"/>
      <c r="C258" s="174" t="s">
        <v>408</v>
      </c>
      <c r="D258" s="174" t="s">
        <v>137</v>
      </c>
      <c r="E258" s="175" t="s">
        <v>409</v>
      </c>
      <c r="F258" s="176" t="s">
        <v>410</v>
      </c>
      <c r="G258" s="177" t="s">
        <v>166</v>
      </c>
      <c r="H258" s="178">
        <v>4.9859999999999998</v>
      </c>
      <c r="I258" s="179"/>
      <c r="J258" s="180">
        <f>ROUND(I258*H258,2)</f>
        <v>0</v>
      </c>
      <c r="K258" s="176" t="s">
        <v>19</v>
      </c>
      <c r="L258" s="40"/>
      <c r="M258" s="181" t="s">
        <v>19</v>
      </c>
      <c r="N258" s="182" t="s">
        <v>43</v>
      </c>
      <c r="O258" s="65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5" t="s">
        <v>142</v>
      </c>
      <c r="AT258" s="185" t="s">
        <v>137</v>
      </c>
      <c r="AU258" s="185" t="s">
        <v>143</v>
      </c>
      <c r="AY258" s="18" t="s">
        <v>134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8" t="s">
        <v>143</v>
      </c>
      <c r="BK258" s="186">
        <f>ROUND(I258*H258,2)</f>
        <v>0</v>
      </c>
      <c r="BL258" s="18" t="s">
        <v>142</v>
      </c>
      <c r="BM258" s="185" t="s">
        <v>411</v>
      </c>
    </row>
    <row r="259" spans="1:65" s="2" customFormat="1" ht="18">
      <c r="A259" s="35"/>
      <c r="B259" s="36"/>
      <c r="C259" s="37"/>
      <c r="D259" s="187" t="s">
        <v>145</v>
      </c>
      <c r="E259" s="37"/>
      <c r="F259" s="188" t="s">
        <v>410</v>
      </c>
      <c r="G259" s="37"/>
      <c r="H259" s="37"/>
      <c r="I259" s="189"/>
      <c r="J259" s="37"/>
      <c r="K259" s="37"/>
      <c r="L259" s="40"/>
      <c r="M259" s="190"/>
      <c r="N259" s="191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145</v>
      </c>
      <c r="AU259" s="18" t="s">
        <v>143</v>
      </c>
    </row>
    <row r="260" spans="1:65" s="2" customFormat="1" ht="44.25" customHeight="1">
      <c r="A260" s="35"/>
      <c r="B260" s="36"/>
      <c r="C260" s="174" t="s">
        <v>412</v>
      </c>
      <c r="D260" s="174" t="s">
        <v>137</v>
      </c>
      <c r="E260" s="175" t="s">
        <v>413</v>
      </c>
      <c r="F260" s="176" t="s">
        <v>414</v>
      </c>
      <c r="G260" s="177" t="s">
        <v>166</v>
      </c>
      <c r="H260" s="178">
        <v>94.733999999999995</v>
      </c>
      <c r="I260" s="179"/>
      <c r="J260" s="180">
        <f>ROUND(I260*H260,2)</f>
        <v>0</v>
      </c>
      <c r="K260" s="176" t="s">
        <v>19</v>
      </c>
      <c r="L260" s="40"/>
      <c r="M260" s="181" t="s">
        <v>19</v>
      </c>
      <c r="N260" s="182" t="s">
        <v>43</v>
      </c>
      <c r="O260" s="65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142</v>
      </c>
      <c r="AT260" s="185" t="s">
        <v>137</v>
      </c>
      <c r="AU260" s="185" t="s">
        <v>143</v>
      </c>
      <c r="AY260" s="18" t="s">
        <v>134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143</v>
      </c>
      <c r="BK260" s="186">
        <f>ROUND(I260*H260,2)</f>
        <v>0</v>
      </c>
      <c r="BL260" s="18" t="s">
        <v>142</v>
      </c>
      <c r="BM260" s="185" t="s">
        <v>415</v>
      </c>
    </row>
    <row r="261" spans="1:65" s="2" customFormat="1" ht="27">
      <c r="A261" s="35"/>
      <c r="B261" s="36"/>
      <c r="C261" s="37"/>
      <c r="D261" s="187" t="s">
        <v>145</v>
      </c>
      <c r="E261" s="37"/>
      <c r="F261" s="188" t="s">
        <v>414</v>
      </c>
      <c r="G261" s="37"/>
      <c r="H261" s="37"/>
      <c r="I261" s="189"/>
      <c r="J261" s="37"/>
      <c r="K261" s="37"/>
      <c r="L261" s="40"/>
      <c r="M261" s="190"/>
      <c r="N261" s="191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145</v>
      </c>
      <c r="AU261" s="18" t="s">
        <v>143</v>
      </c>
    </row>
    <row r="262" spans="1:65" s="13" customFormat="1">
      <c r="B262" s="194"/>
      <c r="C262" s="195"/>
      <c r="D262" s="187" t="s">
        <v>149</v>
      </c>
      <c r="E262" s="196" t="s">
        <v>19</v>
      </c>
      <c r="F262" s="197" t="s">
        <v>416</v>
      </c>
      <c r="G262" s="195"/>
      <c r="H262" s="198">
        <v>94.733999999999995</v>
      </c>
      <c r="I262" s="199"/>
      <c r="J262" s="195"/>
      <c r="K262" s="195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149</v>
      </c>
      <c r="AU262" s="204" t="s">
        <v>143</v>
      </c>
      <c r="AV262" s="13" t="s">
        <v>143</v>
      </c>
      <c r="AW262" s="13" t="s">
        <v>32</v>
      </c>
      <c r="AX262" s="13" t="s">
        <v>79</v>
      </c>
      <c r="AY262" s="204" t="s">
        <v>134</v>
      </c>
    </row>
    <row r="263" spans="1:65" s="2" customFormat="1" ht="44.25" customHeight="1">
      <c r="A263" s="35"/>
      <c r="B263" s="36"/>
      <c r="C263" s="174" t="s">
        <v>417</v>
      </c>
      <c r="D263" s="174" t="s">
        <v>137</v>
      </c>
      <c r="E263" s="175" t="s">
        <v>418</v>
      </c>
      <c r="F263" s="176" t="s">
        <v>419</v>
      </c>
      <c r="G263" s="177" t="s">
        <v>166</v>
      </c>
      <c r="H263" s="178">
        <v>4.9859999999999998</v>
      </c>
      <c r="I263" s="179"/>
      <c r="J263" s="180">
        <f>ROUND(I263*H263,2)</f>
        <v>0</v>
      </c>
      <c r="K263" s="176" t="s">
        <v>19</v>
      </c>
      <c r="L263" s="40"/>
      <c r="M263" s="181" t="s">
        <v>19</v>
      </c>
      <c r="N263" s="182" t="s">
        <v>43</v>
      </c>
      <c r="O263" s="65"/>
      <c r="P263" s="183">
        <f>O263*H263</f>
        <v>0</v>
      </c>
      <c r="Q263" s="183">
        <v>0</v>
      </c>
      <c r="R263" s="183">
        <f>Q263*H263</f>
        <v>0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142</v>
      </c>
      <c r="AT263" s="185" t="s">
        <v>137</v>
      </c>
      <c r="AU263" s="185" t="s">
        <v>143</v>
      </c>
      <c r="AY263" s="18" t="s">
        <v>134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143</v>
      </c>
      <c r="BK263" s="186">
        <f>ROUND(I263*H263,2)</f>
        <v>0</v>
      </c>
      <c r="BL263" s="18" t="s">
        <v>142</v>
      </c>
      <c r="BM263" s="185" t="s">
        <v>420</v>
      </c>
    </row>
    <row r="264" spans="1:65" s="2" customFormat="1" ht="27">
      <c r="A264" s="35"/>
      <c r="B264" s="36"/>
      <c r="C264" s="37"/>
      <c r="D264" s="187" t="s">
        <v>145</v>
      </c>
      <c r="E264" s="37"/>
      <c r="F264" s="188" t="s">
        <v>419</v>
      </c>
      <c r="G264" s="37"/>
      <c r="H264" s="37"/>
      <c r="I264" s="189"/>
      <c r="J264" s="37"/>
      <c r="K264" s="37"/>
      <c r="L264" s="40"/>
      <c r="M264" s="190"/>
      <c r="N264" s="191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145</v>
      </c>
      <c r="AU264" s="18" t="s">
        <v>143</v>
      </c>
    </row>
    <row r="265" spans="1:65" s="12" customFormat="1" ht="22.75" customHeight="1">
      <c r="B265" s="158"/>
      <c r="C265" s="159"/>
      <c r="D265" s="160" t="s">
        <v>70</v>
      </c>
      <c r="E265" s="172" t="s">
        <v>421</v>
      </c>
      <c r="F265" s="172" t="s">
        <v>422</v>
      </c>
      <c r="G265" s="159"/>
      <c r="H265" s="159"/>
      <c r="I265" s="162"/>
      <c r="J265" s="173">
        <f>BK265</f>
        <v>0</v>
      </c>
      <c r="K265" s="159"/>
      <c r="L265" s="164"/>
      <c r="M265" s="165"/>
      <c r="N265" s="166"/>
      <c r="O265" s="166"/>
      <c r="P265" s="167">
        <f>SUM(P266:P267)</f>
        <v>0</v>
      </c>
      <c r="Q265" s="166"/>
      <c r="R265" s="167">
        <f>SUM(R266:R267)</f>
        <v>0</v>
      </c>
      <c r="S265" s="166"/>
      <c r="T265" s="168">
        <f>SUM(T266:T267)</f>
        <v>0</v>
      </c>
      <c r="AR265" s="169" t="s">
        <v>79</v>
      </c>
      <c r="AT265" s="170" t="s">
        <v>70</v>
      </c>
      <c r="AU265" s="170" t="s">
        <v>79</v>
      </c>
      <c r="AY265" s="169" t="s">
        <v>134</v>
      </c>
      <c r="BK265" s="171">
        <f>SUM(BK266:BK267)</f>
        <v>0</v>
      </c>
    </row>
    <row r="266" spans="1:65" s="2" customFormat="1" ht="55.5" customHeight="1">
      <c r="A266" s="35"/>
      <c r="B266" s="36"/>
      <c r="C266" s="174" t="s">
        <v>423</v>
      </c>
      <c r="D266" s="174" t="s">
        <v>137</v>
      </c>
      <c r="E266" s="175" t="s">
        <v>424</v>
      </c>
      <c r="F266" s="176" t="s">
        <v>425</v>
      </c>
      <c r="G266" s="177" t="s">
        <v>166</v>
      </c>
      <c r="H266" s="178">
        <v>3.9449999999999998</v>
      </c>
      <c r="I266" s="179"/>
      <c r="J266" s="180">
        <f>ROUND(I266*H266,2)</f>
        <v>0</v>
      </c>
      <c r="K266" s="176" t="s">
        <v>19</v>
      </c>
      <c r="L266" s="40"/>
      <c r="M266" s="181" t="s">
        <v>19</v>
      </c>
      <c r="N266" s="182" t="s">
        <v>43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142</v>
      </c>
      <c r="AT266" s="185" t="s">
        <v>137</v>
      </c>
      <c r="AU266" s="185" t="s">
        <v>143</v>
      </c>
      <c r="AY266" s="18" t="s">
        <v>134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143</v>
      </c>
      <c r="BK266" s="186">
        <f>ROUND(I266*H266,2)</f>
        <v>0</v>
      </c>
      <c r="BL266" s="18" t="s">
        <v>142</v>
      </c>
      <c r="BM266" s="185" t="s">
        <v>426</v>
      </c>
    </row>
    <row r="267" spans="1:65" s="2" customFormat="1" ht="27">
      <c r="A267" s="35"/>
      <c r="B267" s="36"/>
      <c r="C267" s="37"/>
      <c r="D267" s="187" t="s">
        <v>145</v>
      </c>
      <c r="E267" s="37"/>
      <c r="F267" s="188" t="s">
        <v>425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145</v>
      </c>
      <c r="AU267" s="18" t="s">
        <v>143</v>
      </c>
    </row>
    <row r="268" spans="1:65" s="12" customFormat="1" ht="26" customHeight="1">
      <c r="B268" s="158"/>
      <c r="C268" s="159"/>
      <c r="D268" s="160" t="s">
        <v>70</v>
      </c>
      <c r="E268" s="161" t="s">
        <v>427</v>
      </c>
      <c r="F268" s="161" t="s">
        <v>428</v>
      </c>
      <c r="G268" s="159"/>
      <c r="H268" s="159"/>
      <c r="I268" s="162"/>
      <c r="J268" s="163">
        <f>BK268</f>
        <v>0</v>
      </c>
      <c r="K268" s="159"/>
      <c r="L268" s="164"/>
      <c r="M268" s="165"/>
      <c r="N268" s="166"/>
      <c r="O268" s="166"/>
      <c r="P268" s="167">
        <f>P269+P282+P285+P288+P305+P322+P345+P353+P364</f>
        <v>0</v>
      </c>
      <c r="Q268" s="166"/>
      <c r="R268" s="167">
        <f>R269+R282+R285+R288+R305+R322+R345+R353+R364</f>
        <v>1.0405645200000002</v>
      </c>
      <c r="S268" s="166"/>
      <c r="T268" s="168">
        <f>T269+T282+T285+T288+T305+T322+T345+T353+T364</f>
        <v>3.0860499999999999E-3</v>
      </c>
      <c r="AR268" s="169" t="s">
        <v>143</v>
      </c>
      <c r="AT268" s="170" t="s">
        <v>70</v>
      </c>
      <c r="AU268" s="170" t="s">
        <v>71</v>
      </c>
      <c r="AY268" s="169" t="s">
        <v>134</v>
      </c>
      <c r="BK268" s="171">
        <f>BK269+BK282+BK285+BK288+BK305+BK322+BK345+BK353+BK364</f>
        <v>0</v>
      </c>
    </row>
    <row r="269" spans="1:65" s="12" customFormat="1" ht="22.75" customHeight="1">
      <c r="B269" s="158"/>
      <c r="C269" s="159"/>
      <c r="D269" s="160" t="s">
        <v>70</v>
      </c>
      <c r="E269" s="172" t="s">
        <v>429</v>
      </c>
      <c r="F269" s="172" t="s">
        <v>430</v>
      </c>
      <c r="G269" s="159"/>
      <c r="H269" s="159"/>
      <c r="I269" s="162"/>
      <c r="J269" s="173">
        <f>BK269</f>
        <v>0</v>
      </c>
      <c r="K269" s="159"/>
      <c r="L269" s="164"/>
      <c r="M269" s="165"/>
      <c r="N269" s="166"/>
      <c r="O269" s="166"/>
      <c r="P269" s="167">
        <f>SUM(P270:P281)</f>
        <v>0</v>
      </c>
      <c r="Q269" s="166"/>
      <c r="R269" s="167">
        <f>SUM(R270:R281)</f>
        <v>0.1065374</v>
      </c>
      <c r="S269" s="166"/>
      <c r="T269" s="168">
        <f>SUM(T270:T281)</f>
        <v>0</v>
      </c>
      <c r="AR269" s="169" t="s">
        <v>143</v>
      </c>
      <c r="AT269" s="170" t="s">
        <v>70</v>
      </c>
      <c r="AU269" s="170" t="s">
        <v>79</v>
      </c>
      <c r="AY269" s="169" t="s">
        <v>134</v>
      </c>
      <c r="BK269" s="171">
        <f>SUM(BK270:BK281)</f>
        <v>0</v>
      </c>
    </row>
    <row r="270" spans="1:65" s="2" customFormat="1" ht="44.25" customHeight="1">
      <c r="A270" s="35"/>
      <c r="B270" s="36"/>
      <c r="C270" s="174" t="s">
        <v>431</v>
      </c>
      <c r="D270" s="174" t="s">
        <v>137</v>
      </c>
      <c r="E270" s="175" t="s">
        <v>432</v>
      </c>
      <c r="F270" s="176" t="s">
        <v>433</v>
      </c>
      <c r="G270" s="177" t="s">
        <v>174</v>
      </c>
      <c r="H270" s="178">
        <v>8</v>
      </c>
      <c r="I270" s="179"/>
      <c r="J270" s="180">
        <f>ROUND(I270*H270,2)</f>
        <v>0</v>
      </c>
      <c r="K270" s="176" t="s">
        <v>19</v>
      </c>
      <c r="L270" s="40"/>
      <c r="M270" s="181" t="s">
        <v>19</v>
      </c>
      <c r="N270" s="182" t="s">
        <v>43</v>
      </c>
      <c r="O270" s="65"/>
      <c r="P270" s="183">
        <f>O270*H270</f>
        <v>0</v>
      </c>
      <c r="Q270" s="183">
        <v>6.0000000000000001E-3</v>
      </c>
      <c r="R270" s="183">
        <f>Q270*H270</f>
        <v>4.8000000000000001E-2</v>
      </c>
      <c r="S270" s="183">
        <v>0</v>
      </c>
      <c r="T270" s="18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5" t="s">
        <v>243</v>
      </c>
      <c r="AT270" s="185" t="s">
        <v>137</v>
      </c>
      <c r="AU270" s="185" t="s">
        <v>143</v>
      </c>
      <c r="AY270" s="18" t="s">
        <v>134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8" t="s">
        <v>143</v>
      </c>
      <c r="BK270" s="186">
        <f>ROUND(I270*H270,2)</f>
        <v>0</v>
      </c>
      <c r="BL270" s="18" t="s">
        <v>243</v>
      </c>
      <c r="BM270" s="185" t="s">
        <v>434</v>
      </c>
    </row>
    <row r="271" spans="1:65" s="2" customFormat="1" ht="27">
      <c r="A271" s="35"/>
      <c r="B271" s="36"/>
      <c r="C271" s="37"/>
      <c r="D271" s="187" t="s">
        <v>145</v>
      </c>
      <c r="E271" s="37"/>
      <c r="F271" s="188" t="s">
        <v>433</v>
      </c>
      <c r="G271" s="37"/>
      <c r="H271" s="37"/>
      <c r="I271" s="189"/>
      <c r="J271" s="37"/>
      <c r="K271" s="37"/>
      <c r="L271" s="40"/>
      <c r="M271" s="190"/>
      <c r="N271" s="191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145</v>
      </c>
      <c r="AU271" s="18" t="s">
        <v>143</v>
      </c>
    </row>
    <row r="272" spans="1:65" s="15" customFormat="1">
      <c r="B272" s="226"/>
      <c r="C272" s="227"/>
      <c r="D272" s="187" t="s">
        <v>149</v>
      </c>
      <c r="E272" s="228" t="s">
        <v>19</v>
      </c>
      <c r="F272" s="229" t="s">
        <v>435</v>
      </c>
      <c r="G272" s="227"/>
      <c r="H272" s="228" t="s">
        <v>19</v>
      </c>
      <c r="I272" s="230"/>
      <c r="J272" s="227"/>
      <c r="K272" s="227"/>
      <c r="L272" s="231"/>
      <c r="M272" s="232"/>
      <c r="N272" s="233"/>
      <c r="O272" s="233"/>
      <c r="P272" s="233"/>
      <c r="Q272" s="233"/>
      <c r="R272" s="233"/>
      <c r="S272" s="233"/>
      <c r="T272" s="234"/>
      <c r="AT272" s="235" t="s">
        <v>149</v>
      </c>
      <c r="AU272" s="235" t="s">
        <v>143</v>
      </c>
      <c r="AV272" s="15" t="s">
        <v>79</v>
      </c>
      <c r="AW272" s="15" t="s">
        <v>32</v>
      </c>
      <c r="AX272" s="15" t="s">
        <v>71</v>
      </c>
      <c r="AY272" s="235" t="s">
        <v>134</v>
      </c>
    </row>
    <row r="273" spans="1:65" s="13" customFormat="1">
      <c r="B273" s="194"/>
      <c r="C273" s="195"/>
      <c r="D273" s="187" t="s">
        <v>149</v>
      </c>
      <c r="E273" s="196" t="s">
        <v>19</v>
      </c>
      <c r="F273" s="197" t="s">
        <v>233</v>
      </c>
      <c r="G273" s="195"/>
      <c r="H273" s="198">
        <v>8</v>
      </c>
      <c r="I273" s="199"/>
      <c r="J273" s="195"/>
      <c r="K273" s="195"/>
      <c r="L273" s="200"/>
      <c r="M273" s="201"/>
      <c r="N273" s="202"/>
      <c r="O273" s="202"/>
      <c r="P273" s="202"/>
      <c r="Q273" s="202"/>
      <c r="R273" s="202"/>
      <c r="S273" s="202"/>
      <c r="T273" s="203"/>
      <c r="AT273" s="204" t="s">
        <v>149</v>
      </c>
      <c r="AU273" s="204" t="s">
        <v>143</v>
      </c>
      <c r="AV273" s="13" t="s">
        <v>143</v>
      </c>
      <c r="AW273" s="13" t="s">
        <v>32</v>
      </c>
      <c r="AX273" s="13" t="s">
        <v>79</v>
      </c>
      <c r="AY273" s="204" t="s">
        <v>134</v>
      </c>
    </row>
    <row r="274" spans="1:65" s="2" customFormat="1" ht="37.75" customHeight="1">
      <c r="A274" s="35"/>
      <c r="B274" s="36"/>
      <c r="C274" s="174" t="s">
        <v>436</v>
      </c>
      <c r="D274" s="174" t="s">
        <v>137</v>
      </c>
      <c r="E274" s="175" t="s">
        <v>437</v>
      </c>
      <c r="F274" s="176" t="s">
        <v>438</v>
      </c>
      <c r="G274" s="177" t="s">
        <v>174</v>
      </c>
      <c r="H274" s="178">
        <v>9.74</v>
      </c>
      <c r="I274" s="179"/>
      <c r="J274" s="180">
        <f>ROUND(I274*H274,2)</f>
        <v>0</v>
      </c>
      <c r="K274" s="176" t="s">
        <v>19</v>
      </c>
      <c r="L274" s="40"/>
      <c r="M274" s="181" t="s">
        <v>19</v>
      </c>
      <c r="N274" s="182" t="s">
        <v>43</v>
      </c>
      <c r="O274" s="65"/>
      <c r="P274" s="183">
        <f>O274*H274</f>
        <v>0</v>
      </c>
      <c r="Q274" s="183">
        <v>6.0099999999999997E-3</v>
      </c>
      <c r="R274" s="183">
        <f>Q274*H274</f>
        <v>5.8537399999999996E-2</v>
      </c>
      <c r="S274" s="183">
        <v>0</v>
      </c>
      <c r="T274" s="18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243</v>
      </c>
      <c r="AT274" s="185" t="s">
        <v>137</v>
      </c>
      <c r="AU274" s="185" t="s">
        <v>143</v>
      </c>
      <c r="AY274" s="18" t="s">
        <v>134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143</v>
      </c>
      <c r="BK274" s="186">
        <f>ROUND(I274*H274,2)</f>
        <v>0</v>
      </c>
      <c r="BL274" s="18" t="s">
        <v>243</v>
      </c>
      <c r="BM274" s="185" t="s">
        <v>439</v>
      </c>
    </row>
    <row r="275" spans="1:65" s="2" customFormat="1" ht="18">
      <c r="A275" s="35"/>
      <c r="B275" s="36"/>
      <c r="C275" s="37"/>
      <c r="D275" s="187" t="s">
        <v>145</v>
      </c>
      <c r="E275" s="37"/>
      <c r="F275" s="188" t="s">
        <v>438</v>
      </c>
      <c r="G275" s="37"/>
      <c r="H275" s="37"/>
      <c r="I275" s="189"/>
      <c r="J275" s="37"/>
      <c r="K275" s="37"/>
      <c r="L275" s="40"/>
      <c r="M275" s="190"/>
      <c r="N275" s="191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145</v>
      </c>
      <c r="AU275" s="18" t="s">
        <v>143</v>
      </c>
    </row>
    <row r="276" spans="1:65" s="15" customFormat="1">
      <c r="B276" s="226"/>
      <c r="C276" s="227"/>
      <c r="D276" s="187" t="s">
        <v>149</v>
      </c>
      <c r="E276" s="228" t="s">
        <v>19</v>
      </c>
      <c r="F276" s="229" t="s">
        <v>435</v>
      </c>
      <c r="G276" s="227"/>
      <c r="H276" s="228" t="s">
        <v>19</v>
      </c>
      <c r="I276" s="230"/>
      <c r="J276" s="227"/>
      <c r="K276" s="227"/>
      <c r="L276" s="231"/>
      <c r="M276" s="232"/>
      <c r="N276" s="233"/>
      <c r="O276" s="233"/>
      <c r="P276" s="233"/>
      <c r="Q276" s="233"/>
      <c r="R276" s="233"/>
      <c r="S276" s="233"/>
      <c r="T276" s="234"/>
      <c r="AT276" s="235" t="s">
        <v>149</v>
      </c>
      <c r="AU276" s="235" t="s">
        <v>143</v>
      </c>
      <c r="AV276" s="15" t="s">
        <v>79</v>
      </c>
      <c r="AW276" s="15" t="s">
        <v>32</v>
      </c>
      <c r="AX276" s="15" t="s">
        <v>71</v>
      </c>
      <c r="AY276" s="235" t="s">
        <v>134</v>
      </c>
    </row>
    <row r="277" spans="1:65" s="13" customFormat="1">
      <c r="B277" s="194"/>
      <c r="C277" s="195"/>
      <c r="D277" s="187" t="s">
        <v>149</v>
      </c>
      <c r="E277" s="196" t="s">
        <v>19</v>
      </c>
      <c r="F277" s="197" t="s">
        <v>440</v>
      </c>
      <c r="G277" s="195"/>
      <c r="H277" s="198">
        <v>9.74</v>
      </c>
      <c r="I277" s="199"/>
      <c r="J277" s="195"/>
      <c r="K277" s="195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149</v>
      </c>
      <c r="AU277" s="204" t="s">
        <v>143</v>
      </c>
      <c r="AV277" s="13" t="s">
        <v>143</v>
      </c>
      <c r="AW277" s="13" t="s">
        <v>32</v>
      </c>
      <c r="AX277" s="13" t="s">
        <v>79</v>
      </c>
      <c r="AY277" s="204" t="s">
        <v>134</v>
      </c>
    </row>
    <row r="278" spans="1:65" s="2" customFormat="1" ht="49" customHeight="1">
      <c r="A278" s="35"/>
      <c r="B278" s="36"/>
      <c r="C278" s="174" t="s">
        <v>441</v>
      </c>
      <c r="D278" s="174" t="s">
        <v>137</v>
      </c>
      <c r="E278" s="175" t="s">
        <v>442</v>
      </c>
      <c r="F278" s="176" t="s">
        <v>443</v>
      </c>
      <c r="G278" s="177" t="s">
        <v>166</v>
      </c>
      <c r="H278" s="178">
        <v>0.107</v>
      </c>
      <c r="I278" s="179"/>
      <c r="J278" s="180">
        <f>ROUND(I278*H278,2)</f>
        <v>0</v>
      </c>
      <c r="K278" s="176" t="s">
        <v>19</v>
      </c>
      <c r="L278" s="40"/>
      <c r="M278" s="181" t="s">
        <v>19</v>
      </c>
      <c r="N278" s="182" t="s">
        <v>43</v>
      </c>
      <c r="O278" s="65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243</v>
      </c>
      <c r="AT278" s="185" t="s">
        <v>137</v>
      </c>
      <c r="AU278" s="185" t="s">
        <v>143</v>
      </c>
      <c r="AY278" s="18" t="s">
        <v>134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8" t="s">
        <v>143</v>
      </c>
      <c r="BK278" s="186">
        <f>ROUND(I278*H278,2)</f>
        <v>0</v>
      </c>
      <c r="BL278" s="18" t="s">
        <v>243</v>
      </c>
      <c r="BM278" s="185" t="s">
        <v>444</v>
      </c>
    </row>
    <row r="279" spans="1:65" s="2" customFormat="1" ht="27">
      <c r="A279" s="35"/>
      <c r="B279" s="36"/>
      <c r="C279" s="37"/>
      <c r="D279" s="187" t="s">
        <v>145</v>
      </c>
      <c r="E279" s="37"/>
      <c r="F279" s="188" t="s">
        <v>443</v>
      </c>
      <c r="G279" s="37"/>
      <c r="H279" s="37"/>
      <c r="I279" s="189"/>
      <c r="J279" s="37"/>
      <c r="K279" s="37"/>
      <c r="L279" s="40"/>
      <c r="M279" s="190"/>
      <c r="N279" s="191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145</v>
      </c>
      <c r="AU279" s="18" t="s">
        <v>143</v>
      </c>
    </row>
    <row r="280" spans="1:65" s="2" customFormat="1" ht="55.5" customHeight="1">
      <c r="A280" s="35"/>
      <c r="B280" s="36"/>
      <c r="C280" s="174" t="s">
        <v>445</v>
      </c>
      <c r="D280" s="174" t="s">
        <v>137</v>
      </c>
      <c r="E280" s="175" t="s">
        <v>446</v>
      </c>
      <c r="F280" s="176" t="s">
        <v>447</v>
      </c>
      <c r="G280" s="177" t="s">
        <v>166</v>
      </c>
      <c r="H280" s="178">
        <v>0.107</v>
      </c>
      <c r="I280" s="179"/>
      <c r="J280" s="180">
        <f>ROUND(I280*H280,2)</f>
        <v>0</v>
      </c>
      <c r="K280" s="176" t="s">
        <v>19</v>
      </c>
      <c r="L280" s="40"/>
      <c r="M280" s="181" t="s">
        <v>19</v>
      </c>
      <c r="N280" s="182" t="s">
        <v>43</v>
      </c>
      <c r="O280" s="65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5" t="s">
        <v>243</v>
      </c>
      <c r="AT280" s="185" t="s">
        <v>137</v>
      </c>
      <c r="AU280" s="185" t="s">
        <v>143</v>
      </c>
      <c r="AY280" s="18" t="s">
        <v>134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8" t="s">
        <v>143</v>
      </c>
      <c r="BK280" s="186">
        <f>ROUND(I280*H280,2)</f>
        <v>0</v>
      </c>
      <c r="BL280" s="18" t="s">
        <v>243</v>
      </c>
      <c r="BM280" s="185" t="s">
        <v>448</v>
      </c>
    </row>
    <row r="281" spans="1:65" s="2" customFormat="1" ht="27">
      <c r="A281" s="35"/>
      <c r="B281" s="36"/>
      <c r="C281" s="37"/>
      <c r="D281" s="187" t="s">
        <v>145</v>
      </c>
      <c r="E281" s="37"/>
      <c r="F281" s="188" t="s">
        <v>447</v>
      </c>
      <c r="G281" s="37"/>
      <c r="H281" s="37"/>
      <c r="I281" s="189"/>
      <c r="J281" s="37"/>
      <c r="K281" s="37"/>
      <c r="L281" s="40"/>
      <c r="M281" s="190"/>
      <c r="N281" s="191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145</v>
      </c>
      <c r="AU281" s="18" t="s">
        <v>143</v>
      </c>
    </row>
    <row r="282" spans="1:65" s="12" customFormat="1" ht="22.75" customHeight="1">
      <c r="B282" s="158"/>
      <c r="C282" s="159"/>
      <c r="D282" s="160" t="s">
        <v>70</v>
      </c>
      <c r="E282" s="172" t="s">
        <v>449</v>
      </c>
      <c r="F282" s="172" t="s">
        <v>450</v>
      </c>
      <c r="G282" s="159"/>
      <c r="H282" s="159"/>
      <c r="I282" s="162"/>
      <c r="J282" s="173">
        <f>BK282</f>
        <v>0</v>
      </c>
      <c r="K282" s="159"/>
      <c r="L282" s="164"/>
      <c r="M282" s="165"/>
      <c r="N282" s="166"/>
      <c r="O282" s="166"/>
      <c r="P282" s="167">
        <f>SUM(P283:P284)</f>
        <v>0</v>
      </c>
      <c r="Q282" s="166"/>
      <c r="R282" s="167">
        <f>SUM(R283:R284)</f>
        <v>0</v>
      </c>
      <c r="S282" s="166"/>
      <c r="T282" s="168">
        <f>SUM(T283:T284)</f>
        <v>0</v>
      </c>
      <c r="AR282" s="169" t="s">
        <v>143</v>
      </c>
      <c r="AT282" s="170" t="s">
        <v>70</v>
      </c>
      <c r="AU282" s="170" t="s">
        <v>79</v>
      </c>
      <c r="AY282" s="169" t="s">
        <v>134</v>
      </c>
      <c r="BK282" s="171">
        <f>SUM(BK283:BK284)</f>
        <v>0</v>
      </c>
    </row>
    <row r="283" spans="1:65" s="2" customFormat="1" ht="16.5" customHeight="1">
      <c r="A283" s="35"/>
      <c r="B283" s="36"/>
      <c r="C283" s="174" t="s">
        <v>451</v>
      </c>
      <c r="D283" s="174" t="s">
        <v>137</v>
      </c>
      <c r="E283" s="175" t="s">
        <v>452</v>
      </c>
      <c r="F283" s="176" t="s">
        <v>453</v>
      </c>
      <c r="G283" s="177" t="s">
        <v>454</v>
      </c>
      <c r="H283" s="178">
        <v>1</v>
      </c>
      <c r="I283" s="179">
        <f>SUM('ZTI - Rekapitulace stavby'!AG55:AM55)</f>
        <v>0</v>
      </c>
      <c r="J283" s="180">
        <f>ROUND(I283*H283,2)</f>
        <v>0</v>
      </c>
      <c r="K283" s="176" t="s">
        <v>19</v>
      </c>
      <c r="L283" s="40"/>
      <c r="M283" s="181" t="s">
        <v>19</v>
      </c>
      <c r="N283" s="182" t="s">
        <v>43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243</v>
      </c>
      <c r="AT283" s="185" t="s">
        <v>137</v>
      </c>
      <c r="AU283" s="185" t="s">
        <v>143</v>
      </c>
      <c r="AY283" s="18" t="s">
        <v>134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143</v>
      </c>
      <c r="BK283" s="186">
        <f>ROUND(I283*H283,2)</f>
        <v>0</v>
      </c>
      <c r="BL283" s="18" t="s">
        <v>243</v>
      </c>
      <c r="BM283" s="185" t="s">
        <v>455</v>
      </c>
    </row>
    <row r="284" spans="1:65" s="2" customFormat="1">
      <c r="A284" s="35"/>
      <c r="B284" s="36"/>
      <c r="C284" s="37"/>
      <c r="D284" s="187" t="s">
        <v>145</v>
      </c>
      <c r="E284" s="37"/>
      <c r="F284" s="188" t="s">
        <v>453</v>
      </c>
      <c r="G284" s="37"/>
      <c r="H284" s="37"/>
      <c r="I284" s="189"/>
      <c r="J284" s="37"/>
      <c r="K284" s="37"/>
      <c r="L284" s="40"/>
      <c r="M284" s="190"/>
      <c r="N284" s="191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145</v>
      </c>
      <c r="AU284" s="18" t="s">
        <v>143</v>
      </c>
    </row>
    <row r="285" spans="1:65" s="12" customFormat="1" ht="22.75" customHeight="1">
      <c r="B285" s="158"/>
      <c r="C285" s="159"/>
      <c r="D285" s="160" t="s">
        <v>70</v>
      </c>
      <c r="E285" s="172" t="s">
        <v>456</v>
      </c>
      <c r="F285" s="172" t="s">
        <v>457</v>
      </c>
      <c r="G285" s="159"/>
      <c r="H285" s="159"/>
      <c r="I285" s="162"/>
      <c r="J285" s="173">
        <f>BK285</f>
        <v>0</v>
      </c>
      <c r="K285" s="159"/>
      <c r="L285" s="164"/>
      <c r="M285" s="165"/>
      <c r="N285" s="166"/>
      <c r="O285" s="166"/>
      <c r="P285" s="167">
        <f>SUM(P286:P287)</f>
        <v>0</v>
      </c>
      <c r="Q285" s="166"/>
      <c r="R285" s="167">
        <f>SUM(R286:R287)</f>
        <v>0</v>
      </c>
      <c r="S285" s="166"/>
      <c r="T285" s="168">
        <f>SUM(T286:T287)</f>
        <v>0</v>
      </c>
      <c r="AR285" s="169" t="s">
        <v>143</v>
      </c>
      <c r="AT285" s="170" t="s">
        <v>70</v>
      </c>
      <c r="AU285" s="170" t="s">
        <v>79</v>
      </c>
      <c r="AY285" s="169" t="s">
        <v>134</v>
      </c>
      <c r="BK285" s="171">
        <f>SUM(BK286:BK287)</f>
        <v>0</v>
      </c>
    </row>
    <row r="286" spans="1:65" s="2" customFormat="1" ht="16.5" customHeight="1">
      <c r="A286" s="35"/>
      <c r="B286" s="36"/>
      <c r="C286" s="174" t="s">
        <v>458</v>
      </c>
      <c r="D286" s="174" t="s">
        <v>137</v>
      </c>
      <c r="E286" s="175" t="s">
        <v>459</v>
      </c>
      <c r="F286" s="176" t="s">
        <v>460</v>
      </c>
      <c r="G286" s="177" t="s">
        <v>454</v>
      </c>
      <c r="H286" s="178">
        <v>1</v>
      </c>
      <c r="I286" s="179">
        <f>'ÚT - uznat'!F14</f>
        <v>0</v>
      </c>
      <c r="J286" s="180">
        <f>ROUND(I286*H286,2)</f>
        <v>0</v>
      </c>
      <c r="K286" s="176" t="s">
        <v>19</v>
      </c>
      <c r="L286" s="40"/>
      <c r="M286" s="181" t="s">
        <v>19</v>
      </c>
      <c r="N286" s="182" t="s">
        <v>43</v>
      </c>
      <c r="O286" s="65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243</v>
      </c>
      <c r="AT286" s="185" t="s">
        <v>137</v>
      </c>
      <c r="AU286" s="185" t="s">
        <v>143</v>
      </c>
      <c r="AY286" s="18" t="s">
        <v>134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143</v>
      </c>
      <c r="BK286" s="186">
        <f>ROUND(I286*H286,2)</f>
        <v>0</v>
      </c>
      <c r="BL286" s="18" t="s">
        <v>243</v>
      </c>
      <c r="BM286" s="185" t="s">
        <v>461</v>
      </c>
    </row>
    <row r="287" spans="1:65" s="2" customFormat="1">
      <c r="A287" s="35"/>
      <c r="B287" s="36"/>
      <c r="C287" s="37"/>
      <c r="D287" s="187" t="s">
        <v>145</v>
      </c>
      <c r="E287" s="37"/>
      <c r="F287" s="188" t="s">
        <v>460</v>
      </c>
      <c r="G287" s="37"/>
      <c r="H287" s="37"/>
      <c r="I287" s="189"/>
      <c r="J287" s="37"/>
      <c r="K287" s="37"/>
      <c r="L287" s="40"/>
      <c r="M287" s="190"/>
      <c r="N287" s="191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145</v>
      </c>
      <c r="AU287" s="18" t="s">
        <v>143</v>
      </c>
    </row>
    <row r="288" spans="1:65" s="12" customFormat="1" ht="22.75" customHeight="1">
      <c r="B288" s="158"/>
      <c r="C288" s="159"/>
      <c r="D288" s="160" t="s">
        <v>70</v>
      </c>
      <c r="E288" s="172" t="s">
        <v>462</v>
      </c>
      <c r="F288" s="172" t="s">
        <v>463</v>
      </c>
      <c r="G288" s="159"/>
      <c r="H288" s="159"/>
      <c r="I288" s="162"/>
      <c r="J288" s="173">
        <f>BK288</f>
        <v>0</v>
      </c>
      <c r="K288" s="159"/>
      <c r="L288" s="164"/>
      <c r="M288" s="165"/>
      <c r="N288" s="166"/>
      <c r="O288" s="166"/>
      <c r="P288" s="167">
        <f>SUM(P289:P304)</f>
        <v>0</v>
      </c>
      <c r="Q288" s="166"/>
      <c r="R288" s="167">
        <f>SUM(R289:R304)</f>
        <v>2.426E-2</v>
      </c>
      <c r="S288" s="166"/>
      <c r="T288" s="168">
        <f>SUM(T289:T304)</f>
        <v>0</v>
      </c>
      <c r="AR288" s="169" t="s">
        <v>143</v>
      </c>
      <c r="AT288" s="170" t="s">
        <v>70</v>
      </c>
      <c r="AU288" s="170" t="s">
        <v>79</v>
      </c>
      <c r="AY288" s="169" t="s">
        <v>134</v>
      </c>
      <c r="BK288" s="171">
        <f>SUM(BK289:BK304)</f>
        <v>0</v>
      </c>
    </row>
    <row r="289" spans="1:65" s="2" customFormat="1" ht="37.75" customHeight="1">
      <c r="A289" s="35"/>
      <c r="B289" s="36"/>
      <c r="C289" s="174" t="s">
        <v>464</v>
      </c>
      <c r="D289" s="174" t="s">
        <v>137</v>
      </c>
      <c r="E289" s="175" t="s">
        <v>465</v>
      </c>
      <c r="F289" s="176" t="s">
        <v>466</v>
      </c>
      <c r="G289" s="177" t="s">
        <v>153</v>
      </c>
      <c r="H289" s="178">
        <v>1</v>
      </c>
      <c r="I289" s="179"/>
      <c r="J289" s="180">
        <f>ROUND(I289*H289,2)</f>
        <v>0</v>
      </c>
      <c r="K289" s="176" t="s">
        <v>19</v>
      </c>
      <c r="L289" s="40"/>
      <c r="M289" s="181" t="s">
        <v>19</v>
      </c>
      <c r="N289" s="182" t="s">
        <v>43</v>
      </c>
      <c r="O289" s="65"/>
      <c r="P289" s="183">
        <f>O289*H289</f>
        <v>0</v>
      </c>
      <c r="Q289" s="183">
        <v>0</v>
      </c>
      <c r="R289" s="183">
        <f>Q289*H289</f>
        <v>0</v>
      </c>
      <c r="S289" s="183">
        <v>0</v>
      </c>
      <c r="T289" s="18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5" t="s">
        <v>243</v>
      </c>
      <c r="AT289" s="185" t="s">
        <v>137</v>
      </c>
      <c r="AU289" s="185" t="s">
        <v>143</v>
      </c>
      <c r="AY289" s="18" t="s">
        <v>134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8" t="s">
        <v>143</v>
      </c>
      <c r="BK289" s="186">
        <f>ROUND(I289*H289,2)</f>
        <v>0</v>
      </c>
      <c r="BL289" s="18" t="s">
        <v>243</v>
      </c>
      <c r="BM289" s="185" t="s">
        <v>467</v>
      </c>
    </row>
    <row r="290" spans="1:65" s="2" customFormat="1" ht="18">
      <c r="A290" s="35"/>
      <c r="B290" s="36"/>
      <c r="C290" s="37"/>
      <c r="D290" s="187" t="s">
        <v>145</v>
      </c>
      <c r="E290" s="37"/>
      <c r="F290" s="188" t="s">
        <v>466</v>
      </c>
      <c r="G290" s="37"/>
      <c r="H290" s="37"/>
      <c r="I290" s="189"/>
      <c r="J290" s="37"/>
      <c r="K290" s="37"/>
      <c r="L290" s="40"/>
      <c r="M290" s="190"/>
      <c r="N290" s="191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145</v>
      </c>
      <c r="AU290" s="18" t="s">
        <v>143</v>
      </c>
    </row>
    <row r="291" spans="1:65" s="13" customFormat="1">
      <c r="B291" s="194"/>
      <c r="C291" s="195"/>
      <c r="D291" s="187" t="s">
        <v>149</v>
      </c>
      <c r="E291" s="196" t="s">
        <v>19</v>
      </c>
      <c r="F291" s="197" t="s">
        <v>295</v>
      </c>
      <c r="G291" s="195"/>
      <c r="H291" s="198">
        <v>1</v>
      </c>
      <c r="I291" s="199"/>
      <c r="J291" s="195"/>
      <c r="K291" s="195"/>
      <c r="L291" s="200"/>
      <c r="M291" s="201"/>
      <c r="N291" s="202"/>
      <c r="O291" s="202"/>
      <c r="P291" s="202"/>
      <c r="Q291" s="202"/>
      <c r="R291" s="202"/>
      <c r="S291" s="202"/>
      <c r="T291" s="203"/>
      <c r="AT291" s="204" t="s">
        <v>149</v>
      </c>
      <c r="AU291" s="204" t="s">
        <v>143</v>
      </c>
      <c r="AV291" s="13" t="s">
        <v>143</v>
      </c>
      <c r="AW291" s="13" t="s">
        <v>32</v>
      </c>
      <c r="AX291" s="13" t="s">
        <v>79</v>
      </c>
      <c r="AY291" s="204" t="s">
        <v>134</v>
      </c>
    </row>
    <row r="292" spans="1:65" s="2" customFormat="1" ht="44.25" customHeight="1">
      <c r="A292" s="35"/>
      <c r="B292" s="36"/>
      <c r="C292" s="205" t="s">
        <v>468</v>
      </c>
      <c r="D292" s="205" t="s">
        <v>297</v>
      </c>
      <c r="E292" s="206" t="s">
        <v>469</v>
      </c>
      <c r="F292" s="207" t="s">
        <v>470</v>
      </c>
      <c r="G292" s="208" t="s">
        <v>153</v>
      </c>
      <c r="H292" s="209">
        <v>1</v>
      </c>
      <c r="I292" s="210"/>
      <c r="J292" s="211">
        <f>ROUND(I292*H292,2)</f>
        <v>0</v>
      </c>
      <c r="K292" s="207" t="s">
        <v>19</v>
      </c>
      <c r="L292" s="212"/>
      <c r="M292" s="213" t="s">
        <v>19</v>
      </c>
      <c r="N292" s="214" t="s">
        <v>43</v>
      </c>
      <c r="O292" s="65"/>
      <c r="P292" s="183">
        <f>O292*H292</f>
        <v>0</v>
      </c>
      <c r="Q292" s="183">
        <v>2.0500000000000001E-2</v>
      </c>
      <c r="R292" s="183">
        <f>Q292*H292</f>
        <v>2.0500000000000001E-2</v>
      </c>
      <c r="S292" s="183">
        <v>0</v>
      </c>
      <c r="T292" s="18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5" t="s">
        <v>344</v>
      </c>
      <c r="AT292" s="185" t="s">
        <v>297</v>
      </c>
      <c r="AU292" s="185" t="s">
        <v>143</v>
      </c>
      <c r="AY292" s="18" t="s">
        <v>134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8" t="s">
        <v>143</v>
      </c>
      <c r="BK292" s="186">
        <f>ROUND(I292*H292,2)</f>
        <v>0</v>
      </c>
      <c r="BL292" s="18" t="s">
        <v>243</v>
      </c>
      <c r="BM292" s="185" t="s">
        <v>471</v>
      </c>
    </row>
    <row r="293" spans="1:65" s="2" customFormat="1" ht="27">
      <c r="A293" s="35"/>
      <c r="B293" s="36"/>
      <c r="C293" s="37"/>
      <c r="D293" s="187" t="s">
        <v>145</v>
      </c>
      <c r="E293" s="37"/>
      <c r="F293" s="188" t="s">
        <v>470</v>
      </c>
      <c r="G293" s="37"/>
      <c r="H293" s="37"/>
      <c r="I293" s="189"/>
      <c r="J293" s="37"/>
      <c r="K293" s="37"/>
      <c r="L293" s="40"/>
      <c r="M293" s="190"/>
      <c r="N293" s="191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145</v>
      </c>
      <c r="AU293" s="18" t="s">
        <v>143</v>
      </c>
    </row>
    <row r="294" spans="1:65" s="13" customFormat="1">
      <c r="B294" s="194"/>
      <c r="C294" s="195"/>
      <c r="D294" s="187" t="s">
        <v>149</v>
      </c>
      <c r="E294" s="196" t="s">
        <v>19</v>
      </c>
      <c r="F294" s="197" t="s">
        <v>295</v>
      </c>
      <c r="G294" s="195"/>
      <c r="H294" s="198">
        <v>1</v>
      </c>
      <c r="I294" s="199"/>
      <c r="J294" s="195"/>
      <c r="K294" s="195"/>
      <c r="L294" s="200"/>
      <c r="M294" s="201"/>
      <c r="N294" s="202"/>
      <c r="O294" s="202"/>
      <c r="P294" s="202"/>
      <c r="Q294" s="202"/>
      <c r="R294" s="202"/>
      <c r="S294" s="202"/>
      <c r="T294" s="203"/>
      <c r="AT294" s="204" t="s">
        <v>149</v>
      </c>
      <c r="AU294" s="204" t="s">
        <v>143</v>
      </c>
      <c r="AV294" s="13" t="s">
        <v>143</v>
      </c>
      <c r="AW294" s="13" t="s">
        <v>32</v>
      </c>
      <c r="AX294" s="13" t="s">
        <v>79</v>
      </c>
      <c r="AY294" s="204" t="s">
        <v>134</v>
      </c>
    </row>
    <row r="295" spans="1:65" s="2" customFormat="1" ht="37.75" customHeight="1">
      <c r="A295" s="35"/>
      <c r="B295" s="36"/>
      <c r="C295" s="174" t="s">
        <v>472</v>
      </c>
      <c r="D295" s="174" t="s">
        <v>137</v>
      </c>
      <c r="E295" s="175" t="s">
        <v>473</v>
      </c>
      <c r="F295" s="176" t="s">
        <v>474</v>
      </c>
      <c r="G295" s="177" t="s">
        <v>153</v>
      </c>
      <c r="H295" s="178">
        <v>2</v>
      </c>
      <c r="I295" s="179"/>
      <c r="J295" s="180">
        <f>ROUND(I295*H295,2)</f>
        <v>0</v>
      </c>
      <c r="K295" s="176" t="s">
        <v>19</v>
      </c>
      <c r="L295" s="40"/>
      <c r="M295" s="181" t="s">
        <v>19</v>
      </c>
      <c r="N295" s="182" t="s">
        <v>43</v>
      </c>
      <c r="O295" s="65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243</v>
      </c>
      <c r="AT295" s="185" t="s">
        <v>137</v>
      </c>
      <c r="AU295" s="185" t="s">
        <v>143</v>
      </c>
      <c r="AY295" s="18" t="s">
        <v>134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143</v>
      </c>
      <c r="BK295" s="186">
        <f>ROUND(I295*H295,2)</f>
        <v>0</v>
      </c>
      <c r="BL295" s="18" t="s">
        <v>243</v>
      </c>
      <c r="BM295" s="185" t="s">
        <v>475</v>
      </c>
    </row>
    <row r="296" spans="1:65" s="2" customFormat="1" ht="18">
      <c r="A296" s="35"/>
      <c r="B296" s="36"/>
      <c r="C296" s="37"/>
      <c r="D296" s="187" t="s">
        <v>145</v>
      </c>
      <c r="E296" s="37"/>
      <c r="F296" s="188" t="s">
        <v>474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145</v>
      </c>
      <c r="AU296" s="18" t="s">
        <v>143</v>
      </c>
    </row>
    <row r="297" spans="1:65" s="13" customFormat="1">
      <c r="B297" s="194"/>
      <c r="C297" s="195"/>
      <c r="D297" s="187" t="s">
        <v>149</v>
      </c>
      <c r="E297" s="196" t="s">
        <v>19</v>
      </c>
      <c r="F297" s="197" t="s">
        <v>476</v>
      </c>
      <c r="G297" s="195"/>
      <c r="H297" s="198">
        <v>2</v>
      </c>
      <c r="I297" s="199"/>
      <c r="J297" s="195"/>
      <c r="K297" s="195"/>
      <c r="L297" s="200"/>
      <c r="M297" s="201"/>
      <c r="N297" s="202"/>
      <c r="O297" s="202"/>
      <c r="P297" s="202"/>
      <c r="Q297" s="202"/>
      <c r="R297" s="202"/>
      <c r="S297" s="202"/>
      <c r="T297" s="203"/>
      <c r="AT297" s="204" t="s">
        <v>149</v>
      </c>
      <c r="AU297" s="204" t="s">
        <v>143</v>
      </c>
      <c r="AV297" s="13" t="s">
        <v>143</v>
      </c>
      <c r="AW297" s="13" t="s">
        <v>32</v>
      </c>
      <c r="AX297" s="13" t="s">
        <v>79</v>
      </c>
      <c r="AY297" s="204" t="s">
        <v>134</v>
      </c>
    </row>
    <row r="298" spans="1:65" s="2" customFormat="1" ht="37.75" customHeight="1">
      <c r="A298" s="35"/>
      <c r="B298" s="36"/>
      <c r="C298" s="205" t="s">
        <v>477</v>
      </c>
      <c r="D298" s="205" t="s">
        <v>297</v>
      </c>
      <c r="E298" s="206" t="s">
        <v>478</v>
      </c>
      <c r="F298" s="207" t="s">
        <v>479</v>
      </c>
      <c r="G298" s="208" t="s">
        <v>189</v>
      </c>
      <c r="H298" s="209">
        <v>0.94</v>
      </c>
      <c r="I298" s="210"/>
      <c r="J298" s="211">
        <f>ROUND(I298*H298,2)</f>
        <v>0</v>
      </c>
      <c r="K298" s="207" t="s">
        <v>19</v>
      </c>
      <c r="L298" s="212"/>
      <c r="M298" s="213" t="s">
        <v>19</v>
      </c>
      <c r="N298" s="214" t="s">
        <v>43</v>
      </c>
      <c r="O298" s="65"/>
      <c r="P298" s="183">
        <f>O298*H298</f>
        <v>0</v>
      </c>
      <c r="Q298" s="183">
        <v>4.0000000000000001E-3</v>
      </c>
      <c r="R298" s="183">
        <f>Q298*H298</f>
        <v>3.7599999999999999E-3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344</v>
      </c>
      <c r="AT298" s="185" t="s">
        <v>297</v>
      </c>
      <c r="AU298" s="185" t="s">
        <v>143</v>
      </c>
      <c r="AY298" s="18" t="s">
        <v>134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143</v>
      </c>
      <c r="BK298" s="186">
        <f>ROUND(I298*H298,2)</f>
        <v>0</v>
      </c>
      <c r="BL298" s="18" t="s">
        <v>243</v>
      </c>
      <c r="BM298" s="185" t="s">
        <v>480</v>
      </c>
    </row>
    <row r="299" spans="1:65" s="2" customFormat="1" ht="18">
      <c r="A299" s="35"/>
      <c r="B299" s="36"/>
      <c r="C299" s="37"/>
      <c r="D299" s="187" t="s">
        <v>145</v>
      </c>
      <c r="E299" s="37"/>
      <c r="F299" s="188" t="s">
        <v>479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145</v>
      </c>
      <c r="AU299" s="18" t="s">
        <v>143</v>
      </c>
    </row>
    <row r="300" spans="1:65" s="13" customFormat="1">
      <c r="B300" s="194"/>
      <c r="C300" s="195"/>
      <c r="D300" s="187" t="s">
        <v>149</v>
      </c>
      <c r="E300" s="196" t="s">
        <v>19</v>
      </c>
      <c r="F300" s="197" t="s">
        <v>481</v>
      </c>
      <c r="G300" s="195"/>
      <c r="H300" s="198">
        <v>0.94</v>
      </c>
      <c r="I300" s="199"/>
      <c r="J300" s="195"/>
      <c r="K300" s="195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149</v>
      </c>
      <c r="AU300" s="204" t="s">
        <v>143</v>
      </c>
      <c r="AV300" s="13" t="s">
        <v>143</v>
      </c>
      <c r="AW300" s="13" t="s">
        <v>32</v>
      </c>
      <c r="AX300" s="13" t="s">
        <v>79</v>
      </c>
      <c r="AY300" s="204" t="s">
        <v>134</v>
      </c>
    </row>
    <row r="301" spans="1:65" s="2" customFormat="1" ht="44.25" customHeight="1">
      <c r="A301" s="35"/>
      <c r="B301" s="36"/>
      <c r="C301" s="174" t="s">
        <v>482</v>
      </c>
      <c r="D301" s="174" t="s">
        <v>137</v>
      </c>
      <c r="E301" s="175" t="s">
        <v>483</v>
      </c>
      <c r="F301" s="176" t="s">
        <v>484</v>
      </c>
      <c r="G301" s="177" t="s">
        <v>166</v>
      </c>
      <c r="H301" s="178">
        <v>2.4E-2</v>
      </c>
      <c r="I301" s="179"/>
      <c r="J301" s="180">
        <f>ROUND(I301*H301,2)</f>
        <v>0</v>
      </c>
      <c r="K301" s="176" t="s">
        <v>19</v>
      </c>
      <c r="L301" s="40"/>
      <c r="M301" s="181" t="s">
        <v>19</v>
      </c>
      <c r="N301" s="182" t="s">
        <v>43</v>
      </c>
      <c r="O301" s="65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243</v>
      </c>
      <c r="AT301" s="185" t="s">
        <v>137</v>
      </c>
      <c r="AU301" s="185" t="s">
        <v>143</v>
      </c>
      <c r="AY301" s="18" t="s">
        <v>134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8" t="s">
        <v>143</v>
      </c>
      <c r="BK301" s="186">
        <f>ROUND(I301*H301,2)</f>
        <v>0</v>
      </c>
      <c r="BL301" s="18" t="s">
        <v>243</v>
      </c>
      <c r="BM301" s="185" t="s">
        <v>485</v>
      </c>
    </row>
    <row r="302" spans="1:65" s="2" customFormat="1" ht="27">
      <c r="A302" s="35"/>
      <c r="B302" s="36"/>
      <c r="C302" s="37"/>
      <c r="D302" s="187" t="s">
        <v>145</v>
      </c>
      <c r="E302" s="37"/>
      <c r="F302" s="188" t="s">
        <v>484</v>
      </c>
      <c r="G302" s="37"/>
      <c r="H302" s="37"/>
      <c r="I302" s="189"/>
      <c r="J302" s="37"/>
      <c r="K302" s="37"/>
      <c r="L302" s="40"/>
      <c r="M302" s="190"/>
      <c r="N302" s="191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145</v>
      </c>
      <c r="AU302" s="18" t="s">
        <v>143</v>
      </c>
    </row>
    <row r="303" spans="1:65" s="2" customFormat="1" ht="49" customHeight="1">
      <c r="A303" s="35"/>
      <c r="B303" s="36"/>
      <c r="C303" s="174" t="s">
        <v>486</v>
      </c>
      <c r="D303" s="174" t="s">
        <v>137</v>
      </c>
      <c r="E303" s="175" t="s">
        <v>487</v>
      </c>
      <c r="F303" s="176" t="s">
        <v>488</v>
      </c>
      <c r="G303" s="177" t="s">
        <v>166</v>
      </c>
      <c r="H303" s="178">
        <v>2.4E-2</v>
      </c>
      <c r="I303" s="179"/>
      <c r="J303" s="180">
        <f>ROUND(I303*H303,2)</f>
        <v>0</v>
      </c>
      <c r="K303" s="176" t="s">
        <v>19</v>
      </c>
      <c r="L303" s="40"/>
      <c r="M303" s="181" t="s">
        <v>19</v>
      </c>
      <c r="N303" s="182" t="s">
        <v>43</v>
      </c>
      <c r="O303" s="65"/>
      <c r="P303" s="183">
        <f>O303*H303</f>
        <v>0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243</v>
      </c>
      <c r="AT303" s="185" t="s">
        <v>137</v>
      </c>
      <c r="AU303" s="185" t="s">
        <v>143</v>
      </c>
      <c r="AY303" s="18" t="s">
        <v>134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143</v>
      </c>
      <c r="BK303" s="186">
        <f>ROUND(I303*H303,2)</f>
        <v>0</v>
      </c>
      <c r="BL303" s="18" t="s">
        <v>243</v>
      </c>
      <c r="BM303" s="185" t="s">
        <v>489</v>
      </c>
    </row>
    <row r="304" spans="1:65" s="2" customFormat="1" ht="27">
      <c r="A304" s="35"/>
      <c r="B304" s="36"/>
      <c r="C304" s="37"/>
      <c r="D304" s="187" t="s">
        <v>145</v>
      </c>
      <c r="E304" s="37"/>
      <c r="F304" s="188" t="s">
        <v>488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145</v>
      </c>
      <c r="AU304" s="18" t="s">
        <v>143</v>
      </c>
    </row>
    <row r="305" spans="1:65" s="12" customFormat="1" ht="22.75" customHeight="1">
      <c r="B305" s="158"/>
      <c r="C305" s="159"/>
      <c r="D305" s="160" t="s">
        <v>70</v>
      </c>
      <c r="E305" s="172" t="s">
        <v>490</v>
      </c>
      <c r="F305" s="172" t="s">
        <v>491</v>
      </c>
      <c r="G305" s="159"/>
      <c r="H305" s="159"/>
      <c r="I305" s="162"/>
      <c r="J305" s="173">
        <f>BK305</f>
        <v>0</v>
      </c>
      <c r="K305" s="159"/>
      <c r="L305" s="164"/>
      <c r="M305" s="165"/>
      <c r="N305" s="166"/>
      <c r="O305" s="166"/>
      <c r="P305" s="167">
        <f>SUM(P306:P321)</f>
        <v>0</v>
      </c>
      <c r="Q305" s="166"/>
      <c r="R305" s="167">
        <f>SUM(R306:R321)</f>
        <v>0.22607999999999995</v>
      </c>
      <c r="S305" s="166"/>
      <c r="T305" s="168">
        <f>SUM(T306:T321)</f>
        <v>0</v>
      </c>
      <c r="AR305" s="169" t="s">
        <v>143</v>
      </c>
      <c r="AT305" s="170" t="s">
        <v>70</v>
      </c>
      <c r="AU305" s="170" t="s">
        <v>79</v>
      </c>
      <c r="AY305" s="169" t="s">
        <v>134</v>
      </c>
      <c r="BK305" s="171">
        <f>SUM(BK306:BK321)</f>
        <v>0</v>
      </c>
    </row>
    <row r="306" spans="1:65" s="2" customFormat="1" ht="16.5" customHeight="1">
      <c r="A306" s="35"/>
      <c r="B306" s="36"/>
      <c r="C306" s="174" t="s">
        <v>492</v>
      </c>
      <c r="D306" s="174" t="s">
        <v>137</v>
      </c>
      <c r="E306" s="175" t="s">
        <v>493</v>
      </c>
      <c r="F306" s="176" t="s">
        <v>494</v>
      </c>
      <c r="G306" s="177" t="s">
        <v>174</v>
      </c>
      <c r="H306" s="178">
        <v>8</v>
      </c>
      <c r="I306" s="179"/>
      <c r="J306" s="180">
        <f>ROUND(I306*H306,2)</f>
        <v>0</v>
      </c>
      <c r="K306" s="176" t="s">
        <v>141</v>
      </c>
      <c r="L306" s="40"/>
      <c r="M306" s="181" t="s">
        <v>19</v>
      </c>
      <c r="N306" s="182" t="s">
        <v>43</v>
      </c>
      <c r="O306" s="65"/>
      <c r="P306" s="183">
        <f>O306*H306</f>
        <v>0</v>
      </c>
      <c r="Q306" s="183">
        <v>2.9999999999999997E-4</v>
      </c>
      <c r="R306" s="183">
        <f>Q306*H306</f>
        <v>2.3999999999999998E-3</v>
      </c>
      <c r="S306" s="183">
        <v>0</v>
      </c>
      <c r="T306" s="18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5" t="s">
        <v>243</v>
      </c>
      <c r="AT306" s="185" t="s">
        <v>137</v>
      </c>
      <c r="AU306" s="185" t="s">
        <v>143</v>
      </c>
      <c r="AY306" s="18" t="s">
        <v>134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8" t="s">
        <v>143</v>
      </c>
      <c r="BK306" s="186">
        <f>ROUND(I306*H306,2)</f>
        <v>0</v>
      </c>
      <c r="BL306" s="18" t="s">
        <v>243</v>
      </c>
      <c r="BM306" s="185" t="s">
        <v>495</v>
      </c>
    </row>
    <row r="307" spans="1:65" s="2" customFormat="1" ht="18">
      <c r="A307" s="35"/>
      <c r="B307" s="36"/>
      <c r="C307" s="37"/>
      <c r="D307" s="187" t="s">
        <v>145</v>
      </c>
      <c r="E307" s="37"/>
      <c r="F307" s="188" t="s">
        <v>496</v>
      </c>
      <c r="G307" s="37"/>
      <c r="H307" s="37"/>
      <c r="I307" s="189"/>
      <c r="J307" s="37"/>
      <c r="K307" s="37"/>
      <c r="L307" s="40"/>
      <c r="M307" s="190"/>
      <c r="N307" s="191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145</v>
      </c>
      <c r="AU307" s="18" t="s">
        <v>143</v>
      </c>
    </row>
    <row r="308" spans="1:65" s="2" customFormat="1">
      <c r="A308" s="35"/>
      <c r="B308" s="36"/>
      <c r="C308" s="37"/>
      <c r="D308" s="192" t="s">
        <v>147</v>
      </c>
      <c r="E308" s="37"/>
      <c r="F308" s="193" t="s">
        <v>497</v>
      </c>
      <c r="G308" s="37"/>
      <c r="H308" s="37"/>
      <c r="I308" s="189"/>
      <c r="J308" s="37"/>
      <c r="K308" s="37"/>
      <c r="L308" s="40"/>
      <c r="M308" s="190"/>
      <c r="N308" s="191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147</v>
      </c>
      <c r="AU308" s="18" t="s">
        <v>143</v>
      </c>
    </row>
    <row r="309" spans="1:65" s="2" customFormat="1" ht="49" customHeight="1">
      <c r="A309" s="35"/>
      <c r="B309" s="36"/>
      <c r="C309" s="174" t="s">
        <v>498</v>
      </c>
      <c r="D309" s="174" t="s">
        <v>137</v>
      </c>
      <c r="E309" s="175" t="s">
        <v>499</v>
      </c>
      <c r="F309" s="176" t="s">
        <v>500</v>
      </c>
      <c r="G309" s="177" t="s">
        <v>174</v>
      </c>
      <c r="H309" s="178">
        <v>8</v>
      </c>
      <c r="I309" s="179"/>
      <c r="J309" s="180">
        <f>ROUND(I309*H309,2)</f>
        <v>0</v>
      </c>
      <c r="K309" s="176" t="s">
        <v>19</v>
      </c>
      <c r="L309" s="40"/>
      <c r="M309" s="181" t="s">
        <v>19</v>
      </c>
      <c r="N309" s="182" t="s">
        <v>43</v>
      </c>
      <c r="O309" s="65"/>
      <c r="P309" s="183">
        <f>O309*H309</f>
        <v>0</v>
      </c>
      <c r="Q309" s="183">
        <v>5.8799999999999998E-3</v>
      </c>
      <c r="R309" s="183">
        <f>Q309*H309</f>
        <v>4.7039999999999998E-2</v>
      </c>
      <c r="S309" s="183">
        <v>0</v>
      </c>
      <c r="T309" s="18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5" t="s">
        <v>243</v>
      </c>
      <c r="AT309" s="185" t="s">
        <v>137</v>
      </c>
      <c r="AU309" s="185" t="s">
        <v>143</v>
      </c>
      <c r="AY309" s="18" t="s">
        <v>134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8" t="s">
        <v>143</v>
      </c>
      <c r="BK309" s="186">
        <f>ROUND(I309*H309,2)</f>
        <v>0</v>
      </c>
      <c r="BL309" s="18" t="s">
        <v>243</v>
      </c>
      <c r="BM309" s="185" t="s">
        <v>501</v>
      </c>
    </row>
    <row r="310" spans="1:65" s="2" customFormat="1" ht="27">
      <c r="A310" s="35"/>
      <c r="B310" s="36"/>
      <c r="C310" s="37"/>
      <c r="D310" s="187" t="s">
        <v>145</v>
      </c>
      <c r="E310" s="37"/>
      <c r="F310" s="188" t="s">
        <v>500</v>
      </c>
      <c r="G310" s="37"/>
      <c r="H310" s="37"/>
      <c r="I310" s="189"/>
      <c r="J310" s="37"/>
      <c r="K310" s="37"/>
      <c r="L310" s="40"/>
      <c r="M310" s="190"/>
      <c r="N310" s="191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145</v>
      </c>
      <c r="AU310" s="18" t="s">
        <v>143</v>
      </c>
    </row>
    <row r="311" spans="1:65" s="13" customFormat="1">
      <c r="B311" s="194"/>
      <c r="C311" s="195"/>
      <c r="D311" s="187" t="s">
        <v>149</v>
      </c>
      <c r="E311" s="196" t="s">
        <v>19</v>
      </c>
      <c r="F311" s="197" t="s">
        <v>233</v>
      </c>
      <c r="G311" s="195"/>
      <c r="H311" s="198">
        <v>8</v>
      </c>
      <c r="I311" s="199"/>
      <c r="J311" s="195"/>
      <c r="K311" s="195"/>
      <c r="L311" s="200"/>
      <c r="M311" s="201"/>
      <c r="N311" s="202"/>
      <c r="O311" s="202"/>
      <c r="P311" s="202"/>
      <c r="Q311" s="202"/>
      <c r="R311" s="202"/>
      <c r="S311" s="202"/>
      <c r="T311" s="203"/>
      <c r="AT311" s="204" t="s">
        <v>149</v>
      </c>
      <c r="AU311" s="204" t="s">
        <v>143</v>
      </c>
      <c r="AV311" s="13" t="s">
        <v>143</v>
      </c>
      <c r="AW311" s="13" t="s">
        <v>32</v>
      </c>
      <c r="AX311" s="13" t="s">
        <v>79</v>
      </c>
      <c r="AY311" s="204" t="s">
        <v>134</v>
      </c>
    </row>
    <row r="312" spans="1:65" s="2" customFormat="1" ht="37.75" customHeight="1">
      <c r="A312" s="35"/>
      <c r="B312" s="36"/>
      <c r="C312" s="205" t="s">
        <v>502</v>
      </c>
      <c r="D312" s="205" t="s">
        <v>297</v>
      </c>
      <c r="E312" s="206" t="s">
        <v>503</v>
      </c>
      <c r="F312" s="207" t="s">
        <v>504</v>
      </c>
      <c r="G312" s="208" t="s">
        <v>174</v>
      </c>
      <c r="H312" s="209">
        <v>9.1999999999999993</v>
      </c>
      <c r="I312" s="210"/>
      <c r="J312" s="211">
        <f>ROUND(I312*H312,2)</f>
        <v>0</v>
      </c>
      <c r="K312" s="207" t="s">
        <v>19</v>
      </c>
      <c r="L312" s="212"/>
      <c r="M312" s="213" t="s">
        <v>19</v>
      </c>
      <c r="N312" s="214" t="s">
        <v>43</v>
      </c>
      <c r="O312" s="65"/>
      <c r="P312" s="183">
        <f>O312*H312</f>
        <v>0</v>
      </c>
      <c r="Q312" s="183">
        <v>1.9199999999999998E-2</v>
      </c>
      <c r="R312" s="183">
        <f>Q312*H312</f>
        <v>0.17663999999999996</v>
      </c>
      <c r="S312" s="183">
        <v>0</v>
      </c>
      <c r="T312" s="18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5" t="s">
        <v>344</v>
      </c>
      <c r="AT312" s="185" t="s">
        <v>297</v>
      </c>
      <c r="AU312" s="185" t="s">
        <v>143</v>
      </c>
      <c r="AY312" s="18" t="s">
        <v>134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18" t="s">
        <v>143</v>
      </c>
      <c r="BK312" s="186">
        <f>ROUND(I312*H312,2)</f>
        <v>0</v>
      </c>
      <c r="BL312" s="18" t="s">
        <v>243</v>
      </c>
      <c r="BM312" s="185" t="s">
        <v>505</v>
      </c>
    </row>
    <row r="313" spans="1:65" s="2" customFormat="1" ht="18">
      <c r="A313" s="35"/>
      <c r="B313" s="36"/>
      <c r="C313" s="37"/>
      <c r="D313" s="187" t="s">
        <v>145</v>
      </c>
      <c r="E313" s="37"/>
      <c r="F313" s="188" t="s">
        <v>504</v>
      </c>
      <c r="G313" s="37"/>
      <c r="H313" s="37"/>
      <c r="I313" s="189"/>
      <c r="J313" s="37"/>
      <c r="K313" s="37"/>
      <c r="L313" s="40"/>
      <c r="M313" s="190"/>
      <c r="N313" s="191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145</v>
      </c>
      <c r="AU313" s="18" t="s">
        <v>143</v>
      </c>
    </row>
    <row r="314" spans="1:65" s="13" customFormat="1">
      <c r="B314" s="194"/>
      <c r="C314" s="195"/>
      <c r="D314" s="187" t="s">
        <v>149</v>
      </c>
      <c r="E314" s="196" t="s">
        <v>19</v>
      </c>
      <c r="F314" s="197" t="s">
        <v>506</v>
      </c>
      <c r="G314" s="195"/>
      <c r="H314" s="198">
        <v>9.1999999999999993</v>
      </c>
      <c r="I314" s="199"/>
      <c r="J314" s="195"/>
      <c r="K314" s="195"/>
      <c r="L314" s="200"/>
      <c r="M314" s="201"/>
      <c r="N314" s="202"/>
      <c r="O314" s="202"/>
      <c r="P314" s="202"/>
      <c r="Q314" s="202"/>
      <c r="R314" s="202"/>
      <c r="S314" s="202"/>
      <c r="T314" s="203"/>
      <c r="AT314" s="204" t="s">
        <v>149</v>
      </c>
      <c r="AU314" s="204" t="s">
        <v>143</v>
      </c>
      <c r="AV314" s="13" t="s">
        <v>143</v>
      </c>
      <c r="AW314" s="13" t="s">
        <v>32</v>
      </c>
      <c r="AX314" s="13" t="s">
        <v>79</v>
      </c>
      <c r="AY314" s="204" t="s">
        <v>134</v>
      </c>
    </row>
    <row r="315" spans="1:65" s="2" customFormat="1" ht="16.5" customHeight="1">
      <c r="A315" s="35"/>
      <c r="B315" s="36"/>
      <c r="C315" s="174" t="s">
        <v>507</v>
      </c>
      <c r="D315" s="174" t="s">
        <v>137</v>
      </c>
      <c r="E315" s="175" t="s">
        <v>508</v>
      </c>
      <c r="F315" s="176" t="s">
        <v>509</v>
      </c>
      <c r="G315" s="177" t="s">
        <v>189</v>
      </c>
      <c r="H315" s="178">
        <v>0.8</v>
      </c>
      <c r="I315" s="179"/>
      <c r="J315" s="180">
        <f>ROUND(I315*H315,2)</f>
        <v>0</v>
      </c>
      <c r="K315" s="176" t="s">
        <v>19</v>
      </c>
      <c r="L315" s="40"/>
      <c r="M315" s="181" t="s">
        <v>19</v>
      </c>
      <c r="N315" s="182" t="s">
        <v>43</v>
      </c>
      <c r="O315" s="65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243</v>
      </c>
      <c r="AT315" s="185" t="s">
        <v>137</v>
      </c>
      <c r="AU315" s="185" t="s">
        <v>143</v>
      </c>
      <c r="AY315" s="18" t="s">
        <v>134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143</v>
      </c>
      <c r="BK315" s="186">
        <f>ROUND(I315*H315,2)</f>
        <v>0</v>
      </c>
      <c r="BL315" s="18" t="s">
        <v>243</v>
      </c>
      <c r="BM315" s="185" t="s">
        <v>510</v>
      </c>
    </row>
    <row r="316" spans="1:65" s="2" customFormat="1">
      <c r="A316" s="35"/>
      <c r="B316" s="36"/>
      <c r="C316" s="37"/>
      <c r="D316" s="187" t="s">
        <v>145</v>
      </c>
      <c r="E316" s="37"/>
      <c r="F316" s="188" t="s">
        <v>509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145</v>
      </c>
      <c r="AU316" s="18" t="s">
        <v>143</v>
      </c>
    </row>
    <row r="317" spans="1:65" s="13" customFormat="1">
      <c r="B317" s="194"/>
      <c r="C317" s="195"/>
      <c r="D317" s="187" t="s">
        <v>149</v>
      </c>
      <c r="E317" s="196" t="s">
        <v>19</v>
      </c>
      <c r="F317" s="197" t="s">
        <v>511</v>
      </c>
      <c r="G317" s="195"/>
      <c r="H317" s="198">
        <v>0.8</v>
      </c>
      <c r="I317" s="199"/>
      <c r="J317" s="195"/>
      <c r="K317" s="195"/>
      <c r="L317" s="200"/>
      <c r="M317" s="201"/>
      <c r="N317" s="202"/>
      <c r="O317" s="202"/>
      <c r="P317" s="202"/>
      <c r="Q317" s="202"/>
      <c r="R317" s="202"/>
      <c r="S317" s="202"/>
      <c r="T317" s="203"/>
      <c r="AT317" s="204" t="s">
        <v>149</v>
      </c>
      <c r="AU317" s="204" t="s">
        <v>143</v>
      </c>
      <c r="AV317" s="13" t="s">
        <v>143</v>
      </c>
      <c r="AW317" s="13" t="s">
        <v>32</v>
      </c>
      <c r="AX317" s="13" t="s">
        <v>79</v>
      </c>
      <c r="AY317" s="204" t="s">
        <v>134</v>
      </c>
    </row>
    <row r="318" spans="1:65" s="2" customFormat="1" ht="44.25" customHeight="1">
      <c r="A318" s="35"/>
      <c r="B318" s="36"/>
      <c r="C318" s="174" t="s">
        <v>512</v>
      </c>
      <c r="D318" s="174" t="s">
        <v>137</v>
      </c>
      <c r="E318" s="175" t="s">
        <v>513</v>
      </c>
      <c r="F318" s="176" t="s">
        <v>514</v>
      </c>
      <c r="G318" s="177" t="s">
        <v>166</v>
      </c>
      <c r="H318" s="178">
        <v>0.22600000000000001</v>
      </c>
      <c r="I318" s="179"/>
      <c r="J318" s="180">
        <f>ROUND(I318*H318,2)</f>
        <v>0</v>
      </c>
      <c r="K318" s="176" t="s">
        <v>19</v>
      </c>
      <c r="L318" s="40"/>
      <c r="M318" s="181" t="s">
        <v>19</v>
      </c>
      <c r="N318" s="182" t="s">
        <v>43</v>
      </c>
      <c r="O318" s="65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5" t="s">
        <v>243</v>
      </c>
      <c r="AT318" s="185" t="s">
        <v>137</v>
      </c>
      <c r="AU318" s="185" t="s">
        <v>143</v>
      </c>
      <c r="AY318" s="18" t="s">
        <v>134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8" t="s">
        <v>143</v>
      </c>
      <c r="BK318" s="186">
        <f>ROUND(I318*H318,2)</f>
        <v>0</v>
      </c>
      <c r="BL318" s="18" t="s">
        <v>243</v>
      </c>
      <c r="BM318" s="185" t="s">
        <v>515</v>
      </c>
    </row>
    <row r="319" spans="1:65" s="2" customFormat="1" ht="27">
      <c r="A319" s="35"/>
      <c r="B319" s="36"/>
      <c r="C319" s="37"/>
      <c r="D319" s="187" t="s">
        <v>145</v>
      </c>
      <c r="E319" s="37"/>
      <c r="F319" s="188" t="s">
        <v>514</v>
      </c>
      <c r="G319" s="37"/>
      <c r="H319" s="37"/>
      <c r="I319" s="189"/>
      <c r="J319" s="37"/>
      <c r="K319" s="37"/>
      <c r="L319" s="40"/>
      <c r="M319" s="190"/>
      <c r="N319" s="191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145</v>
      </c>
      <c r="AU319" s="18" t="s">
        <v>143</v>
      </c>
    </row>
    <row r="320" spans="1:65" s="2" customFormat="1" ht="49" customHeight="1">
      <c r="A320" s="35"/>
      <c r="B320" s="36"/>
      <c r="C320" s="174" t="s">
        <v>516</v>
      </c>
      <c r="D320" s="174" t="s">
        <v>137</v>
      </c>
      <c r="E320" s="175" t="s">
        <v>517</v>
      </c>
      <c r="F320" s="176" t="s">
        <v>518</v>
      </c>
      <c r="G320" s="177" t="s">
        <v>166</v>
      </c>
      <c r="H320" s="178">
        <v>0.22600000000000001</v>
      </c>
      <c r="I320" s="179"/>
      <c r="J320" s="180">
        <f>ROUND(I320*H320,2)</f>
        <v>0</v>
      </c>
      <c r="K320" s="176" t="s">
        <v>19</v>
      </c>
      <c r="L320" s="40"/>
      <c r="M320" s="181" t="s">
        <v>19</v>
      </c>
      <c r="N320" s="182" t="s">
        <v>43</v>
      </c>
      <c r="O320" s="65"/>
      <c r="P320" s="183">
        <f>O320*H320</f>
        <v>0</v>
      </c>
      <c r="Q320" s="183">
        <v>0</v>
      </c>
      <c r="R320" s="183">
        <f>Q320*H320</f>
        <v>0</v>
      </c>
      <c r="S320" s="183">
        <v>0</v>
      </c>
      <c r="T320" s="18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5" t="s">
        <v>243</v>
      </c>
      <c r="AT320" s="185" t="s">
        <v>137</v>
      </c>
      <c r="AU320" s="185" t="s">
        <v>143</v>
      </c>
      <c r="AY320" s="18" t="s">
        <v>134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8" t="s">
        <v>143</v>
      </c>
      <c r="BK320" s="186">
        <f>ROUND(I320*H320,2)</f>
        <v>0</v>
      </c>
      <c r="BL320" s="18" t="s">
        <v>243</v>
      </c>
      <c r="BM320" s="185" t="s">
        <v>519</v>
      </c>
    </row>
    <row r="321" spans="1:65" s="2" customFormat="1" ht="27">
      <c r="A321" s="35"/>
      <c r="B321" s="36"/>
      <c r="C321" s="37"/>
      <c r="D321" s="187" t="s">
        <v>145</v>
      </c>
      <c r="E321" s="37"/>
      <c r="F321" s="188" t="s">
        <v>518</v>
      </c>
      <c r="G321" s="37"/>
      <c r="H321" s="37"/>
      <c r="I321" s="189"/>
      <c r="J321" s="37"/>
      <c r="K321" s="37"/>
      <c r="L321" s="40"/>
      <c r="M321" s="190"/>
      <c r="N321" s="191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145</v>
      </c>
      <c r="AU321" s="18" t="s">
        <v>143</v>
      </c>
    </row>
    <row r="322" spans="1:65" s="12" customFormat="1" ht="22.75" customHeight="1">
      <c r="B322" s="158"/>
      <c r="C322" s="159"/>
      <c r="D322" s="160" t="s">
        <v>70</v>
      </c>
      <c r="E322" s="172" t="s">
        <v>520</v>
      </c>
      <c r="F322" s="172" t="s">
        <v>521</v>
      </c>
      <c r="G322" s="159"/>
      <c r="H322" s="159"/>
      <c r="I322" s="162"/>
      <c r="J322" s="173">
        <f>BK322</f>
        <v>0</v>
      </c>
      <c r="K322" s="159"/>
      <c r="L322" s="164"/>
      <c r="M322" s="165"/>
      <c r="N322" s="166"/>
      <c r="O322" s="166"/>
      <c r="P322" s="167">
        <f>SUM(P323:P344)</f>
        <v>0</v>
      </c>
      <c r="Q322" s="166"/>
      <c r="R322" s="167">
        <f>SUM(R323:R344)</f>
        <v>0.66582160000000001</v>
      </c>
      <c r="S322" s="166"/>
      <c r="T322" s="168">
        <f>SUM(T323:T344)</f>
        <v>0</v>
      </c>
      <c r="AR322" s="169" t="s">
        <v>143</v>
      </c>
      <c r="AT322" s="170" t="s">
        <v>70</v>
      </c>
      <c r="AU322" s="170" t="s">
        <v>79</v>
      </c>
      <c r="AY322" s="169" t="s">
        <v>134</v>
      </c>
      <c r="BK322" s="171">
        <f>SUM(BK323:BK344)</f>
        <v>0</v>
      </c>
    </row>
    <row r="323" spans="1:65" s="2" customFormat="1" ht="24.15" customHeight="1">
      <c r="A323" s="35"/>
      <c r="B323" s="36"/>
      <c r="C323" s="174" t="s">
        <v>522</v>
      </c>
      <c r="D323" s="174" t="s">
        <v>137</v>
      </c>
      <c r="E323" s="175" t="s">
        <v>523</v>
      </c>
      <c r="F323" s="176" t="s">
        <v>524</v>
      </c>
      <c r="G323" s="177" t="s">
        <v>174</v>
      </c>
      <c r="H323" s="178">
        <v>31.36</v>
      </c>
      <c r="I323" s="179"/>
      <c r="J323" s="180">
        <f>ROUND(I323*H323,2)</f>
        <v>0</v>
      </c>
      <c r="K323" s="176" t="s">
        <v>19</v>
      </c>
      <c r="L323" s="40"/>
      <c r="M323" s="181" t="s">
        <v>19</v>
      </c>
      <c r="N323" s="182" t="s">
        <v>43</v>
      </c>
      <c r="O323" s="65"/>
      <c r="P323" s="183">
        <f>O323*H323</f>
        <v>0</v>
      </c>
      <c r="Q323" s="183">
        <v>2.9999999999999997E-4</v>
      </c>
      <c r="R323" s="183">
        <f>Q323*H323</f>
        <v>9.4079999999999997E-3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243</v>
      </c>
      <c r="AT323" s="185" t="s">
        <v>137</v>
      </c>
      <c r="AU323" s="185" t="s">
        <v>143</v>
      </c>
      <c r="AY323" s="18" t="s">
        <v>134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143</v>
      </c>
      <c r="BK323" s="186">
        <f>ROUND(I323*H323,2)</f>
        <v>0</v>
      </c>
      <c r="BL323" s="18" t="s">
        <v>243</v>
      </c>
      <c r="BM323" s="185" t="s">
        <v>525</v>
      </c>
    </row>
    <row r="324" spans="1:65" s="2" customFormat="1" ht="18">
      <c r="A324" s="35"/>
      <c r="B324" s="36"/>
      <c r="C324" s="37"/>
      <c r="D324" s="187" t="s">
        <v>145</v>
      </c>
      <c r="E324" s="37"/>
      <c r="F324" s="188" t="s">
        <v>524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145</v>
      </c>
      <c r="AU324" s="18" t="s">
        <v>143</v>
      </c>
    </row>
    <row r="325" spans="1:65" s="2" customFormat="1" ht="37.75" customHeight="1">
      <c r="A325" s="35"/>
      <c r="B325" s="36"/>
      <c r="C325" s="174" t="s">
        <v>526</v>
      </c>
      <c r="D325" s="174" t="s">
        <v>137</v>
      </c>
      <c r="E325" s="175" t="s">
        <v>527</v>
      </c>
      <c r="F325" s="176" t="s">
        <v>528</v>
      </c>
      <c r="G325" s="177" t="s">
        <v>174</v>
      </c>
      <c r="H325" s="178">
        <v>31.36</v>
      </c>
      <c r="I325" s="179"/>
      <c r="J325" s="180">
        <f>ROUND(I325*H325,2)</f>
        <v>0</v>
      </c>
      <c r="K325" s="176" t="s">
        <v>19</v>
      </c>
      <c r="L325" s="40"/>
      <c r="M325" s="181" t="s">
        <v>19</v>
      </c>
      <c r="N325" s="182" t="s">
        <v>43</v>
      </c>
      <c r="O325" s="65"/>
      <c r="P325" s="183">
        <f>O325*H325</f>
        <v>0</v>
      </c>
      <c r="Q325" s="183">
        <v>6.0499999999999998E-3</v>
      </c>
      <c r="R325" s="183">
        <f>Q325*H325</f>
        <v>0.18972799999999998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243</v>
      </c>
      <c r="AT325" s="185" t="s">
        <v>137</v>
      </c>
      <c r="AU325" s="185" t="s">
        <v>143</v>
      </c>
      <c r="AY325" s="18" t="s">
        <v>134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143</v>
      </c>
      <c r="BK325" s="186">
        <f>ROUND(I325*H325,2)</f>
        <v>0</v>
      </c>
      <c r="BL325" s="18" t="s">
        <v>243</v>
      </c>
      <c r="BM325" s="185" t="s">
        <v>529</v>
      </c>
    </row>
    <row r="326" spans="1:65" s="2" customFormat="1" ht="18">
      <c r="A326" s="35"/>
      <c r="B326" s="36"/>
      <c r="C326" s="37"/>
      <c r="D326" s="187" t="s">
        <v>145</v>
      </c>
      <c r="E326" s="37"/>
      <c r="F326" s="188" t="s">
        <v>528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145</v>
      </c>
      <c r="AU326" s="18" t="s">
        <v>143</v>
      </c>
    </row>
    <row r="327" spans="1:65" s="13" customFormat="1" ht="20">
      <c r="B327" s="194"/>
      <c r="C327" s="195"/>
      <c r="D327" s="187" t="s">
        <v>149</v>
      </c>
      <c r="E327" s="196" t="s">
        <v>19</v>
      </c>
      <c r="F327" s="197" t="s">
        <v>530</v>
      </c>
      <c r="G327" s="195"/>
      <c r="H327" s="198">
        <v>31.36</v>
      </c>
      <c r="I327" s="199"/>
      <c r="J327" s="195"/>
      <c r="K327" s="195"/>
      <c r="L327" s="200"/>
      <c r="M327" s="201"/>
      <c r="N327" s="202"/>
      <c r="O327" s="202"/>
      <c r="P327" s="202"/>
      <c r="Q327" s="202"/>
      <c r="R327" s="202"/>
      <c r="S327" s="202"/>
      <c r="T327" s="203"/>
      <c r="AT327" s="204" t="s">
        <v>149</v>
      </c>
      <c r="AU327" s="204" t="s">
        <v>143</v>
      </c>
      <c r="AV327" s="13" t="s">
        <v>143</v>
      </c>
      <c r="AW327" s="13" t="s">
        <v>32</v>
      </c>
      <c r="AX327" s="13" t="s">
        <v>79</v>
      </c>
      <c r="AY327" s="204" t="s">
        <v>134</v>
      </c>
    </row>
    <row r="328" spans="1:65" s="2" customFormat="1" ht="16.5" customHeight="1">
      <c r="A328" s="35"/>
      <c r="B328" s="36"/>
      <c r="C328" s="205" t="s">
        <v>531</v>
      </c>
      <c r="D328" s="205" t="s">
        <v>297</v>
      </c>
      <c r="E328" s="206" t="s">
        <v>532</v>
      </c>
      <c r="F328" s="207" t="s">
        <v>533</v>
      </c>
      <c r="G328" s="208" t="s">
        <v>174</v>
      </c>
      <c r="H328" s="209">
        <v>36.064</v>
      </c>
      <c r="I328" s="210"/>
      <c r="J328" s="211">
        <f>ROUND(I328*H328,2)</f>
        <v>0</v>
      </c>
      <c r="K328" s="207" t="s">
        <v>19</v>
      </c>
      <c r="L328" s="212"/>
      <c r="M328" s="213" t="s">
        <v>19</v>
      </c>
      <c r="N328" s="214" t="s">
        <v>43</v>
      </c>
      <c r="O328" s="65"/>
      <c r="P328" s="183">
        <f>O328*H328</f>
        <v>0</v>
      </c>
      <c r="Q328" s="183">
        <v>1.29E-2</v>
      </c>
      <c r="R328" s="183">
        <f>Q328*H328</f>
        <v>0.46522560000000002</v>
      </c>
      <c r="S328" s="183">
        <v>0</v>
      </c>
      <c r="T328" s="18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5" t="s">
        <v>344</v>
      </c>
      <c r="AT328" s="185" t="s">
        <v>297</v>
      </c>
      <c r="AU328" s="185" t="s">
        <v>143</v>
      </c>
      <c r="AY328" s="18" t="s">
        <v>134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18" t="s">
        <v>143</v>
      </c>
      <c r="BK328" s="186">
        <f>ROUND(I328*H328,2)</f>
        <v>0</v>
      </c>
      <c r="BL328" s="18" t="s">
        <v>243</v>
      </c>
      <c r="BM328" s="185" t="s">
        <v>534</v>
      </c>
    </row>
    <row r="329" spans="1:65" s="2" customFormat="1">
      <c r="A329" s="35"/>
      <c r="B329" s="36"/>
      <c r="C329" s="37"/>
      <c r="D329" s="187" t="s">
        <v>145</v>
      </c>
      <c r="E329" s="37"/>
      <c r="F329" s="188" t="s">
        <v>533</v>
      </c>
      <c r="G329" s="37"/>
      <c r="H329" s="37"/>
      <c r="I329" s="189"/>
      <c r="J329" s="37"/>
      <c r="K329" s="37"/>
      <c r="L329" s="40"/>
      <c r="M329" s="190"/>
      <c r="N329" s="191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145</v>
      </c>
      <c r="AU329" s="18" t="s">
        <v>143</v>
      </c>
    </row>
    <row r="330" spans="1:65" s="13" customFormat="1">
      <c r="B330" s="194"/>
      <c r="C330" s="195"/>
      <c r="D330" s="187" t="s">
        <v>149</v>
      </c>
      <c r="E330" s="196" t="s">
        <v>19</v>
      </c>
      <c r="F330" s="197" t="s">
        <v>535</v>
      </c>
      <c r="G330" s="195"/>
      <c r="H330" s="198">
        <v>36.064</v>
      </c>
      <c r="I330" s="199"/>
      <c r="J330" s="195"/>
      <c r="K330" s="195"/>
      <c r="L330" s="200"/>
      <c r="M330" s="201"/>
      <c r="N330" s="202"/>
      <c r="O330" s="202"/>
      <c r="P330" s="202"/>
      <c r="Q330" s="202"/>
      <c r="R330" s="202"/>
      <c r="S330" s="202"/>
      <c r="T330" s="203"/>
      <c r="AT330" s="204" t="s">
        <v>149</v>
      </c>
      <c r="AU330" s="204" t="s">
        <v>143</v>
      </c>
      <c r="AV330" s="13" t="s">
        <v>143</v>
      </c>
      <c r="AW330" s="13" t="s">
        <v>32</v>
      </c>
      <c r="AX330" s="13" t="s">
        <v>79</v>
      </c>
      <c r="AY330" s="204" t="s">
        <v>134</v>
      </c>
    </row>
    <row r="331" spans="1:65" s="2" customFormat="1" ht="33" customHeight="1">
      <c r="A331" s="35"/>
      <c r="B331" s="36"/>
      <c r="C331" s="174" t="s">
        <v>536</v>
      </c>
      <c r="D331" s="174" t="s">
        <v>137</v>
      </c>
      <c r="E331" s="175" t="s">
        <v>537</v>
      </c>
      <c r="F331" s="176" t="s">
        <v>538</v>
      </c>
      <c r="G331" s="177" t="s">
        <v>174</v>
      </c>
      <c r="H331" s="178">
        <v>36.064</v>
      </c>
      <c r="I331" s="179"/>
      <c r="J331" s="180">
        <f>ROUND(I331*H331,2)</f>
        <v>0</v>
      </c>
      <c r="K331" s="176" t="s">
        <v>19</v>
      </c>
      <c r="L331" s="40"/>
      <c r="M331" s="181" t="s">
        <v>19</v>
      </c>
      <c r="N331" s="182" t="s">
        <v>43</v>
      </c>
      <c r="O331" s="65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243</v>
      </c>
      <c r="AT331" s="185" t="s">
        <v>137</v>
      </c>
      <c r="AU331" s="185" t="s">
        <v>143</v>
      </c>
      <c r="AY331" s="18" t="s">
        <v>134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143</v>
      </c>
      <c r="BK331" s="186">
        <f>ROUND(I331*H331,2)</f>
        <v>0</v>
      </c>
      <c r="BL331" s="18" t="s">
        <v>243</v>
      </c>
      <c r="BM331" s="185" t="s">
        <v>539</v>
      </c>
    </row>
    <row r="332" spans="1:65" s="2" customFormat="1" ht="18">
      <c r="A332" s="35"/>
      <c r="B332" s="36"/>
      <c r="C332" s="37"/>
      <c r="D332" s="187" t="s">
        <v>145</v>
      </c>
      <c r="E332" s="37"/>
      <c r="F332" s="188" t="s">
        <v>538</v>
      </c>
      <c r="G332" s="37"/>
      <c r="H332" s="37"/>
      <c r="I332" s="189"/>
      <c r="J332" s="37"/>
      <c r="K332" s="37"/>
      <c r="L332" s="40"/>
      <c r="M332" s="190"/>
      <c r="N332" s="191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145</v>
      </c>
      <c r="AU332" s="18" t="s">
        <v>143</v>
      </c>
    </row>
    <row r="333" spans="1:65" s="2" customFormat="1" ht="21.75" customHeight="1">
      <c r="A333" s="35"/>
      <c r="B333" s="36"/>
      <c r="C333" s="174" t="s">
        <v>540</v>
      </c>
      <c r="D333" s="174" t="s">
        <v>137</v>
      </c>
      <c r="E333" s="175" t="s">
        <v>541</v>
      </c>
      <c r="F333" s="176" t="s">
        <v>542</v>
      </c>
      <c r="G333" s="177" t="s">
        <v>153</v>
      </c>
      <c r="H333" s="178">
        <v>1</v>
      </c>
      <c r="I333" s="179"/>
      <c r="J333" s="180">
        <f>ROUND(I333*H333,2)</f>
        <v>0</v>
      </c>
      <c r="K333" s="176" t="s">
        <v>19</v>
      </c>
      <c r="L333" s="40"/>
      <c r="M333" s="181" t="s">
        <v>19</v>
      </c>
      <c r="N333" s="182" t="s">
        <v>43</v>
      </c>
      <c r="O333" s="65"/>
      <c r="P333" s="183">
        <f>O333*H333</f>
        <v>0</v>
      </c>
      <c r="Q333" s="183">
        <v>2.0000000000000001E-4</v>
      </c>
      <c r="R333" s="183">
        <f>Q333*H333</f>
        <v>2.0000000000000001E-4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243</v>
      </c>
      <c r="AT333" s="185" t="s">
        <v>137</v>
      </c>
      <c r="AU333" s="185" t="s">
        <v>143</v>
      </c>
      <c r="AY333" s="18" t="s">
        <v>134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143</v>
      </c>
      <c r="BK333" s="186">
        <f>ROUND(I333*H333,2)</f>
        <v>0</v>
      </c>
      <c r="BL333" s="18" t="s">
        <v>243</v>
      </c>
      <c r="BM333" s="185" t="s">
        <v>543</v>
      </c>
    </row>
    <row r="334" spans="1:65" s="2" customFormat="1">
      <c r="A334" s="35"/>
      <c r="B334" s="36"/>
      <c r="C334" s="37"/>
      <c r="D334" s="187" t="s">
        <v>145</v>
      </c>
      <c r="E334" s="37"/>
      <c r="F334" s="188" t="s">
        <v>542</v>
      </c>
      <c r="G334" s="37"/>
      <c r="H334" s="37"/>
      <c r="I334" s="189"/>
      <c r="J334" s="37"/>
      <c r="K334" s="37"/>
      <c r="L334" s="40"/>
      <c r="M334" s="190"/>
      <c r="N334" s="191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145</v>
      </c>
      <c r="AU334" s="18" t="s">
        <v>143</v>
      </c>
    </row>
    <row r="335" spans="1:65" s="13" customFormat="1">
      <c r="B335" s="194"/>
      <c r="C335" s="195"/>
      <c r="D335" s="187" t="s">
        <v>149</v>
      </c>
      <c r="E335" s="196" t="s">
        <v>19</v>
      </c>
      <c r="F335" s="197" t="s">
        <v>544</v>
      </c>
      <c r="G335" s="195"/>
      <c r="H335" s="198">
        <v>1</v>
      </c>
      <c r="I335" s="199"/>
      <c r="J335" s="195"/>
      <c r="K335" s="195"/>
      <c r="L335" s="200"/>
      <c r="M335" s="201"/>
      <c r="N335" s="202"/>
      <c r="O335" s="202"/>
      <c r="P335" s="202"/>
      <c r="Q335" s="202"/>
      <c r="R335" s="202"/>
      <c r="S335" s="202"/>
      <c r="T335" s="203"/>
      <c r="AT335" s="204" t="s">
        <v>149</v>
      </c>
      <c r="AU335" s="204" t="s">
        <v>143</v>
      </c>
      <c r="AV335" s="13" t="s">
        <v>143</v>
      </c>
      <c r="AW335" s="13" t="s">
        <v>32</v>
      </c>
      <c r="AX335" s="13" t="s">
        <v>79</v>
      </c>
      <c r="AY335" s="204" t="s">
        <v>134</v>
      </c>
    </row>
    <row r="336" spans="1:65" s="2" customFormat="1" ht="16.5" customHeight="1">
      <c r="A336" s="35"/>
      <c r="B336" s="36"/>
      <c r="C336" s="205" t="s">
        <v>545</v>
      </c>
      <c r="D336" s="205" t="s">
        <v>297</v>
      </c>
      <c r="E336" s="206" t="s">
        <v>546</v>
      </c>
      <c r="F336" s="207" t="s">
        <v>547</v>
      </c>
      <c r="G336" s="208" t="s">
        <v>153</v>
      </c>
      <c r="H336" s="209">
        <v>1</v>
      </c>
      <c r="I336" s="210"/>
      <c r="J336" s="211">
        <f>ROUND(I336*H336,2)</f>
        <v>0</v>
      </c>
      <c r="K336" s="207" t="s">
        <v>19</v>
      </c>
      <c r="L336" s="212"/>
      <c r="M336" s="213" t="s">
        <v>19</v>
      </c>
      <c r="N336" s="214" t="s">
        <v>43</v>
      </c>
      <c r="O336" s="65"/>
      <c r="P336" s="183">
        <f>O336*H336</f>
        <v>0</v>
      </c>
      <c r="Q336" s="183">
        <v>5.4000000000000001E-4</v>
      </c>
      <c r="R336" s="183">
        <f>Q336*H336</f>
        <v>5.4000000000000001E-4</v>
      </c>
      <c r="S336" s="183">
        <v>0</v>
      </c>
      <c r="T336" s="18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85" t="s">
        <v>344</v>
      </c>
      <c r="AT336" s="185" t="s">
        <v>297</v>
      </c>
      <c r="AU336" s="185" t="s">
        <v>143</v>
      </c>
      <c r="AY336" s="18" t="s">
        <v>134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18" t="s">
        <v>143</v>
      </c>
      <c r="BK336" s="186">
        <f>ROUND(I336*H336,2)</f>
        <v>0</v>
      </c>
      <c r="BL336" s="18" t="s">
        <v>243</v>
      </c>
      <c r="BM336" s="185" t="s">
        <v>548</v>
      </c>
    </row>
    <row r="337" spans="1:65" s="2" customFormat="1">
      <c r="A337" s="35"/>
      <c r="B337" s="36"/>
      <c r="C337" s="37"/>
      <c r="D337" s="187" t="s">
        <v>145</v>
      </c>
      <c r="E337" s="37"/>
      <c r="F337" s="188" t="s">
        <v>547</v>
      </c>
      <c r="G337" s="37"/>
      <c r="H337" s="37"/>
      <c r="I337" s="189"/>
      <c r="J337" s="37"/>
      <c r="K337" s="37"/>
      <c r="L337" s="40"/>
      <c r="M337" s="190"/>
      <c r="N337" s="191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145</v>
      </c>
      <c r="AU337" s="18" t="s">
        <v>143</v>
      </c>
    </row>
    <row r="338" spans="1:65" s="2" customFormat="1" ht="24.15" customHeight="1">
      <c r="A338" s="35"/>
      <c r="B338" s="36"/>
      <c r="C338" s="174" t="s">
        <v>549</v>
      </c>
      <c r="D338" s="174" t="s">
        <v>137</v>
      </c>
      <c r="E338" s="175" t="s">
        <v>550</v>
      </c>
      <c r="F338" s="176" t="s">
        <v>551</v>
      </c>
      <c r="G338" s="177" t="s">
        <v>189</v>
      </c>
      <c r="H338" s="178">
        <v>24</v>
      </c>
      <c r="I338" s="179"/>
      <c r="J338" s="180">
        <f>ROUND(I338*H338,2)</f>
        <v>0</v>
      </c>
      <c r="K338" s="176" t="s">
        <v>19</v>
      </c>
      <c r="L338" s="40"/>
      <c r="M338" s="181" t="s">
        <v>19</v>
      </c>
      <c r="N338" s="182" t="s">
        <v>43</v>
      </c>
      <c r="O338" s="65"/>
      <c r="P338" s="183">
        <f>O338*H338</f>
        <v>0</v>
      </c>
      <c r="Q338" s="183">
        <v>3.0000000000000001E-5</v>
      </c>
      <c r="R338" s="183">
        <f>Q338*H338</f>
        <v>7.2000000000000005E-4</v>
      </c>
      <c r="S338" s="183">
        <v>0</v>
      </c>
      <c r="T338" s="18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5" t="s">
        <v>243</v>
      </c>
      <c r="AT338" s="185" t="s">
        <v>137</v>
      </c>
      <c r="AU338" s="185" t="s">
        <v>143</v>
      </c>
      <c r="AY338" s="18" t="s">
        <v>134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18" t="s">
        <v>143</v>
      </c>
      <c r="BK338" s="186">
        <f>ROUND(I338*H338,2)</f>
        <v>0</v>
      </c>
      <c r="BL338" s="18" t="s">
        <v>243</v>
      </c>
      <c r="BM338" s="185" t="s">
        <v>552</v>
      </c>
    </row>
    <row r="339" spans="1:65" s="2" customFormat="1">
      <c r="A339" s="35"/>
      <c r="B339" s="36"/>
      <c r="C339" s="37"/>
      <c r="D339" s="187" t="s">
        <v>145</v>
      </c>
      <c r="E339" s="37"/>
      <c r="F339" s="188" t="s">
        <v>551</v>
      </c>
      <c r="G339" s="37"/>
      <c r="H339" s="37"/>
      <c r="I339" s="189"/>
      <c r="J339" s="37"/>
      <c r="K339" s="37"/>
      <c r="L339" s="40"/>
      <c r="M339" s="190"/>
      <c r="N339" s="191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145</v>
      </c>
      <c r="AU339" s="18" t="s">
        <v>143</v>
      </c>
    </row>
    <row r="340" spans="1:65" s="13" customFormat="1">
      <c r="B340" s="194"/>
      <c r="C340" s="195"/>
      <c r="D340" s="187" t="s">
        <v>149</v>
      </c>
      <c r="E340" s="196" t="s">
        <v>19</v>
      </c>
      <c r="F340" s="197" t="s">
        <v>553</v>
      </c>
      <c r="G340" s="195"/>
      <c r="H340" s="198">
        <v>24</v>
      </c>
      <c r="I340" s="199"/>
      <c r="J340" s="195"/>
      <c r="K340" s="195"/>
      <c r="L340" s="200"/>
      <c r="M340" s="201"/>
      <c r="N340" s="202"/>
      <c r="O340" s="202"/>
      <c r="P340" s="202"/>
      <c r="Q340" s="202"/>
      <c r="R340" s="202"/>
      <c r="S340" s="202"/>
      <c r="T340" s="203"/>
      <c r="AT340" s="204" t="s">
        <v>149</v>
      </c>
      <c r="AU340" s="204" t="s">
        <v>143</v>
      </c>
      <c r="AV340" s="13" t="s">
        <v>143</v>
      </c>
      <c r="AW340" s="13" t="s">
        <v>32</v>
      </c>
      <c r="AX340" s="13" t="s">
        <v>79</v>
      </c>
      <c r="AY340" s="204" t="s">
        <v>134</v>
      </c>
    </row>
    <row r="341" spans="1:65" s="2" customFormat="1" ht="44.25" customHeight="1">
      <c r="A341" s="35"/>
      <c r="B341" s="36"/>
      <c r="C341" s="174" t="s">
        <v>554</v>
      </c>
      <c r="D341" s="174" t="s">
        <v>137</v>
      </c>
      <c r="E341" s="175" t="s">
        <v>555</v>
      </c>
      <c r="F341" s="176" t="s">
        <v>556</v>
      </c>
      <c r="G341" s="177" t="s">
        <v>166</v>
      </c>
      <c r="H341" s="178">
        <v>0.66600000000000004</v>
      </c>
      <c r="I341" s="179"/>
      <c r="J341" s="180">
        <f>ROUND(I341*H341,2)</f>
        <v>0</v>
      </c>
      <c r="K341" s="176" t="s">
        <v>19</v>
      </c>
      <c r="L341" s="40"/>
      <c r="M341" s="181" t="s">
        <v>19</v>
      </c>
      <c r="N341" s="182" t="s">
        <v>43</v>
      </c>
      <c r="O341" s="65"/>
      <c r="P341" s="183">
        <f>O341*H341</f>
        <v>0</v>
      </c>
      <c r="Q341" s="183">
        <v>0</v>
      </c>
      <c r="R341" s="183">
        <f>Q341*H341</f>
        <v>0</v>
      </c>
      <c r="S341" s="183">
        <v>0</v>
      </c>
      <c r="T341" s="18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5" t="s">
        <v>243</v>
      </c>
      <c r="AT341" s="185" t="s">
        <v>137</v>
      </c>
      <c r="AU341" s="185" t="s">
        <v>143</v>
      </c>
      <c r="AY341" s="18" t="s">
        <v>134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18" t="s">
        <v>143</v>
      </c>
      <c r="BK341" s="186">
        <f>ROUND(I341*H341,2)</f>
        <v>0</v>
      </c>
      <c r="BL341" s="18" t="s">
        <v>243</v>
      </c>
      <c r="BM341" s="185" t="s">
        <v>557</v>
      </c>
    </row>
    <row r="342" spans="1:65" s="2" customFormat="1" ht="27">
      <c r="A342" s="35"/>
      <c r="B342" s="36"/>
      <c r="C342" s="37"/>
      <c r="D342" s="187" t="s">
        <v>145</v>
      </c>
      <c r="E342" s="37"/>
      <c r="F342" s="188" t="s">
        <v>556</v>
      </c>
      <c r="G342" s="37"/>
      <c r="H342" s="37"/>
      <c r="I342" s="189"/>
      <c r="J342" s="37"/>
      <c r="K342" s="37"/>
      <c r="L342" s="40"/>
      <c r="M342" s="190"/>
      <c r="N342" s="191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145</v>
      </c>
      <c r="AU342" s="18" t="s">
        <v>143</v>
      </c>
    </row>
    <row r="343" spans="1:65" s="2" customFormat="1" ht="49" customHeight="1">
      <c r="A343" s="35"/>
      <c r="B343" s="36"/>
      <c r="C343" s="174" t="s">
        <v>558</v>
      </c>
      <c r="D343" s="174" t="s">
        <v>137</v>
      </c>
      <c r="E343" s="175" t="s">
        <v>559</v>
      </c>
      <c r="F343" s="176" t="s">
        <v>560</v>
      </c>
      <c r="G343" s="177" t="s">
        <v>166</v>
      </c>
      <c r="H343" s="178">
        <v>0.66600000000000004</v>
      </c>
      <c r="I343" s="179"/>
      <c r="J343" s="180">
        <f>ROUND(I343*H343,2)</f>
        <v>0</v>
      </c>
      <c r="K343" s="176" t="s">
        <v>19</v>
      </c>
      <c r="L343" s="40"/>
      <c r="M343" s="181" t="s">
        <v>19</v>
      </c>
      <c r="N343" s="182" t="s">
        <v>43</v>
      </c>
      <c r="O343" s="65"/>
      <c r="P343" s="183">
        <f>O343*H343</f>
        <v>0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243</v>
      </c>
      <c r="AT343" s="185" t="s">
        <v>137</v>
      </c>
      <c r="AU343" s="185" t="s">
        <v>143</v>
      </c>
      <c r="AY343" s="18" t="s">
        <v>134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143</v>
      </c>
      <c r="BK343" s="186">
        <f>ROUND(I343*H343,2)</f>
        <v>0</v>
      </c>
      <c r="BL343" s="18" t="s">
        <v>243</v>
      </c>
      <c r="BM343" s="185" t="s">
        <v>561</v>
      </c>
    </row>
    <row r="344" spans="1:65" s="2" customFormat="1" ht="27">
      <c r="A344" s="35"/>
      <c r="B344" s="36"/>
      <c r="C344" s="37"/>
      <c r="D344" s="187" t="s">
        <v>145</v>
      </c>
      <c r="E344" s="37"/>
      <c r="F344" s="188" t="s">
        <v>560</v>
      </c>
      <c r="G344" s="37"/>
      <c r="H344" s="37"/>
      <c r="I344" s="189"/>
      <c r="J344" s="37"/>
      <c r="K344" s="37"/>
      <c r="L344" s="40"/>
      <c r="M344" s="190"/>
      <c r="N344" s="191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145</v>
      </c>
      <c r="AU344" s="18" t="s">
        <v>143</v>
      </c>
    </row>
    <row r="345" spans="1:65" s="12" customFormat="1" ht="22.75" customHeight="1">
      <c r="B345" s="158"/>
      <c r="C345" s="159"/>
      <c r="D345" s="160" t="s">
        <v>70</v>
      </c>
      <c r="E345" s="172" t="s">
        <v>562</v>
      </c>
      <c r="F345" s="172" t="s">
        <v>563</v>
      </c>
      <c r="G345" s="159"/>
      <c r="H345" s="159"/>
      <c r="I345" s="162"/>
      <c r="J345" s="173">
        <f>BK345</f>
        <v>0</v>
      </c>
      <c r="K345" s="159"/>
      <c r="L345" s="164"/>
      <c r="M345" s="165"/>
      <c r="N345" s="166"/>
      <c r="O345" s="166"/>
      <c r="P345" s="167">
        <f>SUM(P346:P352)</f>
        <v>0</v>
      </c>
      <c r="Q345" s="166"/>
      <c r="R345" s="167">
        <f>SUM(R346:R352)</f>
        <v>3.6479999999999998E-4</v>
      </c>
      <c r="S345" s="166"/>
      <c r="T345" s="168">
        <f>SUM(T346:T352)</f>
        <v>0</v>
      </c>
      <c r="AR345" s="169" t="s">
        <v>143</v>
      </c>
      <c r="AT345" s="170" t="s">
        <v>70</v>
      </c>
      <c r="AU345" s="170" t="s">
        <v>79</v>
      </c>
      <c r="AY345" s="169" t="s">
        <v>134</v>
      </c>
      <c r="BK345" s="171">
        <f>SUM(BK346:BK352)</f>
        <v>0</v>
      </c>
    </row>
    <row r="346" spans="1:65" s="2" customFormat="1" ht="24.15" customHeight="1">
      <c r="A346" s="35"/>
      <c r="B346" s="36"/>
      <c r="C346" s="174" t="s">
        <v>564</v>
      </c>
      <c r="D346" s="174" t="s">
        <v>137</v>
      </c>
      <c r="E346" s="175" t="s">
        <v>565</v>
      </c>
      <c r="F346" s="176" t="s">
        <v>566</v>
      </c>
      <c r="G346" s="177" t="s">
        <v>174</v>
      </c>
      <c r="H346" s="178">
        <v>0.96</v>
      </c>
      <c r="I346" s="179"/>
      <c r="J346" s="180">
        <f>ROUND(I346*H346,2)</f>
        <v>0</v>
      </c>
      <c r="K346" s="176" t="s">
        <v>19</v>
      </c>
      <c r="L346" s="40"/>
      <c r="M346" s="181" t="s">
        <v>19</v>
      </c>
      <c r="N346" s="182" t="s">
        <v>43</v>
      </c>
      <c r="O346" s="65"/>
      <c r="P346" s="183">
        <f>O346*H346</f>
        <v>0</v>
      </c>
      <c r="Q346" s="183">
        <v>1.3999999999999999E-4</v>
      </c>
      <c r="R346" s="183">
        <f>Q346*H346</f>
        <v>1.3439999999999999E-4</v>
      </c>
      <c r="S346" s="183">
        <v>0</v>
      </c>
      <c r="T346" s="18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85" t="s">
        <v>243</v>
      </c>
      <c r="AT346" s="185" t="s">
        <v>137</v>
      </c>
      <c r="AU346" s="185" t="s">
        <v>143</v>
      </c>
      <c r="AY346" s="18" t="s">
        <v>134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18" t="s">
        <v>143</v>
      </c>
      <c r="BK346" s="186">
        <f>ROUND(I346*H346,2)</f>
        <v>0</v>
      </c>
      <c r="BL346" s="18" t="s">
        <v>243</v>
      </c>
      <c r="BM346" s="185" t="s">
        <v>567</v>
      </c>
    </row>
    <row r="347" spans="1:65" s="2" customFormat="1">
      <c r="A347" s="35"/>
      <c r="B347" s="36"/>
      <c r="C347" s="37"/>
      <c r="D347" s="187" t="s">
        <v>145</v>
      </c>
      <c r="E347" s="37"/>
      <c r="F347" s="188" t="s">
        <v>566</v>
      </c>
      <c r="G347" s="37"/>
      <c r="H347" s="37"/>
      <c r="I347" s="189"/>
      <c r="J347" s="37"/>
      <c r="K347" s="37"/>
      <c r="L347" s="40"/>
      <c r="M347" s="190"/>
      <c r="N347" s="191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145</v>
      </c>
      <c r="AU347" s="18" t="s">
        <v>143</v>
      </c>
    </row>
    <row r="348" spans="1:65" s="13" customFormat="1">
      <c r="B348" s="194"/>
      <c r="C348" s="195"/>
      <c r="D348" s="187" t="s">
        <v>149</v>
      </c>
      <c r="E348" s="196" t="s">
        <v>19</v>
      </c>
      <c r="F348" s="197" t="s">
        <v>568</v>
      </c>
      <c r="G348" s="195"/>
      <c r="H348" s="198">
        <v>0.96</v>
      </c>
      <c r="I348" s="199"/>
      <c r="J348" s="195"/>
      <c r="K348" s="195"/>
      <c r="L348" s="200"/>
      <c r="M348" s="201"/>
      <c r="N348" s="202"/>
      <c r="O348" s="202"/>
      <c r="P348" s="202"/>
      <c r="Q348" s="202"/>
      <c r="R348" s="202"/>
      <c r="S348" s="202"/>
      <c r="T348" s="203"/>
      <c r="AT348" s="204" t="s">
        <v>149</v>
      </c>
      <c r="AU348" s="204" t="s">
        <v>143</v>
      </c>
      <c r="AV348" s="13" t="s">
        <v>143</v>
      </c>
      <c r="AW348" s="13" t="s">
        <v>32</v>
      </c>
      <c r="AX348" s="13" t="s">
        <v>79</v>
      </c>
      <c r="AY348" s="204" t="s">
        <v>134</v>
      </c>
    </row>
    <row r="349" spans="1:65" s="2" customFormat="1" ht="24.15" customHeight="1">
      <c r="A349" s="35"/>
      <c r="B349" s="36"/>
      <c r="C349" s="174" t="s">
        <v>569</v>
      </c>
      <c r="D349" s="174" t="s">
        <v>137</v>
      </c>
      <c r="E349" s="175" t="s">
        <v>570</v>
      </c>
      <c r="F349" s="176" t="s">
        <v>571</v>
      </c>
      <c r="G349" s="177" t="s">
        <v>174</v>
      </c>
      <c r="H349" s="178">
        <v>0.96</v>
      </c>
      <c r="I349" s="179"/>
      <c r="J349" s="180">
        <f>ROUND(I349*H349,2)</f>
        <v>0</v>
      </c>
      <c r="K349" s="176" t="s">
        <v>19</v>
      </c>
      <c r="L349" s="40"/>
      <c r="M349" s="181" t="s">
        <v>19</v>
      </c>
      <c r="N349" s="182" t="s">
        <v>43</v>
      </c>
      <c r="O349" s="65"/>
      <c r="P349" s="183">
        <f>O349*H349</f>
        <v>0</v>
      </c>
      <c r="Q349" s="183">
        <v>1.2E-4</v>
      </c>
      <c r="R349" s="183">
        <f>Q349*H349</f>
        <v>1.1519999999999999E-4</v>
      </c>
      <c r="S349" s="183">
        <v>0</v>
      </c>
      <c r="T349" s="18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5" t="s">
        <v>243</v>
      </c>
      <c r="AT349" s="185" t="s">
        <v>137</v>
      </c>
      <c r="AU349" s="185" t="s">
        <v>143</v>
      </c>
      <c r="AY349" s="18" t="s">
        <v>134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8" t="s">
        <v>143</v>
      </c>
      <c r="BK349" s="186">
        <f>ROUND(I349*H349,2)</f>
        <v>0</v>
      </c>
      <c r="BL349" s="18" t="s">
        <v>243</v>
      </c>
      <c r="BM349" s="185" t="s">
        <v>572</v>
      </c>
    </row>
    <row r="350" spans="1:65" s="2" customFormat="1" ht="18">
      <c r="A350" s="35"/>
      <c r="B350" s="36"/>
      <c r="C350" s="37"/>
      <c r="D350" s="187" t="s">
        <v>145</v>
      </c>
      <c r="E350" s="37"/>
      <c r="F350" s="188" t="s">
        <v>571</v>
      </c>
      <c r="G350" s="37"/>
      <c r="H350" s="37"/>
      <c r="I350" s="189"/>
      <c r="J350" s="37"/>
      <c r="K350" s="37"/>
      <c r="L350" s="40"/>
      <c r="M350" s="190"/>
      <c r="N350" s="191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145</v>
      </c>
      <c r="AU350" s="18" t="s">
        <v>143</v>
      </c>
    </row>
    <row r="351" spans="1:65" s="2" customFormat="1" ht="24.15" customHeight="1">
      <c r="A351" s="35"/>
      <c r="B351" s="36"/>
      <c r="C351" s="174" t="s">
        <v>573</v>
      </c>
      <c r="D351" s="174" t="s">
        <v>137</v>
      </c>
      <c r="E351" s="175" t="s">
        <v>574</v>
      </c>
      <c r="F351" s="176" t="s">
        <v>575</v>
      </c>
      <c r="G351" s="177" t="s">
        <v>174</v>
      </c>
      <c r="H351" s="178">
        <v>0.96</v>
      </c>
      <c r="I351" s="179"/>
      <c r="J351" s="180">
        <f>ROUND(I351*H351,2)</f>
        <v>0</v>
      </c>
      <c r="K351" s="176" t="s">
        <v>19</v>
      </c>
      <c r="L351" s="40"/>
      <c r="M351" s="181" t="s">
        <v>19</v>
      </c>
      <c r="N351" s="182" t="s">
        <v>43</v>
      </c>
      <c r="O351" s="65"/>
      <c r="P351" s="183">
        <f>O351*H351</f>
        <v>0</v>
      </c>
      <c r="Q351" s="183">
        <v>1.2E-4</v>
      </c>
      <c r="R351" s="183">
        <f>Q351*H351</f>
        <v>1.1519999999999999E-4</v>
      </c>
      <c r="S351" s="183">
        <v>0</v>
      </c>
      <c r="T351" s="18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5" t="s">
        <v>243</v>
      </c>
      <c r="AT351" s="185" t="s">
        <v>137</v>
      </c>
      <c r="AU351" s="185" t="s">
        <v>143</v>
      </c>
      <c r="AY351" s="18" t="s">
        <v>134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8" t="s">
        <v>143</v>
      </c>
      <c r="BK351" s="186">
        <f>ROUND(I351*H351,2)</f>
        <v>0</v>
      </c>
      <c r="BL351" s="18" t="s">
        <v>243</v>
      </c>
      <c r="BM351" s="185" t="s">
        <v>576</v>
      </c>
    </row>
    <row r="352" spans="1:65" s="2" customFormat="1" ht="18">
      <c r="A352" s="35"/>
      <c r="B352" s="36"/>
      <c r="C352" s="37"/>
      <c r="D352" s="187" t="s">
        <v>145</v>
      </c>
      <c r="E352" s="37"/>
      <c r="F352" s="188" t="s">
        <v>575</v>
      </c>
      <c r="G352" s="37"/>
      <c r="H352" s="37"/>
      <c r="I352" s="189"/>
      <c r="J352" s="37"/>
      <c r="K352" s="37"/>
      <c r="L352" s="40"/>
      <c r="M352" s="190"/>
      <c r="N352" s="191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145</v>
      </c>
      <c r="AU352" s="18" t="s">
        <v>143</v>
      </c>
    </row>
    <row r="353" spans="1:65" s="12" customFormat="1" ht="22.75" customHeight="1">
      <c r="B353" s="158"/>
      <c r="C353" s="159"/>
      <c r="D353" s="160" t="s">
        <v>70</v>
      </c>
      <c r="E353" s="172" t="s">
        <v>577</v>
      </c>
      <c r="F353" s="172" t="s">
        <v>578</v>
      </c>
      <c r="G353" s="159"/>
      <c r="H353" s="159"/>
      <c r="I353" s="162"/>
      <c r="J353" s="173">
        <f>BK353</f>
        <v>0</v>
      </c>
      <c r="K353" s="159"/>
      <c r="L353" s="164"/>
      <c r="M353" s="165"/>
      <c r="N353" s="166"/>
      <c r="O353" s="166"/>
      <c r="P353" s="167">
        <f>SUM(P354:P363)</f>
        <v>0</v>
      </c>
      <c r="Q353" s="166"/>
      <c r="R353" s="167">
        <f>SUM(R354:R363)</f>
        <v>1.7490720000000001E-2</v>
      </c>
      <c r="S353" s="166"/>
      <c r="T353" s="168">
        <f>SUM(T354:T363)</f>
        <v>3.0860499999999999E-3</v>
      </c>
      <c r="AR353" s="169" t="s">
        <v>143</v>
      </c>
      <c r="AT353" s="170" t="s">
        <v>70</v>
      </c>
      <c r="AU353" s="170" t="s">
        <v>79</v>
      </c>
      <c r="AY353" s="169" t="s">
        <v>134</v>
      </c>
      <c r="BK353" s="171">
        <f>SUM(BK354:BK363)</f>
        <v>0</v>
      </c>
    </row>
    <row r="354" spans="1:65" s="2" customFormat="1" ht="16.5" customHeight="1">
      <c r="A354" s="35"/>
      <c r="B354" s="36"/>
      <c r="C354" s="174" t="s">
        <v>579</v>
      </c>
      <c r="D354" s="174" t="s">
        <v>137</v>
      </c>
      <c r="E354" s="175" t="s">
        <v>580</v>
      </c>
      <c r="F354" s="176" t="s">
        <v>581</v>
      </c>
      <c r="G354" s="177" t="s">
        <v>174</v>
      </c>
      <c r="H354" s="178">
        <v>9.9550000000000001</v>
      </c>
      <c r="I354" s="179"/>
      <c r="J354" s="180">
        <f>ROUND(I354*H354,2)</f>
        <v>0</v>
      </c>
      <c r="K354" s="176" t="s">
        <v>19</v>
      </c>
      <c r="L354" s="40"/>
      <c r="M354" s="181" t="s">
        <v>19</v>
      </c>
      <c r="N354" s="182" t="s">
        <v>43</v>
      </c>
      <c r="O354" s="65"/>
      <c r="P354" s="183">
        <f>O354*H354</f>
        <v>0</v>
      </c>
      <c r="Q354" s="183">
        <v>1E-3</v>
      </c>
      <c r="R354" s="183">
        <f>Q354*H354</f>
        <v>9.9550000000000003E-3</v>
      </c>
      <c r="S354" s="183">
        <v>3.1E-4</v>
      </c>
      <c r="T354" s="184">
        <f>S354*H354</f>
        <v>3.0860499999999999E-3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5" t="s">
        <v>243</v>
      </c>
      <c r="AT354" s="185" t="s">
        <v>137</v>
      </c>
      <c r="AU354" s="185" t="s">
        <v>143</v>
      </c>
      <c r="AY354" s="18" t="s">
        <v>134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8" t="s">
        <v>143</v>
      </c>
      <c r="BK354" s="186">
        <f>ROUND(I354*H354,2)</f>
        <v>0</v>
      </c>
      <c r="BL354" s="18" t="s">
        <v>243</v>
      </c>
      <c r="BM354" s="185" t="s">
        <v>582</v>
      </c>
    </row>
    <row r="355" spans="1:65" s="2" customFormat="1">
      <c r="A355" s="35"/>
      <c r="B355" s="36"/>
      <c r="C355" s="37"/>
      <c r="D355" s="187" t="s">
        <v>145</v>
      </c>
      <c r="E355" s="37"/>
      <c r="F355" s="188" t="s">
        <v>581</v>
      </c>
      <c r="G355" s="37"/>
      <c r="H355" s="37"/>
      <c r="I355" s="189"/>
      <c r="J355" s="37"/>
      <c r="K355" s="37"/>
      <c r="L355" s="40"/>
      <c r="M355" s="190"/>
      <c r="N355" s="19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145</v>
      </c>
      <c r="AU355" s="18" t="s">
        <v>143</v>
      </c>
    </row>
    <row r="356" spans="1:65" s="13" customFormat="1" ht="20">
      <c r="B356" s="194"/>
      <c r="C356" s="195"/>
      <c r="D356" s="187" t="s">
        <v>149</v>
      </c>
      <c r="E356" s="196" t="s">
        <v>19</v>
      </c>
      <c r="F356" s="197" t="s">
        <v>583</v>
      </c>
      <c r="G356" s="195"/>
      <c r="H356" s="198">
        <v>9.9550000000000001</v>
      </c>
      <c r="I356" s="199"/>
      <c r="J356" s="195"/>
      <c r="K356" s="195"/>
      <c r="L356" s="200"/>
      <c r="M356" s="201"/>
      <c r="N356" s="202"/>
      <c r="O356" s="202"/>
      <c r="P356" s="202"/>
      <c r="Q356" s="202"/>
      <c r="R356" s="202"/>
      <c r="S356" s="202"/>
      <c r="T356" s="203"/>
      <c r="AT356" s="204" t="s">
        <v>149</v>
      </c>
      <c r="AU356" s="204" t="s">
        <v>143</v>
      </c>
      <c r="AV356" s="13" t="s">
        <v>143</v>
      </c>
      <c r="AW356" s="13" t="s">
        <v>32</v>
      </c>
      <c r="AX356" s="13" t="s">
        <v>79</v>
      </c>
      <c r="AY356" s="204" t="s">
        <v>134</v>
      </c>
    </row>
    <row r="357" spans="1:65" s="2" customFormat="1" ht="24.15" customHeight="1">
      <c r="A357" s="35"/>
      <c r="B357" s="36"/>
      <c r="C357" s="174" t="s">
        <v>584</v>
      </c>
      <c r="D357" s="174" t="s">
        <v>137</v>
      </c>
      <c r="E357" s="175" t="s">
        <v>585</v>
      </c>
      <c r="F357" s="176" t="s">
        <v>586</v>
      </c>
      <c r="G357" s="177" t="s">
        <v>174</v>
      </c>
      <c r="H357" s="178">
        <v>9.9550000000000001</v>
      </c>
      <c r="I357" s="179"/>
      <c r="J357" s="180">
        <f>ROUND(I357*H357,2)</f>
        <v>0</v>
      </c>
      <c r="K357" s="176" t="s">
        <v>19</v>
      </c>
      <c r="L357" s="40"/>
      <c r="M357" s="181" t="s">
        <v>19</v>
      </c>
      <c r="N357" s="182" t="s">
        <v>43</v>
      </c>
      <c r="O357" s="65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5" t="s">
        <v>243</v>
      </c>
      <c r="AT357" s="185" t="s">
        <v>137</v>
      </c>
      <c r="AU357" s="185" t="s">
        <v>143</v>
      </c>
      <c r="AY357" s="18" t="s">
        <v>134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8" t="s">
        <v>143</v>
      </c>
      <c r="BK357" s="186">
        <f>ROUND(I357*H357,2)</f>
        <v>0</v>
      </c>
      <c r="BL357" s="18" t="s">
        <v>243</v>
      </c>
      <c r="BM357" s="185" t="s">
        <v>587</v>
      </c>
    </row>
    <row r="358" spans="1:65" s="2" customFormat="1" ht="18">
      <c r="A358" s="35"/>
      <c r="B358" s="36"/>
      <c r="C358" s="37"/>
      <c r="D358" s="187" t="s">
        <v>145</v>
      </c>
      <c r="E358" s="37"/>
      <c r="F358" s="188" t="s">
        <v>586</v>
      </c>
      <c r="G358" s="37"/>
      <c r="H358" s="37"/>
      <c r="I358" s="189"/>
      <c r="J358" s="37"/>
      <c r="K358" s="37"/>
      <c r="L358" s="40"/>
      <c r="M358" s="190"/>
      <c r="N358" s="191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145</v>
      </c>
      <c r="AU358" s="18" t="s">
        <v>143</v>
      </c>
    </row>
    <row r="359" spans="1:65" s="2" customFormat="1" ht="33" customHeight="1">
      <c r="A359" s="35"/>
      <c r="B359" s="36"/>
      <c r="C359" s="174" t="s">
        <v>588</v>
      </c>
      <c r="D359" s="174" t="s">
        <v>137</v>
      </c>
      <c r="E359" s="175" t="s">
        <v>589</v>
      </c>
      <c r="F359" s="176" t="s">
        <v>590</v>
      </c>
      <c r="G359" s="177" t="s">
        <v>174</v>
      </c>
      <c r="H359" s="178">
        <v>16.382000000000001</v>
      </c>
      <c r="I359" s="179"/>
      <c r="J359" s="180">
        <f>ROUND(I359*H359,2)</f>
        <v>0</v>
      </c>
      <c r="K359" s="176" t="s">
        <v>19</v>
      </c>
      <c r="L359" s="40"/>
      <c r="M359" s="181" t="s">
        <v>19</v>
      </c>
      <c r="N359" s="182" t="s">
        <v>43</v>
      </c>
      <c r="O359" s="65"/>
      <c r="P359" s="183">
        <f>O359*H359</f>
        <v>0</v>
      </c>
      <c r="Q359" s="183">
        <v>2.0000000000000001E-4</v>
      </c>
      <c r="R359" s="183">
        <f>Q359*H359</f>
        <v>3.2764000000000005E-3</v>
      </c>
      <c r="S359" s="183">
        <v>0</v>
      </c>
      <c r="T359" s="18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5" t="s">
        <v>243</v>
      </c>
      <c r="AT359" s="185" t="s">
        <v>137</v>
      </c>
      <c r="AU359" s="185" t="s">
        <v>143</v>
      </c>
      <c r="AY359" s="18" t="s">
        <v>134</v>
      </c>
      <c r="BE359" s="186">
        <f>IF(N359="základní",J359,0)</f>
        <v>0</v>
      </c>
      <c r="BF359" s="186">
        <f>IF(N359="snížená",J359,0)</f>
        <v>0</v>
      </c>
      <c r="BG359" s="186">
        <f>IF(N359="zákl. přenesená",J359,0)</f>
        <v>0</v>
      </c>
      <c r="BH359" s="186">
        <f>IF(N359="sníž. přenesená",J359,0)</f>
        <v>0</v>
      </c>
      <c r="BI359" s="186">
        <f>IF(N359="nulová",J359,0)</f>
        <v>0</v>
      </c>
      <c r="BJ359" s="18" t="s">
        <v>143</v>
      </c>
      <c r="BK359" s="186">
        <f>ROUND(I359*H359,2)</f>
        <v>0</v>
      </c>
      <c r="BL359" s="18" t="s">
        <v>243</v>
      </c>
      <c r="BM359" s="185" t="s">
        <v>591</v>
      </c>
    </row>
    <row r="360" spans="1:65" s="2" customFormat="1" ht="18">
      <c r="A360" s="35"/>
      <c r="B360" s="36"/>
      <c r="C360" s="37"/>
      <c r="D360" s="187" t="s">
        <v>145</v>
      </c>
      <c r="E360" s="37"/>
      <c r="F360" s="188" t="s">
        <v>590</v>
      </c>
      <c r="G360" s="37"/>
      <c r="H360" s="37"/>
      <c r="I360" s="189"/>
      <c r="J360" s="37"/>
      <c r="K360" s="37"/>
      <c r="L360" s="40"/>
      <c r="M360" s="190"/>
      <c r="N360" s="191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145</v>
      </c>
      <c r="AU360" s="18" t="s">
        <v>143</v>
      </c>
    </row>
    <row r="361" spans="1:65" s="13" customFormat="1">
      <c r="B361" s="194"/>
      <c r="C361" s="195"/>
      <c r="D361" s="187" t="s">
        <v>149</v>
      </c>
      <c r="E361" s="196" t="s">
        <v>19</v>
      </c>
      <c r="F361" s="197" t="s">
        <v>592</v>
      </c>
      <c r="G361" s="195"/>
      <c r="H361" s="198">
        <v>16.382000000000001</v>
      </c>
      <c r="I361" s="199"/>
      <c r="J361" s="195"/>
      <c r="K361" s="195"/>
      <c r="L361" s="200"/>
      <c r="M361" s="201"/>
      <c r="N361" s="202"/>
      <c r="O361" s="202"/>
      <c r="P361" s="202"/>
      <c r="Q361" s="202"/>
      <c r="R361" s="202"/>
      <c r="S361" s="202"/>
      <c r="T361" s="203"/>
      <c r="AT361" s="204" t="s">
        <v>149</v>
      </c>
      <c r="AU361" s="204" t="s">
        <v>143</v>
      </c>
      <c r="AV361" s="13" t="s">
        <v>143</v>
      </c>
      <c r="AW361" s="13" t="s">
        <v>32</v>
      </c>
      <c r="AX361" s="13" t="s">
        <v>79</v>
      </c>
      <c r="AY361" s="204" t="s">
        <v>134</v>
      </c>
    </row>
    <row r="362" spans="1:65" s="2" customFormat="1" ht="55.5" customHeight="1">
      <c r="A362" s="35"/>
      <c r="B362" s="36"/>
      <c r="C362" s="174" t="s">
        <v>593</v>
      </c>
      <c r="D362" s="174" t="s">
        <v>137</v>
      </c>
      <c r="E362" s="175" t="s">
        <v>594</v>
      </c>
      <c r="F362" s="176" t="s">
        <v>595</v>
      </c>
      <c r="G362" s="177" t="s">
        <v>174</v>
      </c>
      <c r="H362" s="178">
        <v>16.382000000000001</v>
      </c>
      <c r="I362" s="179"/>
      <c r="J362" s="180">
        <f>ROUND(I362*H362,2)</f>
        <v>0</v>
      </c>
      <c r="K362" s="176" t="s">
        <v>19</v>
      </c>
      <c r="L362" s="40"/>
      <c r="M362" s="181" t="s">
        <v>19</v>
      </c>
      <c r="N362" s="182" t="s">
        <v>43</v>
      </c>
      <c r="O362" s="65"/>
      <c r="P362" s="183">
        <f>O362*H362</f>
        <v>0</v>
      </c>
      <c r="Q362" s="183">
        <v>2.5999999999999998E-4</v>
      </c>
      <c r="R362" s="183">
        <f>Q362*H362</f>
        <v>4.2593199999999996E-3</v>
      </c>
      <c r="S362" s="183">
        <v>0</v>
      </c>
      <c r="T362" s="184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85" t="s">
        <v>243</v>
      </c>
      <c r="AT362" s="185" t="s">
        <v>137</v>
      </c>
      <c r="AU362" s="185" t="s">
        <v>143</v>
      </c>
      <c r="AY362" s="18" t="s">
        <v>134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8" t="s">
        <v>143</v>
      </c>
      <c r="BK362" s="186">
        <f>ROUND(I362*H362,2)</f>
        <v>0</v>
      </c>
      <c r="BL362" s="18" t="s">
        <v>243</v>
      </c>
      <c r="BM362" s="185" t="s">
        <v>596</v>
      </c>
    </row>
    <row r="363" spans="1:65" s="2" customFormat="1" ht="36">
      <c r="A363" s="35"/>
      <c r="B363" s="36"/>
      <c r="C363" s="37"/>
      <c r="D363" s="187" t="s">
        <v>145</v>
      </c>
      <c r="E363" s="37"/>
      <c r="F363" s="188" t="s">
        <v>595</v>
      </c>
      <c r="G363" s="37"/>
      <c r="H363" s="37"/>
      <c r="I363" s="189"/>
      <c r="J363" s="37"/>
      <c r="K363" s="37"/>
      <c r="L363" s="40"/>
      <c r="M363" s="190"/>
      <c r="N363" s="191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145</v>
      </c>
      <c r="AU363" s="18" t="s">
        <v>143</v>
      </c>
    </row>
    <row r="364" spans="1:65" s="12" customFormat="1" ht="22.75" customHeight="1">
      <c r="B364" s="158"/>
      <c r="C364" s="159"/>
      <c r="D364" s="160" t="s">
        <v>70</v>
      </c>
      <c r="E364" s="172" t="s">
        <v>597</v>
      </c>
      <c r="F364" s="172" t="s">
        <v>598</v>
      </c>
      <c r="G364" s="159"/>
      <c r="H364" s="159"/>
      <c r="I364" s="162"/>
      <c r="J364" s="173">
        <f>BK364</f>
        <v>0</v>
      </c>
      <c r="K364" s="159"/>
      <c r="L364" s="164"/>
      <c r="M364" s="165"/>
      <c r="N364" s="166"/>
      <c r="O364" s="166"/>
      <c r="P364" s="167">
        <f>SUM(P365:P366)</f>
        <v>0</v>
      </c>
      <c r="Q364" s="166"/>
      <c r="R364" s="167">
        <f>SUM(R365:R366)</f>
        <v>1.0000000000000001E-5</v>
      </c>
      <c r="S364" s="166"/>
      <c r="T364" s="168">
        <f>SUM(T365:T366)</f>
        <v>0</v>
      </c>
      <c r="AR364" s="169" t="s">
        <v>143</v>
      </c>
      <c r="AT364" s="170" t="s">
        <v>70</v>
      </c>
      <c r="AU364" s="170" t="s">
        <v>79</v>
      </c>
      <c r="AY364" s="169" t="s">
        <v>134</v>
      </c>
      <c r="BK364" s="171">
        <f>SUM(BK365:BK366)</f>
        <v>0</v>
      </c>
    </row>
    <row r="365" spans="1:65" s="2" customFormat="1" ht="33" customHeight="1">
      <c r="A365" s="35"/>
      <c r="B365" s="36"/>
      <c r="C365" s="174" t="s">
        <v>599</v>
      </c>
      <c r="D365" s="174" t="s">
        <v>137</v>
      </c>
      <c r="E365" s="175" t="s">
        <v>600</v>
      </c>
      <c r="F365" s="176" t="s">
        <v>601</v>
      </c>
      <c r="G365" s="177" t="s">
        <v>454</v>
      </c>
      <c r="H365" s="178">
        <v>1</v>
      </c>
      <c r="I365" s="179"/>
      <c r="J365" s="180">
        <f>ROUND(I365*H365,2)</f>
        <v>0</v>
      </c>
      <c r="K365" s="176" t="s">
        <v>19</v>
      </c>
      <c r="L365" s="40"/>
      <c r="M365" s="181" t="s">
        <v>19</v>
      </c>
      <c r="N365" s="182" t="s">
        <v>43</v>
      </c>
      <c r="O365" s="65"/>
      <c r="P365" s="183">
        <f>O365*H365</f>
        <v>0</v>
      </c>
      <c r="Q365" s="183">
        <v>1.0000000000000001E-5</v>
      </c>
      <c r="R365" s="183">
        <f>Q365*H365</f>
        <v>1.0000000000000001E-5</v>
      </c>
      <c r="S365" s="183">
        <v>0</v>
      </c>
      <c r="T365" s="18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5" t="s">
        <v>243</v>
      </c>
      <c r="AT365" s="185" t="s">
        <v>137</v>
      </c>
      <c r="AU365" s="185" t="s">
        <v>143</v>
      </c>
      <c r="AY365" s="18" t="s">
        <v>134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8" t="s">
        <v>143</v>
      </c>
      <c r="BK365" s="186">
        <f>ROUND(I365*H365,2)</f>
        <v>0</v>
      </c>
      <c r="BL365" s="18" t="s">
        <v>243</v>
      </c>
      <c r="BM365" s="185" t="s">
        <v>602</v>
      </c>
    </row>
    <row r="366" spans="1:65" s="2" customFormat="1" ht="18">
      <c r="A366" s="35"/>
      <c r="B366" s="36"/>
      <c r="C366" s="37"/>
      <c r="D366" s="187" t="s">
        <v>145</v>
      </c>
      <c r="E366" s="37"/>
      <c r="F366" s="188" t="s">
        <v>603</v>
      </c>
      <c r="G366" s="37"/>
      <c r="H366" s="37"/>
      <c r="I366" s="189"/>
      <c r="J366" s="37"/>
      <c r="K366" s="37"/>
      <c r="L366" s="40"/>
      <c r="M366" s="190"/>
      <c r="N366" s="191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145</v>
      </c>
      <c r="AU366" s="18" t="s">
        <v>143</v>
      </c>
    </row>
    <row r="367" spans="1:65" s="12" customFormat="1" ht="26" customHeight="1">
      <c r="B367" s="158"/>
      <c r="C367" s="159"/>
      <c r="D367" s="160" t="s">
        <v>70</v>
      </c>
      <c r="E367" s="161" t="s">
        <v>297</v>
      </c>
      <c r="F367" s="161" t="s">
        <v>604</v>
      </c>
      <c r="G367" s="159"/>
      <c r="H367" s="159"/>
      <c r="I367" s="162"/>
      <c r="J367" s="163">
        <f>BK367</f>
        <v>0</v>
      </c>
      <c r="K367" s="159"/>
      <c r="L367" s="164"/>
      <c r="M367" s="165"/>
      <c r="N367" s="166"/>
      <c r="O367" s="166"/>
      <c r="P367" s="167">
        <f>P368</f>
        <v>0</v>
      </c>
      <c r="Q367" s="166"/>
      <c r="R367" s="167">
        <f>R368</f>
        <v>0</v>
      </c>
      <c r="S367" s="166"/>
      <c r="T367" s="168">
        <f>T368</f>
        <v>0</v>
      </c>
      <c r="AR367" s="169" t="s">
        <v>135</v>
      </c>
      <c r="AT367" s="170" t="s">
        <v>70</v>
      </c>
      <c r="AU367" s="170" t="s">
        <v>71</v>
      </c>
      <c r="AY367" s="169" t="s">
        <v>134</v>
      </c>
      <c r="BK367" s="171">
        <f>BK368</f>
        <v>0</v>
      </c>
    </row>
    <row r="368" spans="1:65" s="12" customFormat="1" ht="22.75" customHeight="1">
      <c r="B368" s="158"/>
      <c r="C368" s="159"/>
      <c r="D368" s="160" t="s">
        <v>70</v>
      </c>
      <c r="E368" s="172" t="s">
        <v>605</v>
      </c>
      <c r="F368" s="172" t="s">
        <v>606</v>
      </c>
      <c r="G368" s="159"/>
      <c r="H368" s="159"/>
      <c r="I368" s="162"/>
      <c r="J368" s="173">
        <f>BK368</f>
        <v>0</v>
      </c>
      <c r="K368" s="159"/>
      <c r="L368" s="164"/>
      <c r="M368" s="165"/>
      <c r="N368" s="166"/>
      <c r="O368" s="166"/>
      <c r="P368" s="167">
        <f>SUM(P369:P370)</f>
        <v>0</v>
      </c>
      <c r="Q368" s="166"/>
      <c r="R368" s="167">
        <f>SUM(R369:R370)</f>
        <v>0</v>
      </c>
      <c r="S368" s="166"/>
      <c r="T368" s="168">
        <f>SUM(T369:T370)</f>
        <v>0</v>
      </c>
      <c r="AR368" s="169" t="s">
        <v>135</v>
      </c>
      <c r="AT368" s="170" t="s">
        <v>70</v>
      </c>
      <c r="AU368" s="170" t="s">
        <v>79</v>
      </c>
      <c r="AY368" s="169" t="s">
        <v>134</v>
      </c>
      <c r="BK368" s="171">
        <f>SUM(BK369:BK370)</f>
        <v>0</v>
      </c>
    </row>
    <row r="369" spans="1:65" s="2" customFormat="1" ht="24.15" customHeight="1">
      <c r="A369" s="35"/>
      <c r="B369" s="36"/>
      <c r="C369" s="174" t="s">
        <v>607</v>
      </c>
      <c r="D369" s="174" t="s">
        <v>137</v>
      </c>
      <c r="E369" s="175" t="s">
        <v>608</v>
      </c>
      <c r="F369" s="176" t="s">
        <v>609</v>
      </c>
      <c r="G369" s="177" t="s">
        <v>454</v>
      </c>
      <c r="H369" s="178">
        <v>1</v>
      </c>
      <c r="I369" s="179">
        <f>'Elektro - uznat'!F10</f>
        <v>0</v>
      </c>
      <c r="J369" s="180">
        <f>ROUND(I369*H369,2)</f>
        <v>0</v>
      </c>
      <c r="K369" s="176" t="s">
        <v>19</v>
      </c>
      <c r="L369" s="40"/>
      <c r="M369" s="181" t="s">
        <v>19</v>
      </c>
      <c r="N369" s="182" t="s">
        <v>43</v>
      </c>
      <c r="O369" s="65"/>
      <c r="P369" s="183">
        <f>O369*H369</f>
        <v>0</v>
      </c>
      <c r="Q369" s="183">
        <v>0</v>
      </c>
      <c r="R369" s="183">
        <f>Q369*H369</f>
        <v>0</v>
      </c>
      <c r="S369" s="183">
        <v>0</v>
      </c>
      <c r="T369" s="184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5" t="s">
        <v>522</v>
      </c>
      <c r="AT369" s="185" t="s">
        <v>137</v>
      </c>
      <c r="AU369" s="185" t="s">
        <v>143</v>
      </c>
      <c r="AY369" s="18" t="s">
        <v>134</v>
      </c>
      <c r="BE369" s="186">
        <f>IF(N369="základní",J369,0)</f>
        <v>0</v>
      </c>
      <c r="BF369" s="186">
        <f>IF(N369="snížená",J369,0)</f>
        <v>0</v>
      </c>
      <c r="BG369" s="186">
        <f>IF(N369="zákl. přenesená",J369,0)</f>
        <v>0</v>
      </c>
      <c r="BH369" s="186">
        <f>IF(N369="sníž. přenesená",J369,0)</f>
        <v>0</v>
      </c>
      <c r="BI369" s="186">
        <f>IF(N369="nulová",J369,0)</f>
        <v>0</v>
      </c>
      <c r="BJ369" s="18" t="s">
        <v>143</v>
      </c>
      <c r="BK369" s="186">
        <f>ROUND(I369*H369,2)</f>
        <v>0</v>
      </c>
      <c r="BL369" s="18" t="s">
        <v>522</v>
      </c>
      <c r="BM369" s="185" t="s">
        <v>610</v>
      </c>
    </row>
    <row r="370" spans="1:65" s="2" customFormat="1">
      <c r="A370" s="35"/>
      <c r="B370" s="36"/>
      <c r="C370" s="37"/>
      <c r="D370" s="187" t="s">
        <v>145</v>
      </c>
      <c r="E370" s="37"/>
      <c r="F370" s="188" t="s">
        <v>609</v>
      </c>
      <c r="G370" s="37"/>
      <c r="H370" s="37"/>
      <c r="I370" s="189"/>
      <c r="J370" s="37"/>
      <c r="K370" s="37"/>
      <c r="L370" s="40"/>
      <c r="M370" s="236"/>
      <c r="N370" s="237"/>
      <c r="O370" s="238"/>
      <c r="P370" s="238"/>
      <c r="Q370" s="238"/>
      <c r="R370" s="238"/>
      <c r="S370" s="238"/>
      <c r="T370" s="239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145</v>
      </c>
      <c r="AU370" s="18" t="s">
        <v>143</v>
      </c>
    </row>
    <row r="371" spans="1:65" s="2" customFormat="1" ht="6.9" customHeight="1">
      <c r="A371" s="35"/>
      <c r="B371" s="48"/>
      <c r="C371" s="49"/>
      <c r="D371" s="49"/>
      <c r="E371" s="49"/>
      <c r="F371" s="49"/>
      <c r="G371" s="49"/>
      <c r="H371" s="49"/>
      <c r="I371" s="49"/>
      <c r="J371" s="49"/>
      <c r="K371" s="49"/>
      <c r="L371" s="40"/>
      <c r="M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</row>
  </sheetData>
  <sheetProtection algorithmName="SHA-512" hashValue="u72DSRhYe8lyz2h8bVqlRRf4Eazc5d3pOtnUY3NMhvrfeALvx4byoYVK/uCAvQaoPL2emrfN33H7siZ+GYAGYw==" saltValue="xtA26nZCc5qCQmO8GSFYnrk4EYrOKqrRFppSDEjS1ijQMMrIoV3grS8tc/Ork0yzpGe6mapyLgLQ+OKiJ45Zpg==" spinCount="100000" sheet="1" objects="1" scenarios="1" formatColumns="0" formatRows="0" autoFilter="0"/>
  <autoFilter ref="C99:K370" xr:uid="{00000000-0009-0000-0000-000001000000}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5" r:id="rId1" xr:uid="{00000000-0004-0000-0100-000000000000}"/>
    <hyperlink ref="F109" r:id="rId2" xr:uid="{00000000-0004-0000-0100-000001000000}"/>
    <hyperlink ref="F113" r:id="rId3" xr:uid="{00000000-0004-0000-0100-000002000000}"/>
    <hyperlink ref="F117" r:id="rId4" xr:uid="{00000000-0004-0000-0100-000003000000}"/>
    <hyperlink ref="F121" r:id="rId5" xr:uid="{00000000-0004-0000-0100-000004000000}"/>
    <hyperlink ref="F125" r:id="rId6" xr:uid="{00000000-0004-0000-0100-000005000000}"/>
    <hyperlink ref="F129" r:id="rId7" xr:uid="{00000000-0004-0000-0100-000006000000}"/>
    <hyperlink ref="F133" r:id="rId8" xr:uid="{00000000-0004-0000-0100-000007000000}"/>
    <hyperlink ref="F137" r:id="rId9" xr:uid="{00000000-0004-0000-0100-000008000000}"/>
    <hyperlink ref="F142" r:id="rId10" xr:uid="{00000000-0004-0000-0100-000009000000}"/>
    <hyperlink ref="F150" r:id="rId11" xr:uid="{00000000-0004-0000-0100-00000A000000}"/>
    <hyperlink ref="F166" r:id="rId12" xr:uid="{00000000-0004-0000-0100-00000B000000}"/>
    <hyperlink ref="F170" r:id="rId13" xr:uid="{00000000-0004-0000-0100-00000C000000}"/>
    <hyperlink ref="F174" r:id="rId14" xr:uid="{00000000-0004-0000-0100-00000D000000}"/>
    <hyperlink ref="F178" r:id="rId15" xr:uid="{00000000-0004-0000-0100-00000E000000}"/>
    <hyperlink ref="F182" r:id="rId16" xr:uid="{00000000-0004-0000-0100-00000F000000}"/>
    <hyperlink ref="F199" r:id="rId17" xr:uid="{00000000-0004-0000-0100-000010000000}"/>
    <hyperlink ref="F206" r:id="rId18" xr:uid="{00000000-0004-0000-0100-000011000000}"/>
    <hyperlink ref="F210" r:id="rId19" xr:uid="{00000000-0004-0000-0100-000012000000}"/>
    <hyperlink ref="F216" r:id="rId20" xr:uid="{00000000-0004-0000-0100-000013000000}"/>
    <hyperlink ref="F220" r:id="rId21" xr:uid="{00000000-0004-0000-0100-000014000000}"/>
    <hyperlink ref="F227" r:id="rId22" xr:uid="{00000000-0004-0000-0100-000015000000}"/>
    <hyperlink ref="F231" r:id="rId23" xr:uid="{00000000-0004-0000-0100-000016000000}"/>
    <hyperlink ref="F235" r:id="rId24" xr:uid="{00000000-0004-0000-0100-000017000000}"/>
    <hyperlink ref="F239" r:id="rId25" xr:uid="{00000000-0004-0000-0100-000018000000}"/>
    <hyperlink ref="F244" r:id="rId26" xr:uid="{00000000-0004-0000-0100-000019000000}"/>
    <hyperlink ref="F308" r:id="rId27" xr:uid="{00000000-0004-0000-0100-00001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493"/>
  <sheetViews>
    <sheetView showGridLines="0" workbookViewId="0">
      <selection activeCell="I492" sqref="I492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88671875" style="1" customWidth="1"/>
    <col min="7" max="7" width="7.44140625" style="1" customWidth="1"/>
    <col min="8" max="8" width="14" style="1" customWidth="1"/>
    <col min="9" max="9" width="15.88671875" style="1" customWidth="1"/>
    <col min="10" max="11" width="22.33203125" style="1" customWidth="1"/>
    <col min="12" max="12" width="9.33203125" style="1" customWidth="1"/>
    <col min="13" max="13" width="10.886718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" customHeight="1">
      <c r="L2" s="629"/>
      <c r="M2" s="629"/>
      <c r="N2" s="629"/>
      <c r="O2" s="629"/>
      <c r="P2" s="629"/>
      <c r="Q2" s="629"/>
      <c r="R2" s="629"/>
      <c r="S2" s="629"/>
      <c r="T2" s="629"/>
      <c r="U2" s="629"/>
      <c r="V2" s="629"/>
      <c r="AT2" s="18" t="s">
        <v>83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" customHeight="1">
      <c r="B4" s="21"/>
      <c r="D4" s="104" t="s">
        <v>91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672" t="str">
        <f>'Rekapitulace stavby'!K6</f>
        <v>Stavební úpravy st.271, Hajnice</v>
      </c>
      <c r="F7" s="673"/>
      <c r="G7" s="673"/>
      <c r="H7" s="673"/>
      <c r="L7" s="21"/>
    </row>
    <row r="8" spans="1:46" s="2" customFormat="1" ht="12" customHeight="1">
      <c r="A8" s="35"/>
      <c r="B8" s="40"/>
      <c r="C8" s="35"/>
      <c r="D8" s="106" t="s">
        <v>92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674" t="s">
        <v>611</v>
      </c>
      <c r="F9" s="675"/>
      <c r="G9" s="675"/>
      <c r="H9" s="67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>
        <f>'Rekapitulace stavby'!AN8</f>
        <v>44684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24</v>
      </c>
      <c r="E14" s="35"/>
      <c r="F14" s="35"/>
      <c r="G14" s="35"/>
      <c r="H14" s="35"/>
      <c r="I14" s="106" t="s">
        <v>25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26</v>
      </c>
      <c r="F15" s="35"/>
      <c r="G15" s="35"/>
      <c r="H15" s="35"/>
      <c r="I15" s="106" t="s">
        <v>27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28</v>
      </c>
      <c r="E17" s="35"/>
      <c r="F17" s="35"/>
      <c r="G17" s="35"/>
      <c r="H17" s="35"/>
      <c r="I17" s="106" t="s">
        <v>25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676" t="str">
        <f>'Rekapitulace stavby'!E14</f>
        <v>Vyplň údaj</v>
      </c>
      <c r="F18" s="677"/>
      <c r="G18" s="677"/>
      <c r="H18" s="677"/>
      <c r="I18" s="106" t="s">
        <v>27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30</v>
      </c>
      <c r="E20" s="35"/>
      <c r="F20" s="35"/>
      <c r="G20" s="35"/>
      <c r="H20" s="35"/>
      <c r="I20" s="106" t="s">
        <v>25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31</v>
      </c>
      <c r="F21" s="35"/>
      <c r="G21" s="35"/>
      <c r="H21" s="35"/>
      <c r="I21" s="106" t="s">
        <v>27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33</v>
      </c>
      <c r="E23" s="35"/>
      <c r="F23" s="35"/>
      <c r="G23" s="35"/>
      <c r="H23" s="35"/>
      <c r="I23" s="106" t="s">
        <v>25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34</v>
      </c>
      <c r="F24" s="35"/>
      <c r="G24" s="35"/>
      <c r="H24" s="35"/>
      <c r="I24" s="106" t="s">
        <v>27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678" t="s">
        <v>19</v>
      </c>
      <c r="F27" s="678"/>
      <c r="G27" s="678"/>
      <c r="H27" s="67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ROUND(J100,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41</v>
      </c>
      <c r="E33" s="106" t="s">
        <v>42</v>
      </c>
      <c r="F33" s="118">
        <f>ROUND((SUM(BE100:BE492)),  2)</f>
        <v>0</v>
      </c>
      <c r="G33" s="35"/>
      <c r="H33" s="35"/>
      <c r="I33" s="119">
        <v>0.21</v>
      </c>
      <c r="J33" s="118">
        <f>ROUND(((SUM(BE100:BE492))*I33),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43</v>
      </c>
      <c r="F34" s="118">
        <f>ROUND((SUM(BF100:BF492)),  2)</f>
        <v>0</v>
      </c>
      <c r="G34" s="35"/>
      <c r="H34" s="35"/>
      <c r="I34" s="119">
        <v>0.15</v>
      </c>
      <c r="J34" s="118">
        <f>ROUND(((SUM(BF100:BF492))*I34),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44</v>
      </c>
      <c r="F35" s="118">
        <f>ROUND((SUM(BG100:BG492)),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45</v>
      </c>
      <c r="F36" s="118">
        <f>ROUND((SUM(BH100:BH492)),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46</v>
      </c>
      <c r="F37" s="118">
        <f>ROUND((SUM(BI100:BI492)),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670" t="str">
        <f>E7</f>
        <v>Stavební úpravy st.271, Hajnice</v>
      </c>
      <c r="F48" s="671"/>
      <c r="G48" s="671"/>
      <c r="H48" s="6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658" t="str">
        <f>E9</f>
        <v>02 - Stavební úpravy - NEUZNATELNÉ NÁKLADY</v>
      </c>
      <c r="F50" s="669"/>
      <c r="G50" s="669"/>
      <c r="H50" s="66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k.ú.Brusnice</v>
      </c>
      <c r="G52" s="37"/>
      <c r="H52" s="37"/>
      <c r="I52" s="30" t="s">
        <v>23</v>
      </c>
      <c r="J52" s="60">
        <f>IF(J12="","",J12)</f>
        <v>44684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24</v>
      </c>
      <c r="D54" s="37"/>
      <c r="E54" s="37"/>
      <c r="F54" s="28" t="str">
        <f>E15</f>
        <v>Barevné domky Hajnice, Hajnice 46, Hajnice</v>
      </c>
      <c r="G54" s="37"/>
      <c r="H54" s="37"/>
      <c r="I54" s="30" t="s">
        <v>30</v>
      </c>
      <c r="J54" s="33" t="str">
        <f>E21</f>
        <v>Vladimír Mucha, DiS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Ondřej Gerhart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4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95</v>
      </c>
      <c r="D57" s="132"/>
      <c r="E57" s="132"/>
      <c r="F57" s="132"/>
      <c r="G57" s="132"/>
      <c r="H57" s="132"/>
      <c r="I57" s="132"/>
      <c r="J57" s="133" t="s">
        <v>96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4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J100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" customHeight="1">
      <c r="B60" s="135"/>
      <c r="C60" s="136"/>
      <c r="D60" s="137" t="s">
        <v>98</v>
      </c>
      <c r="E60" s="138"/>
      <c r="F60" s="138"/>
      <c r="G60" s="138"/>
      <c r="H60" s="138"/>
      <c r="I60" s="138"/>
      <c r="J60" s="139">
        <f>J101</f>
        <v>0</v>
      </c>
      <c r="K60" s="136"/>
      <c r="L60" s="140"/>
    </row>
    <row r="61" spans="1:47" s="10" customFormat="1" ht="20" customHeight="1">
      <c r="B61" s="141"/>
      <c r="C61" s="142"/>
      <c r="D61" s="143" t="s">
        <v>99</v>
      </c>
      <c r="E61" s="144"/>
      <c r="F61" s="144"/>
      <c r="G61" s="144"/>
      <c r="H61" s="144"/>
      <c r="I61" s="144"/>
      <c r="J61" s="145">
        <f>J102</f>
        <v>0</v>
      </c>
      <c r="K61" s="142"/>
      <c r="L61" s="146"/>
    </row>
    <row r="62" spans="1:47" s="10" customFormat="1" ht="20" customHeight="1">
      <c r="B62" s="141"/>
      <c r="C62" s="142"/>
      <c r="D62" s="143" t="s">
        <v>100</v>
      </c>
      <c r="E62" s="144"/>
      <c r="F62" s="144"/>
      <c r="G62" s="144"/>
      <c r="H62" s="144"/>
      <c r="I62" s="144"/>
      <c r="J62" s="145">
        <f>J125</f>
        <v>0</v>
      </c>
      <c r="K62" s="142"/>
      <c r="L62" s="146"/>
    </row>
    <row r="63" spans="1:47" s="10" customFormat="1" ht="20" customHeight="1">
      <c r="B63" s="141"/>
      <c r="C63" s="142"/>
      <c r="D63" s="143" t="s">
        <v>101</v>
      </c>
      <c r="E63" s="144"/>
      <c r="F63" s="144"/>
      <c r="G63" s="144"/>
      <c r="H63" s="144"/>
      <c r="I63" s="144"/>
      <c r="J63" s="145">
        <f>J130</f>
        <v>0</v>
      </c>
      <c r="K63" s="142"/>
      <c r="L63" s="146"/>
    </row>
    <row r="64" spans="1:47" s="10" customFormat="1" ht="20" customHeight="1">
      <c r="B64" s="141"/>
      <c r="C64" s="142"/>
      <c r="D64" s="143" t="s">
        <v>103</v>
      </c>
      <c r="E64" s="144"/>
      <c r="F64" s="144"/>
      <c r="G64" s="144"/>
      <c r="H64" s="144"/>
      <c r="I64" s="144"/>
      <c r="J64" s="145">
        <f>J204</f>
        <v>0</v>
      </c>
      <c r="K64" s="142"/>
      <c r="L64" s="146"/>
    </row>
    <row r="65" spans="2:12" s="10" customFormat="1" ht="20" customHeight="1">
      <c r="B65" s="141"/>
      <c r="C65" s="142"/>
      <c r="D65" s="143" t="s">
        <v>102</v>
      </c>
      <c r="E65" s="144"/>
      <c r="F65" s="144"/>
      <c r="G65" s="144"/>
      <c r="H65" s="144"/>
      <c r="I65" s="144"/>
      <c r="J65" s="145">
        <f>J219</f>
        <v>0</v>
      </c>
      <c r="K65" s="142"/>
      <c r="L65" s="146"/>
    </row>
    <row r="66" spans="2:12" s="10" customFormat="1" ht="20" customHeight="1">
      <c r="B66" s="141"/>
      <c r="C66" s="142"/>
      <c r="D66" s="143" t="s">
        <v>105</v>
      </c>
      <c r="E66" s="144"/>
      <c r="F66" s="144"/>
      <c r="G66" s="144"/>
      <c r="H66" s="144"/>
      <c r="I66" s="144"/>
      <c r="J66" s="145">
        <f>J280</f>
        <v>0</v>
      </c>
      <c r="K66" s="142"/>
      <c r="L66" s="146"/>
    </row>
    <row r="67" spans="2:12" s="10" customFormat="1" ht="20" customHeight="1">
      <c r="B67" s="141"/>
      <c r="C67" s="142"/>
      <c r="D67" s="143" t="s">
        <v>106</v>
      </c>
      <c r="E67" s="144"/>
      <c r="F67" s="144"/>
      <c r="G67" s="144"/>
      <c r="H67" s="144"/>
      <c r="I67" s="144"/>
      <c r="J67" s="145">
        <f>J292</f>
        <v>0</v>
      </c>
      <c r="K67" s="142"/>
      <c r="L67" s="146"/>
    </row>
    <row r="68" spans="2:12" s="9" customFormat="1" ht="24.9" customHeight="1">
      <c r="B68" s="135"/>
      <c r="C68" s="136"/>
      <c r="D68" s="137" t="s">
        <v>107</v>
      </c>
      <c r="E68" s="138"/>
      <c r="F68" s="138"/>
      <c r="G68" s="138"/>
      <c r="H68" s="138"/>
      <c r="I68" s="138"/>
      <c r="J68" s="139">
        <f>J295</f>
        <v>0</v>
      </c>
      <c r="K68" s="136"/>
      <c r="L68" s="140"/>
    </row>
    <row r="69" spans="2:12" s="10" customFormat="1" ht="20" customHeight="1">
      <c r="B69" s="141"/>
      <c r="C69" s="142"/>
      <c r="D69" s="143" t="s">
        <v>612</v>
      </c>
      <c r="E69" s="144"/>
      <c r="F69" s="144"/>
      <c r="G69" s="144"/>
      <c r="H69" s="144"/>
      <c r="I69" s="144"/>
      <c r="J69" s="145">
        <f>J296</f>
        <v>0</v>
      </c>
      <c r="K69" s="142"/>
      <c r="L69" s="146"/>
    </row>
    <row r="70" spans="2:12" s="10" customFormat="1" ht="20" customHeight="1">
      <c r="B70" s="141"/>
      <c r="C70" s="142"/>
      <c r="D70" s="143" t="s">
        <v>109</v>
      </c>
      <c r="E70" s="144"/>
      <c r="F70" s="144"/>
      <c r="G70" s="144"/>
      <c r="H70" s="144"/>
      <c r="I70" s="144"/>
      <c r="J70" s="145">
        <f>J317</f>
        <v>0</v>
      </c>
      <c r="K70" s="142"/>
      <c r="L70" s="146"/>
    </row>
    <row r="71" spans="2:12" s="10" customFormat="1" ht="20" customHeight="1">
      <c r="B71" s="141"/>
      <c r="C71" s="142"/>
      <c r="D71" s="143" t="s">
        <v>110</v>
      </c>
      <c r="E71" s="144"/>
      <c r="F71" s="144"/>
      <c r="G71" s="144"/>
      <c r="H71" s="144"/>
      <c r="I71" s="144"/>
      <c r="J71" s="145">
        <f>J320</f>
        <v>0</v>
      </c>
      <c r="K71" s="142"/>
      <c r="L71" s="146"/>
    </row>
    <row r="72" spans="2:12" s="10" customFormat="1" ht="20" customHeight="1">
      <c r="B72" s="141"/>
      <c r="C72" s="142"/>
      <c r="D72" s="143" t="s">
        <v>613</v>
      </c>
      <c r="E72" s="144"/>
      <c r="F72" s="144"/>
      <c r="G72" s="144"/>
      <c r="H72" s="144"/>
      <c r="I72" s="144"/>
      <c r="J72" s="145">
        <f>J323</f>
        <v>0</v>
      </c>
      <c r="K72" s="142"/>
      <c r="L72" s="146"/>
    </row>
    <row r="73" spans="2:12" s="10" customFormat="1" ht="20" customHeight="1">
      <c r="B73" s="141"/>
      <c r="C73" s="142"/>
      <c r="D73" s="143" t="s">
        <v>614</v>
      </c>
      <c r="E73" s="144"/>
      <c r="F73" s="144"/>
      <c r="G73" s="144"/>
      <c r="H73" s="144"/>
      <c r="I73" s="144"/>
      <c r="J73" s="145">
        <f>J341</f>
        <v>0</v>
      </c>
      <c r="K73" s="142"/>
      <c r="L73" s="146"/>
    </row>
    <row r="74" spans="2:12" s="10" customFormat="1" ht="20" customHeight="1">
      <c r="B74" s="141"/>
      <c r="C74" s="142"/>
      <c r="D74" s="143" t="s">
        <v>111</v>
      </c>
      <c r="E74" s="144"/>
      <c r="F74" s="144"/>
      <c r="G74" s="144"/>
      <c r="H74" s="144"/>
      <c r="I74" s="144"/>
      <c r="J74" s="145">
        <f>J352</f>
        <v>0</v>
      </c>
      <c r="K74" s="142"/>
      <c r="L74" s="146"/>
    </row>
    <row r="75" spans="2:12" s="10" customFormat="1" ht="20" customHeight="1">
      <c r="B75" s="141"/>
      <c r="C75" s="142"/>
      <c r="D75" s="143" t="s">
        <v>615</v>
      </c>
      <c r="E75" s="144"/>
      <c r="F75" s="144"/>
      <c r="G75" s="144"/>
      <c r="H75" s="144"/>
      <c r="I75" s="144"/>
      <c r="J75" s="145">
        <f>J389</f>
        <v>0</v>
      </c>
      <c r="K75" s="142"/>
      <c r="L75" s="146"/>
    </row>
    <row r="76" spans="2:12" s="10" customFormat="1" ht="20" customHeight="1">
      <c r="B76" s="141"/>
      <c r="C76" s="142"/>
      <c r="D76" s="143" t="s">
        <v>113</v>
      </c>
      <c r="E76" s="144"/>
      <c r="F76" s="144"/>
      <c r="G76" s="144"/>
      <c r="H76" s="144"/>
      <c r="I76" s="144"/>
      <c r="J76" s="145">
        <f>J441</f>
        <v>0</v>
      </c>
      <c r="K76" s="142"/>
      <c r="L76" s="146"/>
    </row>
    <row r="77" spans="2:12" s="10" customFormat="1" ht="20" customHeight="1">
      <c r="B77" s="141"/>
      <c r="C77" s="142"/>
      <c r="D77" s="143" t="s">
        <v>114</v>
      </c>
      <c r="E77" s="144"/>
      <c r="F77" s="144"/>
      <c r="G77" s="144"/>
      <c r="H77" s="144"/>
      <c r="I77" s="144"/>
      <c r="J77" s="145">
        <f>J456</f>
        <v>0</v>
      </c>
      <c r="K77" s="142"/>
      <c r="L77" s="146"/>
    </row>
    <row r="78" spans="2:12" s="10" customFormat="1" ht="20" customHeight="1">
      <c r="B78" s="141"/>
      <c r="C78" s="142"/>
      <c r="D78" s="143" t="s">
        <v>115</v>
      </c>
      <c r="E78" s="144"/>
      <c r="F78" s="144"/>
      <c r="G78" s="144"/>
      <c r="H78" s="144"/>
      <c r="I78" s="144"/>
      <c r="J78" s="145">
        <f>J464</f>
        <v>0</v>
      </c>
      <c r="K78" s="142"/>
      <c r="L78" s="146"/>
    </row>
    <row r="79" spans="2:12" s="9" customFormat="1" ht="24.9" customHeight="1">
      <c r="B79" s="135"/>
      <c r="C79" s="136"/>
      <c r="D79" s="137" t="s">
        <v>117</v>
      </c>
      <c r="E79" s="138"/>
      <c r="F79" s="138"/>
      <c r="G79" s="138"/>
      <c r="H79" s="138"/>
      <c r="I79" s="138"/>
      <c r="J79" s="139">
        <f>J489</f>
        <v>0</v>
      </c>
      <c r="K79" s="136"/>
      <c r="L79" s="140"/>
    </row>
    <row r="80" spans="2:12" s="10" customFormat="1" ht="20" customHeight="1">
      <c r="B80" s="141"/>
      <c r="C80" s="142"/>
      <c r="D80" s="143" t="s">
        <v>118</v>
      </c>
      <c r="E80" s="144"/>
      <c r="F80" s="144"/>
      <c r="G80" s="144"/>
      <c r="H80" s="144"/>
      <c r="I80" s="144"/>
      <c r="J80" s="145">
        <f>J490</f>
        <v>0</v>
      </c>
      <c r="K80" s="142"/>
      <c r="L80" s="146"/>
    </row>
    <row r="81" spans="1:31" s="2" customFormat="1" ht="21.7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6.9" customHeight="1">
      <c r="A82" s="35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6" spans="1:31" s="2" customFormat="1" ht="6.9" customHeight="1">
      <c r="A86" s="35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2" customFormat="1" ht="24.9" customHeight="1">
      <c r="A87" s="35"/>
      <c r="B87" s="36"/>
      <c r="C87" s="24" t="s">
        <v>119</v>
      </c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2" customHeight="1">
      <c r="A89" s="35"/>
      <c r="B89" s="36"/>
      <c r="C89" s="30" t="s">
        <v>16</v>
      </c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6.5" customHeight="1">
      <c r="A90" s="35"/>
      <c r="B90" s="36"/>
      <c r="C90" s="37"/>
      <c r="D90" s="37"/>
      <c r="E90" s="670" t="str">
        <f>E7</f>
        <v>Stavební úpravy st.271, Hajnice</v>
      </c>
      <c r="F90" s="671"/>
      <c r="G90" s="671"/>
      <c r="H90" s="671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92</v>
      </c>
      <c r="D91" s="37"/>
      <c r="E91" s="37"/>
      <c r="F91" s="37"/>
      <c r="G91" s="37"/>
      <c r="H91" s="37"/>
      <c r="I91" s="37"/>
      <c r="J91" s="37"/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6.5" customHeight="1">
      <c r="A92" s="35"/>
      <c r="B92" s="36"/>
      <c r="C92" s="37"/>
      <c r="D92" s="37"/>
      <c r="E92" s="658" t="str">
        <f>E9</f>
        <v>02 - Stavební úpravy - NEUZNATELNÉ NÁKLADY</v>
      </c>
      <c r="F92" s="669"/>
      <c r="G92" s="669"/>
      <c r="H92" s="669"/>
      <c r="I92" s="37"/>
      <c r="J92" s="37"/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6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2" customHeight="1">
      <c r="A94" s="35"/>
      <c r="B94" s="36"/>
      <c r="C94" s="30" t="s">
        <v>21</v>
      </c>
      <c r="D94" s="37"/>
      <c r="E94" s="37"/>
      <c r="F94" s="28" t="str">
        <f>F12</f>
        <v>k.ú.Brusnice</v>
      </c>
      <c r="G94" s="37"/>
      <c r="H94" s="37"/>
      <c r="I94" s="30" t="s">
        <v>23</v>
      </c>
      <c r="J94" s="60">
        <f>IF(J12="","",J12)</f>
        <v>44684</v>
      </c>
      <c r="K94" s="37"/>
      <c r="L94" s="10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6.9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0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15" customHeight="1">
      <c r="A96" s="35"/>
      <c r="B96" s="36"/>
      <c r="C96" s="30" t="s">
        <v>24</v>
      </c>
      <c r="D96" s="37"/>
      <c r="E96" s="37"/>
      <c r="F96" s="28" t="str">
        <f>E15</f>
        <v>Barevné domky Hajnice, Hajnice 46, Hajnice</v>
      </c>
      <c r="G96" s="37"/>
      <c r="H96" s="37"/>
      <c r="I96" s="30" t="s">
        <v>30</v>
      </c>
      <c r="J96" s="33" t="str">
        <f>E21</f>
        <v>Vladimír Mucha, DiS</v>
      </c>
      <c r="K96" s="37"/>
      <c r="L96" s="107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5.15" customHeight="1">
      <c r="A97" s="35"/>
      <c r="B97" s="36"/>
      <c r="C97" s="30" t="s">
        <v>28</v>
      </c>
      <c r="D97" s="37"/>
      <c r="E97" s="37"/>
      <c r="F97" s="28" t="str">
        <f>IF(E18="","",E18)</f>
        <v>Vyplň údaj</v>
      </c>
      <c r="G97" s="37"/>
      <c r="H97" s="37"/>
      <c r="I97" s="30" t="s">
        <v>33</v>
      </c>
      <c r="J97" s="33" t="str">
        <f>E24</f>
        <v>Ondřej Gerhart</v>
      </c>
      <c r="K97" s="37"/>
      <c r="L97" s="107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0.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107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11" customFormat="1" ht="29.25" customHeight="1">
      <c r="A99" s="147"/>
      <c r="B99" s="148"/>
      <c r="C99" s="149" t="s">
        <v>120</v>
      </c>
      <c r="D99" s="150" t="s">
        <v>56</v>
      </c>
      <c r="E99" s="150" t="s">
        <v>52</v>
      </c>
      <c r="F99" s="150" t="s">
        <v>53</v>
      </c>
      <c r="G99" s="150" t="s">
        <v>121</v>
      </c>
      <c r="H99" s="150" t="s">
        <v>122</v>
      </c>
      <c r="I99" s="150" t="s">
        <v>123</v>
      </c>
      <c r="J99" s="150" t="s">
        <v>96</v>
      </c>
      <c r="K99" s="151" t="s">
        <v>124</v>
      </c>
      <c r="L99" s="152"/>
      <c r="M99" s="69" t="s">
        <v>19</v>
      </c>
      <c r="N99" s="70" t="s">
        <v>41</v>
      </c>
      <c r="O99" s="70" t="s">
        <v>125</v>
      </c>
      <c r="P99" s="70" t="s">
        <v>126</v>
      </c>
      <c r="Q99" s="70" t="s">
        <v>127</v>
      </c>
      <c r="R99" s="70" t="s">
        <v>128</v>
      </c>
      <c r="S99" s="70" t="s">
        <v>129</v>
      </c>
      <c r="T99" s="71" t="s">
        <v>130</v>
      </c>
      <c r="U99" s="147"/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</row>
    <row r="100" spans="1:65" s="2" customFormat="1" ht="22.75" customHeight="1">
      <c r="A100" s="35"/>
      <c r="B100" s="36"/>
      <c r="C100" s="76" t="s">
        <v>131</v>
      </c>
      <c r="D100" s="37"/>
      <c r="E100" s="37"/>
      <c r="F100" s="37"/>
      <c r="G100" s="37"/>
      <c r="H100" s="37"/>
      <c r="I100" s="37"/>
      <c r="J100" s="153">
        <f>BK100</f>
        <v>0</v>
      </c>
      <c r="K100" s="37"/>
      <c r="L100" s="40"/>
      <c r="M100" s="72"/>
      <c r="N100" s="154"/>
      <c r="O100" s="73"/>
      <c r="P100" s="155">
        <f>P101+P295+P489</f>
        <v>0</v>
      </c>
      <c r="Q100" s="73"/>
      <c r="R100" s="155">
        <f>R101+R295+R489</f>
        <v>9.1234320399999991</v>
      </c>
      <c r="S100" s="73"/>
      <c r="T100" s="156">
        <f>T101+T295+T489</f>
        <v>8.2348862599999997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70</v>
      </c>
      <c r="AU100" s="18" t="s">
        <v>97</v>
      </c>
      <c r="BK100" s="157">
        <f>BK101+BK295+BK489</f>
        <v>0</v>
      </c>
    </row>
    <row r="101" spans="1:65" s="12" customFormat="1" ht="26" customHeight="1">
      <c r="B101" s="158"/>
      <c r="C101" s="159"/>
      <c r="D101" s="160" t="s">
        <v>70</v>
      </c>
      <c r="E101" s="161" t="s">
        <v>132</v>
      </c>
      <c r="F101" s="161" t="s">
        <v>133</v>
      </c>
      <c r="G101" s="159"/>
      <c r="H101" s="159"/>
      <c r="I101" s="162"/>
      <c r="J101" s="163">
        <f>BK101</f>
        <v>0</v>
      </c>
      <c r="K101" s="159"/>
      <c r="L101" s="164"/>
      <c r="M101" s="165"/>
      <c r="N101" s="166"/>
      <c r="O101" s="166"/>
      <c r="P101" s="167">
        <f>P102+P125+P130+P204+P219+P280+P292</f>
        <v>0</v>
      </c>
      <c r="Q101" s="166"/>
      <c r="R101" s="167">
        <f>R102+R125+R130+R204+R219+R280+R292</f>
        <v>7.9029880399999994</v>
      </c>
      <c r="S101" s="166"/>
      <c r="T101" s="168">
        <f>T102+T125+T130+T204+T219+T280+T292</f>
        <v>8.0870519999999999</v>
      </c>
      <c r="AR101" s="169" t="s">
        <v>79</v>
      </c>
      <c r="AT101" s="170" t="s">
        <v>70</v>
      </c>
      <c r="AU101" s="170" t="s">
        <v>71</v>
      </c>
      <c r="AY101" s="169" t="s">
        <v>134</v>
      </c>
      <c r="BK101" s="171">
        <f>BK102+BK125+BK130+BK204+BK219+BK280+BK292</f>
        <v>0</v>
      </c>
    </row>
    <row r="102" spans="1:65" s="12" customFormat="1" ht="22.75" customHeight="1">
      <c r="B102" s="158"/>
      <c r="C102" s="159"/>
      <c r="D102" s="160" t="s">
        <v>70</v>
      </c>
      <c r="E102" s="172" t="s">
        <v>135</v>
      </c>
      <c r="F102" s="172" t="s">
        <v>136</v>
      </c>
      <c r="G102" s="159"/>
      <c r="H102" s="159"/>
      <c r="I102" s="162"/>
      <c r="J102" s="173">
        <f>BK102</f>
        <v>0</v>
      </c>
      <c r="K102" s="159"/>
      <c r="L102" s="164"/>
      <c r="M102" s="165"/>
      <c r="N102" s="166"/>
      <c r="O102" s="166"/>
      <c r="P102" s="167">
        <f>SUM(P103:P124)</f>
        <v>0</v>
      </c>
      <c r="Q102" s="166"/>
      <c r="R102" s="167">
        <f>SUM(R103:R124)</f>
        <v>1.11902093</v>
      </c>
      <c r="S102" s="166"/>
      <c r="T102" s="168">
        <f>SUM(T103:T124)</f>
        <v>0</v>
      </c>
      <c r="AR102" s="169" t="s">
        <v>79</v>
      </c>
      <c r="AT102" s="170" t="s">
        <v>70</v>
      </c>
      <c r="AU102" s="170" t="s">
        <v>79</v>
      </c>
      <c r="AY102" s="169" t="s">
        <v>134</v>
      </c>
      <c r="BK102" s="171">
        <f>SUM(BK103:BK124)</f>
        <v>0</v>
      </c>
    </row>
    <row r="103" spans="1:65" s="2" customFormat="1" ht="33" customHeight="1">
      <c r="A103" s="35"/>
      <c r="B103" s="36"/>
      <c r="C103" s="174" t="s">
        <v>79</v>
      </c>
      <c r="D103" s="174" t="s">
        <v>137</v>
      </c>
      <c r="E103" s="175" t="s">
        <v>151</v>
      </c>
      <c r="F103" s="176" t="s">
        <v>152</v>
      </c>
      <c r="G103" s="177" t="s">
        <v>153</v>
      </c>
      <c r="H103" s="178">
        <v>2</v>
      </c>
      <c r="I103" s="179"/>
      <c r="J103" s="180">
        <f>ROUND(I103*H103,2)</f>
        <v>0</v>
      </c>
      <c r="K103" s="176" t="s">
        <v>141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2.6280000000000001E-2</v>
      </c>
      <c r="R103" s="183">
        <f>Q103*H103</f>
        <v>5.2560000000000003E-2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142</v>
      </c>
      <c r="AT103" s="185" t="s">
        <v>137</v>
      </c>
      <c r="AU103" s="185" t="s">
        <v>143</v>
      </c>
      <c r="AY103" s="18" t="s">
        <v>134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143</v>
      </c>
      <c r="BK103" s="186">
        <f>ROUND(I103*H103,2)</f>
        <v>0</v>
      </c>
      <c r="BL103" s="18" t="s">
        <v>142</v>
      </c>
      <c r="BM103" s="185" t="s">
        <v>616</v>
      </c>
    </row>
    <row r="104" spans="1:65" s="2" customFormat="1" ht="27">
      <c r="A104" s="35"/>
      <c r="B104" s="36"/>
      <c r="C104" s="37"/>
      <c r="D104" s="187" t="s">
        <v>145</v>
      </c>
      <c r="E104" s="37"/>
      <c r="F104" s="188" t="s">
        <v>155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145</v>
      </c>
      <c r="AU104" s="18" t="s">
        <v>143</v>
      </c>
    </row>
    <row r="105" spans="1:65" s="2" customFormat="1">
      <c r="A105" s="35"/>
      <c r="B105" s="36"/>
      <c r="C105" s="37"/>
      <c r="D105" s="192" t="s">
        <v>147</v>
      </c>
      <c r="E105" s="37"/>
      <c r="F105" s="193" t="s">
        <v>156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147</v>
      </c>
      <c r="AU105" s="18" t="s">
        <v>143</v>
      </c>
    </row>
    <row r="106" spans="1:65" s="13" customFormat="1">
      <c r="B106" s="194"/>
      <c r="C106" s="195"/>
      <c r="D106" s="187" t="s">
        <v>149</v>
      </c>
      <c r="E106" s="196" t="s">
        <v>19</v>
      </c>
      <c r="F106" s="197" t="s">
        <v>617</v>
      </c>
      <c r="G106" s="195"/>
      <c r="H106" s="198">
        <v>2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149</v>
      </c>
      <c r="AU106" s="204" t="s">
        <v>143</v>
      </c>
      <c r="AV106" s="13" t="s">
        <v>143</v>
      </c>
      <c r="AW106" s="13" t="s">
        <v>32</v>
      </c>
      <c r="AX106" s="13" t="s">
        <v>79</v>
      </c>
      <c r="AY106" s="204" t="s">
        <v>134</v>
      </c>
    </row>
    <row r="107" spans="1:65" s="2" customFormat="1" ht="33" customHeight="1">
      <c r="A107" s="35"/>
      <c r="B107" s="36"/>
      <c r="C107" s="174" t="s">
        <v>143</v>
      </c>
      <c r="D107" s="174" t="s">
        <v>137</v>
      </c>
      <c r="E107" s="175" t="s">
        <v>618</v>
      </c>
      <c r="F107" s="176" t="s">
        <v>619</v>
      </c>
      <c r="G107" s="177" t="s">
        <v>153</v>
      </c>
      <c r="H107" s="178">
        <v>2</v>
      </c>
      <c r="I107" s="179"/>
      <c r="J107" s="180">
        <f>ROUND(I107*H107,2)</f>
        <v>0</v>
      </c>
      <c r="K107" s="176" t="s">
        <v>141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3.2349999999999997E-2</v>
      </c>
      <c r="R107" s="183">
        <f>Q107*H107</f>
        <v>6.4699999999999994E-2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142</v>
      </c>
      <c r="AT107" s="185" t="s">
        <v>137</v>
      </c>
      <c r="AU107" s="185" t="s">
        <v>143</v>
      </c>
      <c r="AY107" s="18" t="s">
        <v>134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143</v>
      </c>
      <c r="BK107" s="186">
        <f>ROUND(I107*H107,2)</f>
        <v>0</v>
      </c>
      <c r="BL107" s="18" t="s">
        <v>142</v>
      </c>
      <c r="BM107" s="185" t="s">
        <v>620</v>
      </c>
    </row>
    <row r="108" spans="1:65" s="2" customFormat="1" ht="27">
      <c r="A108" s="35"/>
      <c r="B108" s="36"/>
      <c r="C108" s="37"/>
      <c r="D108" s="187" t="s">
        <v>145</v>
      </c>
      <c r="E108" s="37"/>
      <c r="F108" s="188" t="s">
        <v>621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145</v>
      </c>
      <c r="AU108" s="18" t="s">
        <v>143</v>
      </c>
    </row>
    <row r="109" spans="1:65" s="2" customFormat="1">
      <c r="A109" s="35"/>
      <c r="B109" s="36"/>
      <c r="C109" s="37"/>
      <c r="D109" s="192" t="s">
        <v>147</v>
      </c>
      <c r="E109" s="37"/>
      <c r="F109" s="193" t="s">
        <v>622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147</v>
      </c>
      <c r="AU109" s="18" t="s">
        <v>143</v>
      </c>
    </row>
    <row r="110" spans="1:65" s="13" customFormat="1">
      <c r="B110" s="194"/>
      <c r="C110" s="195"/>
      <c r="D110" s="187" t="s">
        <v>149</v>
      </c>
      <c r="E110" s="196" t="s">
        <v>19</v>
      </c>
      <c r="F110" s="197" t="s">
        <v>623</v>
      </c>
      <c r="G110" s="195"/>
      <c r="H110" s="198">
        <v>2</v>
      </c>
      <c r="I110" s="199"/>
      <c r="J110" s="195"/>
      <c r="K110" s="195"/>
      <c r="L110" s="200"/>
      <c r="M110" s="201"/>
      <c r="N110" s="202"/>
      <c r="O110" s="202"/>
      <c r="P110" s="202"/>
      <c r="Q110" s="202"/>
      <c r="R110" s="202"/>
      <c r="S110" s="202"/>
      <c r="T110" s="203"/>
      <c r="AT110" s="204" t="s">
        <v>149</v>
      </c>
      <c r="AU110" s="204" t="s">
        <v>143</v>
      </c>
      <c r="AV110" s="13" t="s">
        <v>143</v>
      </c>
      <c r="AW110" s="13" t="s">
        <v>32</v>
      </c>
      <c r="AX110" s="13" t="s">
        <v>79</v>
      </c>
      <c r="AY110" s="204" t="s">
        <v>134</v>
      </c>
    </row>
    <row r="111" spans="1:65" s="2" customFormat="1" ht="33" customHeight="1">
      <c r="A111" s="35"/>
      <c r="B111" s="36"/>
      <c r="C111" s="174" t="s">
        <v>135</v>
      </c>
      <c r="D111" s="174" t="s">
        <v>137</v>
      </c>
      <c r="E111" s="175" t="s">
        <v>624</v>
      </c>
      <c r="F111" s="176" t="s">
        <v>625</v>
      </c>
      <c r="G111" s="177" t="s">
        <v>174</v>
      </c>
      <c r="H111" s="178">
        <v>3.665</v>
      </c>
      <c r="I111" s="179"/>
      <c r="J111" s="180">
        <f>ROUND(I111*H111,2)</f>
        <v>0</v>
      </c>
      <c r="K111" s="176" t="s">
        <v>141</v>
      </c>
      <c r="L111" s="40"/>
      <c r="M111" s="181" t="s">
        <v>19</v>
      </c>
      <c r="N111" s="182" t="s">
        <v>43</v>
      </c>
      <c r="O111" s="65"/>
      <c r="P111" s="183">
        <f>O111*H111</f>
        <v>0</v>
      </c>
      <c r="Q111" s="183">
        <v>7.009E-2</v>
      </c>
      <c r="R111" s="183">
        <f>Q111*H111</f>
        <v>0.25687985000000002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142</v>
      </c>
      <c r="AT111" s="185" t="s">
        <v>137</v>
      </c>
      <c r="AU111" s="185" t="s">
        <v>143</v>
      </c>
      <c r="AY111" s="18" t="s">
        <v>134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143</v>
      </c>
      <c r="BK111" s="186">
        <f>ROUND(I111*H111,2)</f>
        <v>0</v>
      </c>
      <c r="BL111" s="18" t="s">
        <v>142</v>
      </c>
      <c r="BM111" s="185" t="s">
        <v>626</v>
      </c>
    </row>
    <row r="112" spans="1:65" s="2" customFormat="1" ht="27">
      <c r="A112" s="35"/>
      <c r="B112" s="36"/>
      <c r="C112" s="37"/>
      <c r="D112" s="187" t="s">
        <v>145</v>
      </c>
      <c r="E112" s="37"/>
      <c r="F112" s="188" t="s">
        <v>627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145</v>
      </c>
      <c r="AU112" s="18" t="s">
        <v>143</v>
      </c>
    </row>
    <row r="113" spans="1:65" s="2" customFormat="1">
      <c r="A113" s="35"/>
      <c r="B113" s="36"/>
      <c r="C113" s="37"/>
      <c r="D113" s="192" t="s">
        <v>147</v>
      </c>
      <c r="E113" s="37"/>
      <c r="F113" s="193" t="s">
        <v>628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147</v>
      </c>
      <c r="AU113" s="18" t="s">
        <v>143</v>
      </c>
    </row>
    <row r="114" spans="1:65" s="13" customFormat="1">
      <c r="B114" s="194"/>
      <c r="C114" s="195"/>
      <c r="D114" s="187" t="s">
        <v>149</v>
      </c>
      <c r="E114" s="196" t="s">
        <v>19</v>
      </c>
      <c r="F114" s="197" t="s">
        <v>629</v>
      </c>
      <c r="G114" s="195"/>
      <c r="H114" s="198">
        <v>3.665</v>
      </c>
      <c r="I114" s="199"/>
      <c r="J114" s="195"/>
      <c r="K114" s="195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149</v>
      </c>
      <c r="AU114" s="204" t="s">
        <v>143</v>
      </c>
      <c r="AV114" s="13" t="s">
        <v>143</v>
      </c>
      <c r="AW114" s="13" t="s">
        <v>32</v>
      </c>
      <c r="AX114" s="13" t="s">
        <v>79</v>
      </c>
      <c r="AY114" s="204" t="s">
        <v>134</v>
      </c>
    </row>
    <row r="115" spans="1:65" s="2" customFormat="1" ht="24.15" customHeight="1">
      <c r="A115" s="35"/>
      <c r="B115" s="36"/>
      <c r="C115" s="174" t="s">
        <v>142</v>
      </c>
      <c r="D115" s="174" t="s">
        <v>137</v>
      </c>
      <c r="E115" s="175" t="s">
        <v>172</v>
      </c>
      <c r="F115" s="176" t="s">
        <v>173</v>
      </c>
      <c r="G115" s="177" t="s">
        <v>174</v>
      </c>
      <c r="H115" s="178">
        <v>12.614000000000001</v>
      </c>
      <c r="I115" s="179"/>
      <c r="J115" s="180">
        <f>ROUND(I115*H115,2)</f>
        <v>0</v>
      </c>
      <c r="K115" s="176" t="s">
        <v>141</v>
      </c>
      <c r="L115" s="40"/>
      <c r="M115" s="181" t="s">
        <v>19</v>
      </c>
      <c r="N115" s="182" t="s">
        <v>43</v>
      </c>
      <c r="O115" s="65"/>
      <c r="P115" s="183">
        <f>O115*H115</f>
        <v>0</v>
      </c>
      <c r="Q115" s="183">
        <v>5.8970000000000002E-2</v>
      </c>
      <c r="R115" s="183">
        <f>Q115*H115</f>
        <v>0.74384758000000006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142</v>
      </c>
      <c r="AT115" s="185" t="s">
        <v>137</v>
      </c>
      <c r="AU115" s="185" t="s">
        <v>143</v>
      </c>
      <c r="AY115" s="18" t="s">
        <v>134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143</v>
      </c>
      <c r="BK115" s="186">
        <f>ROUND(I115*H115,2)</f>
        <v>0</v>
      </c>
      <c r="BL115" s="18" t="s">
        <v>142</v>
      </c>
      <c r="BM115" s="185" t="s">
        <v>630</v>
      </c>
    </row>
    <row r="116" spans="1:65" s="2" customFormat="1" ht="18">
      <c r="A116" s="35"/>
      <c r="B116" s="36"/>
      <c r="C116" s="37"/>
      <c r="D116" s="187" t="s">
        <v>145</v>
      </c>
      <c r="E116" s="37"/>
      <c r="F116" s="188" t="s">
        <v>176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145</v>
      </c>
      <c r="AU116" s="18" t="s">
        <v>143</v>
      </c>
    </row>
    <row r="117" spans="1:65" s="2" customFormat="1">
      <c r="A117" s="35"/>
      <c r="B117" s="36"/>
      <c r="C117" s="37"/>
      <c r="D117" s="192" t="s">
        <v>147</v>
      </c>
      <c r="E117" s="37"/>
      <c r="F117" s="193" t="s">
        <v>177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147</v>
      </c>
      <c r="AU117" s="18" t="s">
        <v>143</v>
      </c>
    </row>
    <row r="118" spans="1:65" s="13" customFormat="1">
      <c r="B118" s="194"/>
      <c r="C118" s="195"/>
      <c r="D118" s="187" t="s">
        <v>149</v>
      </c>
      <c r="E118" s="196" t="s">
        <v>19</v>
      </c>
      <c r="F118" s="197" t="s">
        <v>631</v>
      </c>
      <c r="G118" s="195"/>
      <c r="H118" s="198">
        <v>9.2690000000000001</v>
      </c>
      <c r="I118" s="199"/>
      <c r="J118" s="195"/>
      <c r="K118" s="195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149</v>
      </c>
      <c r="AU118" s="204" t="s">
        <v>143</v>
      </c>
      <c r="AV118" s="13" t="s">
        <v>143</v>
      </c>
      <c r="AW118" s="13" t="s">
        <v>32</v>
      </c>
      <c r="AX118" s="13" t="s">
        <v>71</v>
      </c>
      <c r="AY118" s="204" t="s">
        <v>134</v>
      </c>
    </row>
    <row r="119" spans="1:65" s="13" customFormat="1">
      <c r="B119" s="194"/>
      <c r="C119" s="195"/>
      <c r="D119" s="187" t="s">
        <v>149</v>
      </c>
      <c r="E119" s="196" t="s">
        <v>19</v>
      </c>
      <c r="F119" s="197" t="s">
        <v>632</v>
      </c>
      <c r="G119" s="195"/>
      <c r="H119" s="198">
        <v>3.3450000000000002</v>
      </c>
      <c r="I119" s="199"/>
      <c r="J119" s="195"/>
      <c r="K119" s="195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149</v>
      </c>
      <c r="AU119" s="204" t="s">
        <v>143</v>
      </c>
      <c r="AV119" s="13" t="s">
        <v>143</v>
      </c>
      <c r="AW119" s="13" t="s">
        <v>32</v>
      </c>
      <c r="AX119" s="13" t="s">
        <v>71</v>
      </c>
      <c r="AY119" s="204" t="s">
        <v>134</v>
      </c>
    </row>
    <row r="120" spans="1:65" s="14" customFormat="1">
      <c r="B120" s="215"/>
      <c r="C120" s="216"/>
      <c r="D120" s="187" t="s">
        <v>149</v>
      </c>
      <c r="E120" s="217" t="s">
        <v>19</v>
      </c>
      <c r="F120" s="218" t="s">
        <v>329</v>
      </c>
      <c r="G120" s="216"/>
      <c r="H120" s="219">
        <v>12.614000000000001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149</v>
      </c>
      <c r="AU120" s="225" t="s">
        <v>143</v>
      </c>
      <c r="AV120" s="14" t="s">
        <v>142</v>
      </c>
      <c r="AW120" s="14" t="s">
        <v>32</v>
      </c>
      <c r="AX120" s="14" t="s">
        <v>79</v>
      </c>
      <c r="AY120" s="225" t="s">
        <v>134</v>
      </c>
    </row>
    <row r="121" spans="1:65" s="2" customFormat="1" ht="24.15" customHeight="1">
      <c r="A121" s="35"/>
      <c r="B121" s="36"/>
      <c r="C121" s="174" t="s">
        <v>171</v>
      </c>
      <c r="D121" s="174" t="s">
        <v>137</v>
      </c>
      <c r="E121" s="175" t="s">
        <v>187</v>
      </c>
      <c r="F121" s="176" t="s">
        <v>188</v>
      </c>
      <c r="G121" s="177" t="s">
        <v>189</v>
      </c>
      <c r="H121" s="178">
        <v>7.95</v>
      </c>
      <c r="I121" s="179"/>
      <c r="J121" s="180">
        <f>ROUND(I121*H121,2)</f>
        <v>0</v>
      </c>
      <c r="K121" s="176" t="s">
        <v>141</v>
      </c>
      <c r="L121" s="40"/>
      <c r="M121" s="181" t="s">
        <v>19</v>
      </c>
      <c r="N121" s="182" t="s">
        <v>43</v>
      </c>
      <c r="O121" s="65"/>
      <c r="P121" s="183">
        <f>O121*H121</f>
        <v>0</v>
      </c>
      <c r="Q121" s="183">
        <v>1.2999999999999999E-4</v>
      </c>
      <c r="R121" s="183">
        <f>Q121*H121</f>
        <v>1.0334999999999999E-3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142</v>
      </c>
      <c r="AT121" s="185" t="s">
        <v>137</v>
      </c>
      <c r="AU121" s="185" t="s">
        <v>143</v>
      </c>
      <c r="AY121" s="18" t="s">
        <v>134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143</v>
      </c>
      <c r="BK121" s="186">
        <f>ROUND(I121*H121,2)</f>
        <v>0</v>
      </c>
      <c r="BL121" s="18" t="s">
        <v>142</v>
      </c>
      <c r="BM121" s="185" t="s">
        <v>633</v>
      </c>
    </row>
    <row r="122" spans="1:65" s="2" customFormat="1">
      <c r="A122" s="35"/>
      <c r="B122" s="36"/>
      <c r="C122" s="37"/>
      <c r="D122" s="187" t="s">
        <v>145</v>
      </c>
      <c r="E122" s="37"/>
      <c r="F122" s="188" t="s">
        <v>191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145</v>
      </c>
      <c r="AU122" s="18" t="s">
        <v>143</v>
      </c>
    </row>
    <row r="123" spans="1:65" s="2" customFormat="1">
      <c r="A123" s="35"/>
      <c r="B123" s="36"/>
      <c r="C123" s="37"/>
      <c r="D123" s="192" t="s">
        <v>147</v>
      </c>
      <c r="E123" s="37"/>
      <c r="F123" s="193" t="s">
        <v>192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147</v>
      </c>
      <c r="AU123" s="18" t="s">
        <v>143</v>
      </c>
    </row>
    <row r="124" spans="1:65" s="13" customFormat="1">
      <c r="B124" s="194"/>
      <c r="C124" s="195"/>
      <c r="D124" s="187" t="s">
        <v>149</v>
      </c>
      <c r="E124" s="196" t="s">
        <v>19</v>
      </c>
      <c r="F124" s="197" t="s">
        <v>634</v>
      </c>
      <c r="G124" s="195"/>
      <c r="H124" s="198">
        <v>7.95</v>
      </c>
      <c r="I124" s="199"/>
      <c r="J124" s="195"/>
      <c r="K124" s="195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149</v>
      </c>
      <c r="AU124" s="204" t="s">
        <v>143</v>
      </c>
      <c r="AV124" s="13" t="s">
        <v>143</v>
      </c>
      <c r="AW124" s="13" t="s">
        <v>32</v>
      </c>
      <c r="AX124" s="13" t="s">
        <v>79</v>
      </c>
      <c r="AY124" s="204" t="s">
        <v>134</v>
      </c>
    </row>
    <row r="125" spans="1:65" s="12" customFormat="1" ht="22.75" customHeight="1">
      <c r="B125" s="158"/>
      <c r="C125" s="159"/>
      <c r="D125" s="160" t="s">
        <v>70</v>
      </c>
      <c r="E125" s="172" t="s">
        <v>142</v>
      </c>
      <c r="F125" s="172" t="s">
        <v>208</v>
      </c>
      <c r="G125" s="159"/>
      <c r="H125" s="159"/>
      <c r="I125" s="162"/>
      <c r="J125" s="173">
        <f>BK125</f>
        <v>0</v>
      </c>
      <c r="K125" s="159"/>
      <c r="L125" s="164"/>
      <c r="M125" s="165"/>
      <c r="N125" s="166"/>
      <c r="O125" s="166"/>
      <c r="P125" s="167">
        <f>SUM(P126:P129)</f>
        <v>0</v>
      </c>
      <c r="Q125" s="166"/>
      <c r="R125" s="167">
        <f>SUM(R126:R129)</f>
        <v>0.48195600000000005</v>
      </c>
      <c r="S125" s="166"/>
      <c r="T125" s="168">
        <f>SUM(T126:T129)</f>
        <v>0</v>
      </c>
      <c r="AR125" s="169" t="s">
        <v>79</v>
      </c>
      <c r="AT125" s="170" t="s">
        <v>70</v>
      </c>
      <c r="AU125" s="170" t="s">
        <v>79</v>
      </c>
      <c r="AY125" s="169" t="s">
        <v>134</v>
      </c>
      <c r="BK125" s="171">
        <f>SUM(BK126:BK129)</f>
        <v>0</v>
      </c>
    </row>
    <row r="126" spans="1:65" s="2" customFormat="1" ht="16.5" customHeight="1">
      <c r="A126" s="35"/>
      <c r="B126" s="36"/>
      <c r="C126" s="174" t="s">
        <v>179</v>
      </c>
      <c r="D126" s="174" t="s">
        <v>137</v>
      </c>
      <c r="E126" s="175" t="s">
        <v>210</v>
      </c>
      <c r="F126" s="176" t="s">
        <v>211</v>
      </c>
      <c r="G126" s="177" t="s">
        <v>140</v>
      </c>
      <c r="H126" s="178">
        <v>0.2</v>
      </c>
      <c r="I126" s="179"/>
      <c r="J126" s="180">
        <f>ROUND(I126*H126,2)</f>
        <v>0</v>
      </c>
      <c r="K126" s="176" t="s">
        <v>141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2.40978</v>
      </c>
      <c r="R126" s="183">
        <f>Q126*H126</f>
        <v>0.48195600000000005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142</v>
      </c>
      <c r="AT126" s="185" t="s">
        <v>137</v>
      </c>
      <c r="AU126" s="185" t="s">
        <v>143</v>
      </c>
      <c r="AY126" s="18" t="s">
        <v>134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143</v>
      </c>
      <c r="BK126" s="186">
        <f>ROUND(I126*H126,2)</f>
        <v>0</v>
      </c>
      <c r="BL126" s="18" t="s">
        <v>142</v>
      </c>
      <c r="BM126" s="185" t="s">
        <v>635</v>
      </c>
    </row>
    <row r="127" spans="1:65" s="2" customFormat="1" ht="27">
      <c r="A127" s="35"/>
      <c r="B127" s="36"/>
      <c r="C127" s="37"/>
      <c r="D127" s="187" t="s">
        <v>145</v>
      </c>
      <c r="E127" s="37"/>
      <c r="F127" s="188" t="s">
        <v>213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145</v>
      </c>
      <c r="AU127" s="18" t="s">
        <v>143</v>
      </c>
    </row>
    <row r="128" spans="1:65" s="2" customFormat="1">
      <c r="A128" s="35"/>
      <c r="B128" s="36"/>
      <c r="C128" s="37"/>
      <c r="D128" s="192" t="s">
        <v>147</v>
      </c>
      <c r="E128" s="37"/>
      <c r="F128" s="193" t="s">
        <v>214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147</v>
      </c>
      <c r="AU128" s="18" t="s">
        <v>143</v>
      </c>
    </row>
    <row r="129" spans="1:65" s="13" customFormat="1">
      <c r="B129" s="194"/>
      <c r="C129" s="195"/>
      <c r="D129" s="187" t="s">
        <v>149</v>
      </c>
      <c r="E129" s="196" t="s">
        <v>19</v>
      </c>
      <c r="F129" s="197" t="s">
        <v>215</v>
      </c>
      <c r="G129" s="195"/>
      <c r="H129" s="198">
        <v>0.2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149</v>
      </c>
      <c r="AU129" s="204" t="s">
        <v>143</v>
      </c>
      <c r="AV129" s="13" t="s">
        <v>143</v>
      </c>
      <c r="AW129" s="13" t="s">
        <v>32</v>
      </c>
      <c r="AX129" s="13" t="s">
        <v>79</v>
      </c>
      <c r="AY129" s="204" t="s">
        <v>134</v>
      </c>
    </row>
    <row r="130" spans="1:65" s="12" customFormat="1" ht="22.75" customHeight="1">
      <c r="B130" s="158"/>
      <c r="C130" s="159"/>
      <c r="D130" s="160" t="s">
        <v>70</v>
      </c>
      <c r="E130" s="172" t="s">
        <v>179</v>
      </c>
      <c r="F130" s="172" t="s">
        <v>216</v>
      </c>
      <c r="G130" s="159"/>
      <c r="H130" s="159"/>
      <c r="I130" s="162"/>
      <c r="J130" s="173">
        <f>BK130</f>
        <v>0</v>
      </c>
      <c r="K130" s="159"/>
      <c r="L130" s="164"/>
      <c r="M130" s="165"/>
      <c r="N130" s="166"/>
      <c r="O130" s="166"/>
      <c r="P130" s="167">
        <f>SUM(P131:P203)</f>
        <v>0</v>
      </c>
      <c r="Q130" s="166"/>
      <c r="R130" s="167">
        <f>SUM(R131:R203)</f>
        <v>5.9446389599999998</v>
      </c>
      <c r="S130" s="166"/>
      <c r="T130" s="168">
        <f>SUM(T131:T203)</f>
        <v>0</v>
      </c>
      <c r="AR130" s="169" t="s">
        <v>79</v>
      </c>
      <c r="AT130" s="170" t="s">
        <v>70</v>
      </c>
      <c r="AU130" s="170" t="s">
        <v>79</v>
      </c>
      <c r="AY130" s="169" t="s">
        <v>134</v>
      </c>
      <c r="BK130" s="171">
        <f>SUM(BK131:BK203)</f>
        <v>0</v>
      </c>
    </row>
    <row r="131" spans="1:65" s="2" customFormat="1" ht="24.15" customHeight="1">
      <c r="A131" s="35"/>
      <c r="B131" s="36"/>
      <c r="C131" s="174" t="s">
        <v>186</v>
      </c>
      <c r="D131" s="174" t="s">
        <v>137</v>
      </c>
      <c r="E131" s="175" t="s">
        <v>223</v>
      </c>
      <c r="F131" s="176" t="s">
        <v>224</v>
      </c>
      <c r="G131" s="177" t="s">
        <v>153</v>
      </c>
      <c r="H131" s="178">
        <v>1</v>
      </c>
      <c r="I131" s="179"/>
      <c r="J131" s="180">
        <f>ROUND(I131*H131,2)</f>
        <v>0</v>
      </c>
      <c r="K131" s="176" t="s">
        <v>141</v>
      </c>
      <c r="L131" s="40"/>
      <c r="M131" s="181" t="s">
        <v>19</v>
      </c>
      <c r="N131" s="182" t="s">
        <v>43</v>
      </c>
      <c r="O131" s="65"/>
      <c r="P131" s="183">
        <f>O131*H131</f>
        <v>0</v>
      </c>
      <c r="Q131" s="183">
        <v>1.0200000000000001E-2</v>
      </c>
      <c r="R131" s="183">
        <f>Q131*H131</f>
        <v>1.0200000000000001E-2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142</v>
      </c>
      <c r="AT131" s="185" t="s">
        <v>137</v>
      </c>
      <c r="AU131" s="185" t="s">
        <v>143</v>
      </c>
      <c r="AY131" s="18" t="s">
        <v>134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143</v>
      </c>
      <c r="BK131" s="186">
        <f>ROUND(I131*H131,2)</f>
        <v>0</v>
      </c>
      <c r="BL131" s="18" t="s">
        <v>142</v>
      </c>
      <c r="BM131" s="185" t="s">
        <v>636</v>
      </c>
    </row>
    <row r="132" spans="1:65" s="2" customFormat="1" ht="18">
      <c r="A132" s="35"/>
      <c r="B132" s="36"/>
      <c r="C132" s="37"/>
      <c r="D132" s="187" t="s">
        <v>145</v>
      </c>
      <c r="E132" s="37"/>
      <c r="F132" s="188" t="s">
        <v>226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145</v>
      </c>
      <c r="AU132" s="18" t="s">
        <v>143</v>
      </c>
    </row>
    <row r="133" spans="1:65" s="2" customFormat="1">
      <c r="A133" s="35"/>
      <c r="B133" s="36"/>
      <c r="C133" s="37"/>
      <c r="D133" s="192" t="s">
        <v>147</v>
      </c>
      <c r="E133" s="37"/>
      <c r="F133" s="193" t="s">
        <v>227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147</v>
      </c>
      <c r="AU133" s="18" t="s">
        <v>143</v>
      </c>
    </row>
    <row r="134" spans="1:65" s="13" customFormat="1">
      <c r="B134" s="194"/>
      <c r="C134" s="195"/>
      <c r="D134" s="187" t="s">
        <v>149</v>
      </c>
      <c r="E134" s="196" t="s">
        <v>19</v>
      </c>
      <c r="F134" s="197" t="s">
        <v>637</v>
      </c>
      <c r="G134" s="195"/>
      <c r="H134" s="198">
        <v>1</v>
      </c>
      <c r="I134" s="199"/>
      <c r="J134" s="195"/>
      <c r="K134" s="195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149</v>
      </c>
      <c r="AU134" s="204" t="s">
        <v>143</v>
      </c>
      <c r="AV134" s="13" t="s">
        <v>143</v>
      </c>
      <c r="AW134" s="13" t="s">
        <v>32</v>
      </c>
      <c r="AX134" s="13" t="s">
        <v>79</v>
      </c>
      <c r="AY134" s="204" t="s">
        <v>134</v>
      </c>
    </row>
    <row r="135" spans="1:65" s="2" customFormat="1" ht="24.15" customHeight="1">
      <c r="A135" s="35"/>
      <c r="B135" s="36"/>
      <c r="C135" s="174" t="s">
        <v>194</v>
      </c>
      <c r="D135" s="174" t="s">
        <v>137</v>
      </c>
      <c r="E135" s="175" t="s">
        <v>638</v>
      </c>
      <c r="F135" s="176" t="s">
        <v>639</v>
      </c>
      <c r="G135" s="177" t="s">
        <v>153</v>
      </c>
      <c r="H135" s="178">
        <v>2</v>
      </c>
      <c r="I135" s="179"/>
      <c r="J135" s="180">
        <f>ROUND(I135*H135,2)</f>
        <v>0</v>
      </c>
      <c r="K135" s="176" t="s">
        <v>141</v>
      </c>
      <c r="L135" s="40"/>
      <c r="M135" s="181" t="s">
        <v>19</v>
      </c>
      <c r="N135" s="182" t="s">
        <v>43</v>
      </c>
      <c r="O135" s="65"/>
      <c r="P135" s="183">
        <f>O135*H135</f>
        <v>0</v>
      </c>
      <c r="Q135" s="183">
        <v>4.1500000000000002E-2</v>
      </c>
      <c r="R135" s="183">
        <f>Q135*H135</f>
        <v>8.3000000000000004E-2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142</v>
      </c>
      <c r="AT135" s="185" t="s">
        <v>137</v>
      </c>
      <c r="AU135" s="185" t="s">
        <v>143</v>
      </c>
      <c r="AY135" s="18" t="s">
        <v>134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143</v>
      </c>
      <c r="BK135" s="186">
        <f>ROUND(I135*H135,2)</f>
        <v>0</v>
      </c>
      <c r="BL135" s="18" t="s">
        <v>142</v>
      </c>
      <c r="BM135" s="185" t="s">
        <v>640</v>
      </c>
    </row>
    <row r="136" spans="1:65" s="2" customFormat="1" ht="18">
      <c r="A136" s="35"/>
      <c r="B136" s="36"/>
      <c r="C136" s="37"/>
      <c r="D136" s="187" t="s">
        <v>145</v>
      </c>
      <c r="E136" s="37"/>
      <c r="F136" s="188" t="s">
        <v>641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145</v>
      </c>
      <c r="AU136" s="18" t="s">
        <v>143</v>
      </c>
    </row>
    <row r="137" spans="1:65" s="2" customFormat="1">
      <c r="A137" s="35"/>
      <c r="B137" s="36"/>
      <c r="C137" s="37"/>
      <c r="D137" s="192" t="s">
        <v>147</v>
      </c>
      <c r="E137" s="37"/>
      <c r="F137" s="193" t="s">
        <v>642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147</v>
      </c>
      <c r="AU137" s="18" t="s">
        <v>143</v>
      </c>
    </row>
    <row r="138" spans="1:65" s="13" customFormat="1">
      <c r="B138" s="194"/>
      <c r="C138" s="195"/>
      <c r="D138" s="187" t="s">
        <v>149</v>
      </c>
      <c r="E138" s="196" t="s">
        <v>19</v>
      </c>
      <c r="F138" s="197" t="s">
        <v>643</v>
      </c>
      <c r="G138" s="195"/>
      <c r="H138" s="198">
        <v>2</v>
      </c>
      <c r="I138" s="199"/>
      <c r="J138" s="195"/>
      <c r="K138" s="195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149</v>
      </c>
      <c r="AU138" s="204" t="s">
        <v>143</v>
      </c>
      <c r="AV138" s="13" t="s">
        <v>143</v>
      </c>
      <c r="AW138" s="13" t="s">
        <v>32</v>
      </c>
      <c r="AX138" s="13" t="s">
        <v>79</v>
      </c>
      <c r="AY138" s="204" t="s">
        <v>134</v>
      </c>
    </row>
    <row r="139" spans="1:65" s="2" customFormat="1" ht="49" customHeight="1">
      <c r="A139" s="35"/>
      <c r="B139" s="36"/>
      <c r="C139" s="174" t="s">
        <v>201</v>
      </c>
      <c r="D139" s="174" t="s">
        <v>137</v>
      </c>
      <c r="E139" s="175" t="s">
        <v>230</v>
      </c>
      <c r="F139" s="176" t="s">
        <v>231</v>
      </c>
      <c r="G139" s="177" t="s">
        <v>174</v>
      </c>
      <c r="H139" s="178">
        <v>33.700000000000003</v>
      </c>
      <c r="I139" s="179"/>
      <c r="J139" s="180">
        <f>ROUND(I139*H139,2)</f>
        <v>0</v>
      </c>
      <c r="K139" s="176" t="s">
        <v>19</v>
      </c>
      <c r="L139" s="40"/>
      <c r="M139" s="181" t="s">
        <v>19</v>
      </c>
      <c r="N139" s="182" t="s">
        <v>43</v>
      </c>
      <c r="O139" s="65"/>
      <c r="P139" s="183">
        <f>O139*H139</f>
        <v>0</v>
      </c>
      <c r="Q139" s="183">
        <v>1.7000000000000001E-2</v>
      </c>
      <c r="R139" s="183">
        <f>Q139*H139</f>
        <v>0.57290000000000008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142</v>
      </c>
      <c r="AT139" s="185" t="s">
        <v>137</v>
      </c>
      <c r="AU139" s="185" t="s">
        <v>143</v>
      </c>
      <c r="AY139" s="18" t="s">
        <v>134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143</v>
      </c>
      <c r="BK139" s="186">
        <f>ROUND(I139*H139,2)</f>
        <v>0</v>
      </c>
      <c r="BL139" s="18" t="s">
        <v>142</v>
      </c>
      <c r="BM139" s="185" t="s">
        <v>644</v>
      </c>
    </row>
    <row r="140" spans="1:65" s="2" customFormat="1" ht="27">
      <c r="A140" s="35"/>
      <c r="B140" s="36"/>
      <c r="C140" s="37"/>
      <c r="D140" s="187" t="s">
        <v>145</v>
      </c>
      <c r="E140" s="37"/>
      <c r="F140" s="188" t="s">
        <v>231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145</v>
      </c>
      <c r="AU140" s="18" t="s">
        <v>143</v>
      </c>
    </row>
    <row r="141" spans="1:65" s="13" customFormat="1">
      <c r="B141" s="194"/>
      <c r="C141" s="195"/>
      <c r="D141" s="187" t="s">
        <v>149</v>
      </c>
      <c r="E141" s="196" t="s">
        <v>19</v>
      </c>
      <c r="F141" s="197" t="s">
        <v>645</v>
      </c>
      <c r="G141" s="195"/>
      <c r="H141" s="198">
        <v>33.700000000000003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149</v>
      </c>
      <c r="AU141" s="204" t="s">
        <v>143</v>
      </c>
      <c r="AV141" s="13" t="s">
        <v>143</v>
      </c>
      <c r="AW141" s="13" t="s">
        <v>32</v>
      </c>
      <c r="AX141" s="13" t="s">
        <v>79</v>
      </c>
      <c r="AY141" s="204" t="s">
        <v>134</v>
      </c>
    </row>
    <row r="142" spans="1:65" s="2" customFormat="1" ht="49" customHeight="1">
      <c r="A142" s="35"/>
      <c r="B142" s="36"/>
      <c r="C142" s="174" t="s">
        <v>209</v>
      </c>
      <c r="D142" s="174" t="s">
        <v>137</v>
      </c>
      <c r="E142" s="175" t="s">
        <v>235</v>
      </c>
      <c r="F142" s="176" t="s">
        <v>236</v>
      </c>
      <c r="G142" s="177" t="s">
        <v>174</v>
      </c>
      <c r="H142" s="178">
        <v>53.103999999999999</v>
      </c>
      <c r="I142" s="179"/>
      <c r="J142" s="180">
        <f>ROUND(I142*H142,2)</f>
        <v>0</v>
      </c>
      <c r="K142" s="176" t="s">
        <v>19</v>
      </c>
      <c r="L142" s="40"/>
      <c r="M142" s="181" t="s">
        <v>19</v>
      </c>
      <c r="N142" s="182" t="s">
        <v>43</v>
      </c>
      <c r="O142" s="65"/>
      <c r="P142" s="183">
        <f>O142*H142</f>
        <v>0</v>
      </c>
      <c r="Q142" s="183">
        <v>6.1999999999999998E-3</v>
      </c>
      <c r="R142" s="183">
        <f>Q142*H142</f>
        <v>0.3292448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142</v>
      </c>
      <c r="AT142" s="185" t="s">
        <v>137</v>
      </c>
      <c r="AU142" s="185" t="s">
        <v>143</v>
      </c>
      <c r="AY142" s="18" t="s">
        <v>134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143</v>
      </c>
      <c r="BK142" s="186">
        <f>ROUND(I142*H142,2)</f>
        <v>0</v>
      </c>
      <c r="BL142" s="18" t="s">
        <v>142</v>
      </c>
      <c r="BM142" s="185" t="s">
        <v>646</v>
      </c>
    </row>
    <row r="143" spans="1:65" s="2" customFormat="1" ht="27">
      <c r="A143" s="35"/>
      <c r="B143" s="36"/>
      <c r="C143" s="37"/>
      <c r="D143" s="187" t="s">
        <v>145</v>
      </c>
      <c r="E143" s="37"/>
      <c r="F143" s="188" t="s">
        <v>236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145</v>
      </c>
      <c r="AU143" s="18" t="s">
        <v>143</v>
      </c>
    </row>
    <row r="144" spans="1:65" s="13" customFormat="1">
      <c r="B144" s="194"/>
      <c r="C144" s="195"/>
      <c r="D144" s="187" t="s">
        <v>149</v>
      </c>
      <c r="E144" s="196" t="s">
        <v>19</v>
      </c>
      <c r="F144" s="197" t="s">
        <v>647</v>
      </c>
      <c r="G144" s="195"/>
      <c r="H144" s="198">
        <v>3.9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149</v>
      </c>
      <c r="AU144" s="204" t="s">
        <v>143</v>
      </c>
      <c r="AV144" s="13" t="s">
        <v>143</v>
      </c>
      <c r="AW144" s="13" t="s">
        <v>32</v>
      </c>
      <c r="AX144" s="13" t="s">
        <v>71</v>
      </c>
      <c r="AY144" s="204" t="s">
        <v>134</v>
      </c>
    </row>
    <row r="145" spans="1:65" s="13" customFormat="1">
      <c r="B145" s="194"/>
      <c r="C145" s="195"/>
      <c r="D145" s="187" t="s">
        <v>149</v>
      </c>
      <c r="E145" s="196" t="s">
        <v>19</v>
      </c>
      <c r="F145" s="197" t="s">
        <v>648</v>
      </c>
      <c r="G145" s="195"/>
      <c r="H145" s="198">
        <v>4.7320000000000002</v>
      </c>
      <c r="I145" s="199"/>
      <c r="J145" s="195"/>
      <c r="K145" s="195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149</v>
      </c>
      <c r="AU145" s="204" t="s">
        <v>143</v>
      </c>
      <c r="AV145" s="13" t="s">
        <v>143</v>
      </c>
      <c r="AW145" s="13" t="s">
        <v>32</v>
      </c>
      <c r="AX145" s="13" t="s">
        <v>71</v>
      </c>
      <c r="AY145" s="204" t="s">
        <v>134</v>
      </c>
    </row>
    <row r="146" spans="1:65" s="13" customFormat="1">
      <c r="B146" s="194"/>
      <c r="C146" s="195"/>
      <c r="D146" s="187" t="s">
        <v>149</v>
      </c>
      <c r="E146" s="196" t="s">
        <v>19</v>
      </c>
      <c r="F146" s="197" t="s">
        <v>649</v>
      </c>
      <c r="G146" s="195"/>
      <c r="H146" s="198">
        <v>20.288</v>
      </c>
      <c r="I146" s="199"/>
      <c r="J146" s="195"/>
      <c r="K146" s="195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149</v>
      </c>
      <c r="AU146" s="204" t="s">
        <v>143</v>
      </c>
      <c r="AV146" s="13" t="s">
        <v>143</v>
      </c>
      <c r="AW146" s="13" t="s">
        <v>32</v>
      </c>
      <c r="AX146" s="13" t="s">
        <v>71</v>
      </c>
      <c r="AY146" s="204" t="s">
        <v>134</v>
      </c>
    </row>
    <row r="147" spans="1:65" s="13" customFormat="1" ht="20">
      <c r="B147" s="194"/>
      <c r="C147" s="195"/>
      <c r="D147" s="187" t="s">
        <v>149</v>
      </c>
      <c r="E147" s="196" t="s">
        <v>19</v>
      </c>
      <c r="F147" s="197" t="s">
        <v>650</v>
      </c>
      <c r="G147" s="195"/>
      <c r="H147" s="198">
        <v>24.184000000000001</v>
      </c>
      <c r="I147" s="199"/>
      <c r="J147" s="195"/>
      <c r="K147" s="195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149</v>
      </c>
      <c r="AU147" s="204" t="s">
        <v>143</v>
      </c>
      <c r="AV147" s="13" t="s">
        <v>143</v>
      </c>
      <c r="AW147" s="13" t="s">
        <v>32</v>
      </c>
      <c r="AX147" s="13" t="s">
        <v>71</v>
      </c>
      <c r="AY147" s="204" t="s">
        <v>134</v>
      </c>
    </row>
    <row r="148" spans="1:65" s="14" customFormat="1">
      <c r="B148" s="215"/>
      <c r="C148" s="216"/>
      <c r="D148" s="187" t="s">
        <v>149</v>
      </c>
      <c r="E148" s="217" t="s">
        <v>19</v>
      </c>
      <c r="F148" s="218" t="s">
        <v>329</v>
      </c>
      <c r="G148" s="216"/>
      <c r="H148" s="219">
        <v>53.103999999999999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149</v>
      </c>
      <c r="AU148" s="225" t="s">
        <v>143</v>
      </c>
      <c r="AV148" s="14" t="s">
        <v>142</v>
      </c>
      <c r="AW148" s="14" t="s">
        <v>32</v>
      </c>
      <c r="AX148" s="14" t="s">
        <v>79</v>
      </c>
      <c r="AY148" s="225" t="s">
        <v>134</v>
      </c>
    </row>
    <row r="149" spans="1:65" s="2" customFormat="1" ht="33" customHeight="1">
      <c r="A149" s="35"/>
      <c r="B149" s="36"/>
      <c r="C149" s="174" t="s">
        <v>217</v>
      </c>
      <c r="D149" s="174" t="s">
        <v>137</v>
      </c>
      <c r="E149" s="175" t="s">
        <v>239</v>
      </c>
      <c r="F149" s="176" t="s">
        <v>240</v>
      </c>
      <c r="G149" s="177" t="s">
        <v>174</v>
      </c>
      <c r="H149" s="178">
        <v>1.5</v>
      </c>
      <c r="I149" s="179"/>
      <c r="J149" s="180">
        <f>ROUND(I149*H149,2)</f>
        <v>0</v>
      </c>
      <c r="K149" s="176" t="s">
        <v>19</v>
      </c>
      <c r="L149" s="40"/>
      <c r="M149" s="181" t="s">
        <v>19</v>
      </c>
      <c r="N149" s="182" t="s">
        <v>43</v>
      </c>
      <c r="O149" s="65"/>
      <c r="P149" s="183">
        <f>O149*H149</f>
        <v>0</v>
      </c>
      <c r="Q149" s="183">
        <v>7.3499999999999998E-3</v>
      </c>
      <c r="R149" s="183">
        <f>Q149*H149</f>
        <v>1.1025E-2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142</v>
      </c>
      <c r="AT149" s="185" t="s">
        <v>137</v>
      </c>
      <c r="AU149" s="185" t="s">
        <v>143</v>
      </c>
      <c r="AY149" s="18" t="s">
        <v>134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143</v>
      </c>
      <c r="BK149" s="186">
        <f>ROUND(I149*H149,2)</f>
        <v>0</v>
      </c>
      <c r="BL149" s="18" t="s">
        <v>142</v>
      </c>
      <c r="BM149" s="185" t="s">
        <v>651</v>
      </c>
    </row>
    <row r="150" spans="1:65" s="2" customFormat="1" ht="18">
      <c r="A150" s="35"/>
      <c r="B150" s="36"/>
      <c r="C150" s="37"/>
      <c r="D150" s="187" t="s">
        <v>145</v>
      </c>
      <c r="E150" s="37"/>
      <c r="F150" s="188" t="s">
        <v>240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145</v>
      </c>
      <c r="AU150" s="18" t="s">
        <v>143</v>
      </c>
    </row>
    <row r="151" spans="1:65" s="13" customFormat="1">
      <c r="B151" s="194"/>
      <c r="C151" s="195"/>
      <c r="D151" s="187" t="s">
        <v>149</v>
      </c>
      <c r="E151" s="196" t="s">
        <v>19</v>
      </c>
      <c r="F151" s="197" t="s">
        <v>652</v>
      </c>
      <c r="G151" s="195"/>
      <c r="H151" s="198">
        <v>1.5</v>
      </c>
      <c r="I151" s="199"/>
      <c r="J151" s="195"/>
      <c r="K151" s="195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149</v>
      </c>
      <c r="AU151" s="204" t="s">
        <v>143</v>
      </c>
      <c r="AV151" s="13" t="s">
        <v>143</v>
      </c>
      <c r="AW151" s="13" t="s">
        <v>32</v>
      </c>
      <c r="AX151" s="13" t="s">
        <v>79</v>
      </c>
      <c r="AY151" s="204" t="s">
        <v>134</v>
      </c>
    </row>
    <row r="152" spans="1:65" s="2" customFormat="1" ht="24.15" customHeight="1">
      <c r="A152" s="35"/>
      <c r="B152" s="36"/>
      <c r="C152" s="174" t="s">
        <v>222</v>
      </c>
      <c r="D152" s="174" t="s">
        <v>137</v>
      </c>
      <c r="E152" s="175" t="s">
        <v>249</v>
      </c>
      <c r="F152" s="176" t="s">
        <v>250</v>
      </c>
      <c r="G152" s="177" t="s">
        <v>174</v>
      </c>
      <c r="H152" s="178">
        <v>30.27</v>
      </c>
      <c r="I152" s="179"/>
      <c r="J152" s="180">
        <f>ROUND(I152*H152,2)</f>
        <v>0</v>
      </c>
      <c r="K152" s="176" t="s">
        <v>141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4.3800000000000002E-3</v>
      </c>
      <c r="R152" s="183">
        <f>Q152*H152</f>
        <v>0.13258259999999999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142</v>
      </c>
      <c r="AT152" s="185" t="s">
        <v>137</v>
      </c>
      <c r="AU152" s="185" t="s">
        <v>143</v>
      </c>
      <c r="AY152" s="18" t="s">
        <v>134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143</v>
      </c>
      <c r="BK152" s="186">
        <f>ROUND(I152*H152,2)</f>
        <v>0</v>
      </c>
      <c r="BL152" s="18" t="s">
        <v>142</v>
      </c>
      <c r="BM152" s="185" t="s">
        <v>653</v>
      </c>
    </row>
    <row r="153" spans="1:65" s="2" customFormat="1" ht="18">
      <c r="A153" s="35"/>
      <c r="B153" s="36"/>
      <c r="C153" s="37"/>
      <c r="D153" s="187" t="s">
        <v>145</v>
      </c>
      <c r="E153" s="37"/>
      <c r="F153" s="188" t="s">
        <v>252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145</v>
      </c>
      <c r="AU153" s="18" t="s">
        <v>143</v>
      </c>
    </row>
    <row r="154" spans="1:65" s="2" customFormat="1">
      <c r="A154" s="35"/>
      <c r="B154" s="36"/>
      <c r="C154" s="37"/>
      <c r="D154" s="192" t="s">
        <v>147</v>
      </c>
      <c r="E154" s="37"/>
      <c r="F154" s="193" t="s">
        <v>253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147</v>
      </c>
      <c r="AU154" s="18" t="s">
        <v>143</v>
      </c>
    </row>
    <row r="155" spans="1:65" s="13" customFormat="1">
      <c r="B155" s="194"/>
      <c r="C155" s="195"/>
      <c r="D155" s="187" t="s">
        <v>149</v>
      </c>
      <c r="E155" s="196" t="s">
        <v>19</v>
      </c>
      <c r="F155" s="197" t="s">
        <v>654</v>
      </c>
      <c r="G155" s="195"/>
      <c r="H155" s="198">
        <v>15.848000000000001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149</v>
      </c>
      <c r="AU155" s="204" t="s">
        <v>143</v>
      </c>
      <c r="AV155" s="13" t="s">
        <v>143</v>
      </c>
      <c r="AW155" s="13" t="s">
        <v>32</v>
      </c>
      <c r="AX155" s="13" t="s">
        <v>71</v>
      </c>
      <c r="AY155" s="204" t="s">
        <v>134</v>
      </c>
    </row>
    <row r="156" spans="1:65" s="13" customFormat="1">
      <c r="B156" s="194"/>
      <c r="C156" s="195"/>
      <c r="D156" s="187" t="s">
        <v>149</v>
      </c>
      <c r="E156" s="196" t="s">
        <v>19</v>
      </c>
      <c r="F156" s="197" t="s">
        <v>655</v>
      </c>
      <c r="G156" s="195"/>
      <c r="H156" s="198">
        <v>7.0919999999999996</v>
      </c>
      <c r="I156" s="199"/>
      <c r="J156" s="195"/>
      <c r="K156" s="195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149</v>
      </c>
      <c r="AU156" s="204" t="s">
        <v>143</v>
      </c>
      <c r="AV156" s="13" t="s">
        <v>143</v>
      </c>
      <c r="AW156" s="13" t="s">
        <v>32</v>
      </c>
      <c r="AX156" s="13" t="s">
        <v>71</v>
      </c>
      <c r="AY156" s="204" t="s">
        <v>134</v>
      </c>
    </row>
    <row r="157" spans="1:65" s="13" customFormat="1">
      <c r="B157" s="194"/>
      <c r="C157" s="195"/>
      <c r="D157" s="187" t="s">
        <v>149</v>
      </c>
      <c r="E157" s="196" t="s">
        <v>19</v>
      </c>
      <c r="F157" s="197" t="s">
        <v>656</v>
      </c>
      <c r="G157" s="195"/>
      <c r="H157" s="198">
        <v>7.33</v>
      </c>
      <c r="I157" s="199"/>
      <c r="J157" s="195"/>
      <c r="K157" s="195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149</v>
      </c>
      <c r="AU157" s="204" t="s">
        <v>143</v>
      </c>
      <c r="AV157" s="13" t="s">
        <v>143</v>
      </c>
      <c r="AW157" s="13" t="s">
        <v>32</v>
      </c>
      <c r="AX157" s="13" t="s">
        <v>71</v>
      </c>
      <c r="AY157" s="204" t="s">
        <v>134</v>
      </c>
    </row>
    <row r="158" spans="1:65" s="14" customFormat="1">
      <c r="B158" s="215"/>
      <c r="C158" s="216"/>
      <c r="D158" s="187" t="s">
        <v>149</v>
      </c>
      <c r="E158" s="217" t="s">
        <v>19</v>
      </c>
      <c r="F158" s="218" t="s">
        <v>329</v>
      </c>
      <c r="G158" s="216"/>
      <c r="H158" s="219">
        <v>30.27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149</v>
      </c>
      <c r="AU158" s="225" t="s">
        <v>143</v>
      </c>
      <c r="AV158" s="14" t="s">
        <v>142</v>
      </c>
      <c r="AW158" s="14" t="s">
        <v>32</v>
      </c>
      <c r="AX158" s="14" t="s">
        <v>79</v>
      </c>
      <c r="AY158" s="225" t="s">
        <v>134</v>
      </c>
    </row>
    <row r="159" spans="1:65" s="2" customFormat="1" ht="24.15" customHeight="1">
      <c r="A159" s="35"/>
      <c r="B159" s="36"/>
      <c r="C159" s="174" t="s">
        <v>229</v>
      </c>
      <c r="D159" s="174" t="s">
        <v>137</v>
      </c>
      <c r="E159" s="175" t="s">
        <v>256</v>
      </c>
      <c r="F159" s="176" t="s">
        <v>257</v>
      </c>
      <c r="G159" s="177" t="s">
        <v>174</v>
      </c>
      <c r="H159" s="178">
        <v>30.27</v>
      </c>
      <c r="I159" s="179"/>
      <c r="J159" s="180">
        <f>ROUND(I159*H159,2)</f>
        <v>0</v>
      </c>
      <c r="K159" s="176" t="s">
        <v>141</v>
      </c>
      <c r="L159" s="40"/>
      <c r="M159" s="181" t="s">
        <v>19</v>
      </c>
      <c r="N159" s="182" t="s">
        <v>43</v>
      </c>
      <c r="O159" s="65"/>
      <c r="P159" s="183">
        <f>O159*H159</f>
        <v>0</v>
      </c>
      <c r="Q159" s="183">
        <v>4.0000000000000001E-3</v>
      </c>
      <c r="R159" s="183">
        <f>Q159*H159</f>
        <v>0.12108000000000001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142</v>
      </c>
      <c r="AT159" s="185" t="s">
        <v>137</v>
      </c>
      <c r="AU159" s="185" t="s">
        <v>143</v>
      </c>
      <c r="AY159" s="18" t="s">
        <v>134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143</v>
      </c>
      <c r="BK159" s="186">
        <f>ROUND(I159*H159,2)</f>
        <v>0</v>
      </c>
      <c r="BL159" s="18" t="s">
        <v>142</v>
      </c>
      <c r="BM159" s="185" t="s">
        <v>657</v>
      </c>
    </row>
    <row r="160" spans="1:65" s="2" customFormat="1" ht="18">
      <c r="A160" s="35"/>
      <c r="B160" s="36"/>
      <c r="C160" s="37"/>
      <c r="D160" s="187" t="s">
        <v>145</v>
      </c>
      <c r="E160" s="37"/>
      <c r="F160" s="188" t="s">
        <v>259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145</v>
      </c>
      <c r="AU160" s="18" t="s">
        <v>143</v>
      </c>
    </row>
    <row r="161" spans="1:65" s="2" customFormat="1">
      <c r="A161" s="35"/>
      <c r="B161" s="36"/>
      <c r="C161" s="37"/>
      <c r="D161" s="192" t="s">
        <v>147</v>
      </c>
      <c r="E161" s="37"/>
      <c r="F161" s="193" t="s">
        <v>260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147</v>
      </c>
      <c r="AU161" s="18" t="s">
        <v>143</v>
      </c>
    </row>
    <row r="162" spans="1:65" s="2" customFormat="1" ht="24.15" customHeight="1">
      <c r="A162" s="35"/>
      <c r="B162" s="36"/>
      <c r="C162" s="174" t="s">
        <v>234</v>
      </c>
      <c r="D162" s="174" t="s">
        <v>137</v>
      </c>
      <c r="E162" s="175" t="s">
        <v>658</v>
      </c>
      <c r="F162" s="176" t="s">
        <v>659</v>
      </c>
      <c r="G162" s="177" t="s">
        <v>153</v>
      </c>
      <c r="H162" s="178">
        <v>5</v>
      </c>
      <c r="I162" s="179"/>
      <c r="J162" s="180">
        <f>ROUND(I162*H162,2)</f>
        <v>0</v>
      </c>
      <c r="K162" s="176" t="s">
        <v>141</v>
      </c>
      <c r="L162" s="40"/>
      <c r="M162" s="181" t="s">
        <v>19</v>
      </c>
      <c r="N162" s="182" t="s">
        <v>43</v>
      </c>
      <c r="O162" s="65"/>
      <c r="P162" s="183">
        <f>O162*H162</f>
        <v>0</v>
      </c>
      <c r="Q162" s="183">
        <v>4.1500000000000002E-2</v>
      </c>
      <c r="R162" s="183">
        <f>Q162*H162</f>
        <v>0.20750000000000002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142</v>
      </c>
      <c r="AT162" s="185" t="s">
        <v>137</v>
      </c>
      <c r="AU162" s="185" t="s">
        <v>143</v>
      </c>
      <c r="AY162" s="18" t="s">
        <v>134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143</v>
      </c>
      <c r="BK162" s="186">
        <f>ROUND(I162*H162,2)</f>
        <v>0</v>
      </c>
      <c r="BL162" s="18" t="s">
        <v>142</v>
      </c>
      <c r="BM162" s="185" t="s">
        <v>660</v>
      </c>
    </row>
    <row r="163" spans="1:65" s="2" customFormat="1" ht="18">
      <c r="A163" s="35"/>
      <c r="B163" s="36"/>
      <c r="C163" s="37"/>
      <c r="D163" s="187" t="s">
        <v>145</v>
      </c>
      <c r="E163" s="37"/>
      <c r="F163" s="188" t="s">
        <v>661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145</v>
      </c>
      <c r="AU163" s="18" t="s">
        <v>143</v>
      </c>
    </row>
    <row r="164" spans="1:65" s="2" customFormat="1">
      <c r="A164" s="35"/>
      <c r="B164" s="36"/>
      <c r="C164" s="37"/>
      <c r="D164" s="192" t="s">
        <v>147</v>
      </c>
      <c r="E164" s="37"/>
      <c r="F164" s="193" t="s">
        <v>662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147</v>
      </c>
      <c r="AU164" s="18" t="s">
        <v>143</v>
      </c>
    </row>
    <row r="165" spans="1:65" s="13" customFormat="1">
      <c r="B165" s="194"/>
      <c r="C165" s="195"/>
      <c r="D165" s="187" t="s">
        <v>149</v>
      </c>
      <c r="E165" s="196" t="s">
        <v>19</v>
      </c>
      <c r="F165" s="197" t="s">
        <v>663</v>
      </c>
      <c r="G165" s="195"/>
      <c r="H165" s="198">
        <v>4</v>
      </c>
      <c r="I165" s="199"/>
      <c r="J165" s="195"/>
      <c r="K165" s="195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149</v>
      </c>
      <c r="AU165" s="204" t="s">
        <v>143</v>
      </c>
      <c r="AV165" s="13" t="s">
        <v>143</v>
      </c>
      <c r="AW165" s="13" t="s">
        <v>32</v>
      </c>
      <c r="AX165" s="13" t="s">
        <v>71</v>
      </c>
      <c r="AY165" s="204" t="s">
        <v>134</v>
      </c>
    </row>
    <row r="166" spans="1:65" s="13" customFormat="1">
      <c r="B166" s="194"/>
      <c r="C166" s="195"/>
      <c r="D166" s="187" t="s">
        <v>149</v>
      </c>
      <c r="E166" s="196" t="s">
        <v>19</v>
      </c>
      <c r="F166" s="197" t="s">
        <v>664</v>
      </c>
      <c r="G166" s="195"/>
      <c r="H166" s="198">
        <v>1</v>
      </c>
      <c r="I166" s="199"/>
      <c r="J166" s="195"/>
      <c r="K166" s="195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149</v>
      </c>
      <c r="AU166" s="204" t="s">
        <v>143</v>
      </c>
      <c r="AV166" s="13" t="s">
        <v>143</v>
      </c>
      <c r="AW166" s="13" t="s">
        <v>32</v>
      </c>
      <c r="AX166" s="13" t="s">
        <v>71</v>
      </c>
      <c r="AY166" s="204" t="s">
        <v>134</v>
      </c>
    </row>
    <row r="167" spans="1:65" s="14" customFormat="1">
      <c r="B167" s="215"/>
      <c r="C167" s="216"/>
      <c r="D167" s="187" t="s">
        <v>149</v>
      </c>
      <c r="E167" s="217" t="s">
        <v>19</v>
      </c>
      <c r="F167" s="218" t="s">
        <v>329</v>
      </c>
      <c r="G167" s="216"/>
      <c r="H167" s="219">
        <v>5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149</v>
      </c>
      <c r="AU167" s="225" t="s">
        <v>143</v>
      </c>
      <c r="AV167" s="14" t="s">
        <v>142</v>
      </c>
      <c r="AW167" s="14" t="s">
        <v>32</v>
      </c>
      <c r="AX167" s="14" t="s">
        <v>79</v>
      </c>
      <c r="AY167" s="225" t="s">
        <v>134</v>
      </c>
    </row>
    <row r="168" spans="1:65" s="2" customFormat="1" ht="24.15" customHeight="1">
      <c r="A168" s="35"/>
      <c r="B168" s="36"/>
      <c r="C168" s="174" t="s">
        <v>8</v>
      </c>
      <c r="D168" s="174" t="s">
        <v>137</v>
      </c>
      <c r="E168" s="175" t="s">
        <v>665</v>
      </c>
      <c r="F168" s="176" t="s">
        <v>666</v>
      </c>
      <c r="G168" s="177" t="s">
        <v>174</v>
      </c>
      <c r="H168" s="178">
        <v>1.53</v>
      </c>
      <c r="I168" s="179"/>
      <c r="J168" s="180">
        <f>ROUND(I168*H168,2)</f>
        <v>0</v>
      </c>
      <c r="K168" s="176" t="s">
        <v>141</v>
      </c>
      <c r="L168" s="40"/>
      <c r="M168" s="181" t="s">
        <v>19</v>
      </c>
      <c r="N168" s="182" t="s">
        <v>43</v>
      </c>
      <c r="O168" s="65"/>
      <c r="P168" s="183">
        <f>O168*H168</f>
        <v>0</v>
      </c>
      <c r="Q168" s="183">
        <v>3.3579999999999999E-2</v>
      </c>
      <c r="R168" s="183">
        <f>Q168*H168</f>
        <v>5.1377399999999997E-2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142</v>
      </c>
      <c r="AT168" s="185" t="s">
        <v>137</v>
      </c>
      <c r="AU168" s="185" t="s">
        <v>143</v>
      </c>
      <c r="AY168" s="18" t="s">
        <v>134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143</v>
      </c>
      <c r="BK168" s="186">
        <f>ROUND(I168*H168,2)</f>
        <v>0</v>
      </c>
      <c r="BL168" s="18" t="s">
        <v>142</v>
      </c>
      <c r="BM168" s="185" t="s">
        <v>667</v>
      </c>
    </row>
    <row r="169" spans="1:65" s="2" customFormat="1">
      <c r="A169" s="35"/>
      <c r="B169" s="36"/>
      <c r="C169" s="37"/>
      <c r="D169" s="187" t="s">
        <v>145</v>
      </c>
      <c r="E169" s="37"/>
      <c r="F169" s="188" t="s">
        <v>668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145</v>
      </c>
      <c r="AU169" s="18" t="s">
        <v>143</v>
      </c>
    </row>
    <row r="170" spans="1:65" s="2" customFormat="1">
      <c r="A170" s="35"/>
      <c r="B170" s="36"/>
      <c r="C170" s="37"/>
      <c r="D170" s="192" t="s">
        <v>147</v>
      </c>
      <c r="E170" s="37"/>
      <c r="F170" s="193" t="s">
        <v>669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147</v>
      </c>
      <c r="AU170" s="18" t="s">
        <v>143</v>
      </c>
    </row>
    <row r="171" spans="1:65" s="13" customFormat="1">
      <c r="B171" s="194"/>
      <c r="C171" s="195"/>
      <c r="D171" s="187" t="s">
        <v>149</v>
      </c>
      <c r="E171" s="196" t="s">
        <v>19</v>
      </c>
      <c r="F171" s="197" t="s">
        <v>670</v>
      </c>
      <c r="G171" s="195"/>
      <c r="H171" s="198">
        <v>1.53</v>
      </c>
      <c r="I171" s="199"/>
      <c r="J171" s="195"/>
      <c r="K171" s="195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149</v>
      </c>
      <c r="AU171" s="204" t="s">
        <v>143</v>
      </c>
      <c r="AV171" s="13" t="s">
        <v>143</v>
      </c>
      <c r="AW171" s="13" t="s">
        <v>32</v>
      </c>
      <c r="AX171" s="13" t="s">
        <v>79</v>
      </c>
      <c r="AY171" s="204" t="s">
        <v>134</v>
      </c>
    </row>
    <row r="172" spans="1:65" s="2" customFormat="1" ht="24.15" customHeight="1">
      <c r="A172" s="35"/>
      <c r="B172" s="36"/>
      <c r="C172" s="174" t="s">
        <v>243</v>
      </c>
      <c r="D172" s="174" t="s">
        <v>137</v>
      </c>
      <c r="E172" s="175" t="s">
        <v>270</v>
      </c>
      <c r="F172" s="176" t="s">
        <v>271</v>
      </c>
      <c r="G172" s="177" t="s">
        <v>174</v>
      </c>
      <c r="H172" s="178">
        <v>1.5</v>
      </c>
      <c r="I172" s="179"/>
      <c r="J172" s="180">
        <f>ROUND(I172*H172,2)</f>
        <v>0</v>
      </c>
      <c r="K172" s="176" t="s">
        <v>141</v>
      </c>
      <c r="L172" s="40"/>
      <c r="M172" s="181" t="s">
        <v>19</v>
      </c>
      <c r="N172" s="182" t="s">
        <v>43</v>
      </c>
      <c r="O172" s="65"/>
      <c r="P172" s="183">
        <f>O172*H172</f>
        <v>0</v>
      </c>
      <c r="Q172" s="183">
        <v>2.1000000000000001E-2</v>
      </c>
      <c r="R172" s="183">
        <f>Q172*H172</f>
        <v>3.15E-2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142</v>
      </c>
      <c r="AT172" s="185" t="s">
        <v>137</v>
      </c>
      <c r="AU172" s="185" t="s">
        <v>143</v>
      </c>
      <c r="AY172" s="18" t="s">
        <v>134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143</v>
      </c>
      <c r="BK172" s="186">
        <f>ROUND(I172*H172,2)</f>
        <v>0</v>
      </c>
      <c r="BL172" s="18" t="s">
        <v>142</v>
      </c>
      <c r="BM172" s="185" t="s">
        <v>671</v>
      </c>
    </row>
    <row r="173" spans="1:65" s="2" customFormat="1" ht="18">
      <c r="A173" s="35"/>
      <c r="B173" s="36"/>
      <c r="C173" s="37"/>
      <c r="D173" s="187" t="s">
        <v>145</v>
      </c>
      <c r="E173" s="37"/>
      <c r="F173" s="188" t="s">
        <v>273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145</v>
      </c>
      <c r="AU173" s="18" t="s">
        <v>143</v>
      </c>
    </row>
    <row r="174" spans="1:65" s="2" customFormat="1">
      <c r="A174" s="35"/>
      <c r="B174" s="36"/>
      <c r="C174" s="37"/>
      <c r="D174" s="192" t="s">
        <v>147</v>
      </c>
      <c r="E174" s="37"/>
      <c r="F174" s="193" t="s">
        <v>274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147</v>
      </c>
      <c r="AU174" s="18" t="s">
        <v>143</v>
      </c>
    </row>
    <row r="175" spans="1:65" s="13" customFormat="1">
      <c r="B175" s="194"/>
      <c r="C175" s="195"/>
      <c r="D175" s="187" t="s">
        <v>149</v>
      </c>
      <c r="E175" s="196" t="s">
        <v>19</v>
      </c>
      <c r="F175" s="197" t="s">
        <v>672</v>
      </c>
      <c r="G175" s="195"/>
      <c r="H175" s="198">
        <v>1.5</v>
      </c>
      <c r="I175" s="199"/>
      <c r="J175" s="195"/>
      <c r="K175" s="195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149</v>
      </c>
      <c r="AU175" s="204" t="s">
        <v>143</v>
      </c>
      <c r="AV175" s="13" t="s">
        <v>143</v>
      </c>
      <c r="AW175" s="13" t="s">
        <v>32</v>
      </c>
      <c r="AX175" s="13" t="s">
        <v>79</v>
      </c>
      <c r="AY175" s="204" t="s">
        <v>134</v>
      </c>
    </row>
    <row r="176" spans="1:65" s="2" customFormat="1" ht="37.75" customHeight="1">
      <c r="A176" s="35"/>
      <c r="B176" s="36"/>
      <c r="C176" s="174" t="s">
        <v>248</v>
      </c>
      <c r="D176" s="174" t="s">
        <v>137</v>
      </c>
      <c r="E176" s="175" t="s">
        <v>283</v>
      </c>
      <c r="F176" s="176" t="s">
        <v>284</v>
      </c>
      <c r="G176" s="177" t="s">
        <v>140</v>
      </c>
      <c r="H176" s="178">
        <v>5.8000000000000003E-2</v>
      </c>
      <c r="I176" s="179"/>
      <c r="J176" s="180">
        <f>ROUND(I176*H176,2)</f>
        <v>0</v>
      </c>
      <c r="K176" s="176" t="s">
        <v>19</v>
      </c>
      <c r="L176" s="40"/>
      <c r="M176" s="181" t="s">
        <v>19</v>
      </c>
      <c r="N176" s="182" t="s">
        <v>43</v>
      </c>
      <c r="O176" s="65"/>
      <c r="P176" s="183">
        <f>O176*H176</f>
        <v>0</v>
      </c>
      <c r="Q176" s="183">
        <v>2.3010199999999998</v>
      </c>
      <c r="R176" s="183">
        <f>Q176*H176</f>
        <v>0.13345915999999999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142</v>
      </c>
      <c r="AT176" s="185" t="s">
        <v>137</v>
      </c>
      <c r="AU176" s="185" t="s">
        <v>143</v>
      </c>
      <c r="AY176" s="18" t="s">
        <v>134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143</v>
      </c>
      <c r="BK176" s="186">
        <f>ROUND(I176*H176,2)</f>
        <v>0</v>
      </c>
      <c r="BL176" s="18" t="s">
        <v>142</v>
      </c>
      <c r="BM176" s="185" t="s">
        <v>673</v>
      </c>
    </row>
    <row r="177" spans="1:65" s="2" customFormat="1" ht="18">
      <c r="A177" s="35"/>
      <c r="B177" s="36"/>
      <c r="C177" s="37"/>
      <c r="D177" s="187" t="s">
        <v>145</v>
      </c>
      <c r="E177" s="37"/>
      <c r="F177" s="188" t="s">
        <v>284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145</v>
      </c>
      <c r="AU177" s="18" t="s">
        <v>143</v>
      </c>
    </row>
    <row r="178" spans="1:65" s="13" customFormat="1">
      <c r="B178" s="194"/>
      <c r="C178" s="195"/>
      <c r="D178" s="187" t="s">
        <v>149</v>
      </c>
      <c r="E178" s="196" t="s">
        <v>19</v>
      </c>
      <c r="F178" s="197" t="s">
        <v>674</v>
      </c>
      <c r="G178" s="195"/>
      <c r="H178" s="198">
        <v>5.8000000000000003E-2</v>
      </c>
      <c r="I178" s="199"/>
      <c r="J178" s="195"/>
      <c r="K178" s="195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149</v>
      </c>
      <c r="AU178" s="204" t="s">
        <v>143</v>
      </c>
      <c r="AV178" s="13" t="s">
        <v>143</v>
      </c>
      <c r="AW178" s="13" t="s">
        <v>32</v>
      </c>
      <c r="AX178" s="13" t="s">
        <v>79</v>
      </c>
      <c r="AY178" s="204" t="s">
        <v>134</v>
      </c>
    </row>
    <row r="179" spans="1:65" s="2" customFormat="1" ht="24.15" customHeight="1">
      <c r="A179" s="35"/>
      <c r="B179" s="36"/>
      <c r="C179" s="174" t="s">
        <v>255</v>
      </c>
      <c r="D179" s="174" t="s">
        <v>137</v>
      </c>
      <c r="E179" s="175" t="s">
        <v>288</v>
      </c>
      <c r="F179" s="176" t="s">
        <v>289</v>
      </c>
      <c r="G179" s="177" t="s">
        <v>174</v>
      </c>
      <c r="H179" s="178">
        <v>66.5</v>
      </c>
      <c r="I179" s="179"/>
      <c r="J179" s="180">
        <f>ROUND(I179*H179,2)</f>
        <v>0</v>
      </c>
      <c r="K179" s="176" t="s">
        <v>19</v>
      </c>
      <c r="L179" s="40"/>
      <c r="M179" s="181" t="s">
        <v>19</v>
      </c>
      <c r="N179" s="182" t="s">
        <v>43</v>
      </c>
      <c r="O179" s="65"/>
      <c r="P179" s="183">
        <f>O179*H179</f>
        <v>0</v>
      </c>
      <c r="Q179" s="183">
        <v>6.1199999999999997E-2</v>
      </c>
      <c r="R179" s="183">
        <f>Q179*H179</f>
        <v>4.0697999999999999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142</v>
      </c>
      <c r="AT179" s="185" t="s">
        <v>137</v>
      </c>
      <c r="AU179" s="185" t="s">
        <v>143</v>
      </c>
      <c r="AY179" s="18" t="s">
        <v>134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143</v>
      </c>
      <c r="BK179" s="186">
        <f>ROUND(I179*H179,2)</f>
        <v>0</v>
      </c>
      <c r="BL179" s="18" t="s">
        <v>142</v>
      </c>
      <c r="BM179" s="185" t="s">
        <v>675</v>
      </c>
    </row>
    <row r="180" spans="1:65" s="2" customFormat="1" ht="18">
      <c r="A180" s="35"/>
      <c r="B180" s="36"/>
      <c r="C180" s="37"/>
      <c r="D180" s="187" t="s">
        <v>145</v>
      </c>
      <c r="E180" s="37"/>
      <c r="F180" s="188" t="s">
        <v>289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145</v>
      </c>
      <c r="AU180" s="18" t="s">
        <v>143</v>
      </c>
    </row>
    <row r="181" spans="1:65" s="13" customFormat="1">
      <c r="B181" s="194"/>
      <c r="C181" s="195"/>
      <c r="D181" s="187" t="s">
        <v>149</v>
      </c>
      <c r="E181" s="196" t="s">
        <v>19</v>
      </c>
      <c r="F181" s="197" t="s">
        <v>676</v>
      </c>
      <c r="G181" s="195"/>
      <c r="H181" s="198">
        <v>33.700000000000003</v>
      </c>
      <c r="I181" s="199"/>
      <c r="J181" s="195"/>
      <c r="K181" s="195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149</v>
      </c>
      <c r="AU181" s="204" t="s">
        <v>143</v>
      </c>
      <c r="AV181" s="13" t="s">
        <v>143</v>
      </c>
      <c r="AW181" s="13" t="s">
        <v>32</v>
      </c>
      <c r="AX181" s="13" t="s">
        <v>71</v>
      </c>
      <c r="AY181" s="204" t="s">
        <v>134</v>
      </c>
    </row>
    <row r="182" spans="1:65" s="13" customFormat="1">
      <c r="B182" s="194"/>
      <c r="C182" s="195"/>
      <c r="D182" s="187" t="s">
        <v>149</v>
      </c>
      <c r="E182" s="196" t="s">
        <v>19</v>
      </c>
      <c r="F182" s="197" t="s">
        <v>677</v>
      </c>
      <c r="G182" s="195"/>
      <c r="H182" s="198">
        <v>32.799999999999997</v>
      </c>
      <c r="I182" s="199"/>
      <c r="J182" s="195"/>
      <c r="K182" s="195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149</v>
      </c>
      <c r="AU182" s="204" t="s">
        <v>143</v>
      </c>
      <c r="AV182" s="13" t="s">
        <v>143</v>
      </c>
      <c r="AW182" s="13" t="s">
        <v>32</v>
      </c>
      <c r="AX182" s="13" t="s">
        <v>71</v>
      </c>
      <c r="AY182" s="204" t="s">
        <v>134</v>
      </c>
    </row>
    <row r="183" spans="1:65" s="14" customFormat="1">
      <c r="B183" s="215"/>
      <c r="C183" s="216"/>
      <c r="D183" s="187" t="s">
        <v>149</v>
      </c>
      <c r="E183" s="217" t="s">
        <v>19</v>
      </c>
      <c r="F183" s="218" t="s">
        <v>329</v>
      </c>
      <c r="G183" s="216"/>
      <c r="H183" s="219">
        <v>66.5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149</v>
      </c>
      <c r="AU183" s="225" t="s">
        <v>143</v>
      </c>
      <c r="AV183" s="14" t="s">
        <v>142</v>
      </c>
      <c r="AW183" s="14" t="s">
        <v>32</v>
      </c>
      <c r="AX183" s="14" t="s">
        <v>79</v>
      </c>
      <c r="AY183" s="225" t="s">
        <v>134</v>
      </c>
    </row>
    <row r="184" spans="1:65" s="2" customFormat="1" ht="37.75" customHeight="1">
      <c r="A184" s="35"/>
      <c r="B184" s="36"/>
      <c r="C184" s="174" t="s">
        <v>262</v>
      </c>
      <c r="D184" s="174" t="s">
        <v>137</v>
      </c>
      <c r="E184" s="175" t="s">
        <v>292</v>
      </c>
      <c r="F184" s="176" t="s">
        <v>293</v>
      </c>
      <c r="G184" s="177" t="s">
        <v>153</v>
      </c>
      <c r="H184" s="178">
        <v>2</v>
      </c>
      <c r="I184" s="179"/>
      <c r="J184" s="180">
        <f>ROUND(I184*H184,2)</f>
        <v>0</v>
      </c>
      <c r="K184" s="176" t="s">
        <v>19</v>
      </c>
      <c r="L184" s="40"/>
      <c r="M184" s="181" t="s">
        <v>19</v>
      </c>
      <c r="N184" s="182" t="s">
        <v>43</v>
      </c>
      <c r="O184" s="65"/>
      <c r="P184" s="183">
        <f>O184*H184</f>
        <v>0</v>
      </c>
      <c r="Q184" s="183">
        <v>1.7770000000000001E-2</v>
      </c>
      <c r="R184" s="183">
        <f>Q184*H184</f>
        <v>3.5540000000000002E-2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142</v>
      </c>
      <c r="AT184" s="185" t="s">
        <v>137</v>
      </c>
      <c r="AU184" s="185" t="s">
        <v>143</v>
      </c>
      <c r="AY184" s="18" t="s">
        <v>134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143</v>
      </c>
      <c r="BK184" s="186">
        <f>ROUND(I184*H184,2)</f>
        <v>0</v>
      </c>
      <c r="BL184" s="18" t="s">
        <v>142</v>
      </c>
      <c r="BM184" s="185" t="s">
        <v>678</v>
      </c>
    </row>
    <row r="185" spans="1:65" s="2" customFormat="1" ht="27">
      <c r="A185" s="35"/>
      <c r="B185" s="36"/>
      <c r="C185" s="37"/>
      <c r="D185" s="187" t="s">
        <v>145</v>
      </c>
      <c r="E185" s="37"/>
      <c r="F185" s="188" t="s">
        <v>293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145</v>
      </c>
      <c r="AU185" s="18" t="s">
        <v>143</v>
      </c>
    </row>
    <row r="186" spans="1:65" s="13" customFormat="1">
      <c r="B186" s="194"/>
      <c r="C186" s="195"/>
      <c r="D186" s="187" t="s">
        <v>149</v>
      </c>
      <c r="E186" s="196" t="s">
        <v>19</v>
      </c>
      <c r="F186" s="197" t="s">
        <v>679</v>
      </c>
      <c r="G186" s="195"/>
      <c r="H186" s="198">
        <v>2</v>
      </c>
      <c r="I186" s="199"/>
      <c r="J186" s="195"/>
      <c r="K186" s="195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149</v>
      </c>
      <c r="AU186" s="204" t="s">
        <v>143</v>
      </c>
      <c r="AV186" s="13" t="s">
        <v>143</v>
      </c>
      <c r="AW186" s="13" t="s">
        <v>32</v>
      </c>
      <c r="AX186" s="13" t="s">
        <v>79</v>
      </c>
      <c r="AY186" s="204" t="s">
        <v>134</v>
      </c>
    </row>
    <row r="187" spans="1:65" s="2" customFormat="1" ht="21.75" customHeight="1">
      <c r="A187" s="35"/>
      <c r="B187" s="36"/>
      <c r="C187" s="174" t="s">
        <v>269</v>
      </c>
      <c r="D187" s="174" t="s">
        <v>137</v>
      </c>
      <c r="E187" s="175" t="s">
        <v>680</v>
      </c>
      <c r="F187" s="176" t="s">
        <v>681</v>
      </c>
      <c r="G187" s="177" t="s">
        <v>153</v>
      </c>
      <c r="H187" s="178">
        <v>2</v>
      </c>
      <c r="I187" s="179"/>
      <c r="J187" s="180">
        <f>ROUND(I187*H187,2)</f>
        <v>0</v>
      </c>
      <c r="K187" s="176" t="s">
        <v>141</v>
      </c>
      <c r="L187" s="40"/>
      <c r="M187" s="181" t="s">
        <v>19</v>
      </c>
      <c r="N187" s="182" t="s">
        <v>43</v>
      </c>
      <c r="O187" s="65"/>
      <c r="P187" s="183">
        <f>O187*H187</f>
        <v>0</v>
      </c>
      <c r="Q187" s="183">
        <v>4.684E-2</v>
      </c>
      <c r="R187" s="183">
        <f>Q187*H187</f>
        <v>9.3679999999999999E-2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142</v>
      </c>
      <c r="AT187" s="185" t="s">
        <v>137</v>
      </c>
      <c r="AU187" s="185" t="s">
        <v>143</v>
      </c>
      <c r="AY187" s="18" t="s">
        <v>134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143</v>
      </c>
      <c r="BK187" s="186">
        <f>ROUND(I187*H187,2)</f>
        <v>0</v>
      </c>
      <c r="BL187" s="18" t="s">
        <v>142</v>
      </c>
      <c r="BM187" s="185" t="s">
        <v>682</v>
      </c>
    </row>
    <row r="188" spans="1:65" s="2" customFormat="1" ht="18">
      <c r="A188" s="35"/>
      <c r="B188" s="36"/>
      <c r="C188" s="37"/>
      <c r="D188" s="187" t="s">
        <v>145</v>
      </c>
      <c r="E188" s="37"/>
      <c r="F188" s="188" t="s">
        <v>683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145</v>
      </c>
      <c r="AU188" s="18" t="s">
        <v>143</v>
      </c>
    </row>
    <row r="189" spans="1:65" s="2" customFormat="1">
      <c r="A189" s="35"/>
      <c r="B189" s="36"/>
      <c r="C189" s="37"/>
      <c r="D189" s="192" t="s">
        <v>147</v>
      </c>
      <c r="E189" s="37"/>
      <c r="F189" s="193" t="s">
        <v>684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147</v>
      </c>
      <c r="AU189" s="18" t="s">
        <v>143</v>
      </c>
    </row>
    <row r="190" spans="1:65" s="13" customFormat="1">
      <c r="B190" s="194"/>
      <c r="C190" s="195"/>
      <c r="D190" s="187" t="s">
        <v>149</v>
      </c>
      <c r="E190" s="196" t="s">
        <v>19</v>
      </c>
      <c r="F190" s="197" t="s">
        <v>685</v>
      </c>
      <c r="G190" s="195"/>
      <c r="H190" s="198">
        <v>2</v>
      </c>
      <c r="I190" s="199"/>
      <c r="J190" s="195"/>
      <c r="K190" s="195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149</v>
      </c>
      <c r="AU190" s="204" t="s">
        <v>143</v>
      </c>
      <c r="AV190" s="13" t="s">
        <v>143</v>
      </c>
      <c r="AW190" s="13" t="s">
        <v>32</v>
      </c>
      <c r="AX190" s="13" t="s">
        <v>79</v>
      </c>
      <c r="AY190" s="204" t="s">
        <v>134</v>
      </c>
    </row>
    <row r="191" spans="1:65" s="2" customFormat="1" ht="24.15" customHeight="1">
      <c r="A191" s="35"/>
      <c r="B191" s="36"/>
      <c r="C191" s="205" t="s">
        <v>7</v>
      </c>
      <c r="D191" s="205" t="s">
        <v>297</v>
      </c>
      <c r="E191" s="206" t="s">
        <v>686</v>
      </c>
      <c r="F191" s="207" t="s">
        <v>687</v>
      </c>
      <c r="G191" s="208" t="s">
        <v>153</v>
      </c>
      <c r="H191" s="209">
        <v>1</v>
      </c>
      <c r="I191" s="210"/>
      <c r="J191" s="211">
        <f>ROUND(I191*H191,2)</f>
        <v>0</v>
      </c>
      <c r="K191" s="207" t="s">
        <v>19</v>
      </c>
      <c r="L191" s="212"/>
      <c r="M191" s="213" t="s">
        <v>19</v>
      </c>
      <c r="N191" s="214" t="s">
        <v>43</v>
      </c>
      <c r="O191" s="65"/>
      <c r="P191" s="183">
        <f>O191*H191</f>
        <v>0</v>
      </c>
      <c r="Q191" s="183">
        <v>1.553E-2</v>
      </c>
      <c r="R191" s="183">
        <f>Q191*H191</f>
        <v>1.553E-2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194</v>
      </c>
      <c r="AT191" s="185" t="s">
        <v>297</v>
      </c>
      <c r="AU191" s="185" t="s">
        <v>143</v>
      </c>
      <c r="AY191" s="18" t="s">
        <v>134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143</v>
      </c>
      <c r="BK191" s="186">
        <f>ROUND(I191*H191,2)</f>
        <v>0</v>
      </c>
      <c r="BL191" s="18" t="s">
        <v>142</v>
      </c>
      <c r="BM191" s="185" t="s">
        <v>688</v>
      </c>
    </row>
    <row r="192" spans="1:65" s="2" customFormat="1" ht="18">
      <c r="A192" s="35"/>
      <c r="B192" s="36"/>
      <c r="C192" s="37"/>
      <c r="D192" s="187" t="s">
        <v>145</v>
      </c>
      <c r="E192" s="37"/>
      <c r="F192" s="188" t="s">
        <v>687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145</v>
      </c>
      <c r="AU192" s="18" t="s">
        <v>143</v>
      </c>
    </row>
    <row r="193" spans="1:65" s="13" customFormat="1">
      <c r="B193" s="194"/>
      <c r="C193" s="195"/>
      <c r="D193" s="187" t="s">
        <v>149</v>
      </c>
      <c r="E193" s="196" t="s">
        <v>19</v>
      </c>
      <c r="F193" s="197" t="s">
        <v>689</v>
      </c>
      <c r="G193" s="195"/>
      <c r="H193" s="198">
        <v>1</v>
      </c>
      <c r="I193" s="199"/>
      <c r="J193" s="195"/>
      <c r="K193" s="195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149</v>
      </c>
      <c r="AU193" s="204" t="s">
        <v>143</v>
      </c>
      <c r="AV193" s="13" t="s">
        <v>143</v>
      </c>
      <c r="AW193" s="13" t="s">
        <v>32</v>
      </c>
      <c r="AX193" s="13" t="s">
        <v>79</v>
      </c>
      <c r="AY193" s="204" t="s">
        <v>134</v>
      </c>
    </row>
    <row r="194" spans="1:65" s="2" customFormat="1" ht="24.15" customHeight="1">
      <c r="A194" s="35"/>
      <c r="B194" s="36"/>
      <c r="C194" s="205" t="s">
        <v>282</v>
      </c>
      <c r="D194" s="205" t="s">
        <v>297</v>
      </c>
      <c r="E194" s="206" t="s">
        <v>298</v>
      </c>
      <c r="F194" s="207" t="s">
        <v>299</v>
      </c>
      <c r="G194" s="208" t="s">
        <v>153</v>
      </c>
      <c r="H194" s="209">
        <v>3</v>
      </c>
      <c r="I194" s="210"/>
      <c r="J194" s="211">
        <f>ROUND(I194*H194,2)</f>
        <v>0</v>
      </c>
      <c r="K194" s="207" t="s">
        <v>141</v>
      </c>
      <c r="L194" s="212"/>
      <c r="M194" s="213" t="s">
        <v>19</v>
      </c>
      <c r="N194" s="214" t="s">
        <v>43</v>
      </c>
      <c r="O194" s="65"/>
      <c r="P194" s="183">
        <f>O194*H194</f>
        <v>0</v>
      </c>
      <c r="Q194" s="183">
        <v>1.521E-2</v>
      </c>
      <c r="R194" s="183">
        <f>Q194*H194</f>
        <v>4.5629999999999997E-2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194</v>
      </c>
      <c r="AT194" s="185" t="s">
        <v>297</v>
      </c>
      <c r="AU194" s="185" t="s">
        <v>143</v>
      </c>
      <c r="AY194" s="18" t="s">
        <v>134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143</v>
      </c>
      <c r="BK194" s="186">
        <f>ROUND(I194*H194,2)</f>
        <v>0</v>
      </c>
      <c r="BL194" s="18" t="s">
        <v>142</v>
      </c>
      <c r="BM194" s="185" t="s">
        <v>690</v>
      </c>
    </row>
    <row r="195" spans="1:65" s="2" customFormat="1" ht="18">
      <c r="A195" s="35"/>
      <c r="B195" s="36"/>
      <c r="C195" s="37"/>
      <c r="D195" s="187" t="s">
        <v>145</v>
      </c>
      <c r="E195" s="37"/>
      <c r="F195" s="188" t="s">
        <v>299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145</v>
      </c>
      <c r="AU195" s="18" t="s">
        <v>143</v>
      </c>
    </row>
    <row r="196" spans="1:65" s="13" customFormat="1">
      <c r="B196" s="194"/>
      <c r="C196" s="195"/>
      <c r="D196" s="187" t="s">
        <v>149</v>
      </c>
      <c r="E196" s="196" t="s">
        <v>19</v>
      </c>
      <c r="F196" s="197" t="s">
        <v>691</v>
      </c>
      <c r="G196" s="195"/>
      <c r="H196" s="198">
        <v>1</v>
      </c>
      <c r="I196" s="199"/>
      <c r="J196" s="195"/>
      <c r="K196" s="195"/>
      <c r="L196" s="200"/>
      <c r="M196" s="201"/>
      <c r="N196" s="202"/>
      <c r="O196" s="202"/>
      <c r="P196" s="202"/>
      <c r="Q196" s="202"/>
      <c r="R196" s="202"/>
      <c r="S196" s="202"/>
      <c r="T196" s="203"/>
      <c r="AT196" s="204" t="s">
        <v>149</v>
      </c>
      <c r="AU196" s="204" t="s">
        <v>143</v>
      </c>
      <c r="AV196" s="13" t="s">
        <v>143</v>
      </c>
      <c r="AW196" s="13" t="s">
        <v>32</v>
      </c>
      <c r="AX196" s="13" t="s">
        <v>71</v>
      </c>
      <c r="AY196" s="204" t="s">
        <v>134</v>
      </c>
    </row>
    <row r="197" spans="1:65" s="13" customFormat="1">
      <c r="B197" s="194"/>
      <c r="C197" s="195"/>
      <c r="D197" s="187" t="s">
        <v>149</v>
      </c>
      <c r="E197" s="196" t="s">
        <v>19</v>
      </c>
      <c r="F197" s="197" t="s">
        <v>685</v>
      </c>
      <c r="G197" s="195"/>
      <c r="H197" s="198">
        <v>2</v>
      </c>
      <c r="I197" s="199"/>
      <c r="J197" s="195"/>
      <c r="K197" s="195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149</v>
      </c>
      <c r="AU197" s="204" t="s">
        <v>143</v>
      </c>
      <c r="AV197" s="13" t="s">
        <v>143</v>
      </c>
      <c r="AW197" s="13" t="s">
        <v>32</v>
      </c>
      <c r="AX197" s="13" t="s">
        <v>71</v>
      </c>
      <c r="AY197" s="204" t="s">
        <v>134</v>
      </c>
    </row>
    <row r="198" spans="1:65" s="14" customFormat="1">
      <c r="B198" s="215"/>
      <c r="C198" s="216"/>
      <c r="D198" s="187" t="s">
        <v>149</v>
      </c>
      <c r="E198" s="217" t="s">
        <v>19</v>
      </c>
      <c r="F198" s="218" t="s">
        <v>329</v>
      </c>
      <c r="G198" s="216"/>
      <c r="H198" s="219">
        <v>3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149</v>
      </c>
      <c r="AU198" s="225" t="s">
        <v>143</v>
      </c>
      <c r="AV198" s="14" t="s">
        <v>142</v>
      </c>
      <c r="AW198" s="14" t="s">
        <v>32</v>
      </c>
      <c r="AX198" s="14" t="s">
        <v>79</v>
      </c>
      <c r="AY198" s="225" t="s">
        <v>134</v>
      </c>
    </row>
    <row r="199" spans="1:65" s="2" customFormat="1" ht="24.15" customHeight="1">
      <c r="A199" s="35"/>
      <c r="B199" s="36"/>
      <c r="C199" s="174" t="s">
        <v>287</v>
      </c>
      <c r="D199" s="174" t="s">
        <v>137</v>
      </c>
      <c r="E199" s="175" t="s">
        <v>692</v>
      </c>
      <c r="F199" s="176" t="s">
        <v>693</v>
      </c>
      <c r="G199" s="177" t="s">
        <v>153</v>
      </c>
      <c r="H199" s="178">
        <v>1</v>
      </c>
      <c r="I199" s="179"/>
      <c r="J199" s="180">
        <f>ROUND(I199*H199,2)</f>
        <v>0</v>
      </c>
      <c r="K199" s="176" t="s">
        <v>19</v>
      </c>
      <c r="L199" s="40"/>
      <c r="M199" s="181" t="s">
        <v>19</v>
      </c>
      <c r="N199" s="182" t="s">
        <v>43</v>
      </c>
      <c r="O199" s="65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142</v>
      </c>
      <c r="AT199" s="185" t="s">
        <v>137</v>
      </c>
      <c r="AU199" s="185" t="s">
        <v>143</v>
      </c>
      <c r="AY199" s="18" t="s">
        <v>134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143</v>
      </c>
      <c r="BK199" s="186">
        <f>ROUND(I199*H199,2)</f>
        <v>0</v>
      </c>
      <c r="BL199" s="18" t="s">
        <v>142</v>
      </c>
      <c r="BM199" s="185" t="s">
        <v>694</v>
      </c>
    </row>
    <row r="200" spans="1:65" s="2" customFormat="1" ht="18">
      <c r="A200" s="35"/>
      <c r="B200" s="36"/>
      <c r="C200" s="37"/>
      <c r="D200" s="187" t="s">
        <v>145</v>
      </c>
      <c r="E200" s="37"/>
      <c r="F200" s="188" t="s">
        <v>693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145</v>
      </c>
      <c r="AU200" s="18" t="s">
        <v>143</v>
      </c>
    </row>
    <row r="201" spans="1:65" s="13" customFormat="1">
      <c r="B201" s="194"/>
      <c r="C201" s="195"/>
      <c r="D201" s="187" t="s">
        <v>149</v>
      </c>
      <c r="E201" s="196" t="s">
        <v>19</v>
      </c>
      <c r="F201" s="197" t="s">
        <v>695</v>
      </c>
      <c r="G201" s="195"/>
      <c r="H201" s="198">
        <v>1</v>
      </c>
      <c r="I201" s="199"/>
      <c r="J201" s="195"/>
      <c r="K201" s="195"/>
      <c r="L201" s="200"/>
      <c r="M201" s="201"/>
      <c r="N201" s="202"/>
      <c r="O201" s="202"/>
      <c r="P201" s="202"/>
      <c r="Q201" s="202"/>
      <c r="R201" s="202"/>
      <c r="S201" s="202"/>
      <c r="T201" s="203"/>
      <c r="AT201" s="204" t="s">
        <v>149</v>
      </c>
      <c r="AU201" s="204" t="s">
        <v>143</v>
      </c>
      <c r="AV201" s="13" t="s">
        <v>143</v>
      </c>
      <c r="AW201" s="13" t="s">
        <v>32</v>
      </c>
      <c r="AX201" s="13" t="s">
        <v>79</v>
      </c>
      <c r="AY201" s="204" t="s">
        <v>134</v>
      </c>
    </row>
    <row r="202" spans="1:65" s="2" customFormat="1" ht="21.75" customHeight="1">
      <c r="A202" s="35"/>
      <c r="B202" s="36"/>
      <c r="C202" s="205" t="s">
        <v>291</v>
      </c>
      <c r="D202" s="205" t="s">
        <v>297</v>
      </c>
      <c r="E202" s="206" t="s">
        <v>696</v>
      </c>
      <c r="F202" s="207" t="s">
        <v>697</v>
      </c>
      <c r="G202" s="208" t="s">
        <v>153</v>
      </c>
      <c r="H202" s="209">
        <v>1</v>
      </c>
      <c r="I202" s="210"/>
      <c r="J202" s="211">
        <f>ROUND(I202*H202,2)</f>
        <v>0</v>
      </c>
      <c r="K202" s="207" t="s">
        <v>19</v>
      </c>
      <c r="L202" s="212"/>
      <c r="M202" s="213" t="s">
        <v>19</v>
      </c>
      <c r="N202" s="214" t="s">
        <v>43</v>
      </c>
      <c r="O202" s="65"/>
      <c r="P202" s="183">
        <f>O202*H202</f>
        <v>0</v>
      </c>
      <c r="Q202" s="183">
        <v>5.9000000000000003E-4</v>
      </c>
      <c r="R202" s="183">
        <f>Q202*H202</f>
        <v>5.9000000000000003E-4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194</v>
      </c>
      <c r="AT202" s="185" t="s">
        <v>297</v>
      </c>
      <c r="AU202" s="185" t="s">
        <v>143</v>
      </c>
      <c r="AY202" s="18" t="s">
        <v>134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143</v>
      </c>
      <c r="BK202" s="186">
        <f>ROUND(I202*H202,2)</f>
        <v>0</v>
      </c>
      <c r="BL202" s="18" t="s">
        <v>142</v>
      </c>
      <c r="BM202" s="185" t="s">
        <v>698</v>
      </c>
    </row>
    <row r="203" spans="1:65" s="2" customFormat="1">
      <c r="A203" s="35"/>
      <c r="B203" s="36"/>
      <c r="C203" s="37"/>
      <c r="D203" s="187" t="s">
        <v>145</v>
      </c>
      <c r="E203" s="37"/>
      <c r="F203" s="188" t="s">
        <v>697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145</v>
      </c>
      <c r="AU203" s="18" t="s">
        <v>143</v>
      </c>
    </row>
    <row r="204" spans="1:65" s="12" customFormat="1" ht="22.75" customHeight="1">
      <c r="B204" s="158"/>
      <c r="C204" s="159"/>
      <c r="D204" s="160" t="s">
        <v>70</v>
      </c>
      <c r="E204" s="172" t="s">
        <v>378</v>
      </c>
      <c r="F204" s="172" t="s">
        <v>379</v>
      </c>
      <c r="G204" s="159"/>
      <c r="H204" s="159"/>
      <c r="I204" s="162"/>
      <c r="J204" s="173">
        <f>BK204</f>
        <v>0</v>
      </c>
      <c r="K204" s="159"/>
      <c r="L204" s="164"/>
      <c r="M204" s="165"/>
      <c r="N204" s="166"/>
      <c r="O204" s="166"/>
      <c r="P204" s="167">
        <f>SUM(P205:P218)</f>
        <v>0</v>
      </c>
      <c r="Q204" s="166"/>
      <c r="R204" s="167">
        <f>SUM(R205:R218)</f>
        <v>7.3721499999999992E-3</v>
      </c>
      <c r="S204" s="166"/>
      <c r="T204" s="168">
        <f>SUM(T205:T218)</f>
        <v>0</v>
      </c>
      <c r="AR204" s="169" t="s">
        <v>79</v>
      </c>
      <c r="AT204" s="170" t="s">
        <v>70</v>
      </c>
      <c r="AU204" s="170" t="s">
        <v>79</v>
      </c>
      <c r="AY204" s="169" t="s">
        <v>134</v>
      </c>
      <c r="BK204" s="171">
        <f>SUM(BK205:BK218)</f>
        <v>0</v>
      </c>
    </row>
    <row r="205" spans="1:65" s="2" customFormat="1" ht="33" customHeight="1">
      <c r="A205" s="35"/>
      <c r="B205" s="36"/>
      <c r="C205" s="174" t="s">
        <v>296</v>
      </c>
      <c r="D205" s="174" t="s">
        <v>137</v>
      </c>
      <c r="E205" s="175" t="s">
        <v>381</v>
      </c>
      <c r="F205" s="176" t="s">
        <v>382</v>
      </c>
      <c r="G205" s="177" t="s">
        <v>174</v>
      </c>
      <c r="H205" s="178">
        <v>22.695</v>
      </c>
      <c r="I205" s="179"/>
      <c r="J205" s="180">
        <f>ROUND(I205*H205,2)</f>
        <v>0</v>
      </c>
      <c r="K205" s="176" t="s">
        <v>141</v>
      </c>
      <c r="L205" s="40"/>
      <c r="M205" s="181" t="s">
        <v>19</v>
      </c>
      <c r="N205" s="182" t="s">
        <v>43</v>
      </c>
      <c r="O205" s="65"/>
      <c r="P205" s="183">
        <f>O205*H205</f>
        <v>0</v>
      </c>
      <c r="Q205" s="183">
        <v>1.2999999999999999E-4</v>
      </c>
      <c r="R205" s="183">
        <f>Q205*H205</f>
        <v>2.9503499999999996E-3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142</v>
      </c>
      <c r="AT205" s="185" t="s">
        <v>137</v>
      </c>
      <c r="AU205" s="185" t="s">
        <v>143</v>
      </c>
      <c r="AY205" s="18" t="s">
        <v>134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143</v>
      </c>
      <c r="BK205" s="186">
        <f>ROUND(I205*H205,2)</f>
        <v>0</v>
      </c>
      <c r="BL205" s="18" t="s">
        <v>142</v>
      </c>
      <c r="BM205" s="185" t="s">
        <v>699</v>
      </c>
    </row>
    <row r="206" spans="1:65" s="2" customFormat="1" ht="18">
      <c r="A206" s="35"/>
      <c r="B206" s="36"/>
      <c r="C206" s="37"/>
      <c r="D206" s="187" t="s">
        <v>145</v>
      </c>
      <c r="E206" s="37"/>
      <c r="F206" s="188" t="s">
        <v>384</v>
      </c>
      <c r="G206" s="37"/>
      <c r="H206" s="37"/>
      <c r="I206" s="189"/>
      <c r="J206" s="37"/>
      <c r="K206" s="37"/>
      <c r="L206" s="40"/>
      <c r="M206" s="190"/>
      <c r="N206" s="19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145</v>
      </c>
      <c r="AU206" s="18" t="s">
        <v>143</v>
      </c>
    </row>
    <row r="207" spans="1:65" s="2" customFormat="1">
      <c r="A207" s="35"/>
      <c r="B207" s="36"/>
      <c r="C207" s="37"/>
      <c r="D207" s="192" t="s">
        <v>147</v>
      </c>
      <c r="E207" s="37"/>
      <c r="F207" s="193" t="s">
        <v>385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147</v>
      </c>
      <c r="AU207" s="18" t="s">
        <v>143</v>
      </c>
    </row>
    <row r="208" spans="1:65" s="13" customFormat="1">
      <c r="B208" s="194"/>
      <c r="C208" s="195"/>
      <c r="D208" s="187" t="s">
        <v>149</v>
      </c>
      <c r="E208" s="196" t="s">
        <v>19</v>
      </c>
      <c r="F208" s="197" t="s">
        <v>700</v>
      </c>
      <c r="G208" s="195"/>
      <c r="H208" s="198">
        <v>6.75</v>
      </c>
      <c r="I208" s="199"/>
      <c r="J208" s="195"/>
      <c r="K208" s="195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149</v>
      </c>
      <c r="AU208" s="204" t="s">
        <v>143</v>
      </c>
      <c r="AV208" s="13" t="s">
        <v>143</v>
      </c>
      <c r="AW208" s="13" t="s">
        <v>32</v>
      </c>
      <c r="AX208" s="13" t="s">
        <v>71</v>
      </c>
      <c r="AY208" s="204" t="s">
        <v>134</v>
      </c>
    </row>
    <row r="209" spans="1:65" s="13" customFormat="1">
      <c r="B209" s="194"/>
      <c r="C209" s="195"/>
      <c r="D209" s="187" t="s">
        <v>149</v>
      </c>
      <c r="E209" s="196" t="s">
        <v>19</v>
      </c>
      <c r="F209" s="197" t="s">
        <v>701</v>
      </c>
      <c r="G209" s="195"/>
      <c r="H209" s="198">
        <v>15.945</v>
      </c>
      <c r="I209" s="199"/>
      <c r="J209" s="195"/>
      <c r="K209" s="195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149</v>
      </c>
      <c r="AU209" s="204" t="s">
        <v>143</v>
      </c>
      <c r="AV209" s="13" t="s">
        <v>143</v>
      </c>
      <c r="AW209" s="13" t="s">
        <v>32</v>
      </c>
      <c r="AX209" s="13" t="s">
        <v>71</v>
      </c>
      <c r="AY209" s="204" t="s">
        <v>134</v>
      </c>
    </row>
    <row r="210" spans="1:65" s="14" customFormat="1">
      <c r="B210" s="215"/>
      <c r="C210" s="216"/>
      <c r="D210" s="187" t="s">
        <v>149</v>
      </c>
      <c r="E210" s="217" t="s">
        <v>19</v>
      </c>
      <c r="F210" s="218" t="s">
        <v>329</v>
      </c>
      <c r="G210" s="216"/>
      <c r="H210" s="219">
        <v>22.695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149</v>
      </c>
      <c r="AU210" s="225" t="s">
        <v>143</v>
      </c>
      <c r="AV210" s="14" t="s">
        <v>142</v>
      </c>
      <c r="AW210" s="14" t="s">
        <v>32</v>
      </c>
      <c r="AX210" s="14" t="s">
        <v>79</v>
      </c>
      <c r="AY210" s="225" t="s">
        <v>134</v>
      </c>
    </row>
    <row r="211" spans="1:65" s="2" customFormat="1" ht="16.5" customHeight="1">
      <c r="A211" s="35"/>
      <c r="B211" s="36"/>
      <c r="C211" s="174" t="s">
        <v>303</v>
      </c>
      <c r="D211" s="174" t="s">
        <v>137</v>
      </c>
      <c r="E211" s="175" t="s">
        <v>702</v>
      </c>
      <c r="F211" s="176" t="s">
        <v>19</v>
      </c>
      <c r="G211" s="177" t="s">
        <v>189</v>
      </c>
      <c r="H211" s="178">
        <v>2</v>
      </c>
      <c r="I211" s="179"/>
      <c r="J211" s="180">
        <f>ROUND(I211*H211,2)</f>
        <v>0</v>
      </c>
      <c r="K211" s="176" t="s">
        <v>19</v>
      </c>
      <c r="L211" s="40"/>
      <c r="M211" s="181" t="s">
        <v>19</v>
      </c>
      <c r="N211" s="182" t="s">
        <v>43</v>
      </c>
      <c r="O211" s="65"/>
      <c r="P211" s="183">
        <f>O211*H211</f>
        <v>0</v>
      </c>
      <c r="Q211" s="183">
        <v>1E-3</v>
      </c>
      <c r="R211" s="183">
        <f>Q211*H211</f>
        <v>2E-3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142</v>
      </c>
      <c r="AT211" s="185" t="s">
        <v>137</v>
      </c>
      <c r="AU211" s="185" t="s">
        <v>143</v>
      </c>
      <c r="AY211" s="18" t="s">
        <v>134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143</v>
      </c>
      <c r="BK211" s="186">
        <f>ROUND(I211*H211,2)</f>
        <v>0</v>
      </c>
      <c r="BL211" s="18" t="s">
        <v>142</v>
      </c>
      <c r="BM211" s="185" t="s">
        <v>703</v>
      </c>
    </row>
    <row r="212" spans="1:65" s="2" customFormat="1" ht="18">
      <c r="A212" s="35"/>
      <c r="B212" s="36"/>
      <c r="C212" s="37"/>
      <c r="D212" s="187" t="s">
        <v>145</v>
      </c>
      <c r="E212" s="37"/>
      <c r="F212" s="188" t="s">
        <v>704</v>
      </c>
      <c r="G212" s="37"/>
      <c r="H212" s="37"/>
      <c r="I212" s="189"/>
      <c r="J212" s="37"/>
      <c r="K212" s="37"/>
      <c r="L212" s="40"/>
      <c r="M212" s="190"/>
      <c r="N212" s="191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145</v>
      </c>
      <c r="AU212" s="18" t="s">
        <v>143</v>
      </c>
    </row>
    <row r="213" spans="1:65" s="13" customFormat="1">
      <c r="B213" s="194"/>
      <c r="C213" s="195"/>
      <c r="D213" s="187" t="s">
        <v>149</v>
      </c>
      <c r="E213" s="196" t="s">
        <v>19</v>
      </c>
      <c r="F213" s="197" t="s">
        <v>705</v>
      </c>
      <c r="G213" s="195"/>
      <c r="H213" s="198">
        <v>2</v>
      </c>
      <c r="I213" s="199"/>
      <c r="J213" s="195"/>
      <c r="K213" s="195"/>
      <c r="L213" s="200"/>
      <c r="M213" s="201"/>
      <c r="N213" s="202"/>
      <c r="O213" s="202"/>
      <c r="P213" s="202"/>
      <c r="Q213" s="202"/>
      <c r="R213" s="202"/>
      <c r="S213" s="202"/>
      <c r="T213" s="203"/>
      <c r="AT213" s="204" t="s">
        <v>149</v>
      </c>
      <c r="AU213" s="204" t="s">
        <v>143</v>
      </c>
      <c r="AV213" s="13" t="s">
        <v>143</v>
      </c>
      <c r="AW213" s="13" t="s">
        <v>32</v>
      </c>
      <c r="AX213" s="13" t="s">
        <v>79</v>
      </c>
      <c r="AY213" s="204" t="s">
        <v>134</v>
      </c>
    </row>
    <row r="214" spans="1:65" s="2" customFormat="1" ht="37.75" customHeight="1">
      <c r="A214" s="35"/>
      <c r="B214" s="36"/>
      <c r="C214" s="174" t="s">
        <v>310</v>
      </c>
      <c r="D214" s="174" t="s">
        <v>137</v>
      </c>
      <c r="E214" s="175" t="s">
        <v>387</v>
      </c>
      <c r="F214" s="176" t="s">
        <v>388</v>
      </c>
      <c r="G214" s="177" t="s">
        <v>174</v>
      </c>
      <c r="H214" s="178">
        <v>60.545000000000002</v>
      </c>
      <c r="I214" s="179"/>
      <c r="J214" s="180">
        <f>ROUND(I214*H214,2)</f>
        <v>0</v>
      </c>
      <c r="K214" s="176" t="s">
        <v>19</v>
      </c>
      <c r="L214" s="40"/>
      <c r="M214" s="181" t="s">
        <v>19</v>
      </c>
      <c r="N214" s="182" t="s">
        <v>43</v>
      </c>
      <c r="O214" s="65"/>
      <c r="P214" s="183">
        <f>O214*H214</f>
        <v>0</v>
      </c>
      <c r="Q214" s="183">
        <v>4.0000000000000003E-5</v>
      </c>
      <c r="R214" s="183">
        <f>Q214*H214</f>
        <v>2.4218000000000004E-3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142</v>
      </c>
      <c r="AT214" s="185" t="s">
        <v>137</v>
      </c>
      <c r="AU214" s="185" t="s">
        <v>143</v>
      </c>
      <c r="AY214" s="18" t="s">
        <v>134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143</v>
      </c>
      <c r="BK214" s="186">
        <f>ROUND(I214*H214,2)</f>
        <v>0</v>
      </c>
      <c r="BL214" s="18" t="s">
        <v>142</v>
      </c>
      <c r="BM214" s="185" t="s">
        <v>706</v>
      </c>
    </row>
    <row r="215" spans="1:65" s="2" customFormat="1" ht="18">
      <c r="A215" s="35"/>
      <c r="B215" s="36"/>
      <c r="C215" s="37"/>
      <c r="D215" s="187" t="s">
        <v>145</v>
      </c>
      <c r="E215" s="37"/>
      <c r="F215" s="188" t="s">
        <v>388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145</v>
      </c>
      <c r="AU215" s="18" t="s">
        <v>143</v>
      </c>
    </row>
    <row r="216" spans="1:65" s="13" customFormat="1">
      <c r="B216" s="194"/>
      <c r="C216" s="195"/>
      <c r="D216" s="187" t="s">
        <v>149</v>
      </c>
      <c r="E216" s="196" t="s">
        <v>19</v>
      </c>
      <c r="F216" s="197" t="s">
        <v>707</v>
      </c>
      <c r="G216" s="195"/>
      <c r="H216" s="198">
        <v>32.139000000000003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149</v>
      </c>
      <c r="AU216" s="204" t="s">
        <v>143</v>
      </c>
      <c r="AV216" s="13" t="s">
        <v>143</v>
      </c>
      <c r="AW216" s="13" t="s">
        <v>32</v>
      </c>
      <c r="AX216" s="13" t="s">
        <v>71</v>
      </c>
      <c r="AY216" s="204" t="s">
        <v>134</v>
      </c>
    </row>
    <row r="217" spans="1:65" s="13" customFormat="1" ht="30">
      <c r="B217" s="194"/>
      <c r="C217" s="195"/>
      <c r="D217" s="187" t="s">
        <v>149</v>
      </c>
      <c r="E217" s="196" t="s">
        <v>19</v>
      </c>
      <c r="F217" s="197" t="s">
        <v>708</v>
      </c>
      <c r="G217" s="195"/>
      <c r="H217" s="198">
        <v>28.405999999999999</v>
      </c>
      <c r="I217" s="199"/>
      <c r="J217" s="195"/>
      <c r="K217" s="195"/>
      <c r="L217" s="200"/>
      <c r="M217" s="201"/>
      <c r="N217" s="202"/>
      <c r="O217" s="202"/>
      <c r="P217" s="202"/>
      <c r="Q217" s="202"/>
      <c r="R217" s="202"/>
      <c r="S217" s="202"/>
      <c r="T217" s="203"/>
      <c r="AT217" s="204" t="s">
        <v>149</v>
      </c>
      <c r="AU217" s="204" t="s">
        <v>143</v>
      </c>
      <c r="AV217" s="13" t="s">
        <v>143</v>
      </c>
      <c r="AW217" s="13" t="s">
        <v>32</v>
      </c>
      <c r="AX217" s="13" t="s">
        <v>71</v>
      </c>
      <c r="AY217" s="204" t="s">
        <v>134</v>
      </c>
    </row>
    <row r="218" spans="1:65" s="14" customFormat="1">
      <c r="B218" s="215"/>
      <c r="C218" s="216"/>
      <c r="D218" s="187" t="s">
        <v>149</v>
      </c>
      <c r="E218" s="217" t="s">
        <v>19</v>
      </c>
      <c r="F218" s="218" t="s">
        <v>329</v>
      </c>
      <c r="G218" s="216"/>
      <c r="H218" s="219">
        <v>60.545000000000002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149</v>
      </c>
      <c r="AU218" s="225" t="s">
        <v>143</v>
      </c>
      <c r="AV218" s="14" t="s">
        <v>142</v>
      </c>
      <c r="AW218" s="14" t="s">
        <v>32</v>
      </c>
      <c r="AX218" s="14" t="s">
        <v>79</v>
      </c>
      <c r="AY218" s="225" t="s">
        <v>134</v>
      </c>
    </row>
    <row r="219" spans="1:65" s="12" customFormat="1" ht="22.75" customHeight="1">
      <c r="B219" s="158"/>
      <c r="C219" s="159"/>
      <c r="D219" s="160" t="s">
        <v>70</v>
      </c>
      <c r="E219" s="172" t="s">
        <v>301</v>
      </c>
      <c r="F219" s="172" t="s">
        <v>302</v>
      </c>
      <c r="G219" s="159"/>
      <c r="H219" s="159"/>
      <c r="I219" s="162"/>
      <c r="J219" s="173">
        <f>BK219</f>
        <v>0</v>
      </c>
      <c r="K219" s="159"/>
      <c r="L219" s="164"/>
      <c r="M219" s="165"/>
      <c r="N219" s="166"/>
      <c r="O219" s="166"/>
      <c r="P219" s="167">
        <f>SUM(P220:P279)</f>
        <v>0</v>
      </c>
      <c r="Q219" s="166"/>
      <c r="R219" s="167">
        <f>SUM(R220:R279)</f>
        <v>0.35</v>
      </c>
      <c r="S219" s="166"/>
      <c r="T219" s="168">
        <f>SUM(T220:T279)</f>
        <v>8.0870519999999999</v>
      </c>
      <c r="AR219" s="169" t="s">
        <v>79</v>
      </c>
      <c r="AT219" s="170" t="s">
        <v>70</v>
      </c>
      <c r="AU219" s="170" t="s">
        <v>79</v>
      </c>
      <c r="AY219" s="169" t="s">
        <v>134</v>
      </c>
      <c r="BK219" s="171">
        <f>SUM(BK220:BK279)</f>
        <v>0</v>
      </c>
    </row>
    <row r="220" spans="1:65" s="2" customFormat="1" ht="33" customHeight="1">
      <c r="A220" s="35"/>
      <c r="B220" s="36"/>
      <c r="C220" s="174" t="s">
        <v>314</v>
      </c>
      <c r="D220" s="174" t="s">
        <v>137</v>
      </c>
      <c r="E220" s="175" t="s">
        <v>709</v>
      </c>
      <c r="F220" s="176" t="s">
        <v>710</v>
      </c>
      <c r="G220" s="177" t="s">
        <v>174</v>
      </c>
      <c r="H220" s="178">
        <v>2.1</v>
      </c>
      <c r="I220" s="179"/>
      <c r="J220" s="180">
        <f>ROUND(I220*H220,2)</f>
        <v>0</v>
      </c>
      <c r="K220" s="176" t="s">
        <v>141</v>
      </c>
      <c r="L220" s="40"/>
      <c r="M220" s="181" t="s">
        <v>19</v>
      </c>
      <c r="N220" s="182" t="s">
        <v>43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2.9440000000000001E-2</v>
      </c>
      <c r="T220" s="184">
        <f>S220*H220</f>
        <v>6.1824000000000004E-2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243</v>
      </c>
      <c r="AT220" s="185" t="s">
        <v>137</v>
      </c>
      <c r="AU220" s="185" t="s">
        <v>143</v>
      </c>
      <c r="AY220" s="18" t="s">
        <v>134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143</v>
      </c>
      <c r="BK220" s="186">
        <f>ROUND(I220*H220,2)</f>
        <v>0</v>
      </c>
      <c r="BL220" s="18" t="s">
        <v>243</v>
      </c>
      <c r="BM220" s="185" t="s">
        <v>711</v>
      </c>
    </row>
    <row r="221" spans="1:65" s="2" customFormat="1" ht="27">
      <c r="A221" s="35"/>
      <c r="B221" s="36"/>
      <c r="C221" s="37"/>
      <c r="D221" s="187" t="s">
        <v>145</v>
      </c>
      <c r="E221" s="37"/>
      <c r="F221" s="188" t="s">
        <v>712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145</v>
      </c>
      <c r="AU221" s="18" t="s">
        <v>143</v>
      </c>
    </row>
    <row r="222" spans="1:65" s="2" customFormat="1">
      <c r="A222" s="35"/>
      <c r="B222" s="36"/>
      <c r="C222" s="37"/>
      <c r="D222" s="192" t="s">
        <v>147</v>
      </c>
      <c r="E222" s="37"/>
      <c r="F222" s="193" t="s">
        <v>713</v>
      </c>
      <c r="G222" s="37"/>
      <c r="H222" s="37"/>
      <c r="I222" s="189"/>
      <c r="J222" s="37"/>
      <c r="K222" s="37"/>
      <c r="L222" s="40"/>
      <c r="M222" s="190"/>
      <c r="N222" s="191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147</v>
      </c>
      <c r="AU222" s="18" t="s">
        <v>143</v>
      </c>
    </row>
    <row r="223" spans="1:65" s="13" customFormat="1">
      <c r="B223" s="194"/>
      <c r="C223" s="195"/>
      <c r="D223" s="187" t="s">
        <v>149</v>
      </c>
      <c r="E223" s="196" t="s">
        <v>19</v>
      </c>
      <c r="F223" s="197" t="s">
        <v>714</v>
      </c>
      <c r="G223" s="195"/>
      <c r="H223" s="198">
        <v>2.1</v>
      </c>
      <c r="I223" s="199"/>
      <c r="J223" s="195"/>
      <c r="K223" s="195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149</v>
      </c>
      <c r="AU223" s="204" t="s">
        <v>143</v>
      </c>
      <c r="AV223" s="13" t="s">
        <v>143</v>
      </c>
      <c r="AW223" s="13" t="s">
        <v>32</v>
      </c>
      <c r="AX223" s="13" t="s">
        <v>79</v>
      </c>
      <c r="AY223" s="204" t="s">
        <v>134</v>
      </c>
    </row>
    <row r="224" spans="1:65" s="2" customFormat="1" ht="24.15" customHeight="1">
      <c r="A224" s="35"/>
      <c r="B224" s="36"/>
      <c r="C224" s="174" t="s">
        <v>321</v>
      </c>
      <c r="D224" s="174" t="s">
        <v>137</v>
      </c>
      <c r="E224" s="175" t="s">
        <v>715</v>
      </c>
      <c r="F224" s="176" t="s">
        <v>716</v>
      </c>
      <c r="G224" s="177" t="s">
        <v>174</v>
      </c>
      <c r="H224" s="178">
        <v>20</v>
      </c>
      <c r="I224" s="179"/>
      <c r="J224" s="180">
        <f>ROUND(I224*H224,2)</f>
        <v>0</v>
      </c>
      <c r="K224" s="176" t="s">
        <v>141</v>
      </c>
      <c r="L224" s="40"/>
      <c r="M224" s="181" t="s">
        <v>19</v>
      </c>
      <c r="N224" s="182" t="s">
        <v>43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1.7229999999999999E-2</v>
      </c>
      <c r="T224" s="184">
        <f>S224*H224</f>
        <v>0.34459999999999996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243</v>
      </c>
      <c r="AT224" s="185" t="s">
        <v>137</v>
      </c>
      <c r="AU224" s="185" t="s">
        <v>143</v>
      </c>
      <c r="AY224" s="18" t="s">
        <v>134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143</v>
      </c>
      <c r="BK224" s="186">
        <f>ROUND(I224*H224,2)</f>
        <v>0</v>
      </c>
      <c r="BL224" s="18" t="s">
        <v>243</v>
      </c>
      <c r="BM224" s="185" t="s">
        <v>717</v>
      </c>
    </row>
    <row r="225" spans="1:65" s="2" customFormat="1" ht="18">
      <c r="A225" s="35"/>
      <c r="B225" s="36"/>
      <c r="C225" s="37"/>
      <c r="D225" s="187" t="s">
        <v>145</v>
      </c>
      <c r="E225" s="37"/>
      <c r="F225" s="188" t="s">
        <v>718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145</v>
      </c>
      <c r="AU225" s="18" t="s">
        <v>143</v>
      </c>
    </row>
    <row r="226" spans="1:65" s="2" customFormat="1">
      <c r="A226" s="35"/>
      <c r="B226" s="36"/>
      <c r="C226" s="37"/>
      <c r="D226" s="192" t="s">
        <v>147</v>
      </c>
      <c r="E226" s="37"/>
      <c r="F226" s="193" t="s">
        <v>719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147</v>
      </c>
      <c r="AU226" s="18" t="s">
        <v>143</v>
      </c>
    </row>
    <row r="227" spans="1:65" s="13" customFormat="1">
      <c r="B227" s="194"/>
      <c r="C227" s="195"/>
      <c r="D227" s="187" t="s">
        <v>149</v>
      </c>
      <c r="E227" s="196" t="s">
        <v>19</v>
      </c>
      <c r="F227" s="197" t="s">
        <v>720</v>
      </c>
      <c r="G227" s="195"/>
      <c r="H227" s="198">
        <v>20</v>
      </c>
      <c r="I227" s="199"/>
      <c r="J227" s="195"/>
      <c r="K227" s="195"/>
      <c r="L227" s="200"/>
      <c r="M227" s="201"/>
      <c r="N227" s="202"/>
      <c r="O227" s="202"/>
      <c r="P227" s="202"/>
      <c r="Q227" s="202"/>
      <c r="R227" s="202"/>
      <c r="S227" s="202"/>
      <c r="T227" s="203"/>
      <c r="AT227" s="204" t="s">
        <v>149</v>
      </c>
      <c r="AU227" s="204" t="s">
        <v>143</v>
      </c>
      <c r="AV227" s="13" t="s">
        <v>143</v>
      </c>
      <c r="AW227" s="13" t="s">
        <v>32</v>
      </c>
      <c r="AX227" s="13" t="s">
        <v>79</v>
      </c>
      <c r="AY227" s="204" t="s">
        <v>134</v>
      </c>
    </row>
    <row r="228" spans="1:65" s="2" customFormat="1" ht="33" customHeight="1">
      <c r="A228" s="35"/>
      <c r="B228" s="36"/>
      <c r="C228" s="174" t="s">
        <v>330</v>
      </c>
      <c r="D228" s="174" t="s">
        <v>137</v>
      </c>
      <c r="E228" s="175" t="s">
        <v>721</v>
      </c>
      <c r="F228" s="176" t="s">
        <v>722</v>
      </c>
      <c r="G228" s="177" t="s">
        <v>153</v>
      </c>
      <c r="H228" s="178">
        <v>1</v>
      </c>
      <c r="I228" s="179"/>
      <c r="J228" s="180">
        <f>ROUND(I228*H228,2)</f>
        <v>0</v>
      </c>
      <c r="K228" s="176" t="s">
        <v>141</v>
      </c>
      <c r="L228" s="40"/>
      <c r="M228" s="181" t="s">
        <v>19</v>
      </c>
      <c r="N228" s="182" t="s">
        <v>43</v>
      </c>
      <c r="O228" s="65"/>
      <c r="P228" s="183">
        <f>O228*H228</f>
        <v>0</v>
      </c>
      <c r="Q228" s="183">
        <v>0</v>
      </c>
      <c r="R228" s="183">
        <f>Q228*H228</f>
        <v>0</v>
      </c>
      <c r="S228" s="183">
        <v>5.0000000000000001E-3</v>
      </c>
      <c r="T228" s="184">
        <f>S228*H228</f>
        <v>5.0000000000000001E-3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243</v>
      </c>
      <c r="AT228" s="185" t="s">
        <v>137</v>
      </c>
      <c r="AU228" s="185" t="s">
        <v>143</v>
      </c>
      <c r="AY228" s="18" t="s">
        <v>134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143</v>
      </c>
      <c r="BK228" s="186">
        <f>ROUND(I228*H228,2)</f>
        <v>0</v>
      </c>
      <c r="BL228" s="18" t="s">
        <v>243</v>
      </c>
      <c r="BM228" s="185" t="s">
        <v>723</v>
      </c>
    </row>
    <row r="229" spans="1:65" s="2" customFormat="1" ht="18">
      <c r="A229" s="35"/>
      <c r="B229" s="36"/>
      <c r="C229" s="37"/>
      <c r="D229" s="187" t="s">
        <v>145</v>
      </c>
      <c r="E229" s="37"/>
      <c r="F229" s="188" t="s">
        <v>724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145</v>
      </c>
      <c r="AU229" s="18" t="s">
        <v>143</v>
      </c>
    </row>
    <row r="230" spans="1:65" s="2" customFormat="1">
      <c r="A230" s="35"/>
      <c r="B230" s="36"/>
      <c r="C230" s="37"/>
      <c r="D230" s="192" t="s">
        <v>147</v>
      </c>
      <c r="E230" s="37"/>
      <c r="F230" s="193" t="s">
        <v>725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147</v>
      </c>
      <c r="AU230" s="18" t="s">
        <v>143</v>
      </c>
    </row>
    <row r="231" spans="1:65" s="13" customFormat="1">
      <c r="B231" s="194"/>
      <c r="C231" s="195"/>
      <c r="D231" s="187" t="s">
        <v>149</v>
      </c>
      <c r="E231" s="196" t="s">
        <v>19</v>
      </c>
      <c r="F231" s="197" t="s">
        <v>726</v>
      </c>
      <c r="G231" s="195"/>
      <c r="H231" s="198">
        <v>1</v>
      </c>
      <c r="I231" s="199"/>
      <c r="J231" s="195"/>
      <c r="K231" s="195"/>
      <c r="L231" s="200"/>
      <c r="M231" s="201"/>
      <c r="N231" s="202"/>
      <c r="O231" s="202"/>
      <c r="P231" s="202"/>
      <c r="Q231" s="202"/>
      <c r="R231" s="202"/>
      <c r="S231" s="202"/>
      <c r="T231" s="203"/>
      <c r="AT231" s="204" t="s">
        <v>149</v>
      </c>
      <c r="AU231" s="204" t="s">
        <v>143</v>
      </c>
      <c r="AV231" s="13" t="s">
        <v>143</v>
      </c>
      <c r="AW231" s="13" t="s">
        <v>32</v>
      </c>
      <c r="AX231" s="13" t="s">
        <v>79</v>
      </c>
      <c r="AY231" s="204" t="s">
        <v>134</v>
      </c>
    </row>
    <row r="232" spans="1:65" s="2" customFormat="1" ht="24.15" customHeight="1">
      <c r="A232" s="35"/>
      <c r="B232" s="36"/>
      <c r="C232" s="174" t="s">
        <v>337</v>
      </c>
      <c r="D232" s="174" t="s">
        <v>137</v>
      </c>
      <c r="E232" s="175" t="s">
        <v>727</v>
      </c>
      <c r="F232" s="176" t="s">
        <v>728</v>
      </c>
      <c r="G232" s="177" t="s">
        <v>153</v>
      </c>
      <c r="H232" s="178">
        <v>1</v>
      </c>
      <c r="I232" s="179"/>
      <c r="J232" s="180">
        <f>ROUND(I232*H232,2)</f>
        <v>0</v>
      </c>
      <c r="K232" s="176" t="s">
        <v>19</v>
      </c>
      <c r="L232" s="40"/>
      <c r="M232" s="181" t="s">
        <v>19</v>
      </c>
      <c r="N232" s="182" t="s">
        <v>43</v>
      </c>
      <c r="O232" s="65"/>
      <c r="P232" s="183">
        <f>O232*H232</f>
        <v>0</v>
      </c>
      <c r="Q232" s="183">
        <v>0.35</v>
      </c>
      <c r="R232" s="183">
        <f>Q232*H232</f>
        <v>0.35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243</v>
      </c>
      <c r="AT232" s="185" t="s">
        <v>137</v>
      </c>
      <c r="AU232" s="185" t="s">
        <v>143</v>
      </c>
      <c r="AY232" s="18" t="s">
        <v>134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143</v>
      </c>
      <c r="BK232" s="186">
        <f>ROUND(I232*H232,2)</f>
        <v>0</v>
      </c>
      <c r="BL232" s="18" t="s">
        <v>243</v>
      </c>
      <c r="BM232" s="185" t="s">
        <v>729</v>
      </c>
    </row>
    <row r="233" spans="1:65" s="2" customFormat="1" ht="18">
      <c r="A233" s="35"/>
      <c r="B233" s="36"/>
      <c r="C233" s="37"/>
      <c r="D233" s="187" t="s">
        <v>145</v>
      </c>
      <c r="E233" s="37"/>
      <c r="F233" s="188" t="s">
        <v>728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145</v>
      </c>
      <c r="AU233" s="18" t="s">
        <v>143</v>
      </c>
    </row>
    <row r="234" spans="1:65" s="2" customFormat="1" ht="24.15" customHeight="1">
      <c r="A234" s="35"/>
      <c r="B234" s="36"/>
      <c r="C234" s="174" t="s">
        <v>344</v>
      </c>
      <c r="D234" s="174" t="s">
        <v>137</v>
      </c>
      <c r="E234" s="175" t="s">
        <v>730</v>
      </c>
      <c r="F234" s="176" t="s">
        <v>731</v>
      </c>
      <c r="G234" s="177" t="s">
        <v>174</v>
      </c>
      <c r="H234" s="178">
        <v>26</v>
      </c>
      <c r="I234" s="179"/>
      <c r="J234" s="180">
        <f>ROUND(I234*H234,2)</f>
        <v>0</v>
      </c>
      <c r="K234" s="176" t="s">
        <v>141</v>
      </c>
      <c r="L234" s="40"/>
      <c r="M234" s="181" t="s">
        <v>19</v>
      </c>
      <c r="N234" s="182" t="s">
        <v>43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2.5000000000000001E-2</v>
      </c>
      <c r="T234" s="184">
        <f>S234*H234</f>
        <v>0.65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243</v>
      </c>
      <c r="AT234" s="185" t="s">
        <v>137</v>
      </c>
      <c r="AU234" s="185" t="s">
        <v>143</v>
      </c>
      <c r="AY234" s="18" t="s">
        <v>134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143</v>
      </c>
      <c r="BK234" s="186">
        <f>ROUND(I234*H234,2)</f>
        <v>0</v>
      </c>
      <c r="BL234" s="18" t="s">
        <v>243</v>
      </c>
      <c r="BM234" s="185" t="s">
        <v>732</v>
      </c>
    </row>
    <row r="235" spans="1:65" s="2" customFormat="1">
      <c r="A235" s="35"/>
      <c r="B235" s="36"/>
      <c r="C235" s="37"/>
      <c r="D235" s="187" t="s">
        <v>145</v>
      </c>
      <c r="E235" s="37"/>
      <c r="F235" s="188" t="s">
        <v>733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145</v>
      </c>
      <c r="AU235" s="18" t="s">
        <v>143</v>
      </c>
    </row>
    <row r="236" spans="1:65" s="2" customFormat="1">
      <c r="A236" s="35"/>
      <c r="B236" s="36"/>
      <c r="C236" s="37"/>
      <c r="D236" s="192" t="s">
        <v>147</v>
      </c>
      <c r="E236" s="37"/>
      <c r="F236" s="193" t="s">
        <v>734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147</v>
      </c>
      <c r="AU236" s="18" t="s">
        <v>143</v>
      </c>
    </row>
    <row r="237" spans="1:65" s="13" customFormat="1">
      <c r="B237" s="194"/>
      <c r="C237" s="195"/>
      <c r="D237" s="187" t="s">
        <v>149</v>
      </c>
      <c r="E237" s="196" t="s">
        <v>19</v>
      </c>
      <c r="F237" s="197" t="s">
        <v>735</v>
      </c>
      <c r="G237" s="195"/>
      <c r="H237" s="198">
        <v>26</v>
      </c>
      <c r="I237" s="199"/>
      <c r="J237" s="195"/>
      <c r="K237" s="195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149</v>
      </c>
      <c r="AU237" s="204" t="s">
        <v>143</v>
      </c>
      <c r="AV237" s="13" t="s">
        <v>143</v>
      </c>
      <c r="AW237" s="13" t="s">
        <v>32</v>
      </c>
      <c r="AX237" s="13" t="s">
        <v>79</v>
      </c>
      <c r="AY237" s="204" t="s">
        <v>134</v>
      </c>
    </row>
    <row r="238" spans="1:65" s="2" customFormat="1" ht="24.15" customHeight="1">
      <c r="A238" s="35"/>
      <c r="B238" s="36"/>
      <c r="C238" s="174" t="s">
        <v>350</v>
      </c>
      <c r="D238" s="174" t="s">
        <v>137</v>
      </c>
      <c r="E238" s="175" t="s">
        <v>736</v>
      </c>
      <c r="F238" s="176" t="s">
        <v>737</v>
      </c>
      <c r="G238" s="177" t="s">
        <v>174</v>
      </c>
      <c r="H238" s="178">
        <v>66.2</v>
      </c>
      <c r="I238" s="179"/>
      <c r="J238" s="180">
        <f>ROUND(I238*H238,2)</f>
        <v>0</v>
      </c>
      <c r="K238" s="176" t="s">
        <v>141</v>
      </c>
      <c r="L238" s="40"/>
      <c r="M238" s="181" t="s">
        <v>19</v>
      </c>
      <c r="N238" s="182" t="s">
        <v>43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3.0000000000000001E-3</v>
      </c>
      <c r="T238" s="184">
        <f>S238*H238</f>
        <v>0.19860000000000003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243</v>
      </c>
      <c r="AT238" s="185" t="s">
        <v>137</v>
      </c>
      <c r="AU238" s="185" t="s">
        <v>143</v>
      </c>
      <c r="AY238" s="18" t="s">
        <v>134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143</v>
      </c>
      <c r="BK238" s="186">
        <f>ROUND(I238*H238,2)</f>
        <v>0</v>
      </c>
      <c r="BL238" s="18" t="s">
        <v>243</v>
      </c>
      <c r="BM238" s="185" t="s">
        <v>738</v>
      </c>
    </row>
    <row r="239" spans="1:65" s="2" customFormat="1">
      <c r="A239" s="35"/>
      <c r="B239" s="36"/>
      <c r="C239" s="37"/>
      <c r="D239" s="187" t="s">
        <v>145</v>
      </c>
      <c r="E239" s="37"/>
      <c r="F239" s="188" t="s">
        <v>739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145</v>
      </c>
      <c r="AU239" s="18" t="s">
        <v>143</v>
      </c>
    </row>
    <row r="240" spans="1:65" s="2" customFormat="1">
      <c r="A240" s="35"/>
      <c r="B240" s="36"/>
      <c r="C240" s="37"/>
      <c r="D240" s="192" t="s">
        <v>147</v>
      </c>
      <c r="E240" s="37"/>
      <c r="F240" s="193" t="s">
        <v>740</v>
      </c>
      <c r="G240" s="37"/>
      <c r="H240" s="37"/>
      <c r="I240" s="189"/>
      <c r="J240" s="37"/>
      <c r="K240" s="37"/>
      <c r="L240" s="40"/>
      <c r="M240" s="190"/>
      <c r="N240" s="191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147</v>
      </c>
      <c r="AU240" s="18" t="s">
        <v>143</v>
      </c>
    </row>
    <row r="241" spans="1:65" s="13" customFormat="1">
      <c r="B241" s="194"/>
      <c r="C241" s="195"/>
      <c r="D241" s="187" t="s">
        <v>149</v>
      </c>
      <c r="E241" s="196" t="s">
        <v>19</v>
      </c>
      <c r="F241" s="197" t="s">
        <v>741</v>
      </c>
      <c r="G241" s="195"/>
      <c r="H241" s="198">
        <v>34.200000000000003</v>
      </c>
      <c r="I241" s="199"/>
      <c r="J241" s="195"/>
      <c r="K241" s="195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149</v>
      </c>
      <c r="AU241" s="204" t="s">
        <v>143</v>
      </c>
      <c r="AV241" s="13" t="s">
        <v>143</v>
      </c>
      <c r="AW241" s="13" t="s">
        <v>32</v>
      </c>
      <c r="AX241" s="13" t="s">
        <v>71</v>
      </c>
      <c r="AY241" s="204" t="s">
        <v>134</v>
      </c>
    </row>
    <row r="242" spans="1:65" s="13" customFormat="1">
      <c r="B242" s="194"/>
      <c r="C242" s="195"/>
      <c r="D242" s="187" t="s">
        <v>149</v>
      </c>
      <c r="E242" s="196" t="s">
        <v>19</v>
      </c>
      <c r="F242" s="197" t="s">
        <v>742</v>
      </c>
      <c r="G242" s="195"/>
      <c r="H242" s="198">
        <v>32</v>
      </c>
      <c r="I242" s="199"/>
      <c r="J242" s="195"/>
      <c r="K242" s="195"/>
      <c r="L242" s="200"/>
      <c r="M242" s="201"/>
      <c r="N242" s="202"/>
      <c r="O242" s="202"/>
      <c r="P242" s="202"/>
      <c r="Q242" s="202"/>
      <c r="R242" s="202"/>
      <c r="S242" s="202"/>
      <c r="T242" s="203"/>
      <c r="AT242" s="204" t="s">
        <v>149</v>
      </c>
      <c r="AU242" s="204" t="s">
        <v>143</v>
      </c>
      <c r="AV242" s="13" t="s">
        <v>143</v>
      </c>
      <c r="AW242" s="13" t="s">
        <v>32</v>
      </c>
      <c r="AX242" s="13" t="s">
        <v>71</v>
      </c>
      <c r="AY242" s="204" t="s">
        <v>134</v>
      </c>
    </row>
    <row r="243" spans="1:65" s="14" customFormat="1">
      <c r="B243" s="215"/>
      <c r="C243" s="216"/>
      <c r="D243" s="187" t="s">
        <v>149</v>
      </c>
      <c r="E243" s="217" t="s">
        <v>19</v>
      </c>
      <c r="F243" s="218" t="s">
        <v>329</v>
      </c>
      <c r="G243" s="216"/>
      <c r="H243" s="219">
        <v>66.2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149</v>
      </c>
      <c r="AU243" s="225" t="s">
        <v>143</v>
      </c>
      <c r="AV243" s="14" t="s">
        <v>142</v>
      </c>
      <c r="AW243" s="14" t="s">
        <v>32</v>
      </c>
      <c r="AX243" s="14" t="s">
        <v>79</v>
      </c>
      <c r="AY243" s="225" t="s">
        <v>134</v>
      </c>
    </row>
    <row r="244" spans="1:65" s="2" customFormat="1" ht="24.15" customHeight="1">
      <c r="A244" s="35"/>
      <c r="B244" s="36"/>
      <c r="C244" s="174" t="s">
        <v>357</v>
      </c>
      <c r="D244" s="174" t="s">
        <v>137</v>
      </c>
      <c r="E244" s="175" t="s">
        <v>743</v>
      </c>
      <c r="F244" s="176" t="s">
        <v>744</v>
      </c>
      <c r="G244" s="177" t="s">
        <v>174</v>
      </c>
      <c r="H244" s="178">
        <v>11</v>
      </c>
      <c r="I244" s="179"/>
      <c r="J244" s="180">
        <f>ROUND(I244*H244,2)</f>
        <v>0</v>
      </c>
      <c r="K244" s="176" t="s">
        <v>141</v>
      </c>
      <c r="L244" s="40"/>
      <c r="M244" s="181" t="s">
        <v>19</v>
      </c>
      <c r="N244" s="182" t="s">
        <v>43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3.0000000000000001E-3</v>
      </c>
      <c r="T244" s="184">
        <f>S244*H244</f>
        <v>3.3000000000000002E-2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243</v>
      </c>
      <c r="AT244" s="185" t="s">
        <v>137</v>
      </c>
      <c r="AU244" s="185" t="s">
        <v>143</v>
      </c>
      <c r="AY244" s="18" t="s">
        <v>134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143</v>
      </c>
      <c r="BK244" s="186">
        <f>ROUND(I244*H244,2)</f>
        <v>0</v>
      </c>
      <c r="BL244" s="18" t="s">
        <v>243</v>
      </c>
      <c r="BM244" s="185" t="s">
        <v>745</v>
      </c>
    </row>
    <row r="245" spans="1:65" s="2" customFormat="1" ht="18">
      <c r="A245" s="35"/>
      <c r="B245" s="36"/>
      <c r="C245" s="37"/>
      <c r="D245" s="187" t="s">
        <v>145</v>
      </c>
      <c r="E245" s="37"/>
      <c r="F245" s="188" t="s">
        <v>744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145</v>
      </c>
      <c r="AU245" s="18" t="s">
        <v>143</v>
      </c>
    </row>
    <row r="246" spans="1:65" s="2" customFormat="1">
      <c r="A246" s="35"/>
      <c r="B246" s="36"/>
      <c r="C246" s="37"/>
      <c r="D246" s="192" t="s">
        <v>147</v>
      </c>
      <c r="E246" s="37"/>
      <c r="F246" s="193" t="s">
        <v>746</v>
      </c>
      <c r="G246" s="37"/>
      <c r="H246" s="37"/>
      <c r="I246" s="189"/>
      <c r="J246" s="37"/>
      <c r="K246" s="37"/>
      <c r="L246" s="40"/>
      <c r="M246" s="190"/>
      <c r="N246" s="191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147</v>
      </c>
      <c r="AU246" s="18" t="s">
        <v>143</v>
      </c>
    </row>
    <row r="247" spans="1:65" s="13" customFormat="1">
      <c r="B247" s="194"/>
      <c r="C247" s="195"/>
      <c r="D247" s="187" t="s">
        <v>149</v>
      </c>
      <c r="E247" s="196" t="s">
        <v>19</v>
      </c>
      <c r="F247" s="197" t="s">
        <v>747</v>
      </c>
      <c r="G247" s="195"/>
      <c r="H247" s="198">
        <v>11</v>
      </c>
      <c r="I247" s="199"/>
      <c r="J247" s="195"/>
      <c r="K247" s="195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149</v>
      </c>
      <c r="AU247" s="204" t="s">
        <v>143</v>
      </c>
      <c r="AV247" s="13" t="s">
        <v>143</v>
      </c>
      <c r="AW247" s="13" t="s">
        <v>32</v>
      </c>
      <c r="AX247" s="13" t="s">
        <v>79</v>
      </c>
      <c r="AY247" s="204" t="s">
        <v>134</v>
      </c>
    </row>
    <row r="248" spans="1:65" s="2" customFormat="1" ht="24.15" customHeight="1">
      <c r="A248" s="35"/>
      <c r="B248" s="36"/>
      <c r="C248" s="174" t="s">
        <v>364</v>
      </c>
      <c r="D248" s="174" t="s">
        <v>137</v>
      </c>
      <c r="E248" s="175" t="s">
        <v>322</v>
      </c>
      <c r="F248" s="176" t="s">
        <v>323</v>
      </c>
      <c r="G248" s="177" t="s">
        <v>140</v>
      </c>
      <c r="H248" s="178">
        <v>2.6</v>
      </c>
      <c r="I248" s="179"/>
      <c r="J248" s="180">
        <f>ROUND(I248*H248,2)</f>
        <v>0</v>
      </c>
      <c r="K248" s="176" t="s">
        <v>141</v>
      </c>
      <c r="L248" s="40"/>
      <c r="M248" s="181" t="s">
        <v>19</v>
      </c>
      <c r="N248" s="182" t="s">
        <v>43</v>
      </c>
      <c r="O248" s="65"/>
      <c r="P248" s="183">
        <f>O248*H248</f>
        <v>0</v>
      </c>
      <c r="Q248" s="183">
        <v>0</v>
      </c>
      <c r="R248" s="183">
        <f>Q248*H248</f>
        <v>0</v>
      </c>
      <c r="S248" s="183">
        <v>1.5940000000000001</v>
      </c>
      <c r="T248" s="184">
        <f>S248*H248</f>
        <v>4.1444000000000001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142</v>
      </c>
      <c r="AT248" s="185" t="s">
        <v>137</v>
      </c>
      <c r="AU248" s="185" t="s">
        <v>143</v>
      </c>
      <c r="AY248" s="18" t="s">
        <v>134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143</v>
      </c>
      <c r="BK248" s="186">
        <f>ROUND(I248*H248,2)</f>
        <v>0</v>
      </c>
      <c r="BL248" s="18" t="s">
        <v>142</v>
      </c>
      <c r="BM248" s="185" t="s">
        <v>748</v>
      </c>
    </row>
    <row r="249" spans="1:65" s="2" customFormat="1" ht="27">
      <c r="A249" s="35"/>
      <c r="B249" s="36"/>
      <c r="C249" s="37"/>
      <c r="D249" s="187" t="s">
        <v>145</v>
      </c>
      <c r="E249" s="37"/>
      <c r="F249" s="188" t="s">
        <v>325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145</v>
      </c>
      <c r="AU249" s="18" t="s">
        <v>143</v>
      </c>
    </row>
    <row r="250" spans="1:65" s="2" customFormat="1">
      <c r="A250" s="35"/>
      <c r="B250" s="36"/>
      <c r="C250" s="37"/>
      <c r="D250" s="192" t="s">
        <v>147</v>
      </c>
      <c r="E250" s="37"/>
      <c r="F250" s="193" t="s">
        <v>326</v>
      </c>
      <c r="G250" s="37"/>
      <c r="H250" s="37"/>
      <c r="I250" s="189"/>
      <c r="J250" s="37"/>
      <c r="K250" s="37"/>
      <c r="L250" s="40"/>
      <c r="M250" s="190"/>
      <c r="N250" s="191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147</v>
      </c>
      <c r="AU250" s="18" t="s">
        <v>143</v>
      </c>
    </row>
    <row r="251" spans="1:65" s="13" customFormat="1">
      <c r="B251" s="194"/>
      <c r="C251" s="195"/>
      <c r="D251" s="187" t="s">
        <v>149</v>
      </c>
      <c r="E251" s="196" t="s">
        <v>19</v>
      </c>
      <c r="F251" s="197" t="s">
        <v>749</v>
      </c>
      <c r="G251" s="195"/>
      <c r="H251" s="198">
        <v>1.5</v>
      </c>
      <c r="I251" s="199"/>
      <c r="J251" s="195"/>
      <c r="K251" s="195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149</v>
      </c>
      <c r="AU251" s="204" t="s">
        <v>143</v>
      </c>
      <c r="AV251" s="13" t="s">
        <v>143</v>
      </c>
      <c r="AW251" s="13" t="s">
        <v>32</v>
      </c>
      <c r="AX251" s="13" t="s">
        <v>71</v>
      </c>
      <c r="AY251" s="204" t="s">
        <v>134</v>
      </c>
    </row>
    <row r="252" spans="1:65" s="13" customFormat="1">
      <c r="B252" s="194"/>
      <c r="C252" s="195"/>
      <c r="D252" s="187" t="s">
        <v>149</v>
      </c>
      <c r="E252" s="196" t="s">
        <v>19</v>
      </c>
      <c r="F252" s="197" t="s">
        <v>750</v>
      </c>
      <c r="G252" s="195"/>
      <c r="H252" s="198">
        <v>1.1000000000000001</v>
      </c>
      <c r="I252" s="199"/>
      <c r="J252" s="195"/>
      <c r="K252" s="195"/>
      <c r="L252" s="200"/>
      <c r="M252" s="201"/>
      <c r="N252" s="202"/>
      <c r="O252" s="202"/>
      <c r="P252" s="202"/>
      <c r="Q252" s="202"/>
      <c r="R252" s="202"/>
      <c r="S252" s="202"/>
      <c r="T252" s="203"/>
      <c r="AT252" s="204" t="s">
        <v>149</v>
      </c>
      <c r="AU252" s="204" t="s">
        <v>143</v>
      </c>
      <c r="AV252" s="13" t="s">
        <v>143</v>
      </c>
      <c r="AW252" s="13" t="s">
        <v>32</v>
      </c>
      <c r="AX252" s="13" t="s">
        <v>71</v>
      </c>
      <c r="AY252" s="204" t="s">
        <v>134</v>
      </c>
    </row>
    <row r="253" spans="1:65" s="14" customFormat="1">
      <c r="B253" s="215"/>
      <c r="C253" s="216"/>
      <c r="D253" s="187" t="s">
        <v>149</v>
      </c>
      <c r="E253" s="217" t="s">
        <v>19</v>
      </c>
      <c r="F253" s="218" t="s">
        <v>329</v>
      </c>
      <c r="G253" s="216"/>
      <c r="H253" s="219">
        <v>2.6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149</v>
      </c>
      <c r="AU253" s="225" t="s">
        <v>143</v>
      </c>
      <c r="AV253" s="14" t="s">
        <v>142</v>
      </c>
      <c r="AW253" s="14" t="s">
        <v>32</v>
      </c>
      <c r="AX253" s="14" t="s">
        <v>79</v>
      </c>
      <c r="AY253" s="225" t="s">
        <v>134</v>
      </c>
    </row>
    <row r="254" spans="1:65" s="2" customFormat="1" ht="21.75" customHeight="1">
      <c r="A254" s="35"/>
      <c r="B254" s="36"/>
      <c r="C254" s="174" t="s">
        <v>371</v>
      </c>
      <c r="D254" s="174" t="s">
        <v>137</v>
      </c>
      <c r="E254" s="175" t="s">
        <v>338</v>
      </c>
      <c r="F254" s="176" t="s">
        <v>339</v>
      </c>
      <c r="G254" s="177" t="s">
        <v>174</v>
      </c>
      <c r="H254" s="178">
        <v>4.7279999999999998</v>
      </c>
      <c r="I254" s="179"/>
      <c r="J254" s="180">
        <f>ROUND(I254*H254,2)</f>
        <v>0</v>
      </c>
      <c r="K254" s="176" t="s">
        <v>141</v>
      </c>
      <c r="L254" s="40"/>
      <c r="M254" s="181" t="s">
        <v>19</v>
      </c>
      <c r="N254" s="182" t="s">
        <v>43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7.5999999999999998E-2</v>
      </c>
      <c r="T254" s="184">
        <f>S254*H254</f>
        <v>0.35932799999999998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142</v>
      </c>
      <c r="AT254" s="185" t="s">
        <v>137</v>
      </c>
      <c r="AU254" s="185" t="s">
        <v>143</v>
      </c>
      <c r="AY254" s="18" t="s">
        <v>134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143</v>
      </c>
      <c r="BK254" s="186">
        <f>ROUND(I254*H254,2)</f>
        <v>0</v>
      </c>
      <c r="BL254" s="18" t="s">
        <v>142</v>
      </c>
      <c r="BM254" s="185" t="s">
        <v>751</v>
      </c>
    </row>
    <row r="255" spans="1:65" s="2" customFormat="1" ht="18">
      <c r="A255" s="35"/>
      <c r="B255" s="36"/>
      <c r="C255" s="37"/>
      <c r="D255" s="187" t="s">
        <v>145</v>
      </c>
      <c r="E255" s="37"/>
      <c r="F255" s="188" t="s">
        <v>341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145</v>
      </c>
      <c r="AU255" s="18" t="s">
        <v>143</v>
      </c>
    </row>
    <row r="256" spans="1:65" s="2" customFormat="1">
      <c r="A256" s="35"/>
      <c r="B256" s="36"/>
      <c r="C256" s="37"/>
      <c r="D256" s="192" t="s">
        <v>147</v>
      </c>
      <c r="E256" s="37"/>
      <c r="F256" s="193" t="s">
        <v>342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147</v>
      </c>
      <c r="AU256" s="18" t="s">
        <v>143</v>
      </c>
    </row>
    <row r="257" spans="1:65" s="13" customFormat="1">
      <c r="B257" s="194"/>
      <c r="C257" s="195"/>
      <c r="D257" s="187" t="s">
        <v>149</v>
      </c>
      <c r="E257" s="196" t="s">
        <v>19</v>
      </c>
      <c r="F257" s="197" t="s">
        <v>752</v>
      </c>
      <c r="G257" s="195"/>
      <c r="H257" s="198">
        <v>1.5760000000000001</v>
      </c>
      <c r="I257" s="199"/>
      <c r="J257" s="195"/>
      <c r="K257" s="195"/>
      <c r="L257" s="200"/>
      <c r="M257" s="201"/>
      <c r="N257" s="202"/>
      <c r="O257" s="202"/>
      <c r="P257" s="202"/>
      <c r="Q257" s="202"/>
      <c r="R257" s="202"/>
      <c r="S257" s="202"/>
      <c r="T257" s="203"/>
      <c r="AT257" s="204" t="s">
        <v>149</v>
      </c>
      <c r="AU257" s="204" t="s">
        <v>143</v>
      </c>
      <c r="AV257" s="13" t="s">
        <v>143</v>
      </c>
      <c r="AW257" s="13" t="s">
        <v>32</v>
      </c>
      <c r="AX257" s="13" t="s">
        <v>71</v>
      </c>
      <c r="AY257" s="204" t="s">
        <v>134</v>
      </c>
    </row>
    <row r="258" spans="1:65" s="13" customFormat="1">
      <c r="B258" s="194"/>
      <c r="C258" s="195"/>
      <c r="D258" s="187" t="s">
        <v>149</v>
      </c>
      <c r="E258" s="196" t="s">
        <v>19</v>
      </c>
      <c r="F258" s="197" t="s">
        <v>753</v>
      </c>
      <c r="G258" s="195"/>
      <c r="H258" s="198">
        <v>3.1520000000000001</v>
      </c>
      <c r="I258" s="199"/>
      <c r="J258" s="195"/>
      <c r="K258" s="195"/>
      <c r="L258" s="200"/>
      <c r="M258" s="201"/>
      <c r="N258" s="202"/>
      <c r="O258" s="202"/>
      <c r="P258" s="202"/>
      <c r="Q258" s="202"/>
      <c r="R258" s="202"/>
      <c r="S258" s="202"/>
      <c r="T258" s="203"/>
      <c r="AT258" s="204" t="s">
        <v>149</v>
      </c>
      <c r="AU258" s="204" t="s">
        <v>143</v>
      </c>
      <c r="AV258" s="13" t="s">
        <v>143</v>
      </c>
      <c r="AW258" s="13" t="s">
        <v>32</v>
      </c>
      <c r="AX258" s="13" t="s">
        <v>71</v>
      </c>
      <c r="AY258" s="204" t="s">
        <v>134</v>
      </c>
    </row>
    <row r="259" spans="1:65" s="14" customFormat="1">
      <c r="B259" s="215"/>
      <c r="C259" s="216"/>
      <c r="D259" s="187" t="s">
        <v>149</v>
      </c>
      <c r="E259" s="217" t="s">
        <v>19</v>
      </c>
      <c r="F259" s="218" t="s">
        <v>329</v>
      </c>
      <c r="G259" s="216"/>
      <c r="H259" s="219">
        <v>4.7279999999999998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149</v>
      </c>
      <c r="AU259" s="225" t="s">
        <v>143</v>
      </c>
      <c r="AV259" s="14" t="s">
        <v>142</v>
      </c>
      <c r="AW259" s="14" t="s">
        <v>32</v>
      </c>
      <c r="AX259" s="14" t="s">
        <v>79</v>
      </c>
      <c r="AY259" s="225" t="s">
        <v>134</v>
      </c>
    </row>
    <row r="260" spans="1:65" s="2" customFormat="1" ht="24.15" customHeight="1">
      <c r="A260" s="35"/>
      <c r="B260" s="36"/>
      <c r="C260" s="174" t="s">
        <v>380</v>
      </c>
      <c r="D260" s="174" t="s">
        <v>137</v>
      </c>
      <c r="E260" s="175" t="s">
        <v>754</v>
      </c>
      <c r="F260" s="176" t="s">
        <v>755</v>
      </c>
      <c r="G260" s="177" t="s">
        <v>140</v>
      </c>
      <c r="H260" s="178">
        <v>1</v>
      </c>
      <c r="I260" s="179"/>
      <c r="J260" s="180">
        <f>ROUND(I260*H260,2)</f>
        <v>0</v>
      </c>
      <c r="K260" s="176" t="s">
        <v>141</v>
      </c>
      <c r="L260" s="40"/>
      <c r="M260" s="181" t="s">
        <v>19</v>
      </c>
      <c r="N260" s="182" t="s">
        <v>43</v>
      </c>
      <c r="O260" s="65"/>
      <c r="P260" s="183">
        <f>O260*H260</f>
        <v>0</v>
      </c>
      <c r="Q260" s="183">
        <v>0</v>
      </c>
      <c r="R260" s="183">
        <f>Q260*H260</f>
        <v>0</v>
      </c>
      <c r="S260" s="183">
        <v>1.95</v>
      </c>
      <c r="T260" s="184">
        <f>S260*H260</f>
        <v>1.95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142</v>
      </c>
      <c r="AT260" s="185" t="s">
        <v>137</v>
      </c>
      <c r="AU260" s="185" t="s">
        <v>143</v>
      </c>
      <c r="AY260" s="18" t="s">
        <v>134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143</v>
      </c>
      <c r="BK260" s="186">
        <f>ROUND(I260*H260,2)</f>
        <v>0</v>
      </c>
      <c r="BL260" s="18" t="s">
        <v>142</v>
      </c>
      <c r="BM260" s="185" t="s">
        <v>756</v>
      </c>
    </row>
    <row r="261" spans="1:65" s="2" customFormat="1" ht="27">
      <c r="A261" s="35"/>
      <c r="B261" s="36"/>
      <c r="C261" s="37"/>
      <c r="D261" s="187" t="s">
        <v>145</v>
      </c>
      <c r="E261" s="37"/>
      <c r="F261" s="188" t="s">
        <v>757</v>
      </c>
      <c r="G261" s="37"/>
      <c r="H261" s="37"/>
      <c r="I261" s="189"/>
      <c r="J261" s="37"/>
      <c r="K261" s="37"/>
      <c r="L261" s="40"/>
      <c r="M261" s="190"/>
      <c r="N261" s="191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145</v>
      </c>
      <c r="AU261" s="18" t="s">
        <v>143</v>
      </c>
    </row>
    <row r="262" spans="1:65" s="2" customFormat="1">
      <c r="A262" s="35"/>
      <c r="B262" s="36"/>
      <c r="C262" s="37"/>
      <c r="D262" s="192" t="s">
        <v>147</v>
      </c>
      <c r="E262" s="37"/>
      <c r="F262" s="193" t="s">
        <v>758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147</v>
      </c>
      <c r="AU262" s="18" t="s">
        <v>143</v>
      </c>
    </row>
    <row r="263" spans="1:65" s="13" customFormat="1">
      <c r="B263" s="194"/>
      <c r="C263" s="195"/>
      <c r="D263" s="187" t="s">
        <v>149</v>
      </c>
      <c r="E263" s="196" t="s">
        <v>19</v>
      </c>
      <c r="F263" s="197" t="s">
        <v>759</v>
      </c>
      <c r="G263" s="195"/>
      <c r="H263" s="198">
        <v>1</v>
      </c>
      <c r="I263" s="199"/>
      <c r="J263" s="195"/>
      <c r="K263" s="195"/>
      <c r="L263" s="200"/>
      <c r="M263" s="201"/>
      <c r="N263" s="202"/>
      <c r="O263" s="202"/>
      <c r="P263" s="202"/>
      <c r="Q263" s="202"/>
      <c r="R263" s="202"/>
      <c r="S263" s="202"/>
      <c r="T263" s="203"/>
      <c r="AT263" s="204" t="s">
        <v>149</v>
      </c>
      <c r="AU263" s="204" t="s">
        <v>143</v>
      </c>
      <c r="AV263" s="13" t="s">
        <v>143</v>
      </c>
      <c r="AW263" s="13" t="s">
        <v>32</v>
      </c>
      <c r="AX263" s="13" t="s">
        <v>79</v>
      </c>
      <c r="AY263" s="204" t="s">
        <v>134</v>
      </c>
    </row>
    <row r="264" spans="1:65" s="2" customFormat="1" ht="24.15" customHeight="1">
      <c r="A264" s="35"/>
      <c r="B264" s="36"/>
      <c r="C264" s="174" t="s">
        <v>386</v>
      </c>
      <c r="D264" s="174" t="s">
        <v>137</v>
      </c>
      <c r="E264" s="175" t="s">
        <v>760</v>
      </c>
      <c r="F264" s="176" t="s">
        <v>761</v>
      </c>
      <c r="G264" s="177" t="s">
        <v>189</v>
      </c>
      <c r="H264" s="178">
        <v>3</v>
      </c>
      <c r="I264" s="179"/>
      <c r="J264" s="180">
        <f>ROUND(I264*H264,2)</f>
        <v>0</v>
      </c>
      <c r="K264" s="176" t="s">
        <v>141</v>
      </c>
      <c r="L264" s="40"/>
      <c r="M264" s="181" t="s">
        <v>19</v>
      </c>
      <c r="N264" s="182" t="s">
        <v>43</v>
      </c>
      <c r="O264" s="65"/>
      <c r="P264" s="183">
        <f>O264*H264</f>
        <v>0</v>
      </c>
      <c r="Q264" s="183">
        <v>0</v>
      </c>
      <c r="R264" s="183">
        <f>Q264*H264</f>
        <v>0</v>
      </c>
      <c r="S264" s="183">
        <v>6.0000000000000001E-3</v>
      </c>
      <c r="T264" s="184">
        <f>S264*H264</f>
        <v>1.8000000000000002E-2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142</v>
      </c>
      <c r="AT264" s="185" t="s">
        <v>137</v>
      </c>
      <c r="AU264" s="185" t="s">
        <v>143</v>
      </c>
      <c r="AY264" s="18" t="s">
        <v>134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143</v>
      </c>
      <c r="BK264" s="186">
        <f>ROUND(I264*H264,2)</f>
        <v>0</v>
      </c>
      <c r="BL264" s="18" t="s">
        <v>142</v>
      </c>
      <c r="BM264" s="185" t="s">
        <v>762</v>
      </c>
    </row>
    <row r="265" spans="1:65" s="2" customFormat="1" ht="18">
      <c r="A265" s="35"/>
      <c r="B265" s="36"/>
      <c r="C265" s="37"/>
      <c r="D265" s="187" t="s">
        <v>145</v>
      </c>
      <c r="E265" s="37"/>
      <c r="F265" s="188" t="s">
        <v>763</v>
      </c>
      <c r="G265" s="37"/>
      <c r="H265" s="37"/>
      <c r="I265" s="189"/>
      <c r="J265" s="37"/>
      <c r="K265" s="37"/>
      <c r="L265" s="40"/>
      <c r="M265" s="190"/>
      <c r="N265" s="191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145</v>
      </c>
      <c r="AU265" s="18" t="s">
        <v>143</v>
      </c>
    </row>
    <row r="266" spans="1:65" s="2" customFormat="1">
      <c r="A266" s="35"/>
      <c r="B266" s="36"/>
      <c r="C266" s="37"/>
      <c r="D266" s="192" t="s">
        <v>147</v>
      </c>
      <c r="E266" s="37"/>
      <c r="F266" s="193" t="s">
        <v>764</v>
      </c>
      <c r="G266" s="37"/>
      <c r="H266" s="37"/>
      <c r="I266" s="189"/>
      <c r="J266" s="37"/>
      <c r="K266" s="37"/>
      <c r="L266" s="40"/>
      <c r="M266" s="190"/>
      <c r="N266" s="191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147</v>
      </c>
      <c r="AU266" s="18" t="s">
        <v>143</v>
      </c>
    </row>
    <row r="267" spans="1:65" s="13" customFormat="1">
      <c r="B267" s="194"/>
      <c r="C267" s="195"/>
      <c r="D267" s="187" t="s">
        <v>149</v>
      </c>
      <c r="E267" s="196" t="s">
        <v>19</v>
      </c>
      <c r="F267" s="197" t="s">
        <v>765</v>
      </c>
      <c r="G267" s="195"/>
      <c r="H267" s="198">
        <v>3</v>
      </c>
      <c r="I267" s="199"/>
      <c r="J267" s="195"/>
      <c r="K267" s="195"/>
      <c r="L267" s="200"/>
      <c r="M267" s="201"/>
      <c r="N267" s="202"/>
      <c r="O267" s="202"/>
      <c r="P267" s="202"/>
      <c r="Q267" s="202"/>
      <c r="R267" s="202"/>
      <c r="S267" s="202"/>
      <c r="T267" s="203"/>
      <c r="AT267" s="204" t="s">
        <v>149</v>
      </c>
      <c r="AU267" s="204" t="s">
        <v>143</v>
      </c>
      <c r="AV267" s="13" t="s">
        <v>143</v>
      </c>
      <c r="AW267" s="13" t="s">
        <v>32</v>
      </c>
      <c r="AX267" s="13" t="s">
        <v>79</v>
      </c>
      <c r="AY267" s="204" t="s">
        <v>134</v>
      </c>
    </row>
    <row r="268" spans="1:65" s="2" customFormat="1" ht="33" customHeight="1">
      <c r="A268" s="35"/>
      <c r="B268" s="36"/>
      <c r="C268" s="174" t="s">
        <v>393</v>
      </c>
      <c r="D268" s="174" t="s">
        <v>137</v>
      </c>
      <c r="E268" s="175" t="s">
        <v>766</v>
      </c>
      <c r="F268" s="176" t="s">
        <v>767</v>
      </c>
      <c r="G268" s="177" t="s">
        <v>189</v>
      </c>
      <c r="H268" s="178">
        <v>2.4</v>
      </c>
      <c r="I268" s="179"/>
      <c r="J268" s="180">
        <f>ROUND(I268*H268,2)</f>
        <v>0</v>
      </c>
      <c r="K268" s="176" t="s">
        <v>141</v>
      </c>
      <c r="L268" s="40"/>
      <c r="M268" s="181" t="s">
        <v>19</v>
      </c>
      <c r="N268" s="182" t="s">
        <v>43</v>
      </c>
      <c r="O268" s="65"/>
      <c r="P268" s="183">
        <f>O268*H268</f>
        <v>0</v>
      </c>
      <c r="Q268" s="183">
        <v>0</v>
      </c>
      <c r="R268" s="183">
        <f>Q268*H268</f>
        <v>0</v>
      </c>
      <c r="S268" s="183">
        <v>6.7000000000000004E-2</v>
      </c>
      <c r="T268" s="184">
        <f>S268*H268</f>
        <v>0.1608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5" t="s">
        <v>142</v>
      </c>
      <c r="AT268" s="185" t="s">
        <v>137</v>
      </c>
      <c r="AU268" s="185" t="s">
        <v>143</v>
      </c>
      <c r="AY268" s="18" t="s">
        <v>134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8" t="s">
        <v>143</v>
      </c>
      <c r="BK268" s="186">
        <f>ROUND(I268*H268,2)</f>
        <v>0</v>
      </c>
      <c r="BL268" s="18" t="s">
        <v>142</v>
      </c>
      <c r="BM268" s="185" t="s">
        <v>768</v>
      </c>
    </row>
    <row r="269" spans="1:65" s="2" customFormat="1" ht="18">
      <c r="A269" s="35"/>
      <c r="B269" s="36"/>
      <c r="C269" s="37"/>
      <c r="D269" s="187" t="s">
        <v>145</v>
      </c>
      <c r="E269" s="37"/>
      <c r="F269" s="188" t="s">
        <v>769</v>
      </c>
      <c r="G269" s="37"/>
      <c r="H269" s="37"/>
      <c r="I269" s="189"/>
      <c r="J269" s="37"/>
      <c r="K269" s="37"/>
      <c r="L269" s="40"/>
      <c r="M269" s="190"/>
      <c r="N269" s="191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145</v>
      </c>
      <c r="AU269" s="18" t="s">
        <v>143</v>
      </c>
    </row>
    <row r="270" spans="1:65" s="2" customFormat="1">
      <c r="A270" s="35"/>
      <c r="B270" s="36"/>
      <c r="C270" s="37"/>
      <c r="D270" s="192" t="s">
        <v>147</v>
      </c>
      <c r="E270" s="37"/>
      <c r="F270" s="193" t="s">
        <v>770</v>
      </c>
      <c r="G270" s="37"/>
      <c r="H270" s="37"/>
      <c r="I270" s="189"/>
      <c r="J270" s="37"/>
      <c r="K270" s="37"/>
      <c r="L270" s="40"/>
      <c r="M270" s="190"/>
      <c r="N270" s="191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147</v>
      </c>
      <c r="AU270" s="18" t="s">
        <v>143</v>
      </c>
    </row>
    <row r="271" spans="1:65" s="13" customFormat="1">
      <c r="B271" s="194"/>
      <c r="C271" s="195"/>
      <c r="D271" s="187" t="s">
        <v>149</v>
      </c>
      <c r="E271" s="196" t="s">
        <v>19</v>
      </c>
      <c r="F271" s="197" t="s">
        <v>771</v>
      </c>
      <c r="G271" s="195"/>
      <c r="H271" s="198">
        <v>2.4</v>
      </c>
      <c r="I271" s="199"/>
      <c r="J271" s="195"/>
      <c r="K271" s="195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149</v>
      </c>
      <c r="AU271" s="204" t="s">
        <v>143</v>
      </c>
      <c r="AV271" s="13" t="s">
        <v>143</v>
      </c>
      <c r="AW271" s="13" t="s">
        <v>32</v>
      </c>
      <c r="AX271" s="13" t="s">
        <v>79</v>
      </c>
      <c r="AY271" s="204" t="s">
        <v>134</v>
      </c>
    </row>
    <row r="272" spans="1:65" s="2" customFormat="1" ht="16.5" customHeight="1">
      <c r="A272" s="35"/>
      <c r="B272" s="36"/>
      <c r="C272" s="174" t="s">
        <v>400</v>
      </c>
      <c r="D272" s="174" t="s">
        <v>137</v>
      </c>
      <c r="E272" s="175" t="s">
        <v>772</v>
      </c>
      <c r="F272" s="176" t="s">
        <v>773</v>
      </c>
      <c r="G272" s="177" t="s">
        <v>189</v>
      </c>
      <c r="H272" s="178">
        <v>2.5</v>
      </c>
      <c r="I272" s="179"/>
      <c r="J272" s="180">
        <f>ROUND(I272*H272,2)</f>
        <v>0</v>
      </c>
      <c r="K272" s="176" t="s">
        <v>141</v>
      </c>
      <c r="L272" s="40"/>
      <c r="M272" s="181" t="s">
        <v>19</v>
      </c>
      <c r="N272" s="182" t="s">
        <v>43</v>
      </c>
      <c r="O272" s="65"/>
      <c r="P272" s="183">
        <f>O272*H272</f>
        <v>0</v>
      </c>
      <c r="Q272" s="183">
        <v>0</v>
      </c>
      <c r="R272" s="183">
        <f>Q272*H272</f>
        <v>0</v>
      </c>
      <c r="S272" s="183">
        <v>3.6999999999999998E-2</v>
      </c>
      <c r="T272" s="184">
        <f>S272*H272</f>
        <v>9.2499999999999999E-2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142</v>
      </c>
      <c r="AT272" s="185" t="s">
        <v>137</v>
      </c>
      <c r="AU272" s="185" t="s">
        <v>143</v>
      </c>
      <c r="AY272" s="18" t="s">
        <v>134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8" t="s">
        <v>143</v>
      </c>
      <c r="BK272" s="186">
        <f>ROUND(I272*H272,2)</f>
        <v>0</v>
      </c>
      <c r="BL272" s="18" t="s">
        <v>142</v>
      </c>
      <c r="BM272" s="185" t="s">
        <v>774</v>
      </c>
    </row>
    <row r="273" spans="1:65" s="2" customFormat="1" ht="18">
      <c r="A273" s="35"/>
      <c r="B273" s="36"/>
      <c r="C273" s="37"/>
      <c r="D273" s="187" t="s">
        <v>145</v>
      </c>
      <c r="E273" s="37"/>
      <c r="F273" s="188" t="s">
        <v>775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145</v>
      </c>
      <c r="AU273" s="18" t="s">
        <v>143</v>
      </c>
    </row>
    <row r="274" spans="1:65" s="2" customFormat="1">
      <c r="A274" s="35"/>
      <c r="B274" s="36"/>
      <c r="C274" s="37"/>
      <c r="D274" s="192" t="s">
        <v>147</v>
      </c>
      <c r="E274" s="37"/>
      <c r="F274" s="193" t="s">
        <v>776</v>
      </c>
      <c r="G274" s="37"/>
      <c r="H274" s="37"/>
      <c r="I274" s="189"/>
      <c r="J274" s="37"/>
      <c r="K274" s="37"/>
      <c r="L274" s="40"/>
      <c r="M274" s="190"/>
      <c r="N274" s="191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147</v>
      </c>
      <c r="AU274" s="18" t="s">
        <v>143</v>
      </c>
    </row>
    <row r="275" spans="1:65" s="13" customFormat="1">
      <c r="B275" s="194"/>
      <c r="C275" s="195"/>
      <c r="D275" s="187" t="s">
        <v>149</v>
      </c>
      <c r="E275" s="196" t="s">
        <v>19</v>
      </c>
      <c r="F275" s="197" t="s">
        <v>777</v>
      </c>
      <c r="G275" s="195"/>
      <c r="H275" s="198">
        <v>2.5</v>
      </c>
      <c r="I275" s="199"/>
      <c r="J275" s="195"/>
      <c r="K275" s="195"/>
      <c r="L275" s="200"/>
      <c r="M275" s="201"/>
      <c r="N275" s="202"/>
      <c r="O275" s="202"/>
      <c r="P275" s="202"/>
      <c r="Q275" s="202"/>
      <c r="R275" s="202"/>
      <c r="S275" s="202"/>
      <c r="T275" s="203"/>
      <c r="AT275" s="204" t="s">
        <v>149</v>
      </c>
      <c r="AU275" s="204" t="s">
        <v>143</v>
      </c>
      <c r="AV275" s="13" t="s">
        <v>143</v>
      </c>
      <c r="AW275" s="13" t="s">
        <v>32</v>
      </c>
      <c r="AX275" s="13" t="s">
        <v>79</v>
      </c>
      <c r="AY275" s="204" t="s">
        <v>134</v>
      </c>
    </row>
    <row r="276" spans="1:65" s="2" customFormat="1" ht="37.75" customHeight="1">
      <c r="A276" s="35"/>
      <c r="B276" s="36"/>
      <c r="C276" s="174" t="s">
        <v>404</v>
      </c>
      <c r="D276" s="174" t="s">
        <v>137</v>
      </c>
      <c r="E276" s="175" t="s">
        <v>778</v>
      </c>
      <c r="F276" s="176" t="s">
        <v>779</v>
      </c>
      <c r="G276" s="177" t="s">
        <v>174</v>
      </c>
      <c r="H276" s="178">
        <v>1.5</v>
      </c>
      <c r="I276" s="179"/>
      <c r="J276" s="180">
        <f>ROUND(I276*H276,2)</f>
        <v>0</v>
      </c>
      <c r="K276" s="176" t="s">
        <v>141</v>
      </c>
      <c r="L276" s="40"/>
      <c r="M276" s="181" t="s">
        <v>19</v>
      </c>
      <c r="N276" s="182" t="s">
        <v>43</v>
      </c>
      <c r="O276" s="65"/>
      <c r="P276" s="183">
        <f>O276*H276</f>
        <v>0</v>
      </c>
      <c r="Q276" s="183">
        <v>0</v>
      </c>
      <c r="R276" s="183">
        <f>Q276*H276</f>
        <v>0</v>
      </c>
      <c r="S276" s="183">
        <v>4.5999999999999999E-2</v>
      </c>
      <c r="T276" s="184">
        <f>S276*H276</f>
        <v>6.9000000000000006E-2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142</v>
      </c>
      <c r="AT276" s="185" t="s">
        <v>137</v>
      </c>
      <c r="AU276" s="185" t="s">
        <v>143</v>
      </c>
      <c r="AY276" s="18" t="s">
        <v>134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143</v>
      </c>
      <c r="BK276" s="186">
        <f>ROUND(I276*H276,2)</f>
        <v>0</v>
      </c>
      <c r="BL276" s="18" t="s">
        <v>142</v>
      </c>
      <c r="BM276" s="185" t="s">
        <v>780</v>
      </c>
    </row>
    <row r="277" spans="1:65" s="2" customFormat="1" ht="27">
      <c r="A277" s="35"/>
      <c r="B277" s="36"/>
      <c r="C277" s="37"/>
      <c r="D277" s="187" t="s">
        <v>145</v>
      </c>
      <c r="E277" s="37"/>
      <c r="F277" s="188" t="s">
        <v>781</v>
      </c>
      <c r="G277" s="37"/>
      <c r="H277" s="37"/>
      <c r="I277" s="189"/>
      <c r="J277" s="37"/>
      <c r="K277" s="37"/>
      <c r="L277" s="40"/>
      <c r="M277" s="190"/>
      <c r="N277" s="191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145</v>
      </c>
      <c r="AU277" s="18" t="s">
        <v>143</v>
      </c>
    </row>
    <row r="278" spans="1:65" s="2" customFormat="1">
      <c r="A278" s="35"/>
      <c r="B278" s="36"/>
      <c r="C278" s="37"/>
      <c r="D278" s="192" t="s">
        <v>147</v>
      </c>
      <c r="E278" s="37"/>
      <c r="F278" s="193" t="s">
        <v>782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147</v>
      </c>
      <c r="AU278" s="18" t="s">
        <v>143</v>
      </c>
    </row>
    <row r="279" spans="1:65" s="13" customFormat="1">
      <c r="B279" s="194"/>
      <c r="C279" s="195"/>
      <c r="D279" s="187" t="s">
        <v>149</v>
      </c>
      <c r="E279" s="196" t="s">
        <v>19</v>
      </c>
      <c r="F279" s="197" t="s">
        <v>672</v>
      </c>
      <c r="G279" s="195"/>
      <c r="H279" s="198">
        <v>1.5</v>
      </c>
      <c r="I279" s="199"/>
      <c r="J279" s="195"/>
      <c r="K279" s="195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149</v>
      </c>
      <c r="AU279" s="204" t="s">
        <v>143</v>
      </c>
      <c r="AV279" s="13" t="s">
        <v>143</v>
      </c>
      <c r="AW279" s="13" t="s">
        <v>32</v>
      </c>
      <c r="AX279" s="13" t="s">
        <v>79</v>
      </c>
      <c r="AY279" s="204" t="s">
        <v>134</v>
      </c>
    </row>
    <row r="280" spans="1:65" s="12" customFormat="1" ht="22.75" customHeight="1">
      <c r="B280" s="158"/>
      <c r="C280" s="159"/>
      <c r="D280" s="160" t="s">
        <v>70</v>
      </c>
      <c r="E280" s="172" t="s">
        <v>398</v>
      </c>
      <c r="F280" s="172" t="s">
        <v>399</v>
      </c>
      <c r="G280" s="159"/>
      <c r="H280" s="159"/>
      <c r="I280" s="162"/>
      <c r="J280" s="173">
        <f>BK280</f>
        <v>0</v>
      </c>
      <c r="K280" s="159"/>
      <c r="L280" s="164"/>
      <c r="M280" s="165"/>
      <c r="N280" s="166"/>
      <c r="O280" s="166"/>
      <c r="P280" s="167">
        <f>SUM(P281:P291)</f>
        <v>0</v>
      </c>
      <c r="Q280" s="166"/>
      <c r="R280" s="167">
        <f>SUM(R281:R291)</f>
        <v>0</v>
      </c>
      <c r="S280" s="166"/>
      <c r="T280" s="168">
        <f>SUM(T281:T291)</f>
        <v>0</v>
      </c>
      <c r="AR280" s="169" t="s">
        <v>79</v>
      </c>
      <c r="AT280" s="170" t="s">
        <v>70</v>
      </c>
      <c r="AU280" s="170" t="s">
        <v>79</v>
      </c>
      <c r="AY280" s="169" t="s">
        <v>134</v>
      </c>
      <c r="BK280" s="171">
        <f>SUM(BK281:BK291)</f>
        <v>0</v>
      </c>
    </row>
    <row r="281" spans="1:65" s="2" customFormat="1" ht="37.75" customHeight="1">
      <c r="A281" s="35"/>
      <c r="B281" s="36"/>
      <c r="C281" s="174" t="s">
        <v>408</v>
      </c>
      <c r="D281" s="174" t="s">
        <v>137</v>
      </c>
      <c r="E281" s="175" t="s">
        <v>401</v>
      </c>
      <c r="F281" s="176" t="s">
        <v>402</v>
      </c>
      <c r="G281" s="177" t="s">
        <v>166</v>
      </c>
      <c r="H281" s="178">
        <v>9.1229999999999993</v>
      </c>
      <c r="I281" s="179"/>
      <c r="J281" s="180">
        <f>ROUND(I281*H281,2)</f>
        <v>0</v>
      </c>
      <c r="K281" s="176" t="s">
        <v>19</v>
      </c>
      <c r="L281" s="40"/>
      <c r="M281" s="181" t="s">
        <v>19</v>
      </c>
      <c r="N281" s="182" t="s">
        <v>43</v>
      </c>
      <c r="O281" s="65"/>
      <c r="P281" s="183">
        <f>O281*H281</f>
        <v>0</v>
      </c>
      <c r="Q281" s="183">
        <v>0</v>
      </c>
      <c r="R281" s="183">
        <f>Q281*H281</f>
        <v>0</v>
      </c>
      <c r="S281" s="183">
        <v>0</v>
      </c>
      <c r="T281" s="18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142</v>
      </c>
      <c r="AT281" s="185" t="s">
        <v>137</v>
      </c>
      <c r="AU281" s="185" t="s">
        <v>143</v>
      </c>
      <c r="AY281" s="18" t="s">
        <v>134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8" t="s">
        <v>143</v>
      </c>
      <c r="BK281" s="186">
        <f>ROUND(I281*H281,2)</f>
        <v>0</v>
      </c>
      <c r="BL281" s="18" t="s">
        <v>142</v>
      </c>
      <c r="BM281" s="185" t="s">
        <v>783</v>
      </c>
    </row>
    <row r="282" spans="1:65" s="2" customFormat="1" ht="18">
      <c r="A282" s="35"/>
      <c r="B282" s="36"/>
      <c r="C282" s="37"/>
      <c r="D282" s="187" t="s">
        <v>145</v>
      </c>
      <c r="E282" s="37"/>
      <c r="F282" s="188" t="s">
        <v>402</v>
      </c>
      <c r="G282" s="37"/>
      <c r="H282" s="37"/>
      <c r="I282" s="189"/>
      <c r="J282" s="37"/>
      <c r="K282" s="37"/>
      <c r="L282" s="40"/>
      <c r="M282" s="190"/>
      <c r="N282" s="191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145</v>
      </c>
      <c r="AU282" s="18" t="s">
        <v>143</v>
      </c>
    </row>
    <row r="283" spans="1:65" s="2" customFormat="1" ht="37.75" customHeight="1">
      <c r="A283" s="35"/>
      <c r="B283" s="36"/>
      <c r="C283" s="174" t="s">
        <v>412</v>
      </c>
      <c r="D283" s="174" t="s">
        <v>137</v>
      </c>
      <c r="E283" s="175" t="s">
        <v>405</v>
      </c>
      <c r="F283" s="176" t="s">
        <v>406</v>
      </c>
      <c r="G283" s="177" t="s">
        <v>166</v>
      </c>
      <c r="H283" s="178">
        <v>9.1229999999999993</v>
      </c>
      <c r="I283" s="179"/>
      <c r="J283" s="180">
        <f>ROUND(I283*H283,2)</f>
        <v>0</v>
      </c>
      <c r="K283" s="176" t="s">
        <v>19</v>
      </c>
      <c r="L283" s="40"/>
      <c r="M283" s="181" t="s">
        <v>19</v>
      </c>
      <c r="N283" s="182" t="s">
        <v>43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142</v>
      </c>
      <c r="AT283" s="185" t="s">
        <v>137</v>
      </c>
      <c r="AU283" s="185" t="s">
        <v>143</v>
      </c>
      <c r="AY283" s="18" t="s">
        <v>134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143</v>
      </c>
      <c r="BK283" s="186">
        <f>ROUND(I283*H283,2)</f>
        <v>0</v>
      </c>
      <c r="BL283" s="18" t="s">
        <v>142</v>
      </c>
      <c r="BM283" s="185" t="s">
        <v>784</v>
      </c>
    </row>
    <row r="284" spans="1:65" s="2" customFormat="1" ht="18">
      <c r="A284" s="35"/>
      <c r="B284" s="36"/>
      <c r="C284" s="37"/>
      <c r="D284" s="187" t="s">
        <v>145</v>
      </c>
      <c r="E284" s="37"/>
      <c r="F284" s="188" t="s">
        <v>406</v>
      </c>
      <c r="G284" s="37"/>
      <c r="H284" s="37"/>
      <c r="I284" s="189"/>
      <c r="J284" s="37"/>
      <c r="K284" s="37"/>
      <c r="L284" s="40"/>
      <c r="M284" s="190"/>
      <c r="N284" s="191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145</v>
      </c>
      <c r="AU284" s="18" t="s">
        <v>143</v>
      </c>
    </row>
    <row r="285" spans="1:65" s="2" customFormat="1" ht="33" customHeight="1">
      <c r="A285" s="35"/>
      <c r="B285" s="36"/>
      <c r="C285" s="174" t="s">
        <v>417</v>
      </c>
      <c r="D285" s="174" t="s">
        <v>137</v>
      </c>
      <c r="E285" s="175" t="s">
        <v>409</v>
      </c>
      <c r="F285" s="176" t="s">
        <v>410</v>
      </c>
      <c r="G285" s="177" t="s">
        <v>166</v>
      </c>
      <c r="H285" s="178">
        <v>9.1229999999999993</v>
      </c>
      <c r="I285" s="179"/>
      <c r="J285" s="180">
        <f>ROUND(I285*H285,2)</f>
        <v>0</v>
      </c>
      <c r="K285" s="176" t="s">
        <v>19</v>
      </c>
      <c r="L285" s="40"/>
      <c r="M285" s="181" t="s">
        <v>19</v>
      </c>
      <c r="N285" s="182" t="s">
        <v>43</v>
      </c>
      <c r="O285" s="65"/>
      <c r="P285" s="183">
        <f>O285*H285</f>
        <v>0</v>
      </c>
      <c r="Q285" s="183">
        <v>0</v>
      </c>
      <c r="R285" s="183">
        <f>Q285*H285</f>
        <v>0</v>
      </c>
      <c r="S285" s="183">
        <v>0</v>
      </c>
      <c r="T285" s="18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5" t="s">
        <v>142</v>
      </c>
      <c r="AT285" s="185" t="s">
        <v>137</v>
      </c>
      <c r="AU285" s="185" t="s">
        <v>143</v>
      </c>
      <c r="AY285" s="18" t="s">
        <v>134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8" t="s">
        <v>143</v>
      </c>
      <c r="BK285" s="186">
        <f>ROUND(I285*H285,2)</f>
        <v>0</v>
      </c>
      <c r="BL285" s="18" t="s">
        <v>142</v>
      </c>
      <c r="BM285" s="185" t="s">
        <v>785</v>
      </c>
    </row>
    <row r="286" spans="1:65" s="2" customFormat="1" ht="18">
      <c r="A286" s="35"/>
      <c r="B286" s="36"/>
      <c r="C286" s="37"/>
      <c r="D286" s="187" t="s">
        <v>145</v>
      </c>
      <c r="E286" s="37"/>
      <c r="F286" s="188" t="s">
        <v>410</v>
      </c>
      <c r="G286" s="37"/>
      <c r="H286" s="37"/>
      <c r="I286" s="189"/>
      <c r="J286" s="37"/>
      <c r="K286" s="37"/>
      <c r="L286" s="40"/>
      <c r="M286" s="190"/>
      <c r="N286" s="191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145</v>
      </c>
      <c r="AU286" s="18" t="s">
        <v>143</v>
      </c>
    </row>
    <row r="287" spans="1:65" s="2" customFormat="1" ht="44.25" customHeight="1">
      <c r="A287" s="35"/>
      <c r="B287" s="36"/>
      <c r="C287" s="174" t="s">
        <v>423</v>
      </c>
      <c r="D287" s="174" t="s">
        <v>137</v>
      </c>
      <c r="E287" s="175" t="s">
        <v>413</v>
      </c>
      <c r="F287" s="176" t="s">
        <v>414</v>
      </c>
      <c r="G287" s="177" t="s">
        <v>166</v>
      </c>
      <c r="H287" s="178">
        <v>174.89500000000001</v>
      </c>
      <c r="I287" s="179"/>
      <c r="J287" s="180">
        <f>ROUND(I287*H287,2)</f>
        <v>0</v>
      </c>
      <c r="K287" s="176" t="s">
        <v>19</v>
      </c>
      <c r="L287" s="40"/>
      <c r="M287" s="181" t="s">
        <v>19</v>
      </c>
      <c r="N287" s="182" t="s">
        <v>43</v>
      </c>
      <c r="O287" s="65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5" t="s">
        <v>142</v>
      </c>
      <c r="AT287" s="185" t="s">
        <v>137</v>
      </c>
      <c r="AU287" s="185" t="s">
        <v>143</v>
      </c>
      <c r="AY287" s="18" t="s">
        <v>134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8" t="s">
        <v>143</v>
      </c>
      <c r="BK287" s="186">
        <f>ROUND(I287*H287,2)</f>
        <v>0</v>
      </c>
      <c r="BL287" s="18" t="s">
        <v>142</v>
      </c>
      <c r="BM287" s="185" t="s">
        <v>786</v>
      </c>
    </row>
    <row r="288" spans="1:65" s="2" customFormat="1" ht="27">
      <c r="A288" s="35"/>
      <c r="B288" s="36"/>
      <c r="C288" s="37"/>
      <c r="D288" s="187" t="s">
        <v>145</v>
      </c>
      <c r="E288" s="37"/>
      <c r="F288" s="188" t="s">
        <v>414</v>
      </c>
      <c r="G288" s="37"/>
      <c r="H288" s="37"/>
      <c r="I288" s="189"/>
      <c r="J288" s="37"/>
      <c r="K288" s="37"/>
      <c r="L288" s="40"/>
      <c r="M288" s="190"/>
      <c r="N288" s="191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145</v>
      </c>
      <c r="AU288" s="18" t="s">
        <v>143</v>
      </c>
    </row>
    <row r="289" spans="1:65" s="13" customFormat="1">
      <c r="B289" s="194"/>
      <c r="C289" s="195"/>
      <c r="D289" s="187" t="s">
        <v>149</v>
      </c>
      <c r="E289" s="196" t="s">
        <v>19</v>
      </c>
      <c r="F289" s="197" t="s">
        <v>787</v>
      </c>
      <c r="G289" s="195"/>
      <c r="H289" s="198">
        <v>174.89500000000001</v>
      </c>
      <c r="I289" s="199"/>
      <c r="J289" s="195"/>
      <c r="K289" s="195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149</v>
      </c>
      <c r="AU289" s="204" t="s">
        <v>143</v>
      </c>
      <c r="AV289" s="13" t="s">
        <v>143</v>
      </c>
      <c r="AW289" s="13" t="s">
        <v>32</v>
      </c>
      <c r="AX289" s="13" t="s">
        <v>79</v>
      </c>
      <c r="AY289" s="204" t="s">
        <v>134</v>
      </c>
    </row>
    <row r="290" spans="1:65" s="2" customFormat="1" ht="44.25" customHeight="1">
      <c r="A290" s="35"/>
      <c r="B290" s="36"/>
      <c r="C290" s="174" t="s">
        <v>431</v>
      </c>
      <c r="D290" s="174" t="s">
        <v>137</v>
      </c>
      <c r="E290" s="175" t="s">
        <v>418</v>
      </c>
      <c r="F290" s="176" t="s">
        <v>419</v>
      </c>
      <c r="G290" s="177" t="s">
        <v>166</v>
      </c>
      <c r="H290" s="178">
        <v>9.1229999999999993</v>
      </c>
      <c r="I290" s="179"/>
      <c r="J290" s="180">
        <f>ROUND(I290*H290,2)</f>
        <v>0</v>
      </c>
      <c r="K290" s="176" t="s">
        <v>19</v>
      </c>
      <c r="L290" s="40"/>
      <c r="M290" s="181" t="s">
        <v>19</v>
      </c>
      <c r="N290" s="182" t="s">
        <v>43</v>
      </c>
      <c r="O290" s="65"/>
      <c r="P290" s="183">
        <f>O290*H290</f>
        <v>0</v>
      </c>
      <c r="Q290" s="183">
        <v>0</v>
      </c>
      <c r="R290" s="183">
        <f>Q290*H290</f>
        <v>0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142</v>
      </c>
      <c r="AT290" s="185" t="s">
        <v>137</v>
      </c>
      <c r="AU290" s="185" t="s">
        <v>143</v>
      </c>
      <c r="AY290" s="18" t="s">
        <v>134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143</v>
      </c>
      <c r="BK290" s="186">
        <f>ROUND(I290*H290,2)</f>
        <v>0</v>
      </c>
      <c r="BL290" s="18" t="s">
        <v>142</v>
      </c>
      <c r="BM290" s="185" t="s">
        <v>788</v>
      </c>
    </row>
    <row r="291" spans="1:65" s="2" customFormat="1" ht="27">
      <c r="A291" s="35"/>
      <c r="B291" s="36"/>
      <c r="C291" s="37"/>
      <c r="D291" s="187" t="s">
        <v>145</v>
      </c>
      <c r="E291" s="37"/>
      <c r="F291" s="188" t="s">
        <v>419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145</v>
      </c>
      <c r="AU291" s="18" t="s">
        <v>143</v>
      </c>
    </row>
    <row r="292" spans="1:65" s="12" customFormat="1" ht="22.75" customHeight="1">
      <c r="B292" s="158"/>
      <c r="C292" s="159"/>
      <c r="D292" s="160" t="s">
        <v>70</v>
      </c>
      <c r="E292" s="172" t="s">
        <v>421</v>
      </c>
      <c r="F292" s="172" t="s">
        <v>422</v>
      </c>
      <c r="G292" s="159"/>
      <c r="H292" s="159"/>
      <c r="I292" s="162"/>
      <c r="J292" s="173">
        <f>BK292</f>
        <v>0</v>
      </c>
      <c r="K292" s="159"/>
      <c r="L292" s="164"/>
      <c r="M292" s="165"/>
      <c r="N292" s="166"/>
      <c r="O292" s="166"/>
      <c r="P292" s="167">
        <f>SUM(P293:P294)</f>
        <v>0</v>
      </c>
      <c r="Q292" s="166"/>
      <c r="R292" s="167">
        <f>SUM(R293:R294)</f>
        <v>0</v>
      </c>
      <c r="S292" s="166"/>
      <c r="T292" s="168">
        <f>SUM(T293:T294)</f>
        <v>0</v>
      </c>
      <c r="AR292" s="169" t="s">
        <v>79</v>
      </c>
      <c r="AT292" s="170" t="s">
        <v>70</v>
      </c>
      <c r="AU292" s="170" t="s">
        <v>79</v>
      </c>
      <c r="AY292" s="169" t="s">
        <v>134</v>
      </c>
      <c r="BK292" s="171">
        <f>SUM(BK293:BK294)</f>
        <v>0</v>
      </c>
    </row>
    <row r="293" spans="1:65" s="2" customFormat="1" ht="55.5" customHeight="1">
      <c r="A293" s="35"/>
      <c r="B293" s="36"/>
      <c r="C293" s="174" t="s">
        <v>436</v>
      </c>
      <c r="D293" s="174" t="s">
        <v>137</v>
      </c>
      <c r="E293" s="175" t="s">
        <v>424</v>
      </c>
      <c r="F293" s="176" t="s">
        <v>425</v>
      </c>
      <c r="G293" s="177" t="s">
        <v>166</v>
      </c>
      <c r="H293" s="178">
        <v>7.5529999999999999</v>
      </c>
      <c r="I293" s="179"/>
      <c r="J293" s="180">
        <f>ROUND(I293*H293,2)</f>
        <v>0</v>
      </c>
      <c r="K293" s="176" t="s">
        <v>19</v>
      </c>
      <c r="L293" s="40"/>
      <c r="M293" s="181" t="s">
        <v>19</v>
      </c>
      <c r="N293" s="182" t="s">
        <v>43</v>
      </c>
      <c r="O293" s="65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142</v>
      </c>
      <c r="AT293" s="185" t="s">
        <v>137</v>
      </c>
      <c r="AU293" s="185" t="s">
        <v>143</v>
      </c>
      <c r="AY293" s="18" t="s">
        <v>134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143</v>
      </c>
      <c r="BK293" s="186">
        <f>ROUND(I293*H293,2)</f>
        <v>0</v>
      </c>
      <c r="BL293" s="18" t="s">
        <v>142</v>
      </c>
      <c r="BM293" s="185" t="s">
        <v>789</v>
      </c>
    </row>
    <row r="294" spans="1:65" s="2" customFormat="1" ht="27">
      <c r="A294" s="35"/>
      <c r="B294" s="36"/>
      <c r="C294" s="37"/>
      <c r="D294" s="187" t="s">
        <v>145</v>
      </c>
      <c r="E294" s="37"/>
      <c r="F294" s="188" t="s">
        <v>425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145</v>
      </c>
      <c r="AU294" s="18" t="s">
        <v>143</v>
      </c>
    </row>
    <row r="295" spans="1:65" s="12" customFormat="1" ht="26" customHeight="1">
      <c r="B295" s="158"/>
      <c r="C295" s="159"/>
      <c r="D295" s="160" t="s">
        <v>70</v>
      </c>
      <c r="E295" s="161" t="s">
        <v>427</v>
      </c>
      <c r="F295" s="161" t="s">
        <v>428</v>
      </c>
      <c r="G295" s="159"/>
      <c r="H295" s="159"/>
      <c r="I295" s="162"/>
      <c r="J295" s="163">
        <f>BK295</f>
        <v>0</v>
      </c>
      <c r="K295" s="159"/>
      <c r="L295" s="164"/>
      <c r="M295" s="165"/>
      <c r="N295" s="166"/>
      <c r="O295" s="166"/>
      <c r="P295" s="167">
        <f>P296+P317+P320+P323+P341+P352+P389+P441+P456+P464</f>
        <v>0</v>
      </c>
      <c r="Q295" s="166"/>
      <c r="R295" s="167">
        <f>R296+R317+R320+R323+R341+R352+R389+R441+R456+R464</f>
        <v>1.2204440000000001</v>
      </c>
      <c r="S295" s="166"/>
      <c r="T295" s="168">
        <f>T296+T317+T320+T323+T341+T352+T389+T441+T456+T464</f>
        <v>0.14783426</v>
      </c>
      <c r="AR295" s="169" t="s">
        <v>143</v>
      </c>
      <c r="AT295" s="170" t="s">
        <v>70</v>
      </c>
      <c r="AU295" s="170" t="s">
        <v>71</v>
      </c>
      <c r="AY295" s="169" t="s">
        <v>134</v>
      </c>
      <c r="BK295" s="171">
        <f>BK296+BK317+BK320+BK323+BK341+BK352+BK389+BK441+BK456+BK464</f>
        <v>0</v>
      </c>
    </row>
    <row r="296" spans="1:65" s="12" customFormat="1" ht="22.75" customHeight="1">
      <c r="B296" s="158"/>
      <c r="C296" s="159"/>
      <c r="D296" s="160" t="s">
        <v>70</v>
      </c>
      <c r="E296" s="172" t="s">
        <v>790</v>
      </c>
      <c r="F296" s="172" t="s">
        <v>791</v>
      </c>
      <c r="G296" s="159"/>
      <c r="H296" s="159"/>
      <c r="I296" s="162"/>
      <c r="J296" s="173">
        <f>BK296</f>
        <v>0</v>
      </c>
      <c r="K296" s="159"/>
      <c r="L296" s="164"/>
      <c r="M296" s="165"/>
      <c r="N296" s="166"/>
      <c r="O296" s="166"/>
      <c r="P296" s="167">
        <f>SUM(P297:P316)</f>
        <v>0</v>
      </c>
      <c r="Q296" s="166"/>
      <c r="R296" s="167">
        <f>SUM(R297:R316)</f>
        <v>1.0215999999999999E-2</v>
      </c>
      <c r="S296" s="166"/>
      <c r="T296" s="168">
        <f>SUM(T297:T316)</f>
        <v>0</v>
      </c>
      <c r="AR296" s="169" t="s">
        <v>143</v>
      </c>
      <c r="AT296" s="170" t="s">
        <v>70</v>
      </c>
      <c r="AU296" s="170" t="s">
        <v>79</v>
      </c>
      <c r="AY296" s="169" t="s">
        <v>134</v>
      </c>
      <c r="BK296" s="171">
        <f>SUM(BK297:BK316)</f>
        <v>0</v>
      </c>
    </row>
    <row r="297" spans="1:65" s="2" customFormat="1" ht="24.15" customHeight="1">
      <c r="A297" s="35"/>
      <c r="B297" s="36"/>
      <c r="C297" s="174" t="s">
        <v>441</v>
      </c>
      <c r="D297" s="174" t="s">
        <v>137</v>
      </c>
      <c r="E297" s="175" t="s">
        <v>792</v>
      </c>
      <c r="F297" s="176" t="s">
        <v>793</v>
      </c>
      <c r="G297" s="177" t="s">
        <v>174</v>
      </c>
      <c r="H297" s="178">
        <v>2</v>
      </c>
      <c r="I297" s="179"/>
      <c r="J297" s="180">
        <f>ROUND(I297*H297,2)</f>
        <v>0</v>
      </c>
      <c r="K297" s="176" t="s">
        <v>141</v>
      </c>
      <c r="L297" s="40"/>
      <c r="M297" s="181" t="s">
        <v>19</v>
      </c>
      <c r="N297" s="182" t="s">
        <v>43</v>
      </c>
      <c r="O297" s="65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5" t="s">
        <v>243</v>
      </c>
      <c r="AT297" s="185" t="s">
        <v>137</v>
      </c>
      <c r="AU297" s="185" t="s">
        <v>143</v>
      </c>
      <c r="AY297" s="18" t="s">
        <v>134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8" t="s">
        <v>143</v>
      </c>
      <c r="BK297" s="186">
        <f>ROUND(I297*H297,2)</f>
        <v>0</v>
      </c>
      <c r="BL297" s="18" t="s">
        <v>243</v>
      </c>
      <c r="BM297" s="185" t="s">
        <v>794</v>
      </c>
    </row>
    <row r="298" spans="1:65" s="2" customFormat="1" ht="18">
      <c r="A298" s="35"/>
      <c r="B298" s="36"/>
      <c r="C298" s="37"/>
      <c r="D298" s="187" t="s">
        <v>145</v>
      </c>
      <c r="E298" s="37"/>
      <c r="F298" s="188" t="s">
        <v>795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145</v>
      </c>
      <c r="AU298" s="18" t="s">
        <v>143</v>
      </c>
    </row>
    <row r="299" spans="1:65" s="2" customFormat="1">
      <c r="A299" s="35"/>
      <c r="B299" s="36"/>
      <c r="C299" s="37"/>
      <c r="D299" s="192" t="s">
        <v>147</v>
      </c>
      <c r="E299" s="37"/>
      <c r="F299" s="193" t="s">
        <v>796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147</v>
      </c>
      <c r="AU299" s="18" t="s">
        <v>143</v>
      </c>
    </row>
    <row r="300" spans="1:65" s="13" customFormat="1">
      <c r="B300" s="194"/>
      <c r="C300" s="195"/>
      <c r="D300" s="187" t="s">
        <v>149</v>
      </c>
      <c r="E300" s="196" t="s">
        <v>19</v>
      </c>
      <c r="F300" s="197" t="s">
        <v>797</v>
      </c>
      <c r="G300" s="195"/>
      <c r="H300" s="198">
        <v>2</v>
      </c>
      <c r="I300" s="199"/>
      <c r="J300" s="195"/>
      <c r="K300" s="195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149</v>
      </c>
      <c r="AU300" s="204" t="s">
        <v>143</v>
      </c>
      <c r="AV300" s="13" t="s">
        <v>143</v>
      </c>
      <c r="AW300" s="13" t="s">
        <v>32</v>
      </c>
      <c r="AX300" s="13" t="s">
        <v>79</v>
      </c>
      <c r="AY300" s="204" t="s">
        <v>134</v>
      </c>
    </row>
    <row r="301" spans="1:65" s="2" customFormat="1" ht="24.15" customHeight="1">
      <c r="A301" s="35"/>
      <c r="B301" s="36"/>
      <c r="C301" s="205" t="s">
        <v>445</v>
      </c>
      <c r="D301" s="205" t="s">
        <v>297</v>
      </c>
      <c r="E301" s="206" t="s">
        <v>798</v>
      </c>
      <c r="F301" s="207" t="s">
        <v>799</v>
      </c>
      <c r="G301" s="208" t="s">
        <v>174</v>
      </c>
      <c r="H301" s="209">
        <v>2.04</v>
      </c>
      <c r="I301" s="210"/>
      <c r="J301" s="211">
        <f>ROUND(I301*H301,2)</f>
        <v>0</v>
      </c>
      <c r="K301" s="207" t="s">
        <v>141</v>
      </c>
      <c r="L301" s="212"/>
      <c r="M301" s="213" t="s">
        <v>19</v>
      </c>
      <c r="N301" s="214" t="s">
        <v>43</v>
      </c>
      <c r="O301" s="65"/>
      <c r="P301" s="183">
        <f>O301*H301</f>
        <v>0</v>
      </c>
      <c r="Q301" s="183">
        <v>4.8999999999999998E-3</v>
      </c>
      <c r="R301" s="183">
        <f>Q301*H301</f>
        <v>9.9959999999999997E-3</v>
      </c>
      <c r="S301" s="183">
        <v>0</v>
      </c>
      <c r="T301" s="18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344</v>
      </c>
      <c r="AT301" s="185" t="s">
        <v>297</v>
      </c>
      <c r="AU301" s="185" t="s">
        <v>143</v>
      </c>
      <c r="AY301" s="18" t="s">
        <v>134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8" t="s">
        <v>143</v>
      </c>
      <c r="BK301" s="186">
        <f>ROUND(I301*H301,2)</f>
        <v>0</v>
      </c>
      <c r="BL301" s="18" t="s">
        <v>243</v>
      </c>
      <c r="BM301" s="185" t="s">
        <v>800</v>
      </c>
    </row>
    <row r="302" spans="1:65" s="2" customFormat="1">
      <c r="A302" s="35"/>
      <c r="B302" s="36"/>
      <c r="C302" s="37"/>
      <c r="D302" s="187" t="s">
        <v>145</v>
      </c>
      <c r="E302" s="37"/>
      <c r="F302" s="188" t="s">
        <v>799</v>
      </c>
      <c r="G302" s="37"/>
      <c r="H302" s="37"/>
      <c r="I302" s="189"/>
      <c r="J302" s="37"/>
      <c r="K302" s="37"/>
      <c r="L302" s="40"/>
      <c r="M302" s="190"/>
      <c r="N302" s="191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145</v>
      </c>
      <c r="AU302" s="18" t="s">
        <v>143</v>
      </c>
    </row>
    <row r="303" spans="1:65" s="13" customFormat="1">
      <c r="B303" s="194"/>
      <c r="C303" s="195"/>
      <c r="D303" s="187" t="s">
        <v>149</v>
      </c>
      <c r="E303" s="196" t="s">
        <v>19</v>
      </c>
      <c r="F303" s="197" t="s">
        <v>801</v>
      </c>
      <c r="G303" s="195"/>
      <c r="H303" s="198">
        <v>2.04</v>
      </c>
      <c r="I303" s="199"/>
      <c r="J303" s="195"/>
      <c r="K303" s="195"/>
      <c r="L303" s="200"/>
      <c r="M303" s="201"/>
      <c r="N303" s="202"/>
      <c r="O303" s="202"/>
      <c r="P303" s="202"/>
      <c r="Q303" s="202"/>
      <c r="R303" s="202"/>
      <c r="S303" s="202"/>
      <c r="T303" s="203"/>
      <c r="AT303" s="204" t="s">
        <v>149</v>
      </c>
      <c r="AU303" s="204" t="s">
        <v>143</v>
      </c>
      <c r="AV303" s="13" t="s">
        <v>143</v>
      </c>
      <c r="AW303" s="13" t="s">
        <v>32</v>
      </c>
      <c r="AX303" s="13" t="s">
        <v>79</v>
      </c>
      <c r="AY303" s="204" t="s">
        <v>134</v>
      </c>
    </row>
    <row r="304" spans="1:65" s="2" customFormat="1" ht="24.15" customHeight="1">
      <c r="A304" s="35"/>
      <c r="B304" s="36"/>
      <c r="C304" s="174" t="s">
        <v>451</v>
      </c>
      <c r="D304" s="174" t="s">
        <v>137</v>
      </c>
      <c r="E304" s="175" t="s">
        <v>802</v>
      </c>
      <c r="F304" s="176" t="s">
        <v>803</v>
      </c>
      <c r="G304" s="177" t="s">
        <v>174</v>
      </c>
      <c r="H304" s="178">
        <v>2</v>
      </c>
      <c r="I304" s="179"/>
      <c r="J304" s="180">
        <f>ROUND(I304*H304,2)</f>
        <v>0</v>
      </c>
      <c r="K304" s="176" t="s">
        <v>141</v>
      </c>
      <c r="L304" s="40"/>
      <c r="M304" s="181" t="s">
        <v>19</v>
      </c>
      <c r="N304" s="182" t="s">
        <v>43</v>
      </c>
      <c r="O304" s="65"/>
      <c r="P304" s="183">
        <f>O304*H304</f>
        <v>0</v>
      </c>
      <c r="Q304" s="183">
        <v>1.0000000000000001E-5</v>
      </c>
      <c r="R304" s="183">
        <f>Q304*H304</f>
        <v>2.0000000000000002E-5</v>
      </c>
      <c r="S304" s="183">
        <v>0</v>
      </c>
      <c r="T304" s="18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5" t="s">
        <v>243</v>
      </c>
      <c r="AT304" s="185" t="s">
        <v>137</v>
      </c>
      <c r="AU304" s="185" t="s">
        <v>143</v>
      </c>
      <c r="AY304" s="18" t="s">
        <v>134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8" t="s">
        <v>143</v>
      </c>
      <c r="BK304" s="186">
        <f>ROUND(I304*H304,2)</f>
        <v>0</v>
      </c>
      <c r="BL304" s="18" t="s">
        <v>243</v>
      </c>
      <c r="BM304" s="185" t="s">
        <v>804</v>
      </c>
    </row>
    <row r="305" spans="1:65" s="2" customFormat="1" ht="27">
      <c r="A305" s="35"/>
      <c r="B305" s="36"/>
      <c r="C305" s="37"/>
      <c r="D305" s="187" t="s">
        <v>145</v>
      </c>
      <c r="E305" s="37"/>
      <c r="F305" s="188" t="s">
        <v>805</v>
      </c>
      <c r="G305" s="37"/>
      <c r="H305" s="37"/>
      <c r="I305" s="189"/>
      <c r="J305" s="37"/>
      <c r="K305" s="37"/>
      <c r="L305" s="40"/>
      <c r="M305" s="190"/>
      <c r="N305" s="191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145</v>
      </c>
      <c r="AU305" s="18" t="s">
        <v>143</v>
      </c>
    </row>
    <row r="306" spans="1:65" s="2" customFormat="1">
      <c r="A306" s="35"/>
      <c r="B306" s="36"/>
      <c r="C306" s="37"/>
      <c r="D306" s="192" t="s">
        <v>147</v>
      </c>
      <c r="E306" s="37"/>
      <c r="F306" s="193" t="s">
        <v>806</v>
      </c>
      <c r="G306" s="37"/>
      <c r="H306" s="37"/>
      <c r="I306" s="189"/>
      <c r="J306" s="37"/>
      <c r="K306" s="37"/>
      <c r="L306" s="40"/>
      <c r="M306" s="190"/>
      <c r="N306" s="191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147</v>
      </c>
      <c r="AU306" s="18" t="s">
        <v>143</v>
      </c>
    </row>
    <row r="307" spans="1:65" s="13" customFormat="1">
      <c r="B307" s="194"/>
      <c r="C307" s="195"/>
      <c r="D307" s="187" t="s">
        <v>149</v>
      </c>
      <c r="E307" s="196" t="s">
        <v>19</v>
      </c>
      <c r="F307" s="197" t="s">
        <v>807</v>
      </c>
      <c r="G307" s="195"/>
      <c r="H307" s="198">
        <v>2</v>
      </c>
      <c r="I307" s="199"/>
      <c r="J307" s="195"/>
      <c r="K307" s="195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149</v>
      </c>
      <c r="AU307" s="204" t="s">
        <v>143</v>
      </c>
      <c r="AV307" s="13" t="s">
        <v>143</v>
      </c>
      <c r="AW307" s="13" t="s">
        <v>32</v>
      </c>
      <c r="AX307" s="13" t="s">
        <v>79</v>
      </c>
      <c r="AY307" s="204" t="s">
        <v>134</v>
      </c>
    </row>
    <row r="308" spans="1:65" s="2" customFormat="1" ht="37.75" customHeight="1">
      <c r="A308" s="35"/>
      <c r="B308" s="36"/>
      <c r="C308" s="205" t="s">
        <v>458</v>
      </c>
      <c r="D308" s="205" t="s">
        <v>297</v>
      </c>
      <c r="E308" s="206" t="s">
        <v>808</v>
      </c>
      <c r="F308" s="207" t="s">
        <v>809</v>
      </c>
      <c r="G308" s="208" t="s">
        <v>174</v>
      </c>
      <c r="H308" s="209">
        <v>2</v>
      </c>
      <c r="I308" s="210"/>
      <c r="J308" s="211">
        <f>ROUND(I308*H308,2)</f>
        <v>0</v>
      </c>
      <c r="K308" s="207" t="s">
        <v>141</v>
      </c>
      <c r="L308" s="212"/>
      <c r="M308" s="213" t="s">
        <v>19</v>
      </c>
      <c r="N308" s="214" t="s">
        <v>43</v>
      </c>
      <c r="O308" s="65"/>
      <c r="P308" s="183">
        <f>O308*H308</f>
        <v>0</v>
      </c>
      <c r="Q308" s="183">
        <v>1E-4</v>
      </c>
      <c r="R308" s="183">
        <f>Q308*H308</f>
        <v>2.0000000000000001E-4</v>
      </c>
      <c r="S308" s="183">
        <v>0</v>
      </c>
      <c r="T308" s="18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5" t="s">
        <v>344</v>
      </c>
      <c r="AT308" s="185" t="s">
        <v>297</v>
      </c>
      <c r="AU308" s="185" t="s">
        <v>143</v>
      </c>
      <c r="AY308" s="18" t="s">
        <v>134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18" t="s">
        <v>143</v>
      </c>
      <c r="BK308" s="186">
        <f>ROUND(I308*H308,2)</f>
        <v>0</v>
      </c>
      <c r="BL308" s="18" t="s">
        <v>243</v>
      </c>
      <c r="BM308" s="185" t="s">
        <v>810</v>
      </c>
    </row>
    <row r="309" spans="1:65" s="2" customFormat="1" ht="18">
      <c r="A309" s="35"/>
      <c r="B309" s="36"/>
      <c r="C309" s="37"/>
      <c r="D309" s="187" t="s">
        <v>145</v>
      </c>
      <c r="E309" s="37"/>
      <c r="F309" s="188" t="s">
        <v>809</v>
      </c>
      <c r="G309" s="37"/>
      <c r="H309" s="37"/>
      <c r="I309" s="189"/>
      <c r="J309" s="37"/>
      <c r="K309" s="37"/>
      <c r="L309" s="40"/>
      <c r="M309" s="190"/>
      <c r="N309" s="191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145</v>
      </c>
      <c r="AU309" s="18" t="s">
        <v>143</v>
      </c>
    </row>
    <row r="310" spans="1:65" s="13" customFormat="1">
      <c r="B310" s="194"/>
      <c r="C310" s="195"/>
      <c r="D310" s="187" t="s">
        <v>149</v>
      </c>
      <c r="E310" s="196" t="s">
        <v>19</v>
      </c>
      <c r="F310" s="197" t="s">
        <v>807</v>
      </c>
      <c r="G310" s="195"/>
      <c r="H310" s="198">
        <v>2</v>
      </c>
      <c r="I310" s="199"/>
      <c r="J310" s="195"/>
      <c r="K310" s="195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149</v>
      </c>
      <c r="AU310" s="204" t="s">
        <v>143</v>
      </c>
      <c r="AV310" s="13" t="s">
        <v>143</v>
      </c>
      <c r="AW310" s="13" t="s">
        <v>32</v>
      </c>
      <c r="AX310" s="13" t="s">
        <v>79</v>
      </c>
      <c r="AY310" s="204" t="s">
        <v>134</v>
      </c>
    </row>
    <row r="311" spans="1:65" s="2" customFormat="1" ht="24.15" customHeight="1">
      <c r="A311" s="35"/>
      <c r="B311" s="36"/>
      <c r="C311" s="174" t="s">
        <v>464</v>
      </c>
      <c r="D311" s="174" t="s">
        <v>137</v>
      </c>
      <c r="E311" s="175" t="s">
        <v>811</v>
      </c>
      <c r="F311" s="176" t="s">
        <v>812</v>
      </c>
      <c r="G311" s="177" t="s">
        <v>166</v>
      </c>
      <c r="H311" s="178">
        <v>0.01</v>
      </c>
      <c r="I311" s="179"/>
      <c r="J311" s="180">
        <f>ROUND(I311*H311,2)</f>
        <v>0</v>
      </c>
      <c r="K311" s="176" t="s">
        <v>141</v>
      </c>
      <c r="L311" s="40"/>
      <c r="M311" s="181" t="s">
        <v>19</v>
      </c>
      <c r="N311" s="182" t="s">
        <v>43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243</v>
      </c>
      <c r="AT311" s="185" t="s">
        <v>137</v>
      </c>
      <c r="AU311" s="185" t="s">
        <v>143</v>
      </c>
      <c r="AY311" s="18" t="s">
        <v>134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143</v>
      </c>
      <c r="BK311" s="186">
        <f>ROUND(I311*H311,2)</f>
        <v>0</v>
      </c>
      <c r="BL311" s="18" t="s">
        <v>243</v>
      </c>
      <c r="BM311" s="185" t="s">
        <v>813</v>
      </c>
    </row>
    <row r="312" spans="1:65" s="2" customFormat="1" ht="27">
      <c r="A312" s="35"/>
      <c r="B312" s="36"/>
      <c r="C312" s="37"/>
      <c r="D312" s="187" t="s">
        <v>145</v>
      </c>
      <c r="E312" s="37"/>
      <c r="F312" s="188" t="s">
        <v>814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145</v>
      </c>
      <c r="AU312" s="18" t="s">
        <v>143</v>
      </c>
    </row>
    <row r="313" spans="1:65" s="2" customFormat="1">
      <c r="A313" s="35"/>
      <c r="B313" s="36"/>
      <c r="C313" s="37"/>
      <c r="D313" s="192" t="s">
        <v>147</v>
      </c>
      <c r="E313" s="37"/>
      <c r="F313" s="193" t="s">
        <v>815</v>
      </c>
      <c r="G313" s="37"/>
      <c r="H313" s="37"/>
      <c r="I313" s="189"/>
      <c r="J313" s="37"/>
      <c r="K313" s="37"/>
      <c r="L313" s="40"/>
      <c r="M313" s="190"/>
      <c r="N313" s="191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147</v>
      </c>
      <c r="AU313" s="18" t="s">
        <v>143</v>
      </c>
    </row>
    <row r="314" spans="1:65" s="2" customFormat="1" ht="24.15" customHeight="1">
      <c r="A314" s="35"/>
      <c r="B314" s="36"/>
      <c r="C314" s="174" t="s">
        <v>468</v>
      </c>
      <c r="D314" s="174" t="s">
        <v>137</v>
      </c>
      <c r="E314" s="175" t="s">
        <v>816</v>
      </c>
      <c r="F314" s="176" t="s">
        <v>817</v>
      </c>
      <c r="G314" s="177" t="s">
        <v>166</v>
      </c>
      <c r="H314" s="178">
        <v>0.01</v>
      </c>
      <c r="I314" s="179"/>
      <c r="J314" s="180">
        <f>ROUND(I314*H314,2)</f>
        <v>0</v>
      </c>
      <c r="K314" s="176" t="s">
        <v>141</v>
      </c>
      <c r="L314" s="40"/>
      <c r="M314" s="181" t="s">
        <v>19</v>
      </c>
      <c r="N314" s="182" t="s">
        <v>43</v>
      </c>
      <c r="O314" s="65"/>
      <c r="P314" s="183">
        <f>O314*H314</f>
        <v>0</v>
      </c>
      <c r="Q314" s="183">
        <v>0</v>
      </c>
      <c r="R314" s="183">
        <f>Q314*H314</f>
        <v>0</v>
      </c>
      <c r="S314" s="183">
        <v>0</v>
      </c>
      <c r="T314" s="18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5" t="s">
        <v>243</v>
      </c>
      <c r="AT314" s="185" t="s">
        <v>137</v>
      </c>
      <c r="AU314" s="185" t="s">
        <v>143</v>
      </c>
      <c r="AY314" s="18" t="s">
        <v>134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8" t="s">
        <v>143</v>
      </c>
      <c r="BK314" s="186">
        <f>ROUND(I314*H314,2)</f>
        <v>0</v>
      </c>
      <c r="BL314" s="18" t="s">
        <v>243</v>
      </c>
      <c r="BM314" s="185" t="s">
        <v>818</v>
      </c>
    </row>
    <row r="315" spans="1:65" s="2" customFormat="1" ht="27">
      <c r="A315" s="35"/>
      <c r="B315" s="36"/>
      <c r="C315" s="37"/>
      <c r="D315" s="187" t="s">
        <v>145</v>
      </c>
      <c r="E315" s="37"/>
      <c r="F315" s="188" t="s">
        <v>819</v>
      </c>
      <c r="G315" s="37"/>
      <c r="H315" s="37"/>
      <c r="I315" s="189"/>
      <c r="J315" s="37"/>
      <c r="K315" s="37"/>
      <c r="L315" s="40"/>
      <c r="M315" s="190"/>
      <c r="N315" s="191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145</v>
      </c>
      <c r="AU315" s="18" t="s">
        <v>143</v>
      </c>
    </row>
    <row r="316" spans="1:65" s="2" customFormat="1">
      <c r="A316" s="35"/>
      <c r="B316" s="36"/>
      <c r="C316" s="37"/>
      <c r="D316" s="192" t="s">
        <v>147</v>
      </c>
      <c r="E316" s="37"/>
      <c r="F316" s="193" t="s">
        <v>820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147</v>
      </c>
      <c r="AU316" s="18" t="s">
        <v>143</v>
      </c>
    </row>
    <row r="317" spans="1:65" s="12" customFormat="1" ht="22.75" customHeight="1">
      <c r="B317" s="158"/>
      <c r="C317" s="159"/>
      <c r="D317" s="160" t="s">
        <v>70</v>
      </c>
      <c r="E317" s="172" t="s">
        <v>449</v>
      </c>
      <c r="F317" s="172" t="s">
        <v>450</v>
      </c>
      <c r="G317" s="159"/>
      <c r="H317" s="159"/>
      <c r="I317" s="162"/>
      <c r="J317" s="173">
        <f>BK317</f>
        <v>0</v>
      </c>
      <c r="K317" s="159"/>
      <c r="L317" s="164"/>
      <c r="M317" s="165"/>
      <c r="N317" s="166"/>
      <c r="O317" s="166"/>
      <c r="P317" s="167">
        <f>SUM(P318:P319)</f>
        <v>0</v>
      </c>
      <c r="Q317" s="166"/>
      <c r="R317" s="167">
        <f>SUM(R318:R319)</f>
        <v>0</v>
      </c>
      <c r="S317" s="166"/>
      <c r="T317" s="168">
        <f>SUM(T318:T319)</f>
        <v>0</v>
      </c>
      <c r="AR317" s="169" t="s">
        <v>143</v>
      </c>
      <c r="AT317" s="170" t="s">
        <v>70</v>
      </c>
      <c r="AU317" s="170" t="s">
        <v>79</v>
      </c>
      <c r="AY317" s="169" t="s">
        <v>134</v>
      </c>
      <c r="BK317" s="171">
        <f>SUM(BK318:BK319)</f>
        <v>0</v>
      </c>
    </row>
    <row r="318" spans="1:65" s="2" customFormat="1" ht="16.5" customHeight="1">
      <c r="A318" s="35"/>
      <c r="B318" s="36"/>
      <c r="C318" s="174" t="s">
        <v>472</v>
      </c>
      <c r="D318" s="174" t="s">
        <v>137</v>
      </c>
      <c r="E318" s="175" t="s">
        <v>452</v>
      </c>
      <c r="F318" s="176" t="s">
        <v>453</v>
      </c>
      <c r="G318" s="177" t="s">
        <v>454</v>
      </c>
      <c r="H318" s="178">
        <v>1</v>
      </c>
      <c r="I318" s="179">
        <f>SUM('ZTI - Rekapitulace stavby'!AG56:AM56)</f>
        <v>0</v>
      </c>
      <c r="J318" s="180">
        <f>ROUND(I318*H318,2)</f>
        <v>0</v>
      </c>
      <c r="K318" s="176" t="s">
        <v>19</v>
      </c>
      <c r="L318" s="40"/>
      <c r="M318" s="181" t="s">
        <v>19</v>
      </c>
      <c r="N318" s="182" t="s">
        <v>43</v>
      </c>
      <c r="O318" s="65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5" t="s">
        <v>243</v>
      </c>
      <c r="AT318" s="185" t="s">
        <v>137</v>
      </c>
      <c r="AU318" s="185" t="s">
        <v>143</v>
      </c>
      <c r="AY318" s="18" t="s">
        <v>134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8" t="s">
        <v>143</v>
      </c>
      <c r="BK318" s="186">
        <f>ROUND(I318*H318,2)</f>
        <v>0</v>
      </c>
      <c r="BL318" s="18" t="s">
        <v>243</v>
      </c>
      <c r="BM318" s="185" t="s">
        <v>821</v>
      </c>
    </row>
    <row r="319" spans="1:65" s="2" customFormat="1">
      <c r="A319" s="35"/>
      <c r="B319" s="36"/>
      <c r="C319" s="37"/>
      <c r="D319" s="187" t="s">
        <v>145</v>
      </c>
      <c r="E319" s="37"/>
      <c r="F319" s="188" t="s">
        <v>453</v>
      </c>
      <c r="G319" s="37"/>
      <c r="H319" s="37"/>
      <c r="I319" s="189"/>
      <c r="J319" s="37"/>
      <c r="K319" s="37"/>
      <c r="L319" s="40"/>
      <c r="M319" s="190"/>
      <c r="N319" s="191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145</v>
      </c>
      <c r="AU319" s="18" t="s">
        <v>143</v>
      </c>
    </row>
    <row r="320" spans="1:65" s="12" customFormat="1" ht="22.75" customHeight="1">
      <c r="B320" s="158"/>
      <c r="C320" s="159"/>
      <c r="D320" s="160" t="s">
        <v>70</v>
      </c>
      <c r="E320" s="172" t="s">
        <v>456</v>
      </c>
      <c r="F320" s="172" t="s">
        <v>457</v>
      </c>
      <c r="G320" s="159"/>
      <c r="H320" s="159"/>
      <c r="I320" s="162"/>
      <c r="J320" s="173">
        <f>BK320</f>
        <v>0</v>
      </c>
      <c r="K320" s="159"/>
      <c r="L320" s="164"/>
      <c r="M320" s="165"/>
      <c r="N320" s="166"/>
      <c r="O320" s="166"/>
      <c r="P320" s="167">
        <f>SUM(P321:P322)</f>
        <v>0</v>
      </c>
      <c r="Q320" s="166"/>
      <c r="R320" s="167">
        <f>SUM(R321:R322)</f>
        <v>0</v>
      </c>
      <c r="S320" s="166"/>
      <c r="T320" s="168">
        <f>SUM(T321:T322)</f>
        <v>0</v>
      </c>
      <c r="AR320" s="169" t="s">
        <v>143</v>
      </c>
      <c r="AT320" s="170" t="s">
        <v>70</v>
      </c>
      <c r="AU320" s="170" t="s">
        <v>79</v>
      </c>
      <c r="AY320" s="169" t="s">
        <v>134</v>
      </c>
      <c r="BK320" s="171">
        <f>SUM(BK321:BK322)</f>
        <v>0</v>
      </c>
    </row>
    <row r="321" spans="1:65" s="2" customFormat="1" ht="16.5" customHeight="1">
      <c r="A321" s="35"/>
      <c r="B321" s="36"/>
      <c r="C321" s="174" t="s">
        <v>477</v>
      </c>
      <c r="D321" s="174" t="s">
        <v>137</v>
      </c>
      <c r="E321" s="175" t="s">
        <v>459</v>
      </c>
      <c r="F321" s="176" t="s">
        <v>460</v>
      </c>
      <c r="G321" s="177" t="s">
        <v>454</v>
      </c>
      <c r="H321" s="178">
        <v>1</v>
      </c>
      <c r="I321" s="179">
        <f>'ÚT - neuznat'!F14</f>
        <v>0</v>
      </c>
      <c r="J321" s="180">
        <f>ROUND(I321*H321,2)</f>
        <v>0</v>
      </c>
      <c r="K321" s="176" t="s">
        <v>19</v>
      </c>
      <c r="L321" s="40"/>
      <c r="M321" s="181" t="s">
        <v>19</v>
      </c>
      <c r="N321" s="182" t="s">
        <v>43</v>
      </c>
      <c r="O321" s="65"/>
      <c r="P321" s="183">
        <f>O321*H321</f>
        <v>0</v>
      </c>
      <c r="Q321" s="183">
        <v>0</v>
      </c>
      <c r="R321" s="183">
        <f>Q321*H321</f>
        <v>0</v>
      </c>
      <c r="S321" s="183">
        <v>0</v>
      </c>
      <c r="T321" s="18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5" t="s">
        <v>243</v>
      </c>
      <c r="AT321" s="185" t="s">
        <v>137</v>
      </c>
      <c r="AU321" s="185" t="s">
        <v>143</v>
      </c>
      <c r="AY321" s="18" t="s">
        <v>134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8" t="s">
        <v>143</v>
      </c>
      <c r="BK321" s="186">
        <f>ROUND(I321*H321,2)</f>
        <v>0</v>
      </c>
      <c r="BL321" s="18" t="s">
        <v>243</v>
      </c>
      <c r="BM321" s="185" t="s">
        <v>822</v>
      </c>
    </row>
    <row r="322" spans="1:65" s="2" customFormat="1">
      <c r="A322" s="35"/>
      <c r="B322" s="36"/>
      <c r="C322" s="37"/>
      <c r="D322" s="187" t="s">
        <v>145</v>
      </c>
      <c r="E322" s="37"/>
      <c r="F322" s="188" t="s">
        <v>460</v>
      </c>
      <c r="G322" s="37"/>
      <c r="H322" s="37"/>
      <c r="I322" s="189"/>
      <c r="J322" s="37"/>
      <c r="K322" s="37"/>
      <c r="L322" s="40"/>
      <c r="M322" s="190"/>
      <c r="N322" s="191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145</v>
      </c>
      <c r="AU322" s="18" t="s">
        <v>143</v>
      </c>
    </row>
    <row r="323" spans="1:65" s="12" customFormat="1" ht="22.75" customHeight="1">
      <c r="B323" s="158"/>
      <c r="C323" s="159"/>
      <c r="D323" s="160" t="s">
        <v>70</v>
      </c>
      <c r="E323" s="172" t="s">
        <v>823</v>
      </c>
      <c r="F323" s="172" t="s">
        <v>824</v>
      </c>
      <c r="G323" s="159"/>
      <c r="H323" s="159"/>
      <c r="I323" s="162"/>
      <c r="J323" s="173">
        <f>BK323</f>
        <v>0</v>
      </c>
      <c r="K323" s="159"/>
      <c r="L323" s="164"/>
      <c r="M323" s="165"/>
      <c r="N323" s="166"/>
      <c r="O323" s="166"/>
      <c r="P323" s="167">
        <f>SUM(P324:P340)</f>
        <v>0</v>
      </c>
      <c r="Q323" s="166"/>
      <c r="R323" s="167">
        <f>SUM(R324:R340)</f>
        <v>2.8590000000000001E-2</v>
      </c>
      <c r="S323" s="166"/>
      <c r="T323" s="168">
        <f>SUM(T324:T340)</f>
        <v>0</v>
      </c>
      <c r="AR323" s="169" t="s">
        <v>143</v>
      </c>
      <c r="AT323" s="170" t="s">
        <v>70</v>
      </c>
      <c r="AU323" s="170" t="s">
        <v>79</v>
      </c>
      <c r="AY323" s="169" t="s">
        <v>134</v>
      </c>
      <c r="BK323" s="171">
        <f>SUM(BK324:BK340)</f>
        <v>0</v>
      </c>
    </row>
    <row r="324" spans="1:65" s="2" customFormat="1" ht="16.5" customHeight="1">
      <c r="A324" s="35"/>
      <c r="B324" s="36"/>
      <c r="C324" s="174" t="s">
        <v>482</v>
      </c>
      <c r="D324" s="174" t="s">
        <v>137</v>
      </c>
      <c r="E324" s="175" t="s">
        <v>825</v>
      </c>
      <c r="F324" s="176" t="s">
        <v>826</v>
      </c>
      <c r="G324" s="177" t="s">
        <v>174</v>
      </c>
      <c r="H324" s="178">
        <v>3</v>
      </c>
      <c r="I324" s="179"/>
      <c r="J324" s="180">
        <f>ROUND(I324*H324,2)</f>
        <v>0</v>
      </c>
      <c r="K324" s="176" t="s">
        <v>141</v>
      </c>
      <c r="L324" s="40"/>
      <c r="M324" s="181" t="s">
        <v>19</v>
      </c>
      <c r="N324" s="182" t="s">
        <v>43</v>
      </c>
      <c r="O324" s="65"/>
      <c r="P324" s="183">
        <f>O324*H324</f>
        <v>0</v>
      </c>
      <c r="Q324" s="183">
        <v>0</v>
      </c>
      <c r="R324" s="183">
        <f>Q324*H324</f>
        <v>0</v>
      </c>
      <c r="S324" s="183">
        <v>0</v>
      </c>
      <c r="T324" s="184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85" t="s">
        <v>243</v>
      </c>
      <c r="AT324" s="185" t="s">
        <v>137</v>
      </c>
      <c r="AU324" s="185" t="s">
        <v>143</v>
      </c>
      <c r="AY324" s="18" t="s">
        <v>134</v>
      </c>
      <c r="BE324" s="186">
        <f>IF(N324="základní",J324,0)</f>
        <v>0</v>
      </c>
      <c r="BF324" s="186">
        <f>IF(N324="snížená",J324,0)</f>
        <v>0</v>
      </c>
      <c r="BG324" s="186">
        <f>IF(N324="zákl. přenesená",J324,0)</f>
        <v>0</v>
      </c>
      <c r="BH324" s="186">
        <f>IF(N324="sníž. přenesená",J324,0)</f>
        <v>0</v>
      </c>
      <c r="BI324" s="186">
        <f>IF(N324="nulová",J324,0)</f>
        <v>0</v>
      </c>
      <c r="BJ324" s="18" t="s">
        <v>143</v>
      </c>
      <c r="BK324" s="186">
        <f>ROUND(I324*H324,2)</f>
        <v>0</v>
      </c>
      <c r="BL324" s="18" t="s">
        <v>243</v>
      </c>
      <c r="BM324" s="185" t="s">
        <v>827</v>
      </c>
    </row>
    <row r="325" spans="1:65" s="2" customFormat="1">
      <c r="A325" s="35"/>
      <c r="B325" s="36"/>
      <c r="C325" s="37"/>
      <c r="D325" s="187" t="s">
        <v>145</v>
      </c>
      <c r="E325" s="37"/>
      <c r="F325" s="188" t="s">
        <v>828</v>
      </c>
      <c r="G325" s="37"/>
      <c r="H325" s="37"/>
      <c r="I325" s="189"/>
      <c r="J325" s="37"/>
      <c r="K325" s="37"/>
      <c r="L325" s="40"/>
      <c r="M325" s="190"/>
      <c r="N325" s="191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145</v>
      </c>
      <c r="AU325" s="18" t="s">
        <v>143</v>
      </c>
    </row>
    <row r="326" spans="1:65" s="2" customFormat="1">
      <c r="A326" s="35"/>
      <c r="B326" s="36"/>
      <c r="C326" s="37"/>
      <c r="D326" s="192" t="s">
        <v>147</v>
      </c>
      <c r="E326" s="37"/>
      <c r="F326" s="193" t="s">
        <v>829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147</v>
      </c>
      <c r="AU326" s="18" t="s">
        <v>143</v>
      </c>
    </row>
    <row r="327" spans="1:65" s="13" customFormat="1">
      <c r="B327" s="194"/>
      <c r="C327" s="195"/>
      <c r="D327" s="187" t="s">
        <v>149</v>
      </c>
      <c r="E327" s="196" t="s">
        <v>19</v>
      </c>
      <c r="F327" s="197" t="s">
        <v>830</v>
      </c>
      <c r="G327" s="195"/>
      <c r="H327" s="198">
        <v>3</v>
      </c>
      <c r="I327" s="199"/>
      <c r="J327" s="195"/>
      <c r="K327" s="195"/>
      <c r="L327" s="200"/>
      <c r="M327" s="201"/>
      <c r="N327" s="202"/>
      <c r="O327" s="202"/>
      <c r="P327" s="202"/>
      <c r="Q327" s="202"/>
      <c r="R327" s="202"/>
      <c r="S327" s="202"/>
      <c r="T327" s="203"/>
      <c r="AT327" s="204" t="s">
        <v>149</v>
      </c>
      <c r="AU327" s="204" t="s">
        <v>143</v>
      </c>
      <c r="AV327" s="13" t="s">
        <v>143</v>
      </c>
      <c r="AW327" s="13" t="s">
        <v>32</v>
      </c>
      <c r="AX327" s="13" t="s">
        <v>79</v>
      </c>
      <c r="AY327" s="204" t="s">
        <v>134</v>
      </c>
    </row>
    <row r="328" spans="1:65" s="2" customFormat="1" ht="24.15" customHeight="1">
      <c r="A328" s="35"/>
      <c r="B328" s="36"/>
      <c r="C328" s="205" t="s">
        <v>486</v>
      </c>
      <c r="D328" s="205" t="s">
        <v>297</v>
      </c>
      <c r="E328" s="206" t="s">
        <v>831</v>
      </c>
      <c r="F328" s="207" t="s">
        <v>832</v>
      </c>
      <c r="G328" s="208" t="s">
        <v>140</v>
      </c>
      <c r="H328" s="209">
        <v>5.0999999999999997E-2</v>
      </c>
      <c r="I328" s="210"/>
      <c r="J328" s="211">
        <f>ROUND(I328*H328,2)</f>
        <v>0</v>
      </c>
      <c r="K328" s="207" t="s">
        <v>141</v>
      </c>
      <c r="L328" s="212"/>
      <c r="M328" s="213" t="s">
        <v>19</v>
      </c>
      <c r="N328" s="214" t="s">
        <v>43</v>
      </c>
      <c r="O328" s="65"/>
      <c r="P328" s="183">
        <f>O328*H328</f>
        <v>0</v>
      </c>
      <c r="Q328" s="183">
        <v>0.55000000000000004</v>
      </c>
      <c r="R328" s="183">
        <f>Q328*H328</f>
        <v>2.8050000000000002E-2</v>
      </c>
      <c r="S328" s="183">
        <v>0</v>
      </c>
      <c r="T328" s="18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5" t="s">
        <v>344</v>
      </c>
      <c r="AT328" s="185" t="s">
        <v>297</v>
      </c>
      <c r="AU328" s="185" t="s">
        <v>143</v>
      </c>
      <c r="AY328" s="18" t="s">
        <v>134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18" t="s">
        <v>143</v>
      </c>
      <c r="BK328" s="186">
        <f>ROUND(I328*H328,2)</f>
        <v>0</v>
      </c>
      <c r="BL328" s="18" t="s">
        <v>243</v>
      </c>
      <c r="BM328" s="185" t="s">
        <v>833</v>
      </c>
    </row>
    <row r="329" spans="1:65" s="2" customFormat="1">
      <c r="A329" s="35"/>
      <c r="B329" s="36"/>
      <c r="C329" s="37"/>
      <c r="D329" s="187" t="s">
        <v>145</v>
      </c>
      <c r="E329" s="37"/>
      <c r="F329" s="188" t="s">
        <v>832</v>
      </c>
      <c r="G329" s="37"/>
      <c r="H329" s="37"/>
      <c r="I329" s="189"/>
      <c r="J329" s="37"/>
      <c r="K329" s="37"/>
      <c r="L329" s="40"/>
      <c r="M329" s="190"/>
      <c r="N329" s="191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145</v>
      </c>
      <c r="AU329" s="18" t="s">
        <v>143</v>
      </c>
    </row>
    <row r="330" spans="1:65" s="13" customFormat="1">
      <c r="B330" s="194"/>
      <c r="C330" s="195"/>
      <c r="D330" s="187" t="s">
        <v>149</v>
      </c>
      <c r="E330" s="196" t="s">
        <v>19</v>
      </c>
      <c r="F330" s="197" t="s">
        <v>834</v>
      </c>
      <c r="G330" s="195"/>
      <c r="H330" s="198">
        <v>5.0999999999999997E-2</v>
      </c>
      <c r="I330" s="199"/>
      <c r="J330" s="195"/>
      <c r="K330" s="195"/>
      <c r="L330" s="200"/>
      <c r="M330" s="201"/>
      <c r="N330" s="202"/>
      <c r="O330" s="202"/>
      <c r="P330" s="202"/>
      <c r="Q330" s="202"/>
      <c r="R330" s="202"/>
      <c r="S330" s="202"/>
      <c r="T330" s="203"/>
      <c r="AT330" s="204" t="s">
        <v>149</v>
      </c>
      <c r="AU330" s="204" t="s">
        <v>143</v>
      </c>
      <c r="AV330" s="13" t="s">
        <v>143</v>
      </c>
      <c r="AW330" s="13" t="s">
        <v>32</v>
      </c>
      <c r="AX330" s="13" t="s">
        <v>79</v>
      </c>
      <c r="AY330" s="204" t="s">
        <v>134</v>
      </c>
    </row>
    <row r="331" spans="1:65" s="2" customFormat="1" ht="24.15" customHeight="1">
      <c r="A331" s="35"/>
      <c r="B331" s="36"/>
      <c r="C331" s="174" t="s">
        <v>492</v>
      </c>
      <c r="D331" s="174" t="s">
        <v>137</v>
      </c>
      <c r="E331" s="175" t="s">
        <v>835</v>
      </c>
      <c r="F331" s="176" t="s">
        <v>836</v>
      </c>
      <c r="G331" s="177" t="s">
        <v>174</v>
      </c>
      <c r="H331" s="178">
        <v>3</v>
      </c>
      <c r="I331" s="179"/>
      <c r="J331" s="180">
        <f>ROUND(I331*H331,2)</f>
        <v>0</v>
      </c>
      <c r="K331" s="176" t="s">
        <v>141</v>
      </c>
      <c r="L331" s="40"/>
      <c r="M331" s="181" t="s">
        <v>19</v>
      </c>
      <c r="N331" s="182" t="s">
        <v>43</v>
      </c>
      <c r="O331" s="65"/>
      <c r="P331" s="183">
        <f>O331*H331</f>
        <v>0</v>
      </c>
      <c r="Q331" s="183">
        <v>1.8000000000000001E-4</v>
      </c>
      <c r="R331" s="183">
        <f>Q331*H331</f>
        <v>5.4000000000000001E-4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243</v>
      </c>
      <c r="AT331" s="185" t="s">
        <v>137</v>
      </c>
      <c r="AU331" s="185" t="s">
        <v>143</v>
      </c>
      <c r="AY331" s="18" t="s">
        <v>134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143</v>
      </c>
      <c r="BK331" s="186">
        <f>ROUND(I331*H331,2)</f>
        <v>0</v>
      </c>
      <c r="BL331" s="18" t="s">
        <v>243</v>
      </c>
      <c r="BM331" s="185" t="s">
        <v>837</v>
      </c>
    </row>
    <row r="332" spans="1:65" s="2" customFormat="1" ht="18">
      <c r="A332" s="35"/>
      <c r="B332" s="36"/>
      <c r="C332" s="37"/>
      <c r="D332" s="187" t="s">
        <v>145</v>
      </c>
      <c r="E332" s="37"/>
      <c r="F332" s="188" t="s">
        <v>838</v>
      </c>
      <c r="G332" s="37"/>
      <c r="H332" s="37"/>
      <c r="I332" s="189"/>
      <c r="J332" s="37"/>
      <c r="K332" s="37"/>
      <c r="L332" s="40"/>
      <c r="M332" s="190"/>
      <c r="N332" s="191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145</v>
      </c>
      <c r="AU332" s="18" t="s">
        <v>143</v>
      </c>
    </row>
    <row r="333" spans="1:65" s="2" customFormat="1">
      <c r="A333" s="35"/>
      <c r="B333" s="36"/>
      <c r="C333" s="37"/>
      <c r="D333" s="192" t="s">
        <v>147</v>
      </c>
      <c r="E333" s="37"/>
      <c r="F333" s="193" t="s">
        <v>839</v>
      </c>
      <c r="G333" s="37"/>
      <c r="H333" s="37"/>
      <c r="I333" s="189"/>
      <c r="J333" s="37"/>
      <c r="K333" s="37"/>
      <c r="L333" s="40"/>
      <c r="M333" s="190"/>
      <c r="N333" s="191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147</v>
      </c>
      <c r="AU333" s="18" t="s">
        <v>143</v>
      </c>
    </row>
    <row r="334" spans="1:65" s="13" customFormat="1">
      <c r="B334" s="194"/>
      <c r="C334" s="195"/>
      <c r="D334" s="187" t="s">
        <v>149</v>
      </c>
      <c r="E334" s="196" t="s">
        <v>19</v>
      </c>
      <c r="F334" s="197" t="s">
        <v>830</v>
      </c>
      <c r="G334" s="195"/>
      <c r="H334" s="198">
        <v>3</v>
      </c>
      <c r="I334" s="199"/>
      <c r="J334" s="195"/>
      <c r="K334" s="195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149</v>
      </c>
      <c r="AU334" s="204" t="s">
        <v>143</v>
      </c>
      <c r="AV334" s="13" t="s">
        <v>143</v>
      </c>
      <c r="AW334" s="13" t="s">
        <v>32</v>
      </c>
      <c r="AX334" s="13" t="s">
        <v>79</v>
      </c>
      <c r="AY334" s="204" t="s">
        <v>134</v>
      </c>
    </row>
    <row r="335" spans="1:65" s="2" customFormat="1" ht="24.15" customHeight="1">
      <c r="A335" s="35"/>
      <c r="B335" s="36"/>
      <c r="C335" s="174" t="s">
        <v>498</v>
      </c>
      <c r="D335" s="174" t="s">
        <v>137</v>
      </c>
      <c r="E335" s="175" t="s">
        <v>840</v>
      </c>
      <c r="F335" s="176" t="s">
        <v>841</v>
      </c>
      <c r="G335" s="177" t="s">
        <v>166</v>
      </c>
      <c r="H335" s="178">
        <v>2.9000000000000001E-2</v>
      </c>
      <c r="I335" s="179"/>
      <c r="J335" s="180">
        <f>ROUND(I335*H335,2)</f>
        <v>0</v>
      </c>
      <c r="K335" s="176" t="s">
        <v>141</v>
      </c>
      <c r="L335" s="40"/>
      <c r="M335" s="181" t="s">
        <v>19</v>
      </c>
      <c r="N335" s="182" t="s">
        <v>43</v>
      </c>
      <c r="O335" s="65"/>
      <c r="P335" s="183">
        <f>O335*H335</f>
        <v>0</v>
      </c>
      <c r="Q335" s="183">
        <v>0</v>
      </c>
      <c r="R335" s="183">
        <f>Q335*H335</f>
        <v>0</v>
      </c>
      <c r="S335" s="183">
        <v>0</v>
      </c>
      <c r="T335" s="18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5" t="s">
        <v>243</v>
      </c>
      <c r="AT335" s="185" t="s">
        <v>137</v>
      </c>
      <c r="AU335" s="185" t="s">
        <v>143</v>
      </c>
      <c r="AY335" s="18" t="s">
        <v>134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8" t="s">
        <v>143</v>
      </c>
      <c r="BK335" s="186">
        <f>ROUND(I335*H335,2)</f>
        <v>0</v>
      </c>
      <c r="BL335" s="18" t="s">
        <v>243</v>
      </c>
      <c r="BM335" s="185" t="s">
        <v>842</v>
      </c>
    </row>
    <row r="336" spans="1:65" s="2" customFormat="1" ht="27">
      <c r="A336" s="35"/>
      <c r="B336" s="36"/>
      <c r="C336" s="37"/>
      <c r="D336" s="187" t="s">
        <v>145</v>
      </c>
      <c r="E336" s="37"/>
      <c r="F336" s="188" t="s">
        <v>843</v>
      </c>
      <c r="G336" s="37"/>
      <c r="H336" s="37"/>
      <c r="I336" s="189"/>
      <c r="J336" s="37"/>
      <c r="K336" s="37"/>
      <c r="L336" s="40"/>
      <c r="M336" s="190"/>
      <c r="N336" s="191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145</v>
      </c>
      <c r="AU336" s="18" t="s">
        <v>143</v>
      </c>
    </row>
    <row r="337" spans="1:65" s="2" customFormat="1">
      <c r="A337" s="35"/>
      <c r="B337" s="36"/>
      <c r="C337" s="37"/>
      <c r="D337" s="192" t="s">
        <v>147</v>
      </c>
      <c r="E337" s="37"/>
      <c r="F337" s="193" t="s">
        <v>844</v>
      </c>
      <c r="G337" s="37"/>
      <c r="H337" s="37"/>
      <c r="I337" s="189"/>
      <c r="J337" s="37"/>
      <c r="K337" s="37"/>
      <c r="L337" s="40"/>
      <c r="M337" s="190"/>
      <c r="N337" s="191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147</v>
      </c>
      <c r="AU337" s="18" t="s">
        <v>143</v>
      </c>
    </row>
    <row r="338" spans="1:65" s="2" customFormat="1" ht="24.15" customHeight="1">
      <c r="A338" s="35"/>
      <c r="B338" s="36"/>
      <c r="C338" s="174" t="s">
        <v>502</v>
      </c>
      <c r="D338" s="174" t="s">
        <v>137</v>
      </c>
      <c r="E338" s="175" t="s">
        <v>845</v>
      </c>
      <c r="F338" s="176" t="s">
        <v>846</v>
      </c>
      <c r="G338" s="177" t="s">
        <v>166</v>
      </c>
      <c r="H338" s="178">
        <v>2.9000000000000001E-2</v>
      </c>
      <c r="I338" s="179"/>
      <c r="J338" s="180">
        <f>ROUND(I338*H338,2)</f>
        <v>0</v>
      </c>
      <c r="K338" s="176" t="s">
        <v>141</v>
      </c>
      <c r="L338" s="40"/>
      <c r="M338" s="181" t="s">
        <v>19</v>
      </c>
      <c r="N338" s="182" t="s">
        <v>43</v>
      </c>
      <c r="O338" s="65"/>
      <c r="P338" s="183">
        <f>O338*H338</f>
        <v>0</v>
      </c>
      <c r="Q338" s="183">
        <v>0</v>
      </c>
      <c r="R338" s="183">
        <f>Q338*H338</f>
        <v>0</v>
      </c>
      <c r="S338" s="183">
        <v>0</v>
      </c>
      <c r="T338" s="18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5" t="s">
        <v>243</v>
      </c>
      <c r="AT338" s="185" t="s">
        <v>137</v>
      </c>
      <c r="AU338" s="185" t="s">
        <v>143</v>
      </c>
      <c r="AY338" s="18" t="s">
        <v>134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18" t="s">
        <v>143</v>
      </c>
      <c r="BK338" s="186">
        <f>ROUND(I338*H338,2)</f>
        <v>0</v>
      </c>
      <c r="BL338" s="18" t="s">
        <v>243</v>
      </c>
      <c r="BM338" s="185" t="s">
        <v>847</v>
      </c>
    </row>
    <row r="339" spans="1:65" s="2" customFormat="1" ht="27">
      <c r="A339" s="35"/>
      <c r="B339" s="36"/>
      <c r="C339" s="37"/>
      <c r="D339" s="187" t="s">
        <v>145</v>
      </c>
      <c r="E339" s="37"/>
      <c r="F339" s="188" t="s">
        <v>848</v>
      </c>
      <c r="G339" s="37"/>
      <c r="H339" s="37"/>
      <c r="I339" s="189"/>
      <c r="J339" s="37"/>
      <c r="K339" s="37"/>
      <c r="L339" s="40"/>
      <c r="M339" s="190"/>
      <c r="N339" s="191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145</v>
      </c>
      <c r="AU339" s="18" t="s">
        <v>143</v>
      </c>
    </row>
    <row r="340" spans="1:65" s="2" customFormat="1">
      <c r="A340" s="35"/>
      <c r="B340" s="36"/>
      <c r="C340" s="37"/>
      <c r="D340" s="192" t="s">
        <v>147</v>
      </c>
      <c r="E340" s="37"/>
      <c r="F340" s="193" t="s">
        <v>849</v>
      </c>
      <c r="G340" s="37"/>
      <c r="H340" s="37"/>
      <c r="I340" s="189"/>
      <c r="J340" s="37"/>
      <c r="K340" s="37"/>
      <c r="L340" s="40"/>
      <c r="M340" s="190"/>
      <c r="N340" s="191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147</v>
      </c>
      <c r="AU340" s="18" t="s">
        <v>143</v>
      </c>
    </row>
    <row r="341" spans="1:65" s="12" customFormat="1" ht="22.75" customHeight="1">
      <c r="B341" s="158"/>
      <c r="C341" s="159"/>
      <c r="D341" s="160" t="s">
        <v>70</v>
      </c>
      <c r="E341" s="172" t="s">
        <v>850</v>
      </c>
      <c r="F341" s="172" t="s">
        <v>851</v>
      </c>
      <c r="G341" s="159"/>
      <c r="H341" s="159"/>
      <c r="I341" s="162"/>
      <c r="J341" s="173">
        <f>BK341</f>
        <v>0</v>
      </c>
      <c r="K341" s="159"/>
      <c r="L341" s="164"/>
      <c r="M341" s="165"/>
      <c r="N341" s="166"/>
      <c r="O341" s="166"/>
      <c r="P341" s="167">
        <f>SUM(P342:P351)</f>
        <v>0</v>
      </c>
      <c r="Q341" s="166"/>
      <c r="R341" s="167">
        <f>SUM(R342:R351)</f>
        <v>0.33200000000000002</v>
      </c>
      <c r="S341" s="166"/>
      <c r="T341" s="168">
        <f>SUM(T342:T351)</f>
        <v>0</v>
      </c>
      <c r="AR341" s="169" t="s">
        <v>143</v>
      </c>
      <c r="AT341" s="170" t="s">
        <v>70</v>
      </c>
      <c r="AU341" s="170" t="s">
        <v>79</v>
      </c>
      <c r="AY341" s="169" t="s">
        <v>134</v>
      </c>
      <c r="BK341" s="171">
        <f>SUM(BK342:BK351)</f>
        <v>0</v>
      </c>
    </row>
    <row r="342" spans="1:65" s="2" customFormat="1" ht="37.75" customHeight="1">
      <c r="A342" s="35"/>
      <c r="B342" s="36"/>
      <c r="C342" s="174" t="s">
        <v>507</v>
      </c>
      <c r="D342" s="174" t="s">
        <v>137</v>
      </c>
      <c r="E342" s="175" t="s">
        <v>852</v>
      </c>
      <c r="F342" s="176" t="s">
        <v>853</v>
      </c>
      <c r="G342" s="177" t="s">
        <v>174</v>
      </c>
      <c r="H342" s="178">
        <v>20</v>
      </c>
      <c r="I342" s="179"/>
      <c r="J342" s="180">
        <f>ROUND(I342*H342,2)</f>
        <v>0</v>
      </c>
      <c r="K342" s="176" t="s">
        <v>141</v>
      </c>
      <c r="L342" s="40"/>
      <c r="M342" s="181" t="s">
        <v>19</v>
      </c>
      <c r="N342" s="182" t="s">
        <v>43</v>
      </c>
      <c r="O342" s="65"/>
      <c r="P342" s="183">
        <f>O342*H342</f>
        <v>0</v>
      </c>
      <c r="Q342" s="183">
        <v>1.66E-2</v>
      </c>
      <c r="R342" s="183">
        <f>Q342*H342</f>
        <v>0.33200000000000002</v>
      </c>
      <c r="S342" s="183">
        <v>0</v>
      </c>
      <c r="T342" s="184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5" t="s">
        <v>243</v>
      </c>
      <c r="AT342" s="185" t="s">
        <v>137</v>
      </c>
      <c r="AU342" s="185" t="s">
        <v>143</v>
      </c>
      <c r="AY342" s="18" t="s">
        <v>134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18" t="s">
        <v>143</v>
      </c>
      <c r="BK342" s="186">
        <f>ROUND(I342*H342,2)</f>
        <v>0</v>
      </c>
      <c r="BL342" s="18" t="s">
        <v>243</v>
      </c>
      <c r="BM342" s="185" t="s">
        <v>854</v>
      </c>
    </row>
    <row r="343" spans="1:65" s="2" customFormat="1" ht="36">
      <c r="A343" s="35"/>
      <c r="B343" s="36"/>
      <c r="C343" s="37"/>
      <c r="D343" s="187" t="s">
        <v>145</v>
      </c>
      <c r="E343" s="37"/>
      <c r="F343" s="188" t="s">
        <v>855</v>
      </c>
      <c r="G343" s="37"/>
      <c r="H343" s="37"/>
      <c r="I343" s="189"/>
      <c r="J343" s="37"/>
      <c r="K343" s="37"/>
      <c r="L343" s="40"/>
      <c r="M343" s="190"/>
      <c r="N343" s="191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145</v>
      </c>
      <c r="AU343" s="18" t="s">
        <v>143</v>
      </c>
    </row>
    <row r="344" spans="1:65" s="2" customFormat="1">
      <c r="A344" s="35"/>
      <c r="B344" s="36"/>
      <c r="C344" s="37"/>
      <c r="D344" s="192" t="s">
        <v>147</v>
      </c>
      <c r="E344" s="37"/>
      <c r="F344" s="193" t="s">
        <v>856</v>
      </c>
      <c r="G344" s="37"/>
      <c r="H344" s="37"/>
      <c r="I344" s="189"/>
      <c r="J344" s="37"/>
      <c r="K344" s="37"/>
      <c r="L344" s="40"/>
      <c r="M344" s="190"/>
      <c r="N344" s="191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147</v>
      </c>
      <c r="AU344" s="18" t="s">
        <v>143</v>
      </c>
    </row>
    <row r="345" spans="1:65" s="13" customFormat="1">
      <c r="B345" s="194"/>
      <c r="C345" s="195"/>
      <c r="D345" s="187" t="s">
        <v>149</v>
      </c>
      <c r="E345" s="196" t="s">
        <v>19</v>
      </c>
      <c r="F345" s="197" t="s">
        <v>720</v>
      </c>
      <c r="G345" s="195"/>
      <c r="H345" s="198">
        <v>20</v>
      </c>
      <c r="I345" s="199"/>
      <c r="J345" s="195"/>
      <c r="K345" s="195"/>
      <c r="L345" s="200"/>
      <c r="M345" s="201"/>
      <c r="N345" s="202"/>
      <c r="O345" s="202"/>
      <c r="P345" s="202"/>
      <c r="Q345" s="202"/>
      <c r="R345" s="202"/>
      <c r="S345" s="202"/>
      <c r="T345" s="203"/>
      <c r="AT345" s="204" t="s">
        <v>149</v>
      </c>
      <c r="AU345" s="204" t="s">
        <v>143</v>
      </c>
      <c r="AV345" s="13" t="s">
        <v>143</v>
      </c>
      <c r="AW345" s="13" t="s">
        <v>32</v>
      </c>
      <c r="AX345" s="13" t="s">
        <v>79</v>
      </c>
      <c r="AY345" s="204" t="s">
        <v>134</v>
      </c>
    </row>
    <row r="346" spans="1:65" s="2" customFormat="1" ht="24.15" customHeight="1">
      <c r="A346" s="35"/>
      <c r="B346" s="36"/>
      <c r="C346" s="174" t="s">
        <v>512</v>
      </c>
      <c r="D346" s="174" t="s">
        <v>137</v>
      </c>
      <c r="E346" s="175" t="s">
        <v>857</v>
      </c>
      <c r="F346" s="176" t="s">
        <v>858</v>
      </c>
      <c r="G346" s="177" t="s">
        <v>166</v>
      </c>
      <c r="H346" s="178">
        <v>0.33200000000000002</v>
      </c>
      <c r="I346" s="179"/>
      <c r="J346" s="180">
        <f>ROUND(I346*H346,2)</f>
        <v>0</v>
      </c>
      <c r="K346" s="176" t="s">
        <v>141</v>
      </c>
      <c r="L346" s="40"/>
      <c r="M346" s="181" t="s">
        <v>19</v>
      </c>
      <c r="N346" s="182" t="s">
        <v>43</v>
      </c>
      <c r="O346" s="65"/>
      <c r="P346" s="183">
        <f>O346*H346</f>
        <v>0</v>
      </c>
      <c r="Q346" s="183">
        <v>0</v>
      </c>
      <c r="R346" s="183">
        <f>Q346*H346</f>
        <v>0</v>
      </c>
      <c r="S346" s="183">
        <v>0</v>
      </c>
      <c r="T346" s="18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85" t="s">
        <v>243</v>
      </c>
      <c r="AT346" s="185" t="s">
        <v>137</v>
      </c>
      <c r="AU346" s="185" t="s">
        <v>143</v>
      </c>
      <c r="AY346" s="18" t="s">
        <v>134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18" t="s">
        <v>143</v>
      </c>
      <c r="BK346" s="186">
        <f>ROUND(I346*H346,2)</f>
        <v>0</v>
      </c>
      <c r="BL346" s="18" t="s">
        <v>243</v>
      </c>
      <c r="BM346" s="185" t="s">
        <v>859</v>
      </c>
    </row>
    <row r="347" spans="1:65" s="2" customFormat="1" ht="36">
      <c r="A347" s="35"/>
      <c r="B347" s="36"/>
      <c r="C347" s="37"/>
      <c r="D347" s="187" t="s">
        <v>145</v>
      </c>
      <c r="E347" s="37"/>
      <c r="F347" s="188" t="s">
        <v>860</v>
      </c>
      <c r="G347" s="37"/>
      <c r="H347" s="37"/>
      <c r="I347" s="189"/>
      <c r="J347" s="37"/>
      <c r="K347" s="37"/>
      <c r="L347" s="40"/>
      <c r="M347" s="190"/>
      <c r="N347" s="191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145</v>
      </c>
      <c r="AU347" s="18" t="s">
        <v>143</v>
      </c>
    </row>
    <row r="348" spans="1:65" s="2" customFormat="1">
      <c r="A348" s="35"/>
      <c r="B348" s="36"/>
      <c r="C348" s="37"/>
      <c r="D348" s="192" t="s">
        <v>147</v>
      </c>
      <c r="E348" s="37"/>
      <c r="F348" s="193" t="s">
        <v>861</v>
      </c>
      <c r="G348" s="37"/>
      <c r="H348" s="37"/>
      <c r="I348" s="189"/>
      <c r="J348" s="37"/>
      <c r="K348" s="37"/>
      <c r="L348" s="40"/>
      <c r="M348" s="190"/>
      <c r="N348" s="191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147</v>
      </c>
      <c r="AU348" s="18" t="s">
        <v>143</v>
      </c>
    </row>
    <row r="349" spans="1:65" s="2" customFormat="1" ht="24.15" customHeight="1">
      <c r="A349" s="35"/>
      <c r="B349" s="36"/>
      <c r="C349" s="174" t="s">
        <v>516</v>
      </c>
      <c r="D349" s="174" t="s">
        <v>137</v>
      </c>
      <c r="E349" s="175" t="s">
        <v>862</v>
      </c>
      <c r="F349" s="176" t="s">
        <v>863</v>
      </c>
      <c r="G349" s="177" t="s">
        <v>166</v>
      </c>
      <c r="H349" s="178">
        <v>0.33200000000000002</v>
      </c>
      <c r="I349" s="179"/>
      <c r="J349" s="180">
        <f>ROUND(I349*H349,2)</f>
        <v>0</v>
      </c>
      <c r="K349" s="176" t="s">
        <v>141</v>
      </c>
      <c r="L349" s="40"/>
      <c r="M349" s="181" t="s">
        <v>19</v>
      </c>
      <c r="N349" s="182" t="s">
        <v>43</v>
      </c>
      <c r="O349" s="65"/>
      <c r="P349" s="183">
        <f>O349*H349</f>
        <v>0</v>
      </c>
      <c r="Q349" s="183">
        <v>0</v>
      </c>
      <c r="R349" s="183">
        <f>Q349*H349</f>
        <v>0</v>
      </c>
      <c r="S349" s="183">
        <v>0</v>
      </c>
      <c r="T349" s="18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5" t="s">
        <v>243</v>
      </c>
      <c r="AT349" s="185" t="s">
        <v>137</v>
      </c>
      <c r="AU349" s="185" t="s">
        <v>143</v>
      </c>
      <c r="AY349" s="18" t="s">
        <v>134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8" t="s">
        <v>143</v>
      </c>
      <c r="BK349" s="186">
        <f>ROUND(I349*H349,2)</f>
        <v>0</v>
      </c>
      <c r="BL349" s="18" t="s">
        <v>243</v>
      </c>
      <c r="BM349" s="185" t="s">
        <v>864</v>
      </c>
    </row>
    <row r="350" spans="1:65" s="2" customFormat="1" ht="36">
      <c r="A350" s="35"/>
      <c r="B350" s="36"/>
      <c r="C350" s="37"/>
      <c r="D350" s="187" t="s">
        <v>145</v>
      </c>
      <c r="E350" s="37"/>
      <c r="F350" s="188" t="s">
        <v>865</v>
      </c>
      <c r="G350" s="37"/>
      <c r="H350" s="37"/>
      <c r="I350" s="189"/>
      <c r="J350" s="37"/>
      <c r="K350" s="37"/>
      <c r="L350" s="40"/>
      <c r="M350" s="190"/>
      <c r="N350" s="191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145</v>
      </c>
      <c r="AU350" s="18" t="s">
        <v>143</v>
      </c>
    </row>
    <row r="351" spans="1:65" s="2" customFormat="1">
      <c r="A351" s="35"/>
      <c r="B351" s="36"/>
      <c r="C351" s="37"/>
      <c r="D351" s="192" t="s">
        <v>147</v>
      </c>
      <c r="E351" s="37"/>
      <c r="F351" s="193" t="s">
        <v>866</v>
      </c>
      <c r="G351" s="37"/>
      <c r="H351" s="37"/>
      <c r="I351" s="189"/>
      <c r="J351" s="37"/>
      <c r="K351" s="37"/>
      <c r="L351" s="40"/>
      <c r="M351" s="190"/>
      <c r="N351" s="191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147</v>
      </c>
      <c r="AU351" s="18" t="s">
        <v>143</v>
      </c>
    </row>
    <row r="352" spans="1:65" s="12" customFormat="1" ht="22.75" customHeight="1">
      <c r="B352" s="158"/>
      <c r="C352" s="159"/>
      <c r="D352" s="160" t="s">
        <v>70</v>
      </c>
      <c r="E352" s="172" t="s">
        <v>462</v>
      </c>
      <c r="F352" s="172" t="s">
        <v>463</v>
      </c>
      <c r="G352" s="159"/>
      <c r="H352" s="159"/>
      <c r="I352" s="162"/>
      <c r="J352" s="173">
        <f>BK352</f>
        <v>0</v>
      </c>
      <c r="K352" s="159"/>
      <c r="L352" s="164"/>
      <c r="M352" s="165"/>
      <c r="N352" s="166"/>
      <c r="O352" s="166"/>
      <c r="P352" s="167">
        <f>SUM(P353:P388)</f>
        <v>0</v>
      </c>
      <c r="Q352" s="166"/>
      <c r="R352" s="167">
        <f>SUM(R353:R388)</f>
        <v>4.684E-2</v>
      </c>
      <c r="S352" s="166"/>
      <c r="T352" s="168">
        <f>SUM(T353:T388)</f>
        <v>4.8000000000000001E-2</v>
      </c>
      <c r="AR352" s="169" t="s">
        <v>143</v>
      </c>
      <c r="AT352" s="170" t="s">
        <v>70</v>
      </c>
      <c r="AU352" s="170" t="s">
        <v>79</v>
      </c>
      <c r="AY352" s="169" t="s">
        <v>134</v>
      </c>
      <c r="BK352" s="171">
        <f>SUM(BK353:BK388)</f>
        <v>0</v>
      </c>
    </row>
    <row r="353" spans="1:65" s="2" customFormat="1" ht="24.15" customHeight="1">
      <c r="A353" s="35"/>
      <c r="B353" s="36"/>
      <c r="C353" s="174" t="s">
        <v>522</v>
      </c>
      <c r="D353" s="174" t="s">
        <v>137</v>
      </c>
      <c r="E353" s="175" t="s">
        <v>867</v>
      </c>
      <c r="F353" s="176" t="s">
        <v>868</v>
      </c>
      <c r="G353" s="177" t="s">
        <v>189</v>
      </c>
      <c r="H353" s="178">
        <v>2</v>
      </c>
      <c r="I353" s="179"/>
      <c r="J353" s="180">
        <f>ROUND(I353*H353,2)</f>
        <v>0</v>
      </c>
      <c r="K353" s="176" t="s">
        <v>141</v>
      </c>
      <c r="L353" s="40"/>
      <c r="M353" s="181" t="s">
        <v>19</v>
      </c>
      <c r="N353" s="182" t="s">
        <v>43</v>
      </c>
      <c r="O353" s="65"/>
      <c r="P353" s="183">
        <f>O353*H353</f>
        <v>0</v>
      </c>
      <c r="Q353" s="183">
        <v>0</v>
      </c>
      <c r="R353" s="183">
        <f>Q353*H353</f>
        <v>0</v>
      </c>
      <c r="S353" s="183">
        <v>0</v>
      </c>
      <c r="T353" s="18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5" t="s">
        <v>243</v>
      </c>
      <c r="AT353" s="185" t="s">
        <v>137</v>
      </c>
      <c r="AU353" s="185" t="s">
        <v>143</v>
      </c>
      <c r="AY353" s="18" t="s">
        <v>134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18" t="s">
        <v>143</v>
      </c>
      <c r="BK353" s="186">
        <f>ROUND(I353*H353,2)</f>
        <v>0</v>
      </c>
      <c r="BL353" s="18" t="s">
        <v>243</v>
      </c>
      <c r="BM353" s="185" t="s">
        <v>869</v>
      </c>
    </row>
    <row r="354" spans="1:65" s="2" customFormat="1" ht="18">
      <c r="A354" s="35"/>
      <c r="B354" s="36"/>
      <c r="C354" s="37"/>
      <c r="D354" s="187" t="s">
        <v>145</v>
      </c>
      <c r="E354" s="37"/>
      <c r="F354" s="188" t="s">
        <v>870</v>
      </c>
      <c r="G354" s="37"/>
      <c r="H354" s="37"/>
      <c r="I354" s="189"/>
      <c r="J354" s="37"/>
      <c r="K354" s="37"/>
      <c r="L354" s="40"/>
      <c r="M354" s="190"/>
      <c r="N354" s="191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145</v>
      </c>
      <c r="AU354" s="18" t="s">
        <v>143</v>
      </c>
    </row>
    <row r="355" spans="1:65" s="2" customFormat="1">
      <c r="A355" s="35"/>
      <c r="B355" s="36"/>
      <c r="C355" s="37"/>
      <c r="D355" s="192" t="s">
        <v>147</v>
      </c>
      <c r="E355" s="37"/>
      <c r="F355" s="193" t="s">
        <v>871</v>
      </c>
      <c r="G355" s="37"/>
      <c r="H355" s="37"/>
      <c r="I355" s="189"/>
      <c r="J355" s="37"/>
      <c r="K355" s="37"/>
      <c r="L355" s="40"/>
      <c r="M355" s="190"/>
      <c r="N355" s="19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147</v>
      </c>
      <c r="AU355" s="18" t="s">
        <v>143</v>
      </c>
    </row>
    <row r="356" spans="1:65" s="13" customFormat="1">
      <c r="B356" s="194"/>
      <c r="C356" s="195"/>
      <c r="D356" s="187" t="s">
        <v>149</v>
      </c>
      <c r="E356" s="196" t="s">
        <v>19</v>
      </c>
      <c r="F356" s="197" t="s">
        <v>872</v>
      </c>
      <c r="G356" s="195"/>
      <c r="H356" s="198">
        <v>2</v>
      </c>
      <c r="I356" s="199"/>
      <c r="J356" s="195"/>
      <c r="K356" s="195"/>
      <c r="L356" s="200"/>
      <c r="M356" s="201"/>
      <c r="N356" s="202"/>
      <c r="O356" s="202"/>
      <c r="P356" s="202"/>
      <c r="Q356" s="202"/>
      <c r="R356" s="202"/>
      <c r="S356" s="202"/>
      <c r="T356" s="203"/>
      <c r="AT356" s="204" t="s">
        <v>149</v>
      </c>
      <c r="AU356" s="204" t="s">
        <v>143</v>
      </c>
      <c r="AV356" s="13" t="s">
        <v>143</v>
      </c>
      <c r="AW356" s="13" t="s">
        <v>32</v>
      </c>
      <c r="AX356" s="13" t="s">
        <v>79</v>
      </c>
      <c r="AY356" s="204" t="s">
        <v>134</v>
      </c>
    </row>
    <row r="357" spans="1:65" s="2" customFormat="1" ht="24.15" customHeight="1">
      <c r="A357" s="35"/>
      <c r="B357" s="36"/>
      <c r="C357" s="205" t="s">
        <v>526</v>
      </c>
      <c r="D357" s="205" t="s">
        <v>297</v>
      </c>
      <c r="E357" s="206" t="s">
        <v>873</v>
      </c>
      <c r="F357" s="207" t="s">
        <v>874</v>
      </c>
      <c r="G357" s="208" t="s">
        <v>189</v>
      </c>
      <c r="H357" s="209">
        <v>2</v>
      </c>
      <c r="I357" s="210"/>
      <c r="J357" s="211">
        <f>ROUND(I357*H357,2)</f>
        <v>0</v>
      </c>
      <c r="K357" s="207" t="s">
        <v>19</v>
      </c>
      <c r="L357" s="212"/>
      <c r="M357" s="213" t="s">
        <v>19</v>
      </c>
      <c r="N357" s="214" t="s">
        <v>43</v>
      </c>
      <c r="O357" s="65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5" t="s">
        <v>344</v>
      </c>
      <c r="AT357" s="185" t="s">
        <v>297</v>
      </c>
      <c r="AU357" s="185" t="s">
        <v>143</v>
      </c>
      <c r="AY357" s="18" t="s">
        <v>134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8" t="s">
        <v>143</v>
      </c>
      <c r="BK357" s="186">
        <f>ROUND(I357*H357,2)</f>
        <v>0</v>
      </c>
      <c r="BL357" s="18" t="s">
        <v>243</v>
      </c>
      <c r="BM357" s="185" t="s">
        <v>875</v>
      </c>
    </row>
    <row r="358" spans="1:65" s="2" customFormat="1">
      <c r="A358" s="35"/>
      <c r="B358" s="36"/>
      <c r="C358" s="37"/>
      <c r="D358" s="187" t="s">
        <v>145</v>
      </c>
      <c r="E358" s="37"/>
      <c r="F358" s="188" t="s">
        <v>874</v>
      </c>
      <c r="G358" s="37"/>
      <c r="H358" s="37"/>
      <c r="I358" s="189"/>
      <c r="J358" s="37"/>
      <c r="K358" s="37"/>
      <c r="L358" s="40"/>
      <c r="M358" s="190"/>
      <c r="N358" s="191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145</v>
      </c>
      <c r="AU358" s="18" t="s">
        <v>143</v>
      </c>
    </row>
    <row r="359" spans="1:65" s="2" customFormat="1" ht="37.75" customHeight="1">
      <c r="A359" s="35"/>
      <c r="B359" s="36"/>
      <c r="C359" s="174" t="s">
        <v>531</v>
      </c>
      <c r="D359" s="174" t="s">
        <v>137</v>
      </c>
      <c r="E359" s="175" t="s">
        <v>465</v>
      </c>
      <c r="F359" s="176" t="s">
        <v>466</v>
      </c>
      <c r="G359" s="177" t="s">
        <v>153</v>
      </c>
      <c r="H359" s="178">
        <v>3</v>
      </c>
      <c r="I359" s="179"/>
      <c r="J359" s="180">
        <f>ROUND(I359*H359,2)</f>
        <v>0</v>
      </c>
      <c r="K359" s="176" t="s">
        <v>19</v>
      </c>
      <c r="L359" s="40"/>
      <c r="M359" s="181" t="s">
        <v>19</v>
      </c>
      <c r="N359" s="182" t="s">
        <v>43</v>
      </c>
      <c r="O359" s="65"/>
      <c r="P359" s="183">
        <f>O359*H359</f>
        <v>0</v>
      </c>
      <c r="Q359" s="183">
        <v>0</v>
      </c>
      <c r="R359" s="183">
        <f>Q359*H359</f>
        <v>0</v>
      </c>
      <c r="S359" s="183">
        <v>0</v>
      </c>
      <c r="T359" s="18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5" t="s">
        <v>243</v>
      </c>
      <c r="AT359" s="185" t="s">
        <v>137</v>
      </c>
      <c r="AU359" s="185" t="s">
        <v>143</v>
      </c>
      <c r="AY359" s="18" t="s">
        <v>134</v>
      </c>
      <c r="BE359" s="186">
        <f>IF(N359="základní",J359,0)</f>
        <v>0</v>
      </c>
      <c r="BF359" s="186">
        <f>IF(N359="snížená",J359,0)</f>
        <v>0</v>
      </c>
      <c r="BG359" s="186">
        <f>IF(N359="zákl. přenesená",J359,0)</f>
        <v>0</v>
      </c>
      <c r="BH359" s="186">
        <f>IF(N359="sníž. přenesená",J359,0)</f>
        <v>0</v>
      </c>
      <c r="BI359" s="186">
        <f>IF(N359="nulová",J359,0)</f>
        <v>0</v>
      </c>
      <c r="BJ359" s="18" t="s">
        <v>143</v>
      </c>
      <c r="BK359" s="186">
        <f>ROUND(I359*H359,2)</f>
        <v>0</v>
      </c>
      <c r="BL359" s="18" t="s">
        <v>243</v>
      </c>
      <c r="BM359" s="185" t="s">
        <v>876</v>
      </c>
    </row>
    <row r="360" spans="1:65" s="2" customFormat="1" ht="18">
      <c r="A360" s="35"/>
      <c r="B360" s="36"/>
      <c r="C360" s="37"/>
      <c r="D360" s="187" t="s">
        <v>145</v>
      </c>
      <c r="E360" s="37"/>
      <c r="F360" s="188" t="s">
        <v>466</v>
      </c>
      <c r="G360" s="37"/>
      <c r="H360" s="37"/>
      <c r="I360" s="189"/>
      <c r="J360" s="37"/>
      <c r="K360" s="37"/>
      <c r="L360" s="40"/>
      <c r="M360" s="190"/>
      <c r="N360" s="191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145</v>
      </c>
      <c r="AU360" s="18" t="s">
        <v>143</v>
      </c>
    </row>
    <row r="361" spans="1:65" s="13" customFormat="1">
      <c r="B361" s="194"/>
      <c r="C361" s="195"/>
      <c r="D361" s="187" t="s">
        <v>149</v>
      </c>
      <c r="E361" s="196" t="s">
        <v>19</v>
      </c>
      <c r="F361" s="197" t="s">
        <v>877</v>
      </c>
      <c r="G361" s="195"/>
      <c r="H361" s="198">
        <v>1</v>
      </c>
      <c r="I361" s="199"/>
      <c r="J361" s="195"/>
      <c r="K361" s="195"/>
      <c r="L361" s="200"/>
      <c r="M361" s="201"/>
      <c r="N361" s="202"/>
      <c r="O361" s="202"/>
      <c r="P361" s="202"/>
      <c r="Q361" s="202"/>
      <c r="R361" s="202"/>
      <c r="S361" s="202"/>
      <c r="T361" s="203"/>
      <c r="AT361" s="204" t="s">
        <v>149</v>
      </c>
      <c r="AU361" s="204" t="s">
        <v>143</v>
      </c>
      <c r="AV361" s="13" t="s">
        <v>143</v>
      </c>
      <c r="AW361" s="13" t="s">
        <v>32</v>
      </c>
      <c r="AX361" s="13" t="s">
        <v>71</v>
      </c>
      <c r="AY361" s="204" t="s">
        <v>134</v>
      </c>
    </row>
    <row r="362" spans="1:65" s="13" customFormat="1" ht="20">
      <c r="B362" s="194"/>
      <c r="C362" s="195"/>
      <c r="D362" s="187" t="s">
        <v>149</v>
      </c>
      <c r="E362" s="196" t="s">
        <v>19</v>
      </c>
      <c r="F362" s="197" t="s">
        <v>878</v>
      </c>
      <c r="G362" s="195"/>
      <c r="H362" s="198">
        <v>2</v>
      </c>
      <c r="I362" s="199"/>
      <c r="J362" s="195"/>
      <c r="K362" s="195"/>
      <c r="L362" s="200"/>
      <c r="M362" s="201"/>
      <c r="N362" s="202"/>
      <c r="O362" s="202"/>
      <c r="P362" s="202"/>
      <c r="Q362" s="202"/>
      <c r="R362" s="202"/>
      <c r="S362" s="202"/>
      <c r="T362" s="203"/>
      <c r="AT362" s="204" t="s">
        <v>149</v>
      </c>
      <c r="AU362" s="204" t="s">
        <v>143</v>
      </c>
      <c r="AV362" s="13" t="s">
        <v>143</v>
      </c>
      <c r="AW362" s="13" t="s">
        <v>32</v>
      </c>
      <c r="AX362" s="13" t="s">
        <v>71</v>
      </c>
      <c r="AY362" s="204" t="s">
        <v>134</v>
      </c>
    </row>
    <row r="363" spans="1:65" s="14" customFormat="1">
      <c r="B363" s="215"/>
      <c r="C363" s="216"/>
      <c r="D363" s="187" t="s">
        <v>149</v>
      </c>
      <c r="E363" s="217" t="s">
        <v>19</v>
      </c>
      <c r="F363" s="218" t="s">
        <v>329</v>
      </c>
      <c r="G363" s="216"/>
      <c r="H363" s="219">
        <v>3</v>
      </c>
      <c r="I363" s="220"/>
      <c r="J363" s="216"/>
      <c r="K363" s="216"/>
      <c r="L363" s="221"/>
      <c r="M363" s="222"/>
      <c r="N363" s="223"/>
      <c r="O363" s="223"/>
      <c r="P363" s="223"/>
      <c r="Q363" s="223"/>
      <c r="R363" s="223"/>
      <c r="S363" s="223"/>
      <c r="T363" s="224"/>
      <c r="AT363" s="225" t="s">
        <v>149</v>
      </c>
      <c r="AU363" s="225" t="s">
        <v>143</v>
      </c>
      <c r="AV363" s="14" t="s">
        <v>142</v>
      </c>
      <c r="AW363" s="14" t="s">
        <v>32</v>
      </c>
      <c r="AX363" s="14" t="s">
        <v>79</v>
      </c>
      <c r="AY363" s="225" t="s">
        <v>134</v>
      </c>
    </row>
    <row r="364" spans="1:65" s="2" customFormat="1" ht="44.25" customHeight="1">
      <c r="A364" s="35"/>
      <c r="B364" s="36"/>
      <c r="C364" s="205" t="s">
        <v>536</v>
      </c>
      <c r="D364" s="205" t="s">
        <v>297</v>
      </c>
      <c r="E364" s="206" t="s">
        <v>879</v>
      </c>
      <c r="F364" s="207" t="s">
        <v>880</v>
      </c>
      <c r="G364" s="208" t="s">
        <v>153</v>
      </c>
      <c r="H364" s="209">
        <v>1</v>
      </c>
      <c r="I364" s="210"/>
      <c r="J364" s="211">
        <f>ROUND(I364*H364,2)</f>
        <v>0</v>
      </c>
      <c r="K364" s="207" t="s">
        <v>19</v>
      </c>
      <c r="L364" s="212"/>
      <c r="M364" s="213" t="s">
        <v>19</v>
      </c>
      <c r="N364" s="214" t="s">
        <v>43</v>
      </c>
      <c r="O364" s="65"/>
      <c r="P364" s="183">
        <f>O364*H364</f>
        <v>0</v>
      </c>
      <c r="Q364" s="183">
        <v>2.0500000000000001E-2</v>
      </c>
      <c r="R364" s="183">
        <f>Q364*H364</f>
        <v>2.0500000000000001E-2</v>
      </c>
      <c r="S364" s="183">
        <v>0</v>
      </c>
      <c r="T364" s="184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85" t="s">
        <v>344</v>
      </c>
      <c r="AT364" s="185" t="s">
        <v>297</v>
      </c>
      <c r="AU364" s="185" t="s">
        <v>143</v>
      </c>
      <c r="AY364" s="18" t="s">
        <v>134</v>
      </c>
      <c r="BE364" s="186">
        <f>IF(N364="základní",J364,0)</f>
        <v>0</v>
      </c>
      <c r="BF364" s="186">
        <f>IF(N364="snížená",J364,0)</f>
        <v>0</v>
      </c>
      <c r="BG364" s="186">
        <f>IF(N364="zákl. přenesená",J364,0)</f>
        <v>0</v>
      </c>
      <c r="BH364" s="186">
        <f>IF(N364="sníž. přenesená",J364,0)</f>
        <v>0</v>
      </c>
      <c r="BI364" s="186">
        <f>IF(N364="nulová",J364,0)</f>
        <v>0</v>
      </c>
      <c r="BJ364" s="18" t="s">
        <v>143</v>
      </c>
      <c r="BK364" s="186">
        <f>ROUND(I364*H364,2)</f>
        <v>0</v>
      </c>
      <c r="BL364" s="18" t="s">
        <v>243</v>
      </c>
      <c r="BM364" s="185" t="s">
        <v>881</v>
      </c>
    </row>
    <row r="365" spans="1:65" s="2" customFormat="1" ht="27">
      <c r="A365" s="35"/>
      <c r="B365" s="36"/>
      <c r="C365" s="37"/>
      <c r="D365" s="187" t="s">
        <v>145</v>
      </c>
      <c r="E365" s="37"/>
      <c r="F365" s="188" t="s">
        <v>880</v>
      </c>
      <c r="G365" s="37"/>
      <c r="H365" s="37"/>
      <c r="I365" s="189"/>
      <c r="J365" s="37"/>
      <c r="K365" s="37"/>
      <c r="L365" s="40"/>
      <c r="M365" s="190"/>
      <c r="N365" s="191"/>
      <c r="O365" s="65"/>
      <c r="P365" s="65"/>
      <c r="Q365" s="65"/>
      <c r="R365" s="65"/>
      <c r="S365" s="65"/>
      <c r="T365" s="66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145</v>
      </c>
      <c r="AU365" s="18" t="s">
        <v>143</v>
      </c>
    </row>
    <row r="366" spans="1:65" s="13" customFormat="1">
      <c r="B366" s="194"/>
      <c r="C366" s="195"/>
      <c r="D366" s="187" t="s">
        <v>149</v>
      </c>
      <c r="E366" s="196" t="s">
        <v>19</v>
      </c>
      <c r="F366" s="197" t="s">
        <v>882</v>
      </c>
      <c r="G366" s="195"/>
      <c r="H366" s="198">
        <v>1</v>
      </c>
      <c r="I366" s="199"/>
      <c r="J366" s="195"/>
      <c r="K366" s="195"/>
      <c r="L366" s="200"/>
      <c r="M366" s="201"/>
      <c r="N366" s="202"/>
      <c r="O366" s="202"/>
      <c r="P366" s="202"/>
      <c r="Q366" s="202"/>
      <c r="R366" s="202"/>
      <c r="S366" s="202"/>
      <c r="T366" s="203"/>
      <c r="AT366" s="204" t="s">
        <v>149</v>
      </c>
      <c r="AU366" s="204" t="s">
        <v>143</v>
      </c>
      <c r="AV366" s="13" t="s">
        <v>143</v>
      </c>
      <c r="AW366" s="13" t="s">
        <v>32</v>
      </c>
      <c r="AX366" s="13" t="s">
        <v>79</v>
      </c>
      <c r="AY366" s="204" t="s">
        <v>134</v>
      </c>
    </row>
    <row r="367" spans="1:65" s="2" customFormat="1" ht="37.75" customHeight="1">
      <c r="A367" s="35"/>
      <c r="B367" s="36"/>
      <c r="C367" s="174" t="s">
        <v>540</v>
      </c>
      <c r="D367" s="174" t="s">
        <v>137</v>
      </c>
      <c r="E367" s="175" t="s">
        <v>883</v>
      </c>
      <c r="F367" s="176" t="s">
        <v>884</v>
      </c>
      <c r="G367" s="177" t="s">
        <v>153</v>
      </c>
      <c r="H367" s="178">
        <v>1</v>
      </c>
      <c r="I367" s="179"/>
      <c r="J367" s="180">
        <f>ROUND(I367*H367,2)</f>
        <v>0</v>
      </c>
      <c r="K367" s="176" t="s">
        <v>141</v>
      </c>
      <c r="L367" s="40"/>
      <c r="M367" s="181" t="s">
        <v>19</v>
      </c>
      <c r="N367" s="182" t="s">
        <v>43</v>
      </c>
      <c r="O367" s="65"/>
      <c r="P367" s="183">
        <f>O367*H367</f>
        <v>0</v>
      </c>
      <c r="Q367" s="183">
        <v>0</v>
      </c>
      <c r="R367" s="183">
        <f>Q367*H367</f>
        <v>0</v>
      </c>
      <c r="S367" s="183">
        <v>0</v>
      </c>
      <c r="T367" s="184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85" t="s">
        <v>243</v>
      </c>
      <c r="AT367" s="185" t="s">
        <v>137</v>
      </c>
      <c r="AU367" s="185" t="s">
        <v>143</v>
      </c>
      <c r="AY367" s="18" t="s">
        <v>134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0</v>
      </c>
      <c r="BH367" s="186">
        <f>IF(N367="sníž. přenesená",J367,0)</f>
        <v>0</v>
      </c>
      <c r="BI367" s="186">
        <f>IF(N367="nulová",J367,0)</f>
        <v>0</v>
      </c>
      <c r="BJ367" s="18" t="s">
        <v>143</v>
      </c>
      <c r="BK367" s="186">
        <f>ROUND(I367*H367,2)</f>
        <v>0</v>
      </c>
      <c r="BL367" s="18" t="s">
        <v>243</v>
      </c>
      <c r="BM367" s="185" t="s">
        <v>885</v>
      </c>
    </row>
    <row r="368" spans="1:65" s="2" customFormat="1" ht="27">
      <c r="A368" s="35"/>
      <c r="B368" s="36"/>
      <c r="C368" s="37"/>
      <c r="D368" s="187" t="s">
        <v>145</v>
      </c>
      <c r="E368" s="37"/>
      <c r="F368" s="188" t="s">
        <v>886</v>
      </c>
      <c r="G368" s="37"/>
      <c r="H368" s="37"/>
      <c r="I368" s="189"/>
      <c r="J368" s="37"/>
      <c r="K368" s="37"/>
      <c r="L368" s="40"/>
      <c r="M368" s="190"/>
      <c r="N368" s="191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145</v>
      </c>
      <c r="AU368" s="18" t="s">
        <v>143</v>
      </c>
    </row>
    <row r="369" spans="1:65" s="2" customFormat="1">
      <c r="A369" s="35"/>
      <c r="B369" s="36"/>
      <c r="C369" s="37"/>
      <c r="D369" s="192" t="s">
        <v>147</v>
      </c>
      <c r="E369" s="37"/>
      <c r="F369" s="193" t="s">
        <v>887</v>
      </c>
      <c r="G369" s="37"/>
      <c r="H369" s="37"/>
      <c r="I369" s="189"/>
      <c r="J369" s="37"/>
      <c r="K369" s="37"/>
      <c r="L369" s="40"/>
      <c r="M369" s="190"/>
      <c r="N369" s="191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147</v>
      </c>
      <c r="AU369" s="18" t="s">
        <v>143</v>
      </c>
    </row>
    <row r="370" spans="1:65" s="13" customFormat="1">
      <c r="B370" s="194"/>
      <c r="C370" s="195"/>
      <c r="D370" s="187" t="s">
        <v>149</v>
      </c>
      <c r="E370" s="196" t="s">
        <v>19</v>
      </c>
      <c r="F370" s="197" t="s">
        <v>689</v>
      </c>
      <c r="G370" s="195"/>
      <c r="H370" s="198">
        <v>1</v>
      </c>
      <c r="I370" s="199"/>
      <c r="J370" s="195"/>
      <c r="K370" s="195"/>
      <c r="L370" s="200"/>
      <c r="M370" s="201"/>
      <c r="N370" s="202"/>
      <c r="O370" s="202"/>
      <c r="P370" s="202"/>
      <c r="Q370" s="202"/>
      <c r="R370" s="202"/>
      <c r="S370" s="202"/>
      <c r="T370" s="203"/>
      <c r="AT370" s="204" t="s">
        <v>149</v>
      </c>
      <c r="AU370" s="204" t="s">
        <v>143</v>
      </c>
      <c r="AV370" s="13" t="s">
        <v>143</v>
      </c>
      <c r="AW370" s="13" t="s">
        <v>32</v>
      </c>
      <c r="AX370" s="13" t="s">
        <v>79</v>
      </c>
      <c r="AY370" s="204" t="s">
        <v>134</v>
      </c>
    </row>
    <row r="371" spans="1:65" s="2" customFormat="1" ht="44.25" customHeight="1">
      <c r="A371" s="35"/>
      <c r="B371" s="36"/>
      <c r="C371" s="205" t="s">
        <v>545</v>
      </c>
      <c r="D371" s="205" t="s">
        <v>297</v>
      </c>
      <c r="E371" s="206" t="s">
        <v>888</v>
      </c>
      <c r="F371" s="207" t="s">
        <v>889</v>
      </c>
      <c r="G371" s="208" t="s">
        <v>153</v>
      </c>
      <c r="H371" s="209">
        <v>1</v>
      </c>
      <c r="I371" s="210"/>
      <c r="J371" s="211">
        <f>ROUND(I371*H371,2)</f>
        <v>0</v>
      </c>
      <c r="K371" s="207" t="s">
        <v>19</v>
      </c>
      <c r="L371" s="212"/>
      <c r="M371" s="213" t="s">
        <v>19</v>
      </c>
      <c r="N371" s="214" t="s">
        <v>43</v>
      </c>
      <c r="O371" s="65"/>
      <c r="P371" s="183">
        <f>O371*H371</f>
        <v>0</v>
      </c>
      <c r="Q371" s="183">
        <v>2.0500000000000001E-2</v>
      </c>
      <c r="R371" s="183">
        <f>Q371*H371</f>
        <v>2.0500000000000001E-2</v>
      </c>
      <c r="S371" s="183">
        <v>0</v>
      </c>
      <c r="T371" s="18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5" t="s">
        <v>344</v>
      </c>
      <c r="AT371" s="185" t="s">
        <v>297</v>
      </c>
      <c r="AU371" s="185" t="s">
        <v>143</v>
      </c>
      <c r="AY371" s="18" t="s">
        <v>134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8" t="s">
        <v>143</v>
      </c>
      <c r="BK371" s="186">
        <f>ROUND(I371*H371,2)</f>
        <v>0</v>
      </c>
      <c r="BL371" s="18" t="s">
        <v>243</v>
      </c>
      <c r="BM371" s="185" t="s">
        <v>890</v>
      </c>
    </row>
    <row r="372" spans="1:65" s="2" customFormat="1" ht="27">
      <c r="A372" s="35"/>
      <c r="B372" s="36"/>
      <c r="C372" s="37"/>
      <c r="D372" s="187" t="s">
        <v>145</v>
      </c>
      <c r="E372" s="37"/>
      <c r="F372" s="188" t="s">
        <v>889</v>
      </c>
      <c r="G372" s="37"/>
      <c r="H372" s="37"/>
      <c r="I372" s="189"/>
      <c r="J372" s="37"/>
      <c r="K372" s="37"/>
      <c r="L372" s="40"/>
      <c r="M372" s="190"/>
      <c r="N372" s="191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145</v>
      </c>
      <c r="AU372" s="18" t="s">
        <v>143</v>
      </c>
    </row>
    <row r="373" spans="1:65" s="13" customFormat="1">
      <c r="B373" s="194"/>
      <c r="C373" s="195"/>
      <c r="D373" s="187" t="s">
        <v>149</v>
      </c>
      <c r="E373" s="196" t="s">
        <v>19</v>
      </c>
      <c r="F373" s="197" t="s">
        <v>689</v>
      </c>
      <c r="G373" s="195"/>
      <c r="H373" s="198">
        <v>1</v>
      </c>
      <c r="I373" s="199"/>
      <c r="J373" s="195"/>
      <c r="K373" s="195"/>
      <c r="L373" s="200"/>
      <c r="M373" s="201"/>
      <c r="N373" s="202"/>
      <c r="O373" s="202"/>
      <c r="P373" s="202"/>
      <c r="Q373" s="202"/>
      <c r="R373" s="202"/>
      <c r="S373" s="202"/>
      <c r="T373" s="203"/>
      <c r="AT373" s="204" t="s">
        <v>149</v>
      </c>
      <c r="AU373" s="204" t="s">
        <v>143</v>
      </c>
      <c r="AV373" s="13" t="s">
        <v>143</v>
      </c>
      <c r="AW373" s="13" t="s">
        <v>32</v>
      </c>
      <c r="AX373" s="13" t="s">
        <v>79</v>
      </c>
      <c r="AY373" s="204" t="s">
        <v>134</v>
      </c>
    </row>
    <row r="374" spans="1:65" s="2" customFormat="1" ht="24.15" customHeight="1">
      <c r="A374" s="35"/>
      <c r="B374" s="36"/>
      <c r="C374" s="174" t="s">
        <v>549</v>
      </c>
      <c r="D374" s="174" t="s">
        <v>137</v>
      </c>
      <c r="E374" s="175" t="s">
        <v>891</v>
      </c>
      <c r="F374" s="176" t="s">
        <v>892</v>
      </c>
      <c r="G374" s="177" t="s">
        <v>153</v>
      </c>
      <c r="H374" s="178">
        <v>2</v>
      </c>
      <c r="I374" s="179"/>
      <c r="J374" s="180">
        <f>ROUND(I374*H374,2)</f>
        <v>0</v>
      </c>
      <c r="K374" s="176" t="s">
        <v>141</v>
      </c>
      <c r="L374" s="40"/>
      <c r="M374" s="181" t="s">
        <v>19</v>
      </c>
      <c r="N374" s="182" t="s">
        <v>43</v>
      </c>
      <c r="O374" s="65"/>
      <c r="P374" s="183">
        <f>O374*H374</f>
        <v>0</v>
      </c>
      <c r="Q374" s="183">
        <v>0</v>
      </c>
      <c r="R374" s="183">
        <f>Q374*H374</f>
        <v>0</v>
      </c>
      <c r="S374" s="183">
        <v>2.4E-2</v>
      </c>
      <c r="T374" s="184">
        <f>S374*H374</f>
        <v>4.8000000000000001E-2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5" t="s">
        <v>243</v>
      </c>
      <c r="AT374" s="185" t="s">
        <v>137</v>
      </c>
      <c r="AU374" s="185" t="s">
        <v>143</v>
      </c>
      <c r="AY374" s="18" t="s">
        <v>134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18" t="s">
        <v>143</v>
      </c>
      <c r="BK374" s="186">
        <f>ROUND(I374*H374,2)</f>
        <v>0</v>
      </c>
      <c r="BL374" s="18" t="s">
        <v>243</v>
      </c>
      <c r="BM374" s="185" t="s">
        <v>893</v>
      </c>
    </row>
    <row r="375" spans="1:65" s="2" customFormat="1" ht="27">
      <c r="A375" s="35"/>
      <c r="B375" s="36"/>
      <c r="C375" s="37"/>
      <c r="D375" s="187" t="s">
        <v>145</v>
      </c>
      <c r="E375" s="37"/>
      <c r="F375" s="188" t="s">
        <v>894</v>
      </c>
      <c r="G375" s="37"/>
      <c r="H375" s="37"/>
      <c r="I375" s="189"/>
      <c r="J375" s="37"/>
      <c r="K375" s="37"/>
      <c r="L375" s="40"/>
      <c r="M375" s="190"/>
      <c r="N375" s="191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145</v>
      </c>
      <c r="AU375" s="18" t="s">
        <v>143</v>
      </c>
    </row>
    <row r="376" spans="1:65" s="2" customFormat="1">
      <c r="A376" s="35"/>
      <c r="B376" s="36"/>
      <c r="C376" s="37"/>
      <c r="D376" s="192" t="s">
        <v>147</v>
      </c>
      <c r="E376" s="37"/>
      <c r="F376" s="193" t="s">
        <v>895</v>
      </c>
      <c r="G376" s="37"/>
      <c r="H376" s="37"/>
      <c r="I376" s="189"/>
      <c r="J376" s="37"/>
      <c r="K376" s="37"/>
      <c r="L376" s="40"/>
      <c r="M376" s="190"/>
      <c r="N376" s="191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147</v>
      </c>
      <c r="AU376" s="18" t="s">
        <v>143</v>
      </c>
    </row>
    <row r="377" spans="1:65" s="13" customFormat="1" ht="20">
      <c r="B377" s="194"/>
      <c r="C377" s="195"/>
      <c r="D377" s="187" t="s">
        <v>149</v>
      </c>
      <c r="E377" s="196" t="s">
        <v>19</v>
      </c>
      <c r="F377" s="197" t="s">
        <v>896</v>
      </c>
      <c r="G377" s="195"/>
      <c r="H377" s="198">
        <v>2</v>
      </c>
      <c r="I377" s="199"/>
      <c r="J377" s="195"/>
      <c r="K377" s="195"/>
      <c r="L377" s="200"/>
      <c r="M377" s="201"/>
      <c r="N377" s="202"/>
      <c r="O377" s="202"/>
      <c r="P377" s="202"/>
      <c r="Q377" s="202"/>
      <c r="R377" s="202"/>
      <c r="S377" s="202"/>
      <c r="T377" s="203"/>
      <c r="AT377" s="204" t="s">
        <v>149</v>
      </c>
      <c r="AU377" s="204" t="s">
        <v>143</v>
      </c>
      <c r="AV377" s="13" t="s">
        <v>143</v>
      </c>
      <c r="AW377" s="13" t="s">
        <v>32</v>
      </c>
      <c r="AX377" s="13" t="s">
        <v>79</v>
      </c>
      <c r="AY377" s="204" t="s">
        <v>134</v>
      </c>
    </row>
    <row r="378" spans="1:65" s="2" customFormat="1" ht="24.15" customHeight="1">
      <c r="A378" s="35"/>
      <c r="B378" s="36"/>
      <c r="C378" s="174" t="s">
        <v>554</v>
      </c>
      <c r="D378" s="174" t="s">
        <v>137</v>
      </c>
      <c r="E378" s="175" t="s">
        <v>897</v>
      </c>
      <c r="F378" s="176" t="s">
        <v>898</v>
      </c>
      <c r="G378" s="177" t="s">
        <v>153</v>
      </c>
      <c r="H378" s="178">
        <v>1</v>
      </c>
      <c r="I378" s="179"/>
      <c r="J378" s="180">
        <f>ROUND(I378*H378,2)</f>
        <v>0</v>
      </c>
      <c r="K378" s="176" t="s">
        <v>141</v>
      </c>
      <c r="L378" s="40"/>
      <c r="M378" s="181" t="s">
        <v>19</v>
      </c>
      <c r="N378" s="182" t="s">
        <v>43</v>
      </c>
      <c r="O378" s="65"/>
      <c r="P378" s="183">
        <f>O378*H378</f>
        <v>0</v>
      </c>
      <c r="Q378" s="183">
        <v>0</v>
      </c>
      <c r="R378" s="183">
        <f>Q378*H378</f>
        <v>0</v>
      </c>
      <c r="S378" s="183">
        <v>0</v>
      </c>
      <c r="T378" s="18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5" t="s">
        <v>243</v>
      </c>
      <c r="AT378" s="185" t="s">
        <v>137</v>
      </c>
      <c r="AU378" s="185" t="s">
        <v>143</v>
      </c>
      <c r="AY378" s="18" t="s">
        <v>134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8" t="s">
        <v>143</v>
      </c>
      <c r="BK378" s="186">
        <f>ROUND(I378*H378,2)</f>
        <v>0</v>
      </c>
      <c r="BL378" s="18" t="s">
        <v>243</v>
      </c>
      <c r="BM378" s="185" t="s">
        <v>899</v>
      </c>
    </row>
    <row r="379" spans="1:65" s="2" customFormat="1" ht="27">
      <c r="A379" s="35"/>
      <c r="B379" s="36"/>
      <c r="C379" s="37"/>
      <c r="D379" s="187" t="s">
        <v>145</v>
      </c>
      <c r="E379" s="37"/>
      <c r="F379" s="188" t="s">
        <v>900</v>
      </c>
      <c r="G379" s="37"/>
      <c r="H379" s="37"/>
      <c r="I379" s="189"/>
      <c r="J379" s="37"/>
      <c r="K379" s="37"/>
      <c r="L379" s="40"/>
      <c r="M379" s="190"/>
      <c r="N379" s="191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145</v>
      </c>
      <c r="AU379" s="18" t="s">
        <v>143</v>
      </c>
    </row>
    <row r="380" spans="1:65" s="2" customFormat="1">
      <c r="A380" s="35"/>
      <c r="B380" s="36"/>
      <c r="C380" s="37"/>
      <c r="D380" s="192" t="s">
        <v>147</v>
      </c>
      <c r="E380" s="37"/>
      <c r="F380" s="193" t="s">
        <v>901</v>
      </c>
      <c r="G380" s="37"/>
      <c r="H380" s="37"/>
      <c r="I380" s="189"/>
      <c r="J380" s="37"/>
      <c r="K380" s="37"/>
      <c r="L380" s="40"/>
      <c r="M380" s="190"/>
      <c r="N380" s="191"/>
      <c r="O380" s="65"/>
      <c r="P380" s="65"/>
      <c r="Q380" s="65"/>
      <c r="R380" s="65"/>
      <c r="S380" s="65"/>
      <c r="T380" s="66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147</v>
      </c>
      <c r="AU380" s="18" t="s">
        <v>143</v>
      </c>
    </row>
    <row r="381" spans="1:65" s="13" customFormat="1">
      <c r="B381" s="194"/>
      <c r="C381" s="195"/>
      <c r="D381" s="187" t="s">
        <v>149</v>
      </c>
      <c r="E381" s="196" t="s">
        <v>19</v>
      </c>
      <c r="F381" s="197" t="s">
        <v>902</v>
      </c>
      <c r="G381" s="195"/>
      <c r="H381" s="198">
        <v>1</v>
      </c>
      <c r="I381" s="199"/>
      <c r="J381" s="195"/>
      <c r="K381" s="195"/>
      <c r="L381" s="200"/>
      <c r="M381" s="201"/>
      <c r="N381" s="202"/>
      <c r="O381" s="202"/>
      <c r="P381" s="202"/>
      <c r="Q381" s="202"/>
      <c r="R381" s="202"/>
      <c r="S381" s="202"/>
      <c r="T381" s="203"/>
      <c r="AT381" s="204" t="s">
        <v>149</v>
      </c>
      <c r="AU381" s="204" t="s">
        <v>143</v>
      </c>
      <c r="AV381" s="13" t="s">
        <v>143</v>
      </c>
      <c r="AW381" s="13" t="s">
        <v>32</v>
      </c>
      <c r="AX381" s="13" t="s">
        <v>79</v>
      </c>
      <c r="AY381" s="204" t="s">
        <v>134</v>
      </c>
    </row>
    <row r="382" spans="1:65" s="2" customFormat="1" ht="37.75" customHeight="1">
      <c r="A382" s="35"/>
      <c r="B382" s="36"/>
      <c r="C382" s="205" t="s">
        <v>558</v>
      </c>
      <c r="D382" s="205" t="s">
        <v>297</v>
      </c>
      <c r="E382" s="206" t="s">
        <v>903</v>
      </c>
      <c r="F382" s="207" t="s">
        <v>904</v>
      </c>
      <c r="G382" s="208" t="s">
        <v>189</v>
      </c>
      <c r="H382" s="209">
        <v>1.46</v>
      </c>
      <c r="I382" s="210"/>
      <c r="J382" s="211">
        <f>ROUND(I382*H382,2)</f>
        <v>0</v>
      </c>
      <c r="K382" s="207" t="s">
        <v>19</v>
      </c>
      <c r="L382" s="212"/>
      <c r="M382" s="213" t="s">
        <v>19</v>
      </c>
      <c r="N382" s="214" t="s">
        <v>43</v>
      </c>
      <c r="O382" s="65"/>
      <c r="P382" s="183">
        <f>O382*H382</f>
        <v>0</v>
      </c>
      <c r="Q382" s="183">
        <v>4.0000000000000001E-3</v>
      </c>
      <c r="R382" s="183">
        <f>Q382*H382</f>
        <v>5.8399999999999997E-3</v>
      </c>
      <c r="S382" s="183">
        <v>0</v>
      </c>
      <c r="T382" s="184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85" t="s">
        <v>344</v>
      </c>
      <c r="AT382" s="185" t="s">
        <v>297</v>
      </c>
      <c r="AU382" s="185" t="s">
        <v>143</v>
      </c>
      <c r="AY382" s="18" t="s">
        <v>134</v>
      </c>
      <c r="BE382" s="186">
        <f>IF(N382="základní",J382,0)</f>
        <v>0</v>
      </c>
      <c r="BF382" s="186">
        <f>IF(N382="snížená",J382,0)</f>
        <v>0</v>
      </c>
      <c r="BG382" s="186">
        <f>IF(N382="zákl. přenesená",J382,0)</f>
        <v>0</v>
      </c>
      <c r="BH382" s="186">
        <f>IF(N382="sníž. přenesená",J382,0)</f>
        <v>0</v>
      </c>
      <c r="BI382" s="186">
        <f>IF(N382="nulová",J382,0)</f>
        <v>0</v>
      </c>
      <c r="BJ382" s="18" t="s">
        <v>143</v>
      </c>
      <c r="BK382" s="186">
        <f>ROUND(I382*H382,2)</f>
        <v>0</v>
      </c>
      <c r="BL382" s="18" t="s">
        <v>243</v>
      </c>
      <c r="BM382" s="185" t="s">
        <v>905</v>
      </c>
    </row>
    <row r="383" spans="1:65" s="2" customFormat="1" ht="18">
      <c r="A383" s="35"/>
      <c r="B383" s="36"/>
      <c r="C383" s="37"/>
      <c r="D383" s="187" t="s">
        <v>145</v>
      </c>
      <c r="E383" s="37"/>
      <c r="F383" s="188" t="s">
        <v>904</v>
      </c>
      <c r="G383" s="37"/>
      <c r="H383" s="37"/>
      <c r="I383" s="189"/>
      <c r="J383" s="37"/>
      <c r="K383" s="37"/>
      <c r="L383" s="40"/>
      <c r="M383" s="190"/>
      <c r="N383" s="191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145</v>
      </c>
      <c r="AU383" s="18" t="s">
        <v>143</v>
      </c>
    </row>
    <row r="384" spans="1:65" s="13" customFormat="1">
      <c r="B384" s="194"/>
      <c r="C384" s="195"/>
      <c r="D384" s="187" t="s">
        <v>149</v>
      </c>
      <c r="E384" s="196" t="s">
        <v>19</v>
      </c>
      <c r="F384" s="197" t="s">
        <v>906</v>
      </c>
      <c r="G384" s="195"/>
      <c r="H384" s="198">
        <v>1.46</v>
      </c>
      <c r="I384" s="199"/>
      <c r="J384" s="195"/>
      <c r="K384" s="195"/>
      <c r="L384" s="200"/>
      <c r="M384" s="201"/>
      <c r="N384" s="202"/>
      <c r="O384" s="202"/>
      <c r="P384" s="202"/>
      <c r="Q384" s="202"/>
      <c r="R384" s="202"/>
      <c r="S384" s="202"/>
      <c r="T384" s="203"/>
      <c r="AT384" s="204" t="s">
        <v>149</v>
      </c>
      <c r="AU384" s="204" t="s">
        <v>143</v>
      </c>
      <c r="AV384" s="13" t="s">
        <v>143</v>
      </c>
      <c r="AW384" s="13" t="s">
        <v>32</v>
      </c>
      <c r="AX384" s="13" t="s">
        <v>79</v>
      </c>
      <c r="AY384" s="204" t="s">
        <v>134</v>
      </c>
    </row>
    <row r="385" spans="1:65" s="2" customFormat="1" ht="44.25" customHeight="1">
      <c r="A385" s="35"/>
      <c r="B385" s="36"/>
      <c r="C385" s="174" t="s">
        <v>564</v>
      </c>
      <c r="D385" s="174" t="s">
        <v>137</v>
      </c>
      <c r="E385" s="175" t="s">
        <v>483</v>
      </c>
      <c r="F385" s="176" t="s">
        <v>484</v>
      </c>
      <c r="G385" s="177" t="s">
        <v>166</v>
      </c>
      <c r="H385" s="178">
        <v>4.7E-2</v>
      </c>
      <c r="I385" s="179"/>
      <c r="J385" s="180">
        <f>ROUND(I385*H385,2)</f>
        <v>0</v>
      </c>
      <c r="K385" s="176" t="s">
        <v>19</v>
      </c>
      <c r="L385" s="40"/>
      <c r="M385" s="181" t="s">
        <v>19</v>
      </c>
      <c r="N385" s="182" t="s">
        <v>43</v>
      </c>
      <c r="O385" s="65"/>
      <c r="P385" s="183">
        <f>O385*H385</f>
        <v>0</v>
      </c>
      <c r="Q385" s="183">
        <v>0</v>
      </c>
      <c r="R385" s="183">
        <f>Q385*H385</f>
        <v>0</v>
      </c>
      <c r="S385" s="183">
        <v>0</v>
      </c>
      <c r="T385" s="18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85" t="s">
        <v>243</v>
      </c>
      <c r="AT385" s="185" t="s">
        <v>137</v>
      </c>
      <c r="AU385" s="185" t="s">
        <v>143</v>
      </c>
      <c r="AY385" s="18" t="s">
        <v>134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18" t="s">
        <v>143</v>
      </c>
      <c r="BK385" s="186">
        <f>ROUND(I385*H385,2)</f>
        <v>0</v>
      </c>
      <c r="BL385" s="18" t="s">
        <v>243</v>
      </c>
      <c r="BM385" s="185" t="s">
        <v>907</v>
      </c>
    </row>
    <row r="386" spans="1:65" s="2" customFormat="1" ht="27">
      <c r="A386" s="35"/>
      <c r="B386" s="36"/>
      <c r="C386" s="37"/>
      <c r="D386" s="187" t="s">
        <v>145</v>
      </c>
      <c r="E386" s="37"/>
      <c r="F386" s="188" t="s">
        <v>484</v>
      </c>
      <c r="G386" s="37"/>
      <c r="H386" s="37"/>
      <c r="I386" s="189"/>
      <c r="J386" s="37"/>
      <c r="K386" s="37"/>
      <c r="L386" s="40"/>
      <c r="M386" s="190"/>
      <c r="N386" s="191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145</v>
      </c>
      <c r="AU386" s="18" t="s">
        <v>143</v>
      </c>
    </row>
    <row r="387" spans="1:65" s="2" customFormat="1" ht="49" customHeight="1">
      <c r="A387" s="35"/>
      <c r="B387" s="36"/>
      <c r="C387" s="174" t="s">
        <v>569</v>
      </c>
      <c r="D387" s="174" t="s">
        <v>137</v>
      </c>
      <c r="E387" s="175" t="s">
        <v>487</v>
      </c>
      <c r="F387" s="176" t="s">
        <v>488</v>
      </c>
      <c r="G387" s="177" t="s">
        <v>166</v>
      </c>
      <c r="H387" s="178">
        <v>4.7E-2</v>
      </c>
      <c r="I387" s="179"/>
      <c r="J387" s="180">
        <f>ROUND(I387*H387,2)</f>
        <v>0</v>
      </c>
      <c r="K387" s="176" t="s">
        <v>19</v>
      </c>
      <c r="L387" s="40"/>
      <c r="M387" s="181" t="s">
        <v>19</v>
      </c>
      <c r="N387" s="182" t="s">
        <v>43</v>
      </c>
      <c r="O387" s="65"/>
      <c r="P387" s="183">
        <f>O387*H387</f>
        <v>0</v>
      </c>
      <c r="Q387" s="183">
        <v>0</v>
      </c>
      <c r="R387" s="183">
        <f>Q387*H387</f>
        <v>0</v>
      </c>
      <c r="S387" s="183">
        <v>0</v>
      </c>
      <c r="T387" s="184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85" t="s">
        <v>243</v>
      </c>
      <c r="AT387" s="185" t="s">
        <v>137</v>
      </c>
      <c r="AU387" s="185" t="s">
        <v>143</v>
      </c>
      <c r="AY387" s="18" t="s">
        <v>134</v>
      </c>
      <c r="BE387" s="186">
        <f>IF(N387="základní",J387,0)</f>
        <v>0</v>
      </c>
      <c r="BF387" s="186">
        <f>IF(N387="snížená",J387,0)</f>
        <v>0</v>
      </c>
      <c r="BG387" s="186">
        <f>IF(N387="zákl. přenesená",J387,0)</f>
        <v>0</v>
      </c>
      <c r="BH387" s="186">
        <f>IF(N387="sníž. přenesená",J387,0)</f>
        <v>0</v>
      </c>
      <c r="BI387" s="186">
        <f>IF(N387="nulová",J387,0)</f>
        <v>0</v>
      </c>
      <c r="BJ387" s="18" t="s">
        <v>143</v>
      </c>
      <c r="BK387" s="186">
        <f>ROUND(I387*H387,2)</f>
        <v>0</v>
      </c>
      <c r="BL387" s="18" t="s">
        <v>243</v>
      </c>
      <c r="BM387" s="185" t="s">
        <v>908</v>
      </c>
    </row>
    <row r="388" spans="1:65" s="2" customFormat="1" ht="27">
      <c r="A388" s="35"/>
      <c r="B388" s="36"/>
      <c r="C388" s="37"/>
      <c r="D388" s="187" t="s">
        <v>145</v>
      </c>
      <c r="E388" s="37"/>
      <c r="F388" s="188" t="s">
        <v>488</v>
      </c>
      <c r="G388" s="37"/>
      <c r="H388" s="37"/>
      <c r="I388" s="189"/>
      <c r="J388" s="37"/>
      <c r="K388" s="37"/>
      <c r="L388" s="40"/>
      <c r="M388" s="190"/>
      <c r="N388" s="191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145</v>
      </c>
      <c r="AU388" s="18" t="s">
        <v>143</v>
      </c>
    </row>
    <row r="389" spans="1:65" s="12" customFormat="1" ht="22.75" customHeight="1">
      <c r="B389" s="158"/>
      <c r="C389" s="159"/>
      <c r="D389" s="160" t="s">
        <v>70</v>
      </c>
      <c r="E389" s="172" t="s">
        <v>909</v>
      </c>
      <c r="F389" s="172" t="s">
        <v>910</v>
      </c>
      <c r="G389" s="159"/>
      <c r="H389" s="159"/>
      <c r="I389" s="162"/>
      <c r="J389" s="173">
        <f>BK389</f>
        <v>0</v>
      </c>
      <c r="K389" s="159"/>
      <c r="L389" s="164"/>
      <c r="M389" s="165"/>
      <c r="N389" s="166"/>
      <c r="O389" s="166"/>
      <c r="P389" s="167">
        <f>SUM(P390:P440)</f>
        <v>0</v>
      </c>
      <c r="Q389" s="166"/>
      <c r="R389" s="167">
        <f>SUM(R390:R440)</f>
        <v>0.28013393999999997</v>
      </c>
      <c r="S389" s="166"/>
      <c r="T389" s="168">
        <f>SUM(T390:T440)</f>
        <v>0</v>
      </c>
      <c r="AR389" s="169" t="s">
        <v>143</v>
      </c>
      <c r="AT389" s="170" t="s">
        <v>70</v>
      </c>
      <c r="AU389" s="170" t="s">
        <v>79</v>
      </c>
      <c r="AY389" s="169" t="s">
        <v>134</v>
      </c>
      <c r="BK389" s="171">
        <f>SUM(BK390:BK440)</f>
        <v>0</v>
      </c>
    </row>
    <row r="390" spans="1:65" s="2" customFormat="1" ht="24.15" customHeight="1">
      <c r="A390" s="35"/>
      <c r="B390" s="36"/>
      <c r="C390" s="174" t="s">
        <v>573</v>
      </c>
      <c r="D390" s="174" t="s">
        <v>137</v>
      </c>
      <c r="E390" s="175" t="s">
        <v>911</v>
      </c>
      <c r="F390" s="176" t="s">
        <v>912</v>
      </c>
      <c r="G390" s="177" t="s">
        <v>174</v>
      </c>
      <c r="H390" s="178">
        <v>77.5</v>
      </c>
      <c r="I390" s="179"/>
      <c r="J390" s="180">
        <f>ROUND(I390*H390,2)</f>
        <v>0</v>
      </c>
      <c r="K390" s="176" t="s">
        <v>19</v>
      </c>
      <c r="L390" s="40"/>
      <c r="M390" s="181" t="s">
        <v>19</v>
      </c>
      <c r="N390" s="182" t="s">
        <v>43</v>
      </c>
      <c r="O390" s="65"/>
      <c r="P390" s="183">
        <f>O390*H390</f>
        <v>0</v>
      </c>
      <c r="Q390" s="183">
        <v>0</v>
      </c>
      <c r="R390" s="183">
        <f>Q390*H390</f>
        <v>0</v>
      </c>
      <c r="S390" s="183">
        <v>0</v>
      </c>
      <c r="T390" s="184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85" t="s">
        <v>243</v>
      </c>
      <c r="AT390" s="185" t="s">
        <v>137</v>
      </c>
      <c r="AU390" s="185" t="s">
        <v>143</v>
      </c>
      <c r="AY390" s="18" t="s">
        <v>134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18" t="s">
        <v>143</v>
      </c>
      <c r="BK390" s="186">
        <f>ROUND(I390*H390,2)</f>
        <v>0</v>
      </c>
      <c r="BL390" s="18" t="s">
        <v>243</v>
      </c>
      <c r="BM390" s="185" t="s">
        <v>913</v>
      </c>
    </row>
    <row r="391" spans="1:65" s="2" customFormat="1">
      <c r="A391" s="35"/>
      <c r="B391" s="36"/>
      <c r="C391" s="37"/>
      <c r="D391" s="187" t="s">
        <v>145</v>
      </c>
      <c r="E391" s="37"/>
      <c r="F391" s="188" t="s">
        <v>912</v>
      </c>
      <c r="G391" s="37"/>
      <c r="H391" s="37"/>
      <c r="I391" s="189"/>
      <c r="J391" s="37"/>
      <c r="K391" s="37"/>
      <c r="L391" s="40"/>
      <c r="M391" s="190"/>
      <c r="N391" s="191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145</v>
      </c>
      <c r="AU391" s="18" t="s">
        <v>143</v>
      </c>
    </row>
    <row r="392" spans="1:65" s="2" customFormat="1" ht="16.5" customHeight="1">
      <c r="A392" s="35"/>
      <c r="B392" s="36"/>
      <c r="C392" s="174" t="s">
        <v>579</v>
      </c>
      <c r="D392" s="174" t="s">
        <v>137</v>
      </c>
      <c r="E392" s="175" t="s">
        <v>914</v>
      </c>
      <c r="F392" s="176" t="s">
        <v>915</v>
      </c>
      <c r="G392" s="177" t="s">
        <v>174</v>
      </c>
      <c r="H392" s="178">
        <v>77.5</v>
      </c>
      <c r="I392" s="179"/>
      <c r="J392" s="180">
        <f>ROUND(I392*H392,2)</f>
        <v>0</v>
      </c>
      <c r="K392" s="176" t="s">
        <v>19</v>
      </c>
      <c r="L392" s="40"/>
      <c r="M392" s="181" t="s">
        <v>19</v>
      </c>
      <c r="N392" s="182" t="s">
        <v>43</v>
      </c>
      <c r="O392" s="65"/>
      <c r="P392" s="183">
        <f>O392*H392</f>
        <v>0</v>
      </c>
      <c r="Q392" s="183">
        <v>0</v>
      </c>
      <c r="R392" s="183">
        <f>Q392*H392</f>
        <v>0</v>
      </c>
      <c r="S392" s="183">
        <v>0</v>
      </c>
      <c r="T392" s="18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5" t="s">
        <v>243</v>
      </c>
      <c r="AT392" s="185" t="s">
        <v>137</v>
      </c>
      <c r="AU392" s="185" t="s">
        <v>143</v>
      </c>
      <c r="AY392" s="18" t="s">
        <v>134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8" t="s">
        <v>143</v>
      </c>
      <c r="BK392" s="186">
        <f>ROUND(I392*H392,2)</f>
        <v>0</v>
      </c>
      <c r="BL392" s="18" t="s">
        <v>243</v>
      </c>
      <c r="BM392" s="185" t="s">
        <v>916</v>
      </c>
    </row>
    <row r="393" spans="1:65" s="2" customFormat="1">
      <c r="A393" s="35"/>
      <c r="B393" s="36"/>
      <c r="C393" s="37"/>
      <c r="D393" s="187" t="s">
        <v>145</v>
      </c>
      <c r="E393" s="37"/>
      <c r="F393" s="188" t="s">
        <v>915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145</v>
      </c>
      <c r="AU393" s="18" t="s">
        <v>143</v>
      </c>
    </row>
    <row r="394" spans="1:65" s="2" customFormat="1" ht="16.5" customHeight="1">
      <c r="A394" s="35"/>
      <c r="B394" s="36"/>
      <c r="C394" s="174" t="s">
        <v>584</v>
      </c>
      <c r="D394" s="174" t="s">
        <v>137</v>
      </c>
      <c r="E394" s="175" t="s">
        <v>917</v>
      </c>
      <c r="F394" s="176" t="s">
        <v>918</v>
      </c>
      <c r="G394" s="177" t="s">
        <v>174</v>
      </c>
      <c r="H394" s="178">
        <v>77.5</v>
      </c>
      <c r="I394" s="179"/>
      <c r="J394" s="180">
        <f>ROUND(I394*H394,2)</f>
        <v>0</v>
      </c>
      <c r="K394" s="176" t="s">
        <v>19</v>
      </c>
      <c r="L394" s="40"/>
      <c r="M394" s="181" t="s">
        <v>19</v>
      </c>
      <c r="N394" s="182" t="s">
        <v>43</v>
      </c>
      <c r="O394" s="65"/>
      <c r="P394" s="183">
        <f>O394*H394</f>
        <v>0</v>
      </c>
      <c r="Q394" s="183">
        <v>2.0000000000000001E-4</v>
      </c>
      <c r="R394" s="183">
        <f>Q394*H394</f>
        <v>1.55E-2</v>
      </c>
      <c r="S394" s="183">
        <v>0</v>
      </c>
      <c r="T394" s="18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85" t="s">
        <v>243</v>
      </c>
      <c r="AT394" s="185" t="s">
        <v>137</v>
      </c>
      <c r="AU394" s="185" t="s">
        <v>143</v>
      </c>
      <c r="AY394" s="18" t="s">
        <v>134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18" t="s">
        <v>143</v>
      </c>
      <c r="BK394" s="186">
        <f>ROUND(I394*H394,2)</f>
        <v>0</v>
      </c>
      <c r="BL394" s="18" t="s">
        <v>243</v>
      </c>
      <c r="BM394" s="185" t="s">
        <v>919</v>
      </c>
    </row>
    <row r="395" spans="1:65" s="2" customFormat="1">
      <c r="A395" s="35"/>
      <c r="B395" s="36"/>
      <c r="C395" s="37"/>
      <c r="D395" s="187" t="s">
        <v>145</v>
      </c>
      <c r="E395" s="37"/>
      <c r="F395" s="188" t="s">
        <v>918</v>
      </c>
      <c r="G395" s="37"/>
      <c r="H395" s="37"/>
      <c r="I395" s="189"/>
      <c r="J395" s="37"/>
      <c r="K395" s="37"/>
      <c r="L395" s="40"/>
      <c r="M395" s="190"/>
      <c r="N395" s="191"/>
      <c r="O395" s="65"/>
      <c r="P395" s="65"/>
      <c r="Q395" s="65"/>
      <c r="R395" s="65"/>
      <c r="S395" s="65"/>
      <c r="T395" s="66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145</v>
      </c>
      <c r="AU395" s="18" t="s">
        <v>143</v>
      </c>
    </row>
    <row r="396" spans="1:65" s="13" customFormat="1">
      <c r="B396" s="194"/>
      <c r="C396" s="195"/>
      <c r="D396" s="187" t="s">
        <v>149</v>
      </c>
      <c r="E396" s="196" t="s">
        <v>19</v>
      </c>
      <c r="F396" s="197" t="s">
        <v>676</v>
      </c>
      <c r="G396" s="195"/>
      <c r="H396" s="198">
        <v>33.700000000000003</v>
      </c>
      <c r="I396" s="199"/>
      <c r="J396" s="195"/>
      <c r="K396" s="195"/>
      <c r="L396" s="200"/>
      <c r="M396" s="201"/>
      <c r="N396" s="202"/>
      <c r="O396" s="202"/>
      <c r="P396" s="202"/>
      <c r="Q396" s="202"/>
      <c r="R396" s="202"/>
      <c r="S396" s="202"/>
      <c r="T396" s="203"/>
      <c r="AT396" s="204" t="s">
        <v>149</v>
      </c>
      <c r="AU396" s="204" t="s">
        <v>143</v>
      </c>
      <c r="AV396" s="13" t="s">
        <v>143</v>
      </c>
      <c r="AW396" s="13" t="s">
        <v>32</v>
      </c>
      <c r="AX396" s="13" t="s">
        <v>71</v>
      </c>
      <c r="AY396" s="204" t="s">
        <v>134</v>
      </c>
    </row>
    <row r="397" spans="1:65" s="13" customFormat="1">
      <c r="B397" s="194"/>
      <c r="C397" s="195"/>
      <c r="D397" s="187" t="s">
        <v>149</v>
      </c>
      <c r="E397" s="196" t="s">
        <v>19</v>
      </c>
      <c r="F397" s="197" t="s">
        <v>677</v>
      </c>
      <c r="G397" s="195"/>
      <c r="H397" s="198">
        <v>32.799999999999997</v>
      </c>
      <c r="I397" s="199"/>
      <c r="J397" s="195"/>
      <c r="K397" s="195"/>
      <c r="L397" s="200"/>
      <c r="M397" s="201"/>
      <c r="N397" s="202"/>
      <c r="O397" s="202"/>
      <c r="P397" s="202"/>
      <c r="Q397" s="202"/>
      <c r="R397" s="202"/>
      <c r="S397" s="202"/>
      <c r="T397" s="203"/>
      <c r="AT397" s="204" t="s">
        <v>149</v>
      </c>
      <c r="AU397" s="204" t="s">
        <v>143</v>
      </c>
      <c r="AV397" s="13" t="s">
        <v>143</v>
      </c>
      <c r="AW397" s="13" t="s">
        <v>32</v>
      </c>
      <c r="AX397" s="13" t="s">
        <v>71</v>
      </c>
      <c r="AY397" s="204" t="s">
        <v>134</v>
      </c>
    </row>
    <row r="398" spans="1:65" s="13" customFormat="1">
      <c r="B398" s="194"/>
      <c r="C398" s="195"/>
      <c r="D398" s="187" t="s">
        <v>149</v>
      </c>
      <c r="E398" s="196" t="s">
        <v>19</v>
      </c>
      <c r="F398" s="197" t="s">
        <v>920</v>
      </c>
      <c r="G398" s="195"/>
      <c r="H398" s="198">
        <v>11</v>
      </c>
      <c r="I398" s="199"/>
      <c r="J398" s="195"/>
      <c r="K398" s="195"/>
      <c r="L398" s="200"/>
      <c r="M398" s="201"/>
      <c r="N398" s="202"/>
      <c r="O398" s="202"/>
      <c r="P398" s="202"/>
      <c r="Q398" s="202"/>
      <c r="R398" s="202"/>
      <c r="S398" s="202"/>
      <c r="T398" s="203"/>
      <c r="AT398" s="204" t="s">
        <v>149</v>
      </c>
      <c r="AU398" s="204" t="s">
        <v>143</v>
      </c>
      <c r="AV398" s="13" t="s">
        <v>143</v>
      </c>
      <c r="AW398" s="13" t="s">
        <v>32</v>
      </c>
      <c r="AX398" s="13" t="s">
        <v>71</v>
      </c>
      <c r="AY398" s="204" t="s">
        <v>134</v>
      </c>
    </row>
    <row r="399" spans="1:65" s="14" customFormat="1">
      <c r="B399" s="215"/>
      <c r="C399" s="216"/>
      <c r="D399" s="187" t="s">
        <v>149</v>
      </c>
      <c r="E399" s="217" t="s">
        <v>19</v>
      </c>
      <c r="F399" s="218" t="s">
        <v>329</v>
      </c>
      <c r="G399" s="216"/>
      <c r="H399" s="219">
        <v>77.5</v>
      </c>
      <c r="I399" s="220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149</v>
      </c>
      <c r="AU399" s="225" t="s">
        <v>143</v>
      </c>
      <c r="AV399" s="14" t="s">
        <v>142</v>
      </c>
      <c r="AW399" s="14" t="s">
        <v>32</v>
      </c>
      <c r="AX399" s="14" t="s">
        <v>79</v>
      </c>
      <c r="AY399" s="225" t="s">
        <v>134</v>
      </c>
    </row>
    <row r="400" spans="1:65" s="2" customFormat="1" ht="16.5" customHeight="1">
      <c r="A400" s="35"/>
      <c r="B400" s="36"/>
      <c r="C400" s="174" t="s">
        <v>588</v>
      </c>
      <c r="D400" s="174" t="s">
        <v>137</v>
      </c>
      <c r="E400" s="175" t="s">
        <v>921</v>
      </c>
      <c r="F400" s="176" t="s">
        <v>922</v>
      </c>
      <c r="G400" s="177" t="s">
        <v>174</v>
      </c>
      <c r="H400" s="178">
        <v>11</v>
      </c>
      <c r="I400" s="179"/>
      <c r="J400" s="180">
        <f>ROUND(I400*H400,2)</f>
        <v>0</v>
      </c>
      <c r="K400" s="176" t="s">
        <v>141</v>
      </c>
      <c r="L400" s="40"/>
      <c r="M400" s="181" t="s">
        <v>19</v>
      </c>
      <c r="N400" s="182" t="s">
        <v>43</v>
      </c>
      <c r="O400" s="65"/>
      <c r="P400" s="183">
        <f>O400*H400</f>
        <v>0</v>
      </c>
      <c r="Q400" s="183">
        <v>5.0000000000000001E-4</v>
      </c>
      <c r="R400" s="183">
        <f>Q400*H400</f>
        <v>5.4999999999999997E-3</v>
      </c>
      <c r="S400" s="183">
        <v>0</v>
      </c>
      <c r="T400" s="184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5" t="s">
        <v>243</v>
      </c>
      <c r="AT400" s="185" t="s">
        <v>137</v>
      </c>
      <c r="AU400" s="185" t="s">
        <v>143</v>
      </c>
      <c r="AY400" s="18" t="s">
        <v>134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8" t="s">
        <v>143</v>
      </c>
      <c r="BK400" s="186">
        <f>ROUND(I400*H400,2)</f>
        <v>0</v>
      </c>
      <c r="BL400" s="18" t="s">
        <v>243</v>
      </c>
      <c r="BM400" s="185" t="s">
        <v>923</v>
      </c>
    </row>
    <row r="401" spans="1:65" s="2" customFormat="1">
      <c r="A401" s="35"/>
      <c r="B401" s="36"/>
      <c r="C401" s="37"/>
      <c r="D401" s="187" t="s">
        <v>145</v>
      </c>
      <c r="E401" s="37"/>
      <c r="F401" s="188" t="s">
        <v>924</v>
      </c>
      <c r="G401" s="37"/>
      <c r="H401" s="37"/>
      <c r="I401" s="189"/>
      <c r="J401" s="37"/>
      <c r="K401" s="37"/>
      <c r="L401" s="40"/>
      <c r="M401" s="190"/>
      <c r="N401" s="191"/>
      <c r="O401" s="65"/>
      <c r="P401" s="65"/>
      <c r="Q401" s="65"/>
      <c r="R401" s="65"/>
      <c r="S401" s="65"/>
      <c r="T401" s="66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145</v>
      </c>
      <c r="AU401" s="18" t="s">
        <v>143</v>
      </c>
    </row>
    <row r="402" spans="1:65" s="2" customFormat="1">
      <c r="A402" s="35"/>
      <c r="B402" s="36"/>
      <c r="C402" s="37"/>
      <c r="D402" s="192" t="s">
        <v>147</v>
      </c>
      <c r="E402" s="37"/>
      <c r="F402" s="193" t="s">
        <v>925</v>
      </c>
      <c r="G402" s="37"/>
      <c r="H402" s="37"/>
      <c r="I402" s="189"/>
      <c r="J402" s="37"/>
      <c r="K402" s="37"/>
      <c r="L402" s="40"/>
      <c r="M402" s="190"/>
      <c r="N402" s="191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147</v>
      </c>
      <c r="AU402" s="18" t="s">
        <v>143</v>
      </c>
    </row>
    <row r="403" spans="1:65" s="13" customFormat="1">
      <c r="B403" s="194"/>
      <c r="C403" s="195"/>
      <c r="D403" s="187" t="s">
        <v>149</v>
      </c>
      <c r="E403" s="196" t="s">
        <v>19</v>
      </c>
      <c r="F403" s="197" t="s">
        <v>926</v>
      </c>
      <c r="G403" s="195"/>
      <c r="H403" s="198">
        <v>11</v>
      </c>
      <c r="I403" s="199"/>
      <c r="J403" s="195"/>
      <c r="K403" s="195"/>
      <c r="L403" s="200"/>
      <c r="M403" s="201"/>
      <c r="N403" s="202"/>
      <c r="O403" s="202"/>
      <c r="P403" s="202"/>
      <c r="Q403" s="202"/>
      <c r="R403" s="202"/>
      <c r="S403" s="202"/>
      <c r="T403" s="203"/>
      <c r="AT403" s="204" t="s">
        <v>149</v>
      </c>
      <c r="AU403" s="204" t="s">
        <v>143</v>
      </c>
      <c r="AV403" s="13" t="s">
        <v>143</v>
      </c>
      <c r="AW403" s="13" t="s">
        <v>32</v>
      </c>
      <c r="AX403" s="13" t="s">
        <v>79</v>
      </c>
      <c r="AY403" s="204" t="s">
        <v>134</v>
      </c>
    </row>
    <row r="404" spans="1:65" s="2" customFormat="1" ht="24.15" customHeight="1">
      <c r="A404" s="35"/>
      <c r="B404" s="36"/>
      <c r="C404" s="174" t="s">
        <v>593</v>
      </c>
      <c r="D404" s="174" t="s">
        <v>137</v>
      </c>
      <c r="E404" s="175" t="s">
        <v>927</v>
      </c>
      <c r="F404" s="176" t="s">
        <v>928</v>
      </c>
      <c r="G404" s="177" t="s">
        <v>189</v>
      </c>
      <c r="H404" s="178">
        <v>8.5</v>
      </c>
      <c r="I404" s="179"/>
      <c r="J404" s="180">
        <f>ROUND(I404*H404,2)</f>
        <v>0</v>
      </c>
      <c r="K404" s="176" t="s">
        <v>19</v>
      </c>
      <c r="L404" s="40"/>
      <c r="M404" s="181" t="s">
        <v>19</v>
      </c>
      <c r="N404" s="182" t="s">
        <v>43</v>
      </c>
      <c r="O404" s="65"/>
      <c r="P404" s="183">
        <f>O404*H404</f>
        <v>0</v>
      </c>
      <c r="Q404" s="183">
        <v>2.0000000000000002E-5</v>
      </c>
      <c r="R404" s="183">
        <f>Q404*H404</f>
        <v>1.7000000000000001E-4</v>
      </c>
      <c r="S404" s="183">
        <v>0</v>
      </c>
      <c r="T404" s="18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243</v>
      </c>
      <c r="AT404" s="185" t="s">
        <v>137</v>
      </c>
      <c r="AU404" s="185" t="s">
        <v>143</v>
      </c>
      <c r="AY404" s="18" t="s">
        <v>134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143</v>
      </c>
      <c r="BK404" s="186">
        <f>ROUND(I404*H404,2)</f>
        <v>0</v>
      </c>
      <c r="BL404" s="18" t="s">
        <v>243</v>
      </c>
      <c r="BM404" s="185" t="s">
        <v>929</v>
      </c>
    </row>
    <row r="405" spans="1:65" s="2" customFormat="1">
      <c r="A405" s="35"/>
      <c r="B405" s="36"/>
      <c r="C405" s="37"/>
      <c r="D405" s="187" t="s">
        <v>145</v>
      </c>
      <c r="E405" s="37"/>
      <c r="F405" s="188" t="s">
        <v>928</v>
      </c>
      <c r="G405" s="37"/>
      <c r="H405" s="37"/>
      <c r="I405" s="189"/>
      <c r="J405" s="37"/>
      <c r="K405" s="37"/>
      <c r="L405" s="40"/>
      <c r="M405" s="190"/>
      <c r="N405" s="191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145</v>
      </c>
      <c r="AU405" s="18" t="s">
        <v>143</v>
      </c>
    </row>
    <row r="406" spans="1:65" s="13" customFormat="1">
      <c r="B406" s="194"/>
      <c r="C406" s="195"/>
      <c r="D406" s="187" t="s">
        <v>149</v>
      </c>
      <c r="E406" s="196" t="s">
        <v>19</v>
      </c>
      <c r="F406" s="197" t="s">
        <v>930</v>
      </c>
      <c r="G406" s="195"/>
      <c r="H406" s="198">
        <v>8.5</v>
      </c>
      <c r="I406" s="199"/>
      <c r="J406" s="195"/>
      <c r="K406" s="195"/>
      <c r="L406" s="200"/>
      <c r="M406" s="201"/>
      <c r="N406" s="202"/>
      <c r="O406" s="202"/>
      <c r="P406" s="202"/>
      <c r="Q406" s="202"/>
      <c r="R406" s="202"/>
      <c r="S406" s="202"/>
      <c r="T406" s="203"/>
      <c r="AT406" s="204" t="s">
        <v>149</v>
      </c>
      <c r="AU406" s="204" t="s">
        <v>143</v>
      </c>
      <c r="AV406" s="13" t="s">
        <v>143</v>
      </c>
      <c r="AW406" s="13" t="s">
        <v>32</v>
      </c>
      <c r="AX406" s="13" t="s">
        <v>79</v>
      </c>
      <c r="AY406" s="204" t="s">
        <v>134</v>
      </c>
    </row>
    <row r="407" spans="1:65" s="2" customFormat="1" ht="37.75" customHeight="1">
      <c r="A407" s="35"/>
      <c r="B407" s="36"/>
      <c r="C407" s="205" t="s">
        <v>599</v>
      </c>
      <c r="D407" s="205" t="s">
        <v>297</v>
      </c>
      <c r="E407" s="206" t="s">
        <v>931</v>
      </c>
      <c r="F407" s="207" t="s">
        <v>932</v>
      </c>
      <c r="G407" s="208" t="s">
        <v>174</v>
      </c>
      <c r="H407" s="209">
        <v>13.035</v>
      </c>
      <c r="I407" s="210"/>
      <c r="J407" s="211">
        <f>ROUND(I407*H407,2)</f>
        <v>0</v>
      </c>
      <c r="K407" s="207" t="s">
        <v>141</v>
      </c>
      <c r="L407" s="212"/>
      <c r="M407" s="213" t="s">
        <v>19</v>
      </c>
      <c r="N407" s="214" t="s">
        <v>43</v>
      </c>
      <c r="O407" s="65"/>
      <c r="P407" s="183">
        <f>O407*H407</f>
        <v>0</v>
      </c>
      <c r="Q407" s="183">
        <v>1.32E-3</v>
      </c>
      <c r="R407" s="183">
        <f>Q407*H407</f>
        <v>1.7206200000000001E-2</v>
      </c>
      <c r="S407" s="183">
        <v>0</v>
      </c>
      <c r="T407" s="184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5" t="s">
        <v>344</v>
      </c>
      <c r="AT407" s="185" t="s">
        <v>297</v>
      </c>
      <c r="AU407" s="185" t="s">
        <v>143</v>
      </c>
      <c r="AY407" s="18" t="s">
        <v>134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8" t="s">
        <v>143</v>
      </c>
      <c r="BK407" s="186">
        <f>ROUND(I407*H407,2)</f>
        <v>0</v>
      </c>
      <c r="BL407" s="18" t="s">
        <v>243</v>
      </c>
      <c r="BM407" s="185" t="s">
        <v>933</v>
      </c>
    </row>
    <row r="408" spans="1:65" s="2" customFormat="1" ht="18">
      <c r="A408" s="35"/>
      <c r="B408" s="36"/>
      <c r="C408" s="37"/>
      <c r="D408" s="187" t="s">
        <v>145</v>
      </c>
      <c r="E408" s="37"/>
      <c r="F408" s="188" t="s">
        <v>932</v>
      </c>
      <c r="G408" s="37"/>
      <c r="H408" s="37"/>
      <c r="I408" s="189"/>
      <c r="J408" s="37"/>
      <c r="K408" s="37"/>
      <c r="L408" s="40"/>
      <c r="M408" s="190"/>
      <c r="N408" s="191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145</v>
      </c>
      <c r="AU408" s="18" t="s">
        <v>143</v>
      </c>
    </row>
    <row r="409" spans="1:65" s="13" customFormat="1">
      <c r="B409" s="194"/>
      <c r="C409" s="195"/>
      <c r="D409" s="187" t="s">
        <v>149</v>
      </c>
      <c r="E409" s="196" t="s">
        <v>19</v>
      </c>
      <c r="F409" s="197" t="s">
        <v>934</v>
      </c>
      <c r="G409" s="195"/>
      <c r="H409" s="198">
        <v>13.035</v>
      </c>
      <c r="I409" s="199"/>
      <c r="J409" s="195"/>
      <c r="K409" s="195"/>
      <c r="L409" s="200"/>
      <c r="M409" s="201"/>
      <c r="N409" s="202"/>
      <c r="O409" s="202"/>
      <c r="P409" s="202"/>
      <c r="Q409" s="202"/>
      <c r="R409" s="202"/>
      <c r="S409" s="202"/>
      <c r="T409" s="203"/>
      <c r="AT409" s="204" t="s">
        <v>149</v>
      </c>
      <c r="AU409" s="204" t="s">
        <v>143</v>
      </c>
      <c r="AV409" s="13" t="s">
        <v>143</v>
      </c>
      <c r="AW409" s="13" t="s">
        <v>32</v>
      </c>
      <c r="AX409" s="13" t="s">
        <v>79</v>
      </c>
      <c r="AY409" s="204" t="s">
        <v>134</v>
      </c>
    </row>
    <row r="410" spans="1:65" s="2" customFormat="1" ht="24.15" customHeight="1">
      <c r="A410" s="35"/>
      <c r="B410" s="36"/>
      <c r="C410" s="174" t="s">
        <v>607</v>
      </c>
      <c r="D410" s="174" t="s">
        <v>137</v>
      </c>
      <c r="E410" s="175" t="s">
        <v>935</v>
      </c>
      <c r="F410" s="176" t="s">
        <v>936</v>
      </c>
      <c r="G410" s="177" t="s">
        <v>174</v>
      </c>
      <c r="H410" s="178">
        <v>66.5</v>
      </c>
      <c r="I410" s="179"/>
      <c r="J410" s="180">
        <f>ROUND(I410*H410,2)</f>
        <v>0</v>
      </c>
      <c r="K410" s="176" t="s">
        <v>19</v>
      </c>
      <c r="L410" s="40"/>
      <c r="M410" s="181" t="s">
        <v>19</v>
      </c>
      <c r="N410" s="182" t="s">
        <v>43</v>
      </c>
      <c r="O410" s="65"/>
      <c r="P410" s="183">
        <f>O410*H410</f>
        <v>0</v>
      </c>
      <c r="Q410" s="183">
        <v>2.9999999999999997E-4</v>
      </c>
      <c r="R410" s="183">
        <f>Q410*H410</f>
        <v>1.9949999999999999E-2</v>
      </c>
      <c r="S410" s="183">
        <v>0</v>
      </c>
      <c r="T410" s="184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5" t="s">
        <v>243</v>
      </c>
      <c r="AT410" s="185" t="s">
        <v>137</v>
      </c>
      <c r="AU410" s="185" t="s">
        <v>143</v>
      </c>
      <c r="AY410" s="18" t="s">
        <v>134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8" t="s">
        <v>143</v>
      </c>
      <c r="BK410" s="186">
        <f>ROUND(I410*H410,2)</f>
        <v>0</v>
      </c>
      <c r="BL410" s="18" t="s">
        <v>243</v>
      </c>
      <c r="BM410" s="185" t="s">
        <v>937</v>
      </c>
    </row>
    <row r="411" spans="1:65" s="2" customFormat="1" ht="18">
      <c r="A411" s="35"/>
      <c r="B411" s="36"/>
      <c r="C411" s="37"/>
      <c r="D411" s="187" t="s">
        <v>145</v>
      </c>
      <c r="E411" s="37"/>
      <c r="F411" s="188" t="s">
        <v>936</v>
      </c>
      <c r="G411" s="37"/>
      <c r="H411" s="37"/>
      <c r="I411" s="189"/>
      <c r="J411" s="37"/>
      <c r="K411" s="37"/>
      <c r="L411" s="40"/>
      <c r="M411" s="190"/>
      <c r="N411" s="191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145</v>
      </c>
      <c r="AU411" s="18" t="s">
        <v>143</v>
      </c>
    </row>
    <row r="412" spans="1:65" s="13" customFormat="1">
      <c r="B412" s="194"/>
      <c r="C412" s="195"/>
      <c r="D412" s="187" t="s">
        <v>149</v>
      </c>
      <c r="E412" s="196" t="s">
        <v>19</v>
      </c>
      <c r="F412" s="197" t="s">
        <v>676</v>
      </c>
      <c r="G412" s="195"/>
      <c r="H412" s="198">
        <v>33.700000000000003</v>
      </c>
      <c r="I412" s="199"/>
      <c r="J412" s="195"/>
      <c r="K412" s="195"/>
      <c r="L412" s="200"/>
      <c r="M412" s="201"/>
      <c r="N412" s="202"/>
      <c r="O412" s="202"/>
      <c r="P412" s="202"/>
      <c r="Q412" s="202"/>
      <c r="R412" s="202"/>
      <c r="S412" s="202"/>
      <c r="T412" s="203"/>
      <c r="AT412" s="204" t="s">
        <v>149</v>
      </c>
      <c r="AU412" s="204" t="s">
        <v>143</v>
      </c>
      <c r="AV412" s="13" t="s">
        <v>143</v>
      </c>
      <c r="AW412" s="13" t="s">
        <v>32</v>
      </c>
      <c r="AX412" s="13" t="s">
        <v>71</v>
      </c>
      <c r="AY412" s="204" t="s">
        <v>134</v>
      </c>
    </row>
    <row r="413" spans="1:65" s="13" customFormat="1">
      <c r="B413" s="194"/>
      <c r="C413" s="195"/>
      <c r="D413" s="187" t="s">
        <v>149</v>
      </c>
      <c r="E413" s="196" t="s">
        <v>19</v>
      </c>
      <c r="F413" s="197" t="s">
        <v>677</v>
      </c>
      <c r="G413" s="195"/>
      <c r="H413" s="198">
        <v>32.799999999999997</v>
      </c>
      <c r="I413" s="199"/>
      <c r="J413" s="195"/>
      <c r="K413" s="195"/>
      <c r="L413" s="200"/>
      <c r="M413" s="201"/>
      <c r="N413" s="202"/>
      <c r="O413" s="202"/>
      <c r="P413" s="202"/>
      <c r="Q413" s="202"/>
      <c r="R413" s="202"/>
      <c r="S413" s="202"/>
      <c r="T413" s="203"/>
      <c r="AT413" s="204" t="s">
        <v>149</v>
      </c>
      <c r="AU413" s="204" t="s">
        <v>143</v>
      </c>
      <c r="AV413" s="13" t="s">
        <v>143</v>
      </c>
      <c r="AW413" s="13" t="s">
        <v>32</v>
      </c>
      <c r="AX413" s="13" t="s">
        <v>71</v>
      </c>
      <c r="AY413" s="204" t="s">
        <v>134</v>
      </c>
    </row>
    <row r="414" spans="1:65" s="14" customFormat="1">
      <c r="B414" s="215"/>
      <c r="C414" s="216"/>
      <c r="D414" s="187" t="s">
        <v>149</v>
      </c>
      <c r="E414" s="217" t="s">
        <v>19</v>
      </c>
      <c r="F414" s="218" t="s">
        <v>329</v>
      </c>
      <c r="G414" s="216"/>
      <c r="H414" s="219">
        <v>66.5</v>
      </c>
      <c r="I414" s="220"/>
      <c r="J414" s="216"/>
      <c r="K414" s="216"/>
      <c r="L414" s="221"/>
      <c r="M414" s="222"/>
      <c r="N414" s="223"/>
      <c r="O414" s="223"/>
      <c r="P414" s="223"/>
      <c r="Q414" s="223"/>
      <c r="R414" s="223"/>
      <c r="S414" s="223"/>
      <c r="T414" s="224"/>
      <c r="AT414" s="225" t="s">
        <v>149</v>
      </c>
      <c r="AU414" s="225" t="s">
        <v>143</v>
      </c>
      <c r="AV414" s="14" t="s">
        <v>142</v>
      </c>
      <c r="AW414" s="14" t="s">
        <v>32</v>
      </c>
      <c r="AX414" s="14" t="s">
        <v>79</v>
      </c>
      <c r="AY414" s="225" t="s">
        <v>134</v>
      </c>
    </row>
    <row r="415" spans="1:65" s="2" customFormat="1" ht="16.5" customHeight="1">
      <c r="A415" s="35"/>
      <c r="B415" s="36"/>
      <c r="C415" s="205" t="s">
        <v>938</v>
      </c>
      <c r="D415" s="205" t="s">
        <v>297</v>
      </c>
      <c r="E415" s="206" t="s">
        <v>939</v>
      </c>
      <c r="F415" s="207" t="s">
        <v>940</v>
      </c>
      <c r="G415" s="208" t="s">
        <v>174</v>
      </c>
      <c r="H415" s="209">
        <v>73.150000000000006</v>
      </c>
      <c r="I415" s="210"/>
      <c r="J415" s="211">
        <f>ROUND(I415*H415,2)</f>
        <v>0</v>
      </c>
      <c r="K415" s="207" t="s">
        <v>19</v>
      </c>
      <c r="L415" s="212"/>
      <c r="M415" s="213" t="s">
        <v>19</v>
      </c>
      <c r="N415" s="214" t="s">
        <v>43</v>
      </c>
      <c r="O415" s="65"/>
      <c r="P415" s="183">
        <f>O415*H415</f>
        <v>0</v>
      </c>
      <c r="Q415" s="183">
        <v>2.8300000000000001E-3</v>
      </c>
      <c r="R415" s="183">
        <f>Q415*H415</f>
        <v>0.20701450000000002</v>
      </c>
      <c r="S415" s="183">
        <v>0</v>
      </c>
      <c r="T415" s="184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5" t="s">
        <v>344</v>
      </c>
      <c r="AT415" s="185" t="s">
        <v>297</v>
      </c>
      <c r="AU415" s="185" t="s">
        <v>143</v>
      </c>
      <c r="AY415" s="18" t="s">
        <v>134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8" t="s">
        <v>143</v>
      </c>
      <c r="BK415" s="186">
        <f>ROUND(I415*H415,2)</f>
        <v>0</v>
      </c>
      <c r="BL415" s="18" t="s">
        <v>243</v>
      </c>
      <c r="BM415" s="185" t="s">
        <v>941</v>
      </c>
    </row>
    <row r="416" spans="1:65" s="2" customFormat="1">
      <c r="A416" s="35"/>
      <c r="B416" s="36"/>
      <c r="C416" s="37"/>
      <c r="D416" s="187" t="s">
        <v>145</v>
      </c>
      <c r="E416" s="37"/>
      <c r="F416" s="188" t="s">
        <v>940</v>
      </c>
      <c r="G416" s="37"/>
      <c r="H416" s="37"/>
      <c r="I416" s="189"/>
      <c r="J416" s="37"/>
      <c r="K416" s="37"/>
      <c r="L416" s="40"/>
      <c r="M416" s="190"/>
      <c r="N416" s="191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145</v>
      </c>
      <c r="AU416" s="18" t="s">
        <v>143</v>
      </c>
    </row>
    <row r="417" spans="1:65" s="13" customFormat="1">
      <c r="B417" s="194"/>
      <c r="C417" s="195"/>
      <c r="D417" s="187" t="s">
        <v>149</v>
      </c>
      <c r="E417" s="196" t="s">
        <v>19</v>
      </c>
      <c r="F417" s="197" t="s">
        <v>942</v>
      </c>
      <c r="G417" s="195"/>
      <c r="H417" s="198">
        <v>73.150000000000006</v>
      </c>
      <c r="I417" s="199"/>
      <c r="J417" s="195"/>
      <c r="K417" s="195"/>
      <c r="L417" s="200"/>
      <c r="M417" s="201"/>
      <c r="N417" s="202"/>
      <c r="O417" s="202"/>
      <c r="P417" s="202"/>
      <c r="Q417" s="202"/>
      <c r="R417" s="202"/>
      <c r="S417" s="202"/>
      <c r="T417" s="203"/>
      <c r="AT417" s="204" t="s">
        <v>149</v>
      </c>
      <c r="AU417" s="204" t="s">
        <v>143</v>
      </c>
      <c r="AV417" s="13" t="s">
        <v>143</v>
      </c>
      <c r="AW417" s="13" t="s">
        <v>32</v>
      </c>
      <c r="AX417" s="13" t="s">
        <v>79</v>
      </c>
      <c r="AY417" s="204" t="s">
        <v>134</v>
      </c>
    </row>
    <row r="418" spans="1:65" s="2" customFormat="1" ht="24.15" customHeight="1">
      <c r="A418" s="35"/>
      <c r="B418" s="36"/>
      <c r="C418" s="174" t="s">
        <v>943</v>
      </c>
      <c r="D418" s="174" t="s">
        <v>137</v>
      </c>
      <c r="E418" s="175" t="s">
        <v>944</v>
      </c>
      <c r="F418" s="176" t="s">
        <v>945</v>
      </c>
      <c r="G418" s="177" t="s">
        <v>189</v>
      </c>
      <c r="H418" s="178">
        <v>46.55</v>
      </c>
      <c r="I418" s="179"/>
      <c r="J418" s="180">
        <f>ROUND(I418*H418,2)</f>
        <v>0</v>
      </c>
      <c r="K418" s="176" t="s">
        <v>19</v>
      </c>
      <c r="L418" s="40"/>
      <c r="M418" s="181" t="s">
        <v>19</v>
      </c>
      <c r="N418" s="182" t="s">
        <v>43</v>
      </c>
      <c r="O418" s="65"/>
      <c r="P418" s="183">
        <f>O418*H418</f>
        <v>0</v>
      </c>
      <c r="Q418" s="183">
        <v>0</v>
      </c>
      <c r="R418" s="183">
        <f>Q418*H418</f>
        <v>0</v>
      </c>
      <c r="S418" s="183">
        <v>0</v>
      </c>
      <c r="T418" s="184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85" t="s">
        <v>243</v>
      </c>
      <c r="AT418" s="185" t="s">
        <v>137</v>
      </c>
      <c r="AU418" s="185" t="s">
        <v>143</v>
      </c>
      <c r="AY418" s="18" t="s">
        <v>134</v>
      </c>
      <c r="BE418" s="186">
        <f>IF(N418="základní",J418,0)</f>
        <v>0</v>
      </c>
      <c r="BF418" s="186">
        <f>IF(N418="snížená",J418,0)</f>
        <v>0</v>
      </c>
      <c r="BG418" s="186">
        <f>IF(N418="zákl. přenesená",J418,0)</f>
        <v>0</v>
      </c>
      <c r="BH418" s="186">
        <f>IF(N418="sníž. přenesená",J418,0)</f>
        <v>0</v>
      </c>
      <c r="BI418" s="186">
        <f>IF(N418="nulová",J418,0)</f>
        <v>0</v>
      </c>
      <c r="BJ418" s="18" t="s">
        <v>143</v>
      </c>
      <c r="BK418" s="186">
        <f>ROUND(I418*H418,2)</f>
        <v>0</v>
      </c>
      <c r="BL418" s="18" t="s">
        <v>243</v>
      </c>
      <c r="BM418" s="185" t="s">
        <v>946</v>
      </c>
    </row>
    <row r="419" spans="1:65" s="2" customFormat="1">
      <c r="A419" s="35"/>
      <c r="B419" s="36"/>
      <c r="C419" s="37"/>
      <c r="D419" s="187" t="s">
        <v>145</v>
      </c>
      <c r="E419" s="37"/>
      <c r="F419" s="188" t="s">
        <v>945</v>
      </c>
      <c r="G419" s="37"/>
      <c r="H419" s="37"/>
      <c r="I419" s="189"/>
      <c r="J419" s="37"/>
      <c r="K419" s="37"/>
      <c r="L419" s="40"/>
      <c r="M419" s="190"/>
      <c r="N419" s="191"/>
      <c r="O419" s="65"/>
      <c r="P419" s="65"/>
      <c r="Q419" s="65"/>
      <c r="R419" s="65"/>
      <c r="S419" s="65"/>
      <c r="T419" s="66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145</v>
      </c>
      <c r="AU419" s="18" t="s">
        <v>143</v>
      </c>
    </row>
    <row r="420" spans="1:65" s="13" customFormat="1">
      <c r="B420" s="194"/>
      <c r="C420" s="195"/>
      <c r="D420" s="187" t="s">
        <v>149</v>
      </c>
      <c r="E420" s="196" t="s">
        <v>19</v>
      </c>
      <c r="F420" s="197" t="s">
        <v>947</v>
      </c>
      <c r="G420" s="195"/>
      <c r="H420" s="198">
        <v>46.55</v>
      </c>
      <c r="I420" s="199"/>
      <c r="J420" s="195"/>
      <c r="K420" s="195"/>
      <c r="L420" s="200"/>
      <c r="M420" s="201"/>
      <c r="N420" s="202"/>
      <c r="O420" s="202"/>
      <c r="P420" s="202"/>
      <c r="Q420" s="202"/>
      <c r="R420" s="202"/>
      <c r="S420" s="202"/>
      <c r="T420" s="203"/>
      <c r="AT420" s="204" t="s">
        <v>149</v>
      </c>
      <c r="AU420" s="204" t="s">
        <v>143</v>
      </c>
      <c r="AV420" s="13" t="s">
        <v>143</v>
      </c>
      <c r="AW420" s="13" t="s">
        <v>32</v>
      </c>
      <c r="AX420" s="13" t="s">
        <v>79</v>
      </c>
      <c r="AY420" s="204" t="s">
        <v>134</v>
      </c>
    </row>
    <row r="421" spans="1:65" s="2" customFormat="1" ht="21.75" customHeight="1">
      <c r="A421" s="35"/>
      <c r="B421" s="36"/>
      <c r="C421" s="174" t="s">
        <v>948</v>
      </c>
      <c r="D421" s="174" t="s">
        <v>137</v>
      </c>
      <c r="E421" s="175" t="s">
        <v>949</v>
      </c>
      <c r="F421" s="176" t="s">
        <v>950</v>
      </c>
      <c r="G421" s="177" t="s">
        <v>189</v>
      </c>
      <c r="H421" s="178">
        <v>59.85</v>
      </c>
      <c r="I421" s="179"/>
      <c r="J421" s="180">
        <f>ROUND(I421*H421,2)</f>
        <v>0</v>
      </c>
      <c r="K421" s="176" t="s">
        <v>19</v>
      </c>
      <c r="L421" s="40"/>
      <c r="M421" s="181" t="s">
        <v>19</v>
      </c>
      <c r="N421" s="182" t="s">
        <v>43</v>
      </c>
      <c r="O421" s="65"/>
      <c r="P421" s="183">
        <f>O421*H421</f>
        <v>0</v>
      </c>
      <c r="Q421" s="183">
        <v>1.0000000000000001E-5</v>
      </c>
      <c r="R421" s="183">
        <f>Q421*H421</f>
        <v>5.9850000000000007E-4</v>
      </c>
      <c r="S421" s="183">
        <v>0</v>
      </c>
      <c r="T421" s="184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5" t="s">
        <v>243</v>
      </c>
      <c r="AT421" s="185" t="s">
        <v>137</v>
      </c>
      <c r="AU421" s="185" t="s">
        <v>143</v>
      </c>
      <c r="AY421" s="18" t="s">
        <v>134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8" t="s">
        <v>143</v>
      </c>
      <c r="BK421" s="186">
        <f>ROUND(I421*H421,2)</f>
        <v>0</v>
      </c>
      <c r="BL421" s="18" t="s">
        <v>243</v>
      </c>
      <c r="BM421" s="185" t="s">
        <v>951</v>
      </c>
    </row>
    <row r="422" spans="1:65" s="2" customFormat="1">
      <c r="A422" s="35"/>
      <c r="B422" s="36"/>
      <c r="C422" s="37"/>
      <c r="D422" s="187" t="s">
        <v>145</v>
      </c>
      <c r="E422" s="37"/>
      <c r="F422" s="188" t="s">
        <v>950</v>
      </c>
      <c r="G422" s="37"/>
      <c r="H422" s="37"/>
      <c r="I422" s="189"/>
      <c r="J422" s="37"/>
      <c r="K422" s="37"/>
      <c r="L422" s="40"/>
      <c r="M422" s="190"/>
      <c r="N422" s="191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145</v>
      </c>
      <c r="AU422" s="18" t="s">
        <v>143</v>
      </c>
    </row>
    <row r="423" spans="1:65" s="13" customFormat="1">
      <c r="B423" s="194"/>
      <c r="C423" s="195"/>
      <c r="D423" s="187" t="s">
        <v>149</v>
      </c>
      <c r="E423" s="196" t="s">
        <v>19</v>
      </c>
      <c r="F423" s="197" t="s">
        <v>952</v>
      </c>
      <c r="G423" s="195"/>
      <c r="H423" s="198">
        <v>59.85</v>
      </c>
      <c r="I423" s="199"/>
      <c r="J423" s="195"/>
      <c r="K423" s="195"/>
      <c r="L423" s="200"/>
      <c r="M423" s="201"/>
      <c r="N423" s="202"/>
      <c r="O423" s="202"/>
      <c r="P423" s="202"/>
      <c r="Q423" s="202"/>
      <c r="R423" s="202"/>
      <c r="S423" s="202"/>
      <c r="T423" s="203"/>
      <c r="AT423" s="204" t="s">
        <v>149</v>
      </c>
      <c r="AU423" s="204" t="s">
        <v>143</v>
      </c>
      <c r="AV423" s="13" t="s">
        <v>143</v>
      </c>
      <c r="AW423" s="13" t="s">
        <v>32</v>
      </c>
      <c r="AX423" s="13" t="s">
        <v>79</v>
      </c>
      <c r="AY423" s="204" t="s">
        <v>134</v>
      </c>
    </row>
    <row r="424" spans="1:65" s="2" customFormat="1" ht="16.5" customHeight="1">
      <c r="A424" s="35"/>
      <c r="B424" s="36"/>
      <c r="C424" s="205" t="s">
        <v>953</v>
      </c>
      <c r="D424" s="205" t="s">
        <v>297</v>
      </c>
      <c r="E424" s="206" t="s">
        <v>954</v>
      </c>
      <c r="F424" s="207" t="s">
        <v>955</v>
      </c>
      <c r="G424" s="208" t="s">
        <v>189</v>
      </c>
      <c r="H424" s="209">
        <v>61.046999999999997</v>
      </c>
      <c r="I424" s="210"/>
      <c r="J424" s="211">
        <f>ROUND(I424*H424,2)</f>
        <v>0</v>
      </c>
      <c r="K424" s="207" t="s">
        <v>19</v>
      </c>
      <c r="L424" s="212"/>
      <c r="M424" s="213" t="s">
        <v>19</v>
      </c>
      <c r="N424" s="214" t="s">
        <v>43</v>
      </c>
      <c r="O424" s="65"/>
      <c r="P424" s="183">
        <f>O424*H424</f>
        <v>0</v>
      </c>
      <c r="Q424" s="183">
        <v>2.2000000000000001E-4</v>
      </c>
      <c r="R424" s="183">
        <f>Q424*H424</f>
        <v>1.3430340000000001E-2</v>
      </c>
      <c r="S424" s="183">
        <v>0</v>
      </c>
      <c r="T424" s="184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85" t="s">
        <v>344</v>
      </c>
      <c r="AT424" s="185" t="s">
        <v>297</v>
      </c>
      <c r="AU424" s="185" t="s">
        <v>143</v>
      </c>
      <c r="AY424" s="18" t="s">
        <v>134</v>
      </c>
      <c r="BE424" s="186">
        <f>IF(N424="základní",J424,0)</f>
        <v>0</v>
      </c>
      <c r="BF424" s="186">
        <f>IF(N424="snížená",J424,0)</f>
        <v>0</v>
      </c>
      <c r="BG424" s="186">
        <f>IF(N424="zákl. přenesená",J424,0)</f>
        <v>0</v>
      </c>
      <c r="BH424" s="186">
        <f>IF(N424="sníž. přenesená",J424,0)</f>
        <v>0</v>
      </c>
      <c r="BI424" s="186">
        <f>IF(N424="nulová",J424,0)</f>
        <v>0</v>
      </c>
      <c r="BJ424" s="18" t="s">
        <v>143</v>
      </c>
      <c r="BK424" s="186">
        <f>ROUND(I424*H424,2)</f>
        <v>0</v>
      </c>
      <c r="BL424" s="18" t="s">
        <v>243</v>
      </c>
      <c r="BM424" s="185" t="s">
        <v>956</v>
      </c>
    </row>
    <row r="425" spans="1:65" s="2" customFormat="1">
      <c r="A425" s="35"/>
      <c r="B425" s="36"/>
      <c r="C425" s="37"/>
      <c r="D425" s="187" t="s">
        <v>145</v>
      </c>
      <c r="E425" s="37"/>
      <c r="F425" s="188" t="s">
        <v>955</v>
      </c>
      <c r="G425" s="37"/>
      <c r="H425" s="37"/>
      <c r="I425" s="189"/>
      <c r="J425" s="37"/>
      <c r="K425" s="37"/>
      <c r="L425" s="40"/>
      <c r="M425" s="190"/>
      <c r="N425" s="191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145</v>
      </c>
      <c r="AU425" s="18" t="s">
        <v>143</v>
      </c>
    </row>
    <row r="426" spans="1:65" s="13" customFormat="1">
      <c r="B426" s="194"/>
      <c r="C426" s="195"/>
      <c r="D426" s="187" t="s">
        <v>149</v>
      </c>
      <c r="E426" s="196" t="s">
        <v>19</v>
      </c>
      <c r="F426" s="197" t="s">
        <v>957</v>
      </c>
      <c r="G426" s="195"/>
      <c r="H426" s="198">
        <v>61.046999999999997</v>
      </c>
      <c r="I426" s="199"/>
      <c r="J426" s="195"/>
      <c r="K426" s="195"/>
      <c r="L426" s="200"/>
      <c r="M426" s="201"/>
      <c r="N426" s="202"/>
      <c r="O426" s="202"/>
      <c r="P426" s="202"/>
      <c r="Q426" s="202"/>
      <c r="R426" s="202"/>
      <c r="S426" s="202"/>
      <c r="T426" s="203"/>
      <c r="AT426" s="204" t="s">
        <v>149</v>
      </c>
      <c r="AU426" s="204" t="s">
        <v>143</v>
      </c>
      <c r="AV426" s="13" t="s">
        <v>143</v>
      </c>
      <c r="AW426" s="13" t="s">
        <v>32</v>
      </c>
      <c r="AX426" s="13" t="s">
        <v>79</v>
      </c>
      <c r="AY426" s="204" t="s">
        <v>134</v>
      </c>
    </row>
    <row r="427" spans="1:65" s="2" customFormat="1" ht="16.5" customHeight="1">
      <c r="A427" s="35"/>
      <c r="B427" s="36"/>
      <c r="C427" s="174" t="s">
        <v>958</v>
      </c>
      <c r="D427" s="174" t="s">
        <v>137</v>
      </c>
      <c r="E427" s="175" t="s">
        <v>959</v>
      </c>
      <c r="F427" s="176" t="s">
        <v>960</v>
      </c>
      <c r="G427" s="177" t="s">
        <v>189</v>
      </c>
      <c r="H427" s="178">
        <v>2.8</v>
      </c>
      <c r="I427" s="179"/>
      <c r="J427" s="180">
        <f>ROUND(I427*H427,2)</f>
        <v>0</v>
      </c>
      <c r="K427" s="176" t="s">
        <v>141</v>
      </c>
      <c r="L427" s="40"/>
      <c r="M427" s="181" t="s">
        <v>19</v>
      </c>
      <c r="N427" s="182" t="s">
        <v>43</v>
      </c>
      <c r="O427" s="65"/>
      <c r="P427" s="183">
        <f>O427*H427</f>
        <v>0</v>
      </c>
      <c r="Q427" s="183">
        <v>0</v>
      </c>
      <c r="R427" s="183">
        <f>Q427*H427</f>
        <v>0</v>
      </c>
      <c r="S427" s="183">
        <v>0</v>
      </c>
      <c r="T427" s="18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85" t="s">
        <v>243</v>
      </c>
      <c r="AT427" s="185" t="s">
        <v>137</v>
      </c>
      <c r="AU427" s="185" t="s">
        <v>143</v>
      </c>
      <c r="AY427" s="18" t="s">
        <v>134</v>
      </c>
      <c r="BE427" s="186">
        <f>IF(N427="základní",J427,0)</f>
        <v>0</v>
      </c>
      <c r="BF427" s="186">
        <f>IF(N427="snížená",J427,0)</f>
        <v>0</v>
      </c>
      <c r="BG427" s="186">
        <f>IF(N427="zákl. přenesená",J427,0)</f>
        <v>0</v>
      </c>
      <c r="BH427" s="186">
        <f>IF(N427="sníž. přenesená",J427,0)</f>
        <v>0</v>
      </c>
      <c r="BI427" s="186">
        <f>IF(N427="nulová",J427,0)</f>
        <v>0</v>
      </c>
      <c r="BJ427" s="18" t="s">
        <v>143</v>
      </c>
      <c r="BK427" s="186">
        <f>ROUND(I427*H427,2)</f>
        <v>0</v>
      </c>
      <c r="BL427" s="18" t="s">
        <v>243</v>
      </c>
      <c r="BM427" s="185" t="s">
        <v>961</v>
      </c>
    </row>
    <row r="428" spans="1:65" s="2" customFormat="1">
      <c r="A428" s="35"/>
      <c r="B428" s="36"/>
      <c r="C428" s="37"/>
      <c r="D428" s="187" t="s">
        <v>145</v>
      </c>
      <c r="E428" s="37"/>
      <c r="F428" s="188" t="s">
        <v>962</v>
      </c>
      <c r="G428" s="37"/>
      <c r="H428" s="37"/>
      <c r="I428" s="189"/>
      <c r="J428" s="37"/>
      <c r="K428" s="37"/>
      <c r="L428" s="40"/>
      <c r="M428" s="190"/>
      <c r="N428" s="191"/>
      <c r="O428" s="65"/>
      <c r="P428" s="65"/>
      <c r="Q428" s="65"/>
      <c r="R428" s="65"/>
      <c r="S428" s="65"/>
      <c r="T428" s="66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145</v>
      </c>
      <c r="AU428" s="18" t="s">
        <v>143</v>
      </c>
    </row>
    <row r="429" spans="1:65" s="2" customFormat="1">
      <c r="A429" s="35"/>
      <c r="B429" s="36"/>
      <c r="C429" s="37"/>
      <c r="D429" s="192" t="s">
        <v>147</v>
      </c>
      <c r="E429" s="37"/>
      <c r="F429" s="193" t="s">
        <v>963</v>
      </c>
      <c r="G429" s="37"/>
      <c r="H429" s="37"/>
      <c r="I429" s="189"/>
      <c r="J429" s="37"/>
      <c r="K429" s="37"/>
      <c r="L429" s="40"/>
      <c r="M429" s="190"/>
      <c r="N429" s="191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147</v>
      </c>
      <c r="AU429" s="18" t="s">
        <v>143</v>
      </c>
    </row>
    <row r="430" spans="1:65" s="13" customFormat="1">
      <c r="B430" s="194"/>
      <c r="C430" s="195"/>
      <c r="D430" s="187" t="s">
        <v>149</v>
      </c>
      <c r="E430" s="196" t="s">
        <v>19</v>
      </c>
      <c r="F430" s="197" t="s">
        <v>964</v>
      </c>
      <c r="G430" s="195"/>
      <c r="H430" s="198">
        <v>0.8</v>
      </c>
      <c r="I430" s="199"/>
      <c r="J430" s="195"/>
      <c r="K430" s="195"/>
      <c r="L430" s="200"/>
      <c r="M430" s="201"/>
      <c r="N430" s="202"/>
      <c r="O430" s="202"/>
      <c r="P430" s="202"/>
      <c r="Q430" s="202"/>
      <c r="R430" s="202"/>
      <c r="S430" s="202"/>
      <c r="T430" s="203"/>
      <c r="AT430" s="204" t="s">
        <v>149</v>
      </c>
      <c r="AU430" s="204" t="s">
        <v>143</v>
      </c>
      <c r="AV430" s="13" t="s">
        <v>143</v>
      </c>
      <c r="AW430" s="13" t="s">
        <v>32</v>
      </c>
      <c r="AX430" s="13" t="s">
        <v>71</v>
      </c>
      <c r="AY430" s="204" t="s">
        <v>134</v>
      </c>
    </row>
    <row r="431" spans="1:65" s="13" customFormat="1">
      <c r="B431" s="194"/>
      <c r="C431" s="195"/>
      <c r="D431" s="187" t="s">
        <v>149</v>
      </c>
      <c r="E431" s="196" t="s">
        <v>19</v>
      </c>
      <c r="F431" s="197" t="s">
        <v>965</v>
      </c>
      <c r="G431" s="195"/>
      <c r="H431" s="198">
        <v>0.8</v>
      </c>
      <c r="I431" s="199"/>
      <c r="J431" s="195"/>
      <c r="K431" s="195"/>
      <c r="L431" s="200"/>
      <c r="M431" s="201"/>
      <c r="N431" s="202"/>
      <c r="O431" s="202"/>
      <c r="P431" s="202"/>
      <c r="Q431" s="202"/>
      <c r="R431" s="202"/>
      <c r="S431" s="202"/>
      <c r="T431" s="203"/>
      <c r="AT431" s="204" t="s">
        <v>149</v>
      </c>
      <c r="AU431" s="204" t="s">
        <v>143</v>
      </c>
      <c r="AV431" s="13" t="s">
        <v>143</v>
      </c>
      <c r="AW431" s="13" t="s">
        <v>32</v>
      </c>
      <c r="AX431" s="13" t="s">
        <v>71</v>
      </c>
      <c r="AY431" s="204" t="s">
        <v>134</v>
      </c>
    </row>
    <row r="432" spans="1:65" s="13" customFormat="1">
      <c r="B432" s="194"/>
      <c r="C432" s="195"/>
      <c r="D432" s="187" t="s">
        <v>149</v>
      </c>
      <c r="E432" s="196" t="s">
        <v>19</v>
      </c>
      <c r="F432" s="197" t="s">
        <v>966</v>
      </c>
      <c r="G432" s="195"/>
      <c r="H432" s="198">
        <v>1.2</v>
      </c>
      <c r="I432" s="199"/>
      <c r="J432" s="195"/>
      <c r="K432" s="195"/>
      <c r="L432" s="200"/>
      <c r="M432" s="201"/>
      <c r="N432" s="202"/>
      <c r="O432" s="202"/>
      <c r="P432" s="202"/>
      <c r="Q432" s="202"/>
      <c r="R432" s="202"/>
      <c r="S432" s="202"/>
      <c r="T432" s="203"/>
      <c r="AT432" s="204" t="s">
        <v>149</v>
      </c>
      <c r="AU432" s="204" t="s">
        <v>143</v>
      </c>
      <c r="AV432" s="13" t="s">
        <v>143</v>
      </c>
      <c r="AW432" s="13" t="s">
        <v>32</v>
      </c>
      <c r="AX432" s="13" t="s">
        <v>71</v>
      </c>
      <c r="AY432" s="204" t="s">
        <v>134</v>
      </c>
    </row>
    <row r="433" spans="1:65" s="14" customFormat="1">
      <c r="B433" s="215"/>
      <c r="C433" s="216"/>
      <c r="D433" s="187" t="s">
        <v>149</v>
      </c>
      <c r="E433" s="217" t="s">
        <v>19</v>
      </c>
      <c r="F433" s="218" t="s">
        <v>329</v>
      </c>
      <c r="G433" s="216"/>
      <c r="H433" s="219">
        <v>2.8</v>
      </c>
      <c r="I433" s="220"/>
      <c r="J433" s="216"/>
      <c r="K433" s="216"/>
      <c r="L433" s="221"/>
      <c r="M433" s="222"/>
      <c r="N433" s="223"/>
      <c r="O433" s="223"/>
      <c r="P433" s="223"/>
      <c r="Q433" s="223"/>
      <c r="R433" s="223"/>
      <c r="S433" s="223"/>
      <c r="T433" s="224"/>
      <c r="AT433" s="225" t="s">
        <v>149</v>
      </c>
      <c r="AU433" s="225" t="s">
        <v>143</v>
      </c>
      <c r="AV433" s="14" t="s">
        <v>142</v>
      </c>
      <c r="AW433" s="14" t="s">
        <v>32</v>
      </c>
      <c r="AX433" s="14" t="s">
        <v>79</v>
      </c>
      <c r="AY433" s="225" t="s">
        <v>134</v>
      </c>
    </row>
    <row r="434" spans="1:65" s="2" customFormat="1" ht="24.15" customHeight="1">
      <c r="A434" s="35"/>
      <c r="B434" s="36"/>
      <c r="C434" s="205" t="s">
        <v>967</v>
      </c>
      <c r="D434" s="205" t="s">
        <v>297</v>
      </c>
      <c r="E434" s="206" t="s">
        <v>968</v>
      </c>
      <c r="F434" s="207" t="s">
        <v>969</v>
      </c>
      <c r="G434" s="208" t="s">
        <v>189</v>
      </c>
      <c r="H434" s="209">
        <v>2.94</v>
      </c>
      <c r="I434" s="210"/>
      <c r="J434" s="211">
        <f>ROUND(I434*H434,2)</f>
        <v>0</v>
      </c>
      <c r="K434" s="207" t="s">
        <v>141</v>
      </c>
      <c r="L434" s="212"/>
      <c r="M434" s="213" t="s">
        <v>19</v>
      </c>
      <c r="N434" s="214" t="s">
        <v>43</v>
      </c>
      <c r="O434" s="65"/>
      <c r="P434" s="183">
        <f>O434*H434</f>
        <v>0</v>
      </c>
      <c r="Q434" s="183">
        <v>2.5999999999999998E-4</v>
      </c>
      <c r="R434" s="183">
        <f>Q434*H434</f>
        <v>7.6439999999999993E-4</v>
      </c>
      <c r="S434" s="183">
        <v>0</v>
      </c>
      <c r="T434" s="184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85" t="s">
        <v>344</v>
      </c>
      <c r="AT434" s="185" t="s">
        <v>297</v>
      </c>
      <c r="AU434" s="185" t="s">
        <v>143</v>
      </c>
      <c r="AY434" s="18" t="s">
        <v>134</v>
      </c>
      <c r="BE434" s="186">
        <f>IF(N434="základní",J434,0)</f>
        <v>0</v>
      </c>
      <c r="BF434" s="186">
        <f>IF(N434="snížená",J434,0)</f>
        <v>0</v>
      </c>
      <c r="BG434" s="186">
        <f>IF(N434="zákl. přenesená",J434,0)</f>
        <v>0</v>
      </c>
      <c r="BH434" s="186">
        <f>IF(N434="sníž. přenesená",J434,0)</f>
        <v>0</v>
      </c>
      <c r="BI434" s="186">
        <f>IF(N434="nulová",J434,0)</f>
        <v>0</v>
      </c>
      <c r="BJ434" s="18" t="s">
        <v>143</v>
      </c>
      <c r="BK434" s="186">
        <f>ROUND(I434*H434,2)</f>
        <v>0</v>
      </c>
      <c r="BL434" s="18" t="s">
        <v>243</v>
      </c>
      <c r="BM434" s="185" t="s">
        <v>970</v>
      </c>
    </row>
    <row r="435" spans="1:65" s="2" customFormat="1">
      <c r="A435" s="35"/>
      <c r="B435" s="36"/>
      <c r="C435" s="37"/>
      <c r="D435" s="187" t="s">
        <v>145</v>
      </c>
      <c r="E435" s="37"/>
      <c r="F435" s="188" t="s">
        <v>969</v>
      </c>
      <c r="G435" s="37"/>
      <c r="H435" s="37"/>
      <c r="I435" s="189"/>
      <c r="J435" s="37"/>
      <c r="K435" s="37"/>
      <c r="L435" s="40"/>
      <c r="M435" s="190"/>
      <c r="N435" s="191"/>
      <c r="O435" s="65"/>
      <c r="P435" s="65"/>
      <c r="Q435" s="65"/>
      <c r="R435" s="65"/>
      <c r="S435" s="65"/>
      <c r="T435" s="66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145</v>
      </c>
      <c r="AU435" s="18" t="s">
        <v>143</v>
      </c>
    </row>
    <row r="436" spans="1:65" s="13" customFormat="1">
      <c r="B436" s="194"/>
      <c r="C436" s="195"/>
      <c r="D436" s="187" t="s">
        <v>149</v>
      </c>
      <c r="E436" s="196" t="s">
        <v>19</v>
      </c>
      <c r="F436" s="197" t="s">
        <v>971</v>
      </c>
      <c r="G436" s="195"/>
      <c r="H436" s="198">
        <v>2.94</v>
      </c>
      <c r="I436" s="199"/>
      <c r="J436" s="195"/>
      <c r="K436" s="195"/>
      <c r="L436" s="200"/>
      <c r="M436" s="201"/>
      <c r="N436" s="202"/>
      <c r="O436" s="202"/>
      <c r="P436" s="202"/>
      <c r="Q436" s="202"/>
      <c r="R436" s="202"/>
      <c r="S436" s="202"/>
      <c r="T436" s="203"/>
      <c r="AT436" s="204" t="s">
        <v>149</v>
      </c>
      <c r="AU436" s="204" t="s">
        <v>143</v>
      </c>
      <c r="AV436" s="13" t="s">
        <v>143</v>
      </c>
      <c r="AW436" s="13" t="s">
        <v>32</v>
      </c>
      <c r="AX436" s="13" t="s">
        <v>79</v>
      </c>
      <c r="AY436" s="204" t="s">
        <v>134</v>
      </c>
    </row>
    <row r="437" spans="1:65" s="2" customFormat="1" ht="44.25" customHeight="1">
      <c r="A437" s="35"/>
      <c r="B437" s="36"/>
      <c r="C437" s="174" t="s">
        <v>972</v>
      </c>
      <c r="D437" s="174" t="s">
        <v>137</v>
      </c>
      <c r="E437" s="175" t="s">
        <v>973</v>
      </c>
      <c r="F437" s="176" t="s">
        <v>974</v>
      </c>
      <c r="G437" s="177" t="s">
        <v>166</v>
      </c>
      <c r="H437" s="178">
        <v>0.28000000000000003</v>
      </c>
      <c r="I437" s="179"/>
      <c r="J437" s="180">
        <f>ROUND(I437*H437,2)</f>
        <v>0</v>
      </c>
      <c r="K437" s="176" t="s">
        <v>19</v>
      </c>
      <c r="L437" s="40"/>
      <c r="M437" s="181" t="s">
        <v>19</v>
      </c>
      <c r="N437" s="182" t="s">
        <v>43</v>
      </c>
      <c r="O437" s="65"/>
      <c r="P437" s="183">
        <f>O437*H437</f>
        <v>0</v>
      </c>
      <c r="Q437" s="183">
        <v>0</v>
      </c>
      <c r="R437" s="183">
        <f>Q437*H437</f>
        <v>0</v>
      </c>
      <c r="S437" s="183">
        <v>0</v>
      </c>
      <c r="T437" s="18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85" t="s">
        <v>243</v>
      </c>
      <c r="AT437" s="185" t="s">
        <v>137</v>
      </c>
      <c r="AU437" s="185" t="s">
        <v>143</v>
      </c>
      <c r="AY437" s="18" t="s">
        <v>134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18" t="s">
        <v>143</v>
      </c>
      <c r="BK437" s="186">
        <f>ROUND(I437*H437,2)</f>
        <v>0</v>
      </c>
      <c r="BL437" s="18" t="s">
        <v>243</v>
      </c>
      <c r="BM437" s="185" t="s">
        <v>975</v>
      </c>
    </row>
    <row r="438" spans="1:65" s="2" customFormat="1" ht="27">
      <c r="A438" s="35"/>
      <c r="B438" s="36"/>
      <c r="C438" s="37"/>
      <c r="D438" s="187" t="s">
        <v>145</v>
      </c>
      <c r="E438" s="37"/>
      <c r="F438" s="188" t="s">
        <v>974</v>
      </c>
      <c r="G438" s="37"/>
      <c r="H438" s="37"/>
      <c r="I438" s="189"/>
      <c r="J438" s="37"/>
      <c r="K438" s="37"/>
      <c r="L438" s="40"/>
      <c r="M438" s="190"/>
      <c r="N438" s="191"/>
      <c r="O438" s="65"/>
      <c r="P438" s="65"/>
      <c r="Q438" s="65"/>
      <c r="R438" s="65"/>
      <c r="S438" s="65"/>
      <c r="T438" s="66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145</v>
      </c>
      <c r="AU438" s="18" t="s">
        <v>143</v>
      </c>
    </row>
    <row r="439" spans="1:65" s="2" customFormat="1" ht="49" customHeight="1">
      <c r="A439" s="35"/>
      <c r="B439" s="36"/>
      <c r="C439" s="174" t="s">
        <v>976</v>
      </c>
      <c r="D439" s="174" t="s">
        <v>137</v>
      </c>
      <c r="E439" s="175" t="s">
        <v>977</v>
      </c>
      <c r="F439" s="176" t="s">
        <v>978</v>
      </c>
      <c r="G439" s="177" t="s">
        <v>166</v>
      </c>
      <c r="H439" s="178">
        <v>0.28000000000000003</v>
      </c>
      <c r="I439" s="179"/>
      <c r="J439" s="180">
        <f>ROUND(I439*H439,2)</f>
        <v>0</v>
      </c>
      <c r="K439" s="176" t="s">
        <v>19</v>
      </c>
      <c r="L439" s="40"/>
      <c r="M439" s="181" t="s">
        <v>19</v>
      </c>
      <c r="N439" s="182" t="s">
        <v>43</v>
      </c>
      <c r="O439" s="65"/>
      <c r="P439" s="183">
        <f>O439*H439</f>
        <v>0</v>
      </c>
      <c r="Q439" s="183">
        <v>0</v>
      </c>
      <c r="R439" s="183">
        <f>Q439*H439</f>
        <v>0</v>
      </c>
      <c r="S439" s="183">
        <v>0</v>
      </c>
      <c r="T439" s="184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85" t="s">
        <v>243</v>
      </c>
      <c r="AT439" s="185" t="s">
        <v>137</v>
      </c>
      <c r="AU439" s="185" t="s">
        <v>143</v>
      </c>
      <c r="AY439" s="18" t="s">
        <v>134</v>
      </c>
      <c r="BE439" s="186">
        <f>IF(N439="základní",J439,0)</f>
        <v>0</v>
      </c>
      <c r="BF439" s="186">
        <f>IF(N439="snížená",J439,0)</f>
        <v>0</v>
      </c>
      <c r="BG439" s="186">
        <f>IF(N439="zákl. přenesená",J439,0)</f>
        <v>0</v>
      </c>
      <c r="BH439" s="186">
        <f>IF(N439="sníž. přenesená",J439,0)</f>
        <v>0</v>
      </c>
      <c r="BI439" s="186">
        <f>IF(N439="nulová",J439,0)</f>
        <v>0</v>
      </c>
      <c r="BJ439" s="18" t="s">
        <v>143</v>
      </c>
      <c r="BK439" s="186">
        <f>ROUND(I439*H439,2)</f>
        <v>0</v>
      </c>
      <c r="BL439" s="18" t="s">
        <v>243</v>
      </c>
      <c r="BM439" s="185" t="s">
        <v>979</v>
      </c>
    </row>
    <row r="440" spans="1:65" s="2" customFormat="1" ht="27">
      <c r="A440" s="35"/>
      <c r="B440" s="36"/>
      <c r="C440" s="37"/>
      <c r="D440" s="187" t="s">
        <v>145</v>
      </c>
      <c r="E440" s="37"/>
      <c r="F440" s="188" t="s">
        <v>978</v>
      </c>
      <c r="G440" s="37"/>
      <c r="H440" s="37"/>
      <c r="I440" s="189"/>
      <c r="J440" s="37"/>
      <c r="K440" s="37"/>
      <c r="L440" s="40"/>
      <c r="M440" s="190"/>
      <c r="N440" s="191"/>
      <c r="O440" s="65"/>
      <c r="P440" s="65"/>
      <c r="Q440" s="65"/>
      <c r="R440" s="65"/>
      <c r="S440" s="65"/>
      <c r="T440" s="66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145</v>
      </c>
      <c r="AU440" s="18" t="s">
        <v>143</v>
      </c>
    </row>
    <row r="441" spans="1:65" s="12" customFormat="1" ht="22.75" customHeight="1">
      <c r="B441" s="158"/>
      <c r="C441" s="159"/>
      <c r="D441" s="160" t="s">
        <v>70</v>
      </c>
      <c r="E441" s="172" t="s">
        <v>520</v>
      </c>
      <c r="F441" s="172" t="s">
        <v>521</v>
      </c>
      <c r="G441" s="159"/>
      <c r="H441" s="159"/>
      <c r="I441" s="162"/>
      <c r="J441" s="173">
        <f>BK441</f>
        <v>0</v>
      </c>
      <c r="K441" s="159"/>
      <c r="L441" s="164"/>
      <c r="M441" s="165"/>
      <c r="N441" s="166"/>
      <c r="O441" s="166"/>
      <c r="P441" s="167">
        <f>SUM(P442:P455)</f>
        <v>0</v>
      </c>
      <c r="Q441" s="166"/>
      <c r="R441" s="167">
        <f>SUM(R442:R455)</f>
        <v>3.17775E-2</v>
      </c>
      <c r="S441" s="166"/>
      <c r="T441" s="168">
        <f>SUM(T442:T455)</f>
        <v>0</v>
      </c>
      <c r="AR441" s="169" t="s">
        <v>143</v>
      </c>
      <c r="AT441" s="170" t="s">
        <v>70</v>
      </c>
      <c r="AU441" s="170" t="s">
        <v>79</v>
      </c>
      <c r="AY441" s="169" t="s">
        <v>134</v>
      </c>
      <c r="BK441" s="171">
        <f>SUM(BK442:BK455)</f>
        <v>0</v>
      </c>
    </row>
    <row r="442" spans="1:65" s="2" customFormat="1" ht="24.15" customHeight="1">
      <c r="A442" s="35"/>
      <c r="B442" s="36"/>
      <c r="C442" s="174" t="s">
        <v>980</v>
      </c>
      <c r="D442" s="174" t="s">
        <v>137</v>
      </c>
      <c r="E442" s="175" t="s">
        <v>523</v>
      </c>
      <c r="F442" s="176" t="s">
        <v>524</v>
      </c>
      <c r="G442" s="177" t="s">
        <v>174</v>
      </c>
      <c r="H442" s="178">
        <v>1.5</v>
      </c>
      <c r="I442" s="179"/>
      <c r="J442" s="180">
        <f>ROUND(I442*H442,2)</f>
        <v>0</v>
      </c>
      <c r="K442" s="176" t="s">
        <v>19</v>
      </c>
      <c r="L442" s="40"/>
      <c r="M442" s="181" t="s">
        <v>19</v>
      </c>
      <c r="N442" s="182" t="s">
        <v>43</v>
      </c>
      <c r="O442" s="65"/>
      <c r="P442" s="183">
        <f>O442*H442</f>
        <v>0</v>
      </c>
      <c r="Q442" s="183">
        <v>2.9999999999999997E-4</v>
      </c>
      <c r="R442" s="183">
        <f>Q442*H442</f>
        <v>4.4999999999999999E-4</v>
      </c>
      <c r="S442" s="183">
        <v>0</v>
      </c>
      <c r="T442" s="18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5" t="s">
        <v>243</v>
      </c>
      <c r="AT442" s="185" t="s">
        <v>137</v>
      </c>
      <c r="AU442" s="185" t="s">
        <v>143</v>
      </c>
      <c r="AY442" s="18" t="s">
        <v>134</v>
      </c>
      <c r="BE442" s="186">
        <f>IF(N442="základní",J442,0)</f>
        <v>0</v>
      </c>
      <c r="BF442" s="186">
        <f>IF(N442="snížená",J442,0)</f>
        <v>0</v>
      </c>
      <c r="BG442" s="186">
        <f>IF(N442="zákl. přenesená",J442,0)</f>
        <v>0</v>
      </c>
      <c r="BH442" s="186">
        <f>IF(N442="sníž. přenesená",J442,0)</f>
        <v>0</v>
      </c>
      <c r="BI442" s="186">
        <f>IF(N442="nulová",J442,0)</f>
        <v>0</v>
      </c>
      <c r="BJ442" s="18" t="s">
        <v>143</v>
      </c>
      <c r="BK442" s="186">
        <f>ROUND(I442*H442,2)</f>
        <v>0</v>
      </c>
      <c r="BL442" s="18" t="s">
        <v>243</v>
      </c>
      <c r="BM442" s="185" t="s">
        <v>981</v>
      </c>
    </row>
    <row r="443" spans="1:65" s="2" customFormat="1" ht="18">
      <c r="A443" s="35"/>
      <c r="B443" s="36"/>
      <c r="C443" s="37"/>
      <c r="D443" s="187" t="s">
        <v>145</v>
      </c>
      <c r="E443" s="37"/>
      <c r="F443" s="188" t="s">
        <v>524</v>
      </c>
      <c r="G443" s="37"/>
      <c r="H443" s="37"/>
      <c r="I443" s="189"/>
      <c r="J443" s="37"/>
      <c r="K443" s="37"/>
      <c r="L443" s="40"/>
      <c r="M443" s="190"/>
      <c r="N443" s="191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145</v>
      </c>
      <c r="AU443" s="18" t="s">
        <v>143</v>
      </c>
    </row>
    <row r="444" spans="1:65" s="2" customFormat="1" ht="37.75" customHeight="1">
      <c r="A444" s="35"/>
      <c r="B444" s="36"/>
      <c r="C444" s="174" t="s">
        <v>982</v>
      </c>
      <c r="D444" s="174" t="s">
        <v>137</v>
      </c>
      <c r="E444" s="175" t="s">
        <v>527</v>
      </c>
      <c r="F444" s="176" t="s">
        <v>528</v>
      </c>
      <c r="G444" s="177" t="s">
        <v>174</v>
      </c>
      <c r="H444" s="178">
        <v>1.5</v>
      </c>
      <c r="I444" s="179"/>
      <c r="J444" s="180">
        <f>ROUND(I444*H444,2)</f>
        <v>0</v>
      </c>
      <c r="K444" s="176" t="s">
        <v>19</v>
      </c>
      <c r="L444" s="40"/>
      <c r="M444" s="181" t="s">
        <v>19</v>
      </c>
      <c r="N444" s="182" t="s">
        <v>43</v>
      </c>
      <c r="O444" s="65"/>
      <c r="P444" s="183">
        <f>O444*H444</f>
        <v>0</v>
      </c>
      <c r="Q444" s="183">
        <v>6.0499999999999998E-3</v>
      </c>
      <c r="R444" s="183">
        <f>Q444*H444</f>
        <v>9.0749999999999997E-3</v>
      </c>
      <c r="S444" s="183">
        <v>0</v>
      </c>
      <c r="T444" s="184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5" t="s">
        <v>243</v>
      </c>
      <c r="AT444" s="185" t="s">
        <v>137</v>
      </c>
      <c r="AU444" s="185" t="s">
        <v>143</v>
      </c>
      <c r="AY444" s="18" t="s">
        <v>134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18" t="s">
        <v>143</v>
      </c>
      <c r="BK444" s="186">
        <f>ROUND(I444*H444,2)</f>
        <v>0</v>
      </c>
      <c r="BL444" s="18" t="s">
        <v>243</v>
      </c>
      <c r="BM444" s="185" t="s">
        <v>983</v>
      </c>
    </row>
    <row r="445" spans="1:65" s="2" customFormat="1" ht="18">
      <c r="A445" s="35"/>
      <c r="B445" s="36"/>
      <c r="C445" s="37"/>
      <c r="D445" s="187" t="s">
        <v>145</v>
      </c>
      <c r="E445" s="37"/>
      <c r="F445" s="188" t="s">
        <v>528</v>
      </c>
      <c r="G445" s="37"/>
      <c r="H445" s="37"/>
      <c r="I445" s="189"/>
      <c r="J445" s="37"/>
      <c r="K445" s="37"/>
      <c r="L445" s="40"/>
      <c r="M445" s="190"/>
      <c r="N445" s="191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145</v>
      </c>
      <c r="AU445" s="18" t="s">
        <v>143</v>
      </c>
    </row>
    <row r="446" spans="1:65" s="13" customFormat="1">
      <c r="B446" s="194"/>
      <c r="C446" s="195"/>
      <c r="D446" s="187" t="s">
        <v>149</v>
      </c>
      <c r="E446" s="196" t="s">
        <v>19</v>
      </c>
      <c r="F446" s="197" t="s">
        <v>984</v>
      </c>
      <c r="G446" s="195"/>
      <c r="H446" s="198">
        <v>1.5</v>
      </c>
      <c r="I446" s="199"/>
      <c r="J446" s="195"/>
      <c r="K446" s="195"/>
      <c r="L446" s="200"/>
      <c r="M446" s="201"/>
      <c r="N446" s="202"/>
      <c r="O446" s="202"/>
      <c r="P446" s="202"/>
      <c r="Q446" s="202"/>
      <c r="R446" s="202"/>
      <c r="S446" s="202"/>
      <c r="T446" s="203"/>
      <c r="AT446" s="204" t="s">
        <v>149</v>
      </c>
      <c r="AU446" s="204" t="s">
        <v>143</v>
      </c>
      <c r="AV446" s="13" t="s">
        <v>143</v>
      </c>
      <c r="AW446" s="13" t="s">
        <v>32</v>
      </c>
      <c r="AX446" s="13" t="s">
        <v>79</v>
      </c>
      <c r="AY446" s="204" t="s">
        <v>134</v>
      </c>
    </row>
    <row r="447" spans="1:65" s="2" customFormat="1" ht="16.5" customHeight="1">
      <c r="A447" s="35"/>
      <c r="B447" s="36"/>
      <c r="C447" s="205" t="s">
        <v>985</v>
      </c>
      <c r="D447" s="205" t="s">
        <v>297</v>
      </c>
      <c r="E447" s="206" t="s">
        <v>532</v>
      </c>
      <c r="F447" s="207" t="s">
        <v>533</v>
      </c>
      <c r="G447" s="208" t="s">
        <v>174</v>
      </c>
      <c r="H447" s="209">
        <v>1.7250000000000001</v>
      </c>
      <c r="I447" s="210"/>
      <c r="J447" s="211">
        <f>ROUND(I447*H447,2)</f>
        <v>0</v>
      </c>
      <c r="K447" s="207" t="s">
        <v>19</v>
      </c>
      <c r="L447" s="212"/>
      <c r="M447" s="213" t="s">
        <v>19</v>
      </c>
      <c r="N447" s="214" t="s">
        <v>43</v>
      </c>
      <c r="O447" s="65"/>
      <c r="P447" s="183">
        <f>O447*H447</f>
        <v>0</v>
      </c>
      <c r="Q447" s="183">
        <v>1.29E-2</v>
      </c>
      <c r="R447" s="183">
        <f>Q447*H447</f>
        <v>2.2252500000000001E-2</v>
      </c>
      <c r="S447" s="183">
        <v>0</v>
      </c>
      <c r="T447" s="184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85" t="s">
        <v>344</v>
      </c>
      <c r="AT447" s="185" t="s">
        <v>297</v>
      </c>
      <c r="AU447" s="185" t="s">
        <v>143</v>
      </c>
      <c r="AY447" s="18" t="s">
        <v>134</v>
      </c>
      <c r="BE447" s="186">
        <f>IF(N447="základní",J447,0)</f>
        <v>0</v>
      </c>
      <c r="BF447" s="186">
        <f>IF(N447="snížená",J447,0)</f>
        <v>0</v>
      </c>
      <c r="BG447" s="186">
        <f>IF(N447="zákl. přenesená",J447,0)</f>
        <v>0</v>
      </c>
      <c r="BH447" s="186">
        <f>IF(N447="sníž. přenesená",J447,0)</f>
        <v>0</v>
      </c>
      <c r="BI447" s="186">
        <f>IF(N447="nulová",J447,0)</f>
        <v>0</v>
      </c>
      <c r="BJ447" s="18" t="s">
        <v>143</v>
      </c>
      <c r="BK447" s="186">
        <f>ROUND(I447*H447,2)</f>
        <v>0</v>
      </c>
      <c r="BL447" s="18" t="s">
        <v>243</v>
      </c>
      <c r="BM447" s="185" t="s">
        <v>986</v>
      </c>
    </row>
    <row r="448" spans="1:65" s="2" customFormat="1">
      <c r="A448" s="35"/>
      <c r="B448" s="36"/>
      <c r="C448" s="37"/>
      <c r="D448" s="187" t="s">
        <v>145</v>
      </c>
      <c r="E448" s="37"/>
      <c r="F448" s="188" t="s">
        <v>533</v>
      </c>
      <c r="G448" s="37"/>
      <c r="H448" s="37"/>
      <c r="I448" s="189"/>
      <c r="J448" s="37"/>
      <c r="K448" s="37"/>
      <c r="L448" s="40"/>
      <c r="M448" s="190"/>
      <c r="N448" s="191"/>
      <c r="O448" s="65"/>
      <c r="P448" s="65"/>
      <c r="Q448" s="65"/>
      <c r="R448" s="65"/>
      <c r="S448" s="65"/>
      <c r="T448" s="66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145</v>
      </c>
      <c r="AU448" s="18" t="s">
        <v>143</v>
      </c>
    </row>
    <row r="449" spans="1:65" s="13" customFormat="1">
      <c r="B449" s="194"/>
      <c r="C449" s="195"/>
      <c r="D449" s="187" t="s">
        <v>149</v>
      </c>
      <c r="E449" s="196" t="s">
        <v>19</v>
      </c>
      <c r="F449" s="197" t="s">
        <v>987</v>
      </c>
      <c r="G449" s="195"/>
      <c r="H449" s="198">
        <v>1.7250000000000001</v>
      </c>
      <c r="I449" s="199"/>
      <c r="J449" s="195"/>
      <c r="K449" s="195"/>
      <c r="L449" s="200"/>
      <c r="M449" s="201"/>
      <c r="N449" s="202"/>
      <c r="O449" s="202"/>
      <c r="P449" s="202"/>
      <c r="Q449" s="202"/>
      <c r="R449" s="202"/>
      <c r="S449" s="202"/>
      <c r="T449" s="203"/>
      <c r="AT449" s="204" t="s">
        <v>149</v>
      </c>
      <c r="AU449" s="204" t="s">
        <v>143</v>
      </c>
      <c r="AV449" s="13" t="s">
        <v>143</v>
      </c>
      <c r="AW449" s="13" t="s">
        <v>32</v>
      </c>
      <c r="AX449" s="13" t="s">
        <v>79</v>
      </c>
      <c r="AY449" s="204" t="s">
        <v>134</v>
      </c>
    </row>
    <row r="450" spans="1:65" s="2" customFormat="1" ht="33" customHeight="1">
      <c r="A450" s="35"/>
      <c r="B450" s="36"/>
      <c r="C450" s="174" t="s">
        <v>988</v>
      </c>
      <c r="D450" s="174" t="s">
        <v>137</v>
      </c>
      <c r="E450" s="175" t="s">
        <v>537</v>
      </c>
      <c r="F450" s="176" t="s">
        <v>538</v>
      </c>
      <c r="G450" s="177" t="s">
        <v>174</v>
      </c>
      <c r="H450" s="178">
        <v>1.5</v>
      </c>
      <c r="I450" s="179"/>
      <c r="J450" s="180">
        <f>ROUND(I450*H450,2)</f>
        <v>0</v>
      </c>
      <c r="K450" s="176" t="s">
        <v>19</v>
      </c>
      <c r="L450" s="40"/>
      <c r="M450" s="181" t="s">
        <v>19</v>
      </c>
      <c r="N450" s="182" t="s">
        <v>43</v>
      </c>
      <c r="O450" s="65"/>
      <c r="P450" s="183">
        <f>O450*H450</f>
        <v>0</v>
      </c>
      <c r="Q450" s="183">
        <v>0</v>
      </c>
      <c r="R450" s="183">
        <f>Q450*H450</f>
        <v>0</v>
      </c>
      <c r="S450" s="183">
        <v>0</v>
      </c>
      <c r="T450" s="184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85" t="s">
        <v>243</v>
      </c>
      <c r="AT450" s="185" t="s">
        <v>137</v>
      </c>
      <c r="AU450" s="185" t="s">
        <v>143</v>
      </c>
      <c r="AY450" s="18" t="s">
        <v>134</v>
      </c>
      <c r="BE450" s="186">
        <f>IF(N450="základní",J450,0)</f>
        <v>0</v>
      </c>
      <c r="BF450" s="186">
        <f>IF(N450="snížená",J450,0)</f>
        <v>0</v>
      </c>
      <c r="BG450" s="186">
        <f>IF(N450="zákl. přenesená",J450,0)</f>
        <v>0</v>
      </c>
      <c r="BH450" s="186">
        <f>IF(N450="sníž. přenesená",J450,0)</f>
        <v>0</v>
      </c>
      <c r="BI450" s="186">
        <f>IF(N450="nulová",J450,0)</f>
        <v>0</v>
      </c>
      <c r="BJ450" s="18" t="s">
        <v>143</v>
      </c>
      <c r="BK450" s="186">
        <f>ROUND(I450*H450,2)</f>
        <v>0</v>
      </c>
      <c r="BL450" s="18" t="s">
        <v>243</v>
      </c>
      <c r="BM450" s="185" t="s">
        <v>989</v>
      </c>
    </row>
    <row r="451" spans="1:65" s="2" customFormat="1" ht="18">
      <c r="A451" s="35"/>
      <c r="B451" s="36"/>
      <c r="C451" s="37"/>
      <c r="D451" s="187" t="s">
        <v>145</v>
      </c>
      <c r="E451" s="37"/>
      <c r="F451" s="188" t="s">
        <v>538</v>
      </c>
      <c r="G451" s="37"/>
      <c r="H451" s="37"/>
      <c r="I451" s="189"/>
      <c r="J451" s="37"/>
      <c r="K451" s="37"/>
      <c r="L451" s="40"/>
      <c r="M451" s="190"/>
      <c r="N451" s="191"/>
      <c r="O451" s="65"/>
      <c r="P451" s="65"/>
      <c r="Q451" s="65"/>
      <c r="R451" s="65"/>
      <c r="S451" s="65"/>
      <c r="T451" s="66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145</v>
      </c>
      <c r="AU451" s="18" t="s">
        <v>143</v>
      </c>
    </row>
    <row r="452" spans="1:65" s="2" customFormat="1" ht="44.25" customHeight="1">
      <c r="A452" s="35"/>
      <c r="B452" s="36"/>
      <c r="C452" s="174" t="s">
        <v>990</v>
      </c>
      <c r="D452" s="174" t="s">
        <v>137</v>
      </c>
      <c r="E452" s="175" t="s">
        <v>555</v>
      </c>
      <c r="F452" s="176" t="s">
        <v>556</v>
      </c>
      <c r="G452" s="177" t="s">
        <v>166</v>
      </c>
      <c r="H452" s="178">
        <v>3.2000000000000001E-2</v>
      </c>
      <c r="I452" s="179"/>
      <c r="J452" s="180">
        <f>ROUND(I452*H452,2)</f>
        <v>0</v>
      </c>
      <c r="K452" s="176" t="s">
        <v>19</v>
      </c>
      <c r="L452" s="40"/>
      <c r="M452" s="181" t="s">
        <v>19</v>
      </c>
      <c r="N452" s="182" t="s">
        <v>43</v>
      </c>
      <c r="O452" s="65"/>
      <c r="P452" s="183">
        <f>O452*H452</f>
        <v>0</v>
      </c>
      <c r="Q452" s="183">
        <v>0</v>
      </c>
      <c r="R452" s="183">
        <f>Q452*H452</f>
        <v>0</v>
      </c>
      <c r="S452" s="183">
        <v>0</v>
      </c>
      <c r="T452" s="184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85" t="s">
        <v>243</v>
      </c>
      <c r="AT452" s="185" t="s">
        <v>137</v>
      </c>
      <c r="AU452" s="185" t="s">
        <v>143</v>
      </c>
      <c r="AY452" s="18" t="s">
        <v>134</v>
      </c>
      <c r="BE452" s="186">
        <f>IF(N452="základní",J452,0)</f>
        <v>0</v>
      </c>
      <c r="BF452" s="186">
        <f>IF(N452="snížená",J452,0)</f>
        <v>0</v>
      </c>
      <c r="BG452" s="186">
        <f>IF(N452="zákl. přenesená",J452,0)</f>
        <v>0</v>
      </c>
      <c r="BH452" s="186">
        <f>IF(N452="sníž. přenesená",J452,0)</f>
        <v>0</v>
      </c>
      <c r="BI452" s="186">
        <f>IF(N452="nulová",J452,0)</f>
        <v>0</v>
      </c>
      <c r="BJ452" s="18" t="s">
        <v>143</v>
      </c>
      <c r="BK452" s="186">
        <f>ROUND(I452*H452,2)</f>
        <v>0</v>
      </c>
      <c r="BL452" s="18" t="s">
        <v>243</v>
      </c>
      <c r="BM452" s="185" t="s">
        <v>991</v>
      </c>
    </row>
    <row r="453" spans="1:65" s="2" customFormat="1" ht="27">
      <c r="A453" s="35"/>
      <c r="B453" s="36"/>
      <c r="C453" s="37"/>
      <c r="D453" s="187" t="s">
        <v>145</v>
      </c>
      <c r="E453" s="37"/>
      <c r="F453" s="188" t="s">
        <v>556</v>
      </c>
      <c r="G453" s="37"/>
      <c r="H453" s="37"/>
      <c r="I453" s="189"/>
      <c r="J453" s="37"/>
      <c r="K453" s="37"/>
      <c r="L453" s="40"/>
      <c r="M453" s="190"/>
      <c r="N453" s="191"/>
      <c r="O453" s="65"/>
      <c r="P453" s="65"/>
      <c r="Q453" s="65"/>
      <c r="R453" s="65"/>
      <c r="S453" s="65"/>
      <c r="T453" s="66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145</v>
      </c>
      <c r="AU453" s="18" t="s">
        <v>143</v>
      </c>
    </row>
    <row r="454" spans="1:65" s="2" customFormat="1" ht="49" customHeight="1">
      <c r="A454" s="35"/>
      <c r="B454" s="36"/>
      <c r="C454" s="174" t="s">
        <v>378</v>
      </c>
      <c r="D454" s="174" t="s">
        <v>137</v>
      </c>
      <c r="E454" s="175" t="s">
        <v>559</v>
      </c>
      <c r="F454" s="176" t="s">
        <v>560</v>
      </c>
      <c r="G454" s="177" t="s">
        <v>166</v>
      </c>
      <c r="H454" s="178">
        <v>3.2000000000000001E-2</v>
      </c>
      <c r="I454" s="179"/>
      <c r="J454" s="180">
        <f>ROUND(I454*H454,2)</f>
        <v>0</v>
      </c>
      <c r="K454" s="176" t="s">
        <v>19</v>
      </c>
      <c r="L454" s="40"/>
      <c r="M454" s="181" t="s">
        <v>19</v>
      </c>
      <c r="N454" s="182" t="s">
        <v>43</v>
      </c>
      <c r="O454" s="65"/>
      <c r="P454" s="183">
        <f>O454*H454</f>
        <v>0</v>
      </c>
      <c r="Q454" s="183">
        <v>0</v>
      </c>
      <c r="R454" s="183">
        <f>Q454*H454</f>
        <v>0</v>
      </c>
      <c r="S454" s="183">
        <v>0</v>
      </c>
      <c r="T454" s="184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5" t="s">
        <v>243</v>
      </c>
      <c r="AT454" s="185" t="s">
        <v>137</v>
      </c>
      <c r="AU454" s="185" t="s">
        <v>143</v>
      </c>
      <c r="AY454" s="18" t="s">
        <v>134</v>
      </c>
      <c r="BE454" s="186">
        <f>IF(N454="základní",J454,0)</f>
        <v>0</v>
      </c>
      <c r="BF454" s="186">
        <f>IF(N454="snížená",J454,0)</f>
        <v>0</v>
      </c>
      <c r="BG454" s="186">
        <f>IF(N454="zákl. přenesená",J454,0)</f>
        <v>0</v>
      </c>
      <c r="BH454" s="186">
        <f>IF(N454="sníž. přenesená",J454,0)</f>
        <v>0</v>
      </c>
      <c r="BI454" s="186">
        <f>IF(N454="nulová",J454,0)</f>
        <v>0</v>
      </c>
      <c r="BJ454" s="18" t="s">
        <v>143</v>
      </c>
      <c r="BK454" s="186">
        <f>ROUND(I454*H454,2)</f>
        <v>0</v>
      </c>
      <c r="BL454" s="18" t="s">
        <v>243</v>
      </c>
      <c r="BM454" s="185" t="s">
        <v>992</v>
      </c>
    </row>
    <row r="455" spans="1:65" s="2" customFormat="1" ht="27">
      <c r="A455" s="35"/>
      <c r="B455" s="36"/>
      <c r="C455" s="37"/>
      <c r="D455" s="187" t="s">
        <v>145</v>
      </c>
      <c r="E455" s="37"/>
      <c r="F455" s="188" t="s">
        <v>560</v>
      </c>
      <c r="G455" s="37"/>
      <c r="H455" s="37"/>
      <c r="I455" s="189"/>
      <c r="J455" s="37"/>
      <c r="K455" s="37"/>
      <c r="L455" s="40"/>
      <c r="M455" s="190"/>
      <c r="N455" s="191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145</v>
      </c>
      <c r="AU455" s="18" t="s">
        <v>143</v>
      </c>
    </row>
    <row r="456" spans="1:65" s="12" customFormat="1" ht="22.75" customHeight="1">
      <c r="B456" s="158"/>
      <c r="C456" s="159"/>
      <c r="D456" s="160" t="s">
        <v>70</v>
      </c>
      <c r="E456" s="172" t="s">
        <v>562</v>
      </c>
      <c r="F456" s="172" t="s">
        <v>563</v>
      </c>
      <c r="G456" s="159"/>
      <c r="H456" s="159"/>
      <c r="I456" s="162"/>
      <c r="J456" s="173">
        <f>BK456</f>
        <v>0</v>
      </c>
      <c r="K456" s="159"/>
      <c r="L456" s="164"/>
      <c r="M456" s="165"/>
      <c r="N456" s="166"/>
      <c r="O456" s="166"/>
      <c r="P456" s="167">
        <f>SUM(P457:P463)</f>
        <v>0</v>
      </c>
      <c r="Q456" s="166"/>
      <c r="R456" s="167">
        <f>SUM(R457:R463)</f>
        <v>1.4667999999999999E-3</v>
      </c>
      <c r="S456" s="166"/>
      <c r="T456" s="168">
        <f>SUM(T457:T463)</f>
        <v>0</v>
      </c>
      <c r="AR456" s="169" t="s">
        <v>143</v>
      </c>
      <c r="AT456" s="170" t="s">
        <v>70</v>
      </c>
      <c r="AU456" s="170" t="s">
        <v>79</v>
      </c>
      <c r="AY456" s="169" t="s">
        <v>134</v>
      </c>
      <c r="BK456" s="171">
        <f>SUM(BK457:BK463)</f>
        <v>0</v>
      </c>
    </row>
    <row r="457" spans="1:65" s="2" customFormat="1" ht="24.15" customHeight="1">
      <c r="A457" s="35"/>
      <c r="B457" s="36"/>
      <c r="C457" s="174" t="s">
        <v>301</v>
      </c>
      <c r="D457" s="174" t="s">
        <v>137</v>
      </c>
      <c r="E457" s="175" t="s">
        <v>565</v>
      </c>
      <c r="F457" s="176" t="s">
        <v>566</v>
      </c>
      <c r="G457" s="177" t="s">
        <v>174</v>
      </c>
      <c r="H457" s="178">
        <v>3.86</v>
      </c>
      <c r="I457" s="179"/>
      <c r="J457" s="180">
        <f>ROUND(I457*H457,2)</f>
        <v>0</v>
      </c>
      <c r="K457" s="176" t="s">
        <v>19</v>
      </c>
      <c r="L457" s="40"/>
      <c r="M457" s="181" t="s">
        <v>19</v>
      </c>
      <c r="N457" s="182" t="s">
        <v>43</v>
      </c>
      <c r="O457" s="65"/>
      <c r="P457" s="183">
        <f>O457*H457</f>
        <v>0</v>
      </c>
      <c r="Q457" s="183">
        <v>1.3999999999999999E-4</v>
      </c>
      <c r="R457" s="183">
        <f>Q457*H457</f>
        <v>5.4039999999999991E-4</v>
      </c>
      <c r="S457" s="183">
        <v>0</v>
      </c>
      <c r="T457" s="184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85" t="s">
        <v>243</v>
      </c>
      <c r="AT457" s="185" t="s">
        <v>137</v>
      </c>
      <c r="AU457" s="185" t="s">
        <v>143</v>
      </c>
      <c r="AY457" s="18" t="s">
        <v>134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0</v>
      </c>
      <c r="BH457" s="186">
        <f>IF(N457="sníž. přenesená",J457,0)</f>
        <v>0</v>
      </c>
      <c r="BI457" s="186">
        <f>IF(N457="nulová",J457,0)</f>
        <v>0</v>
      </c>
      <c r="BJ457" s="18" t="s">
        <v>143</v>
      </c>
      <c r="BK457" s="186">
        <f>ROUND(I457*H457,2)</f>
        <v>0</v>
      </c>
      <c r="BL457" s="18" t="s">
        <v>243</v>
      </c>
      <c r="BM457" s="185" t="s">
        <v>993</v>
      </c>
    </row>
    <row r="458" spans="1:65" s="2" customFormat="1">
      <c r="A458" s="35"/>
      <c r="B458" s="36"/>
      <c r="C458" s="37"/>
      <c r="D458" s="187" t="s">
        <v>145</v>
      </c>
      <c r="E458" s="37"/>
      <c r="F458" s="188" t="s">
        <v>566</v>
      </c>
      <c r="G458" s="37"/>
      <c r="H458" s="37"/>
      <c r="I458" s="189"/>
      <c r="J458" s="37"/>
      <c r="K458" s="37"/>
      <c r="L458" s="40"/>
      <c r="M458" s="190"/>
      <c r="N458" s="191"/>
      <c r="O458" s="65"/>
      <c r="P458" s="65"/>
      <c r="Q458" s="65"/>
      <c r="R458" s="65"/>
      <c r="S458" s="65"/>
      <c r="T458" s="66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8" t="s">
        <v>145</v>
      </c>
      <c r="AU458" s="18" t="s">
        <v>143</v>
      </c>
    </row>
    <row r="459" spans="1:65" s="13" customFormat="1">
      <c r="B459" s="194"/>
      <c r="C459" s="195"/>
      <c r="D459" s="187" t="s">
        <v>149</v>
      </c>
      <c r="E459" s="196" t="s">
        <v>19</v>
      </c>
      <c r="F459" s="197" t="s">
        <v>994</v>
      </c>
      <c r="G459" s="195"/>
      <c r="H459" s="198">
        <v>3.86</v>
      </c>
      <c r="I459" s="199"/>
      <c r="J459" s="195"/>
      <c r="K459" s="195"/>
      <c r="L459" s="200"/>
      <c r="M459" s="201"/>
      <c r="N459" s="202"/>
      <c r="O459" s="202"/>
      <c r="P459" s="202"/>
      <c r="Q459" s="202"/>
      <c r="R459" s="202"/>
      <c r="S459" s="202"/>
      <c r="T459" s="203"/>
      <c r="AT459" s="204" t="s">
        <v>149</v>
      </c>
      <c r="AU459" s="204" t="s">
        <v>143</v>
      </c>
      <c r="AV459" s="13" t="s">
        <v>143</v>
      </c>
      <c r="AW459" s="13" t="s">
        <v>32</v>
      </c>
      <c r="AX459" s="13" t="s">
        <v>79</v>
      </c>
      <c r="AY459" s="204" t="s">
        <v>134</v>
      </c>
    </row>
    <row r="460" spans="1:65" s="2" customFormat="1" ht="24.15" customHeight="1">
      <c r="A460" s="35"/>
      <c r="B460" s="36"/>
      <c r="C460" s="174" t="s">
        <v>391</v>
      </c>
      <c r="D460" s="174" t="s">
        <v>137</v>
      </c>
      <c r="E460" s="175" t="s">
        <v>570</v>
      </c>
      <c r="F460" s="176" t="s">
        <v>571</v>
      </c>
      <c r="G460" s="177" t="s">
        <v>174</v>
      </c>
      <c r="H460" s="178">
        <v>3.86</v>
      </c>
      <c r="I460" s="179"/>
      <c r="J460" s="180">
        <f>ROUND(I460*H460,2)</f>
        <v>0</v>
      </c>
      <c r="K460" s="176" t="s">
        <v>19</v>
      </c>
      <c r="L460" s="40"/>
      <c r="M460" s="181" t="s">
        <v>19</v>
      </c>
      <c r="N460" s="182" t="s">
        <v>43</v>
      </c>
      <c r="O460" s="65"/>
      <c r="P460" s="183">
        <f>O460*H460</f>
        <v>0</v>
      </c>
      <c r="Q460" s="183">
        <v>1.2E-4</v>
      </c>
      <c r="R460" s="183">
        <f>Q460*H460</f>
        <v>4.6319999999999998E-4</v>
      </c>
      <c r="S460" s="183">
        <v>0</v>
      </c>
      <c r="T460" s="18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5" t="s">
        <v>243</v>
      </c>
      <c r="AT460" s="185" t="s">
        <v>137</v>
      </c>
      <c r="AU460" s="185" t="s">
        <v>143</v>
      </c>
      <c r="AY460" s="18" t="s">
        <v>134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8" t="s">
        <v>143</v>
      </c>
      <c r="BK460" s="186">
        <f>ROUND(I460*H460,2)</f>
        <v>0</v>
      </c>
      <c r="BL460" s="18" t="s">
        <v>243</v>
      </c>
      <c r="BM460" s="185" t="s">
        <v>995</v>
      </c>
    </row>
    <row r="461" spans="1:65" s="2" customFormat="1" ht="18">
      <c r="A461" s="35"/>
      <c r="B461" s="36"/>
      <c r="C461" s="37"/>
      <c r="D461" s="187" t="s">
        <v>145</v>
      </c>
      <c r="E461" s="37"/>
      <c r="F461" s="188" t="s">
        <v>571</v>
      </c>
      <c r="G461" s="37"/>
      <c r="H461" s="37"/>
      <c r="I461" s="189"/>
      <c r="J461" s="37"/>
      <c r="K461" s="37"/>
      <c r="L461" s="40"/>
      <c r="M461" s="190"/>
      <c r="N461" s="191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145</v>
      </c>
      <c r="AU461" s="18" t="s">
        <v>143</v>
      </c>
    </row>
    <row r="462" spans="1:65" s="2" customFormat="1" ht="24.15" customHeight="1">
      <c r="A462" s="35"/>
      <c r="B462" s="36"/>
      <c r="C462" s="174" t="s">
        <v>996</v>
      </c>
      <c r="D462" s="174" t="s">
        <v>137</v>
      </c>
      <c r="E462" s="175" t="s">
        <v>574</v>
      </c>
      <c r="F462" s="176" t="s">
        <v>575</v>
      </c>
      <c r="G462" s="177" t="s">
        <v>174</v>
      </c>
      <c r="H462" s="178">
        <v>3.86</v>
      </c>
      <c r="I462" s="179"/>
      <c r="J462" s="180">
        <f>ROUND(I462*H462,2)</f>
        <v>0</v>
      </c>
      <c r="K462" s="176" t="s">
        <v>19</v>
      </c>
      <c r="L462" s="40"/>
      <c r="M462" s="181" t="s">
        <v>19</v>
      </c>
      <c r="N462" s="182" t="s">
        <v>43</v>
      </c>
      <c r="O462" s="65"/>
      <c r="P462" s="183">
        <f>O462*H462</f>
        <v>0</v>
      </c>
      <c r="Q462" s="183">
        <v>1.2E-4</v>
      </c>
      <c r="R462" s="183">
        <f>Q462*H462</f>
        <v>4.6319999999999998E-4</v>
      </c>
      <c r="S462" s="183">
        <v>0</v>
      </c>
      <c r="T462" s="184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85" t="s">
        <v>243</v>
      </c>
      <c r="AT462" s="185" t="s">
        <v>137</v>
      </c>
      <c r="AU462" s="185" t="s">
        <v>143</v>
      </c>
      <c r="AY462" s="18" t="s">
        <v>134</v>
      </c>
      <c r="BE462" s="186">
        <f>IF(N462="základní",J462,0)</f>
        <v>0</v>
      </c>
      <c r="BF462" s="186">
        <f>IF(N462="snížená",J462,0)</f>
        <v>0</v>
      </c>
      <c r="BG462" s="186">
        <f>IF(N462="zákl. přenesená",J462,0)</f>
        <v>0</v>
      </c>
      <c r="BH462" s="186">
        <f>IF(N462="sníž. přenesená",J462,0)</f>
        <v>0</v>
      </c>
      <c r="BI462" s="186">
        <f>IF(N462="nulová",J462,0)</f>
        <v>0</v>
      </c>
      <c r="BJ462" s="18" t="s">
        <v>143</v>
      </c>
      <c r="BK462" s="186">
        <f>ROUND(I462*H462,2)</f>
        <v>0</v>
      </c>
      <c r="BL462" s="18" t="s">
        <v>243</v>
      </c>
      <c r="BM462" s="185" t="s">
        <v>997</v>
      </c>
    </row>
    <row r="463" spans="1:65" s="2" customFormat="1" ht="18">
      <c r="A463" s="35"/>
      <c r="B463" s="36"/>
      <c r="C463" s="37"/>
      <c r="D463" s="187" t="s">
        <v>145</v>
      </c>
      <c r="E463" s="37"/>
      <c r="F463" s="188" t="s">
        <v>575</v>
      </c>
      <c r="G463" s="37"/>
      <c r="H463" s="37"/>
      <c r="I463" s="189"/>
      <c r="J463" s="37"/>
      <c r="K463" s="37"/>
      <c r="L463" s="40"/>
      <c r="M463" s="190"/>
      <c r="N463" s="191"/>
      <c r="O463" s="65"/>
      <c r="P463" s="65"/>
      <c r="Q463" s="65"/>
      <c r="R463" s="65"/>
      <c r="S463" s="65"/>
      <c r="T463" s="66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145</v>
      </c>
      <c r="AU463" s="18" t="s">
        <v>143</v>
      </c>
    </row>
    <row r="464" spans="1:65" s="12" customFormat="1" ht="22.75" customHeight="1">
      <c r="B464" s="158"/>
      <c r="C464" s="159"/>
      <c r="D464" s="160" t="s">
        <v>70</v>
      </c>
      <c r="E464" s="172" t="s">
        <v>577</v>
      </c>
      <c r="F464" s="172" t="s">
        <v>578</v>
      </c>
      <c r="G464" s="159"/>
      <c r="H464" s="159"/>
      <c r="I464" s="162"/>
      <c r="J464" s="173">
        <f>BK464</f>
        <v>0</v>
      </c>
      <c r="K464" s="159"/>
      <c r="L464" s="164"/>
      <c r="M464" s="165"/>
      <c r="N464" s="166"/>
      <c r="O464" s="166"/>
      <c r="P464" s="167">
        <f>SUM(P465:P488)</f>
        <v>0</v>
      </c>
      <c r="Q464" s="166"/>
      <c r="R464" s="167">
        <f>SUM(R465:R488)</f>
        <v>0.48941975999999998</v>
      </c>
      <c r="S464" s="166"/>
      <c r="T464" s="168">
        <f>SUM(T465:T488)</f>
        <v>9.9834259999999994E-2</v>
      </c>
      <c r="AR464" s="169" t="s">
        <v>143</v>
      </c>
      <c r="AT464" s="170" t="s">
        <v>70</v>
      </c>
      <c r="AU464" s="170" t="s">
        <v>79</v>
      </c>
      <c r="AY464" s="169" t="s">
        <v>134</v>
      </c>
      <c r="BK464" s="171">
        <f>SUM(BK465:BK488)</f>
        <v>0</v>
      </c>
    </row>
    <row r="465" spans="1:65" s="2" customFormat="1" ht="16.5" customHeight="1">
      <c r="A465" s="35"/>
      <c r="B465" s="36"/>
      <c r="C465" s="174" t="s">
        <v>998</v>
      </c>
      <c r="D465" s="174" t="s">
        <v>137</v>
      </c>
      <c r="E465" s="175" t="s">
        <v>580</v>
      </c>
      <c r="F465" s="176" t="s">
        <v>581</v>
      </c>
      <c r="G465" s="177" t="s">
        <v>174</v>
      </c>
      <c r="H465" s="178">
        <v>322.04599999999999</v>
      </c>
      <c r="I465" s="179"/>
      <c r="J465" s="180">
        <f>ROUND(I465*H465,2)</f>
        <v>0</v>
      </c>
      <c r="K465" s="176" t="s">
        <v>19</v>
      </c>
      <c r="L465" s="40"/>
      <c r="M465" s="181" t="s">
        <v>19</v>
      </c>
      <c r="N465" s="182" t="s">
        <v>43</v>
      </c>
      <c r="O465" s="65"/>
      <c r="P465" s="183">
        <f>O465*H465</f>
        <v>0</v>
      </c>
      <c r="Q465" s="183">
        <v>1E-3</v>
      </c>
      <c r="R465" s="183">
        <f>Q465*H465</f>
        <v>0.322046</v>
      </c>
      <c r="S465" s="183">
        <v>3.1E-4</v>
      </c>
      <c r="T465" s="184">
        <f>S465*H465</f>
        <v>9.9834259999999994E-2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185" t="s">
        <v>243</v>
      </c>
      <c r="AT465" s="185" t="s">
        <v>137</v>
      </c>
      <c r="AU465" s="185" t="s">
        <v>143</v>
      </c>
      <c r="AY465" s="18" t="s">
        <v>134</v>
      </c>
      <c r="BE465" s="186">
        <f>IF(N465="základní",J465,0)</f>
        <v>0</v>
      </c>
      <c r="BF465" s="186">
        <f>IF(N465="snížená",J465,0)</f>
        <v>0</v>
      </c>
      <c r="BG465" s="186">
        <f>IF(N465="zákl. přenesená",J465,0)</f>
        <v>0</v>
      </c>
      <c r="BH465" s="186">
        <f>IF(N465="sníž. přenesená",J465,0)</f>
        <v>0</v>
      </c>
      <c r="BI465" s="186">
        <f>IF(N465="nulová",J465,0)</f>
        <v>0</v>
      </c>
      <c r="BJ465" s="18" t="s">
        <v>143</v>
      </c>
      <c r="BK465" s="186">
        <f>ROUND(I465*H465,2)</f>
        <v>0</v>
      </c>
      <c r="BL465" s="18" t="s">
        <v>243</v>
      </c>
      <c r="BM465" s="185" t="s">
        <v>999</v>
      </c>
    </row>
    <row r="466" spans="1:65" s="2" customFormat="1">
      <c r="A466" s="35"/>
      <c r="B466" s="36"/>
      <c r="C466" s="37"/>
      <c r="D466" s="187" t="s">
        <v>145</v>
      </c>
      <c r="E466" s="37"/>
      <c r="F466" s="188" t="s">
        <v>581</v>
      </c>
      <c r="G466" s="37"/>
      <c r="H466" s="37"/>
      <c r="I466" s="189"/>
      <c r="J466" s="37"/>
      <c r="K466" s="37"/>
      <c r="L466" s="40"/>
      <c r="M466" s="190"/>
      <c r="N466" s="191"/>
      <c r="O466" s="65"/>
      <c r="P466" s="65"/>
      <c r="Q466" s="65"/>
      <c r="R466" s="65"/>
      <c r="S466" s="65"/>
      <c r="T466" s="66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8" t="s">
        <v>145</v>
      </c>
      <c r="AU466" s="18" t="s">
        <v>143</v>
      </c>
    </row>
    <row r="467" spans="1:65" s="13" customFormat="1">
      <c r="B467" s="194"/>
      <c r="C467" s="195"/>
      <c r="D467" s="187" t="s">
        <v>149</v>
      </c>
      <c r="E467" s="196" t="s">
        <v>19</v>
      </c>
      <c r="F467" s="197" t="s">
        <v>1000</v>
      </c>
      <c r="G467" s="195"/>
      <c r="H467" s="198">
        <v>23.606000000000002</v>
      </c>
      <c r="I467" s="199"/>
      <c r="J467" s="195"/>
      <c r="K467" s="195"/>
      <c r="L467" s="200"/>
      <c r="M467" s="201"/>
      <c r="N467" s="202"/>
      <c r="O467" s="202"/>
      <c r="P467" s="202"/>
      <c r="Q467" s="202"/>
      <c r="R467" s="202"/>
      <c r="S467" s="202"/>
      <c r="T467" s="203"/>
      <c r="AT467" s="204" t="s">
        <v>149</v>
      </c>
      <c r="AU467" s="204" t="s">
        <v>143</v>
      </c>
      <c r="AV467" s="13" t="s">
        <v>143</v>
      </c>
      <c r="AW467" s="13" t="s">
        <v>32</v>
      </c>
      <c r="AX467" s="13" t="s">
        <v>71</v>
      </c>
      <c r="AY467" s="204" t="s">
        <v>134</v>
      </c>
    </row>
    <row r="468" spans="1:65" s="13" customFormat="1">
      <c r="B468" s="194"/>
      <c r="C468" s="195"/>
      <c r="D468" s="187" t="s">
        <v>149</v>
      </c>
      <c r="E468" s="196" t="s">
        <v>19</v>
      </c>
      <c r="F468" s="197" t="s">
        <v>1001</v>
      </c>
      <c r="G468" s="195"/>
      <c r="H468" s="198">
        <v>28.716000000000001</v>
      </c>
      <c r="I468" s="199"/>
      <c r="J468" s="195"/>
      <c r="K468" s="195"/>
      <c r="L468" s="200"/>
      <c r="M468" s="201"/>
      <c r="N468" s="202"/>
      <c r="O468" s="202"/>
      <c r="P468" s="202"/>
      <c r="Q468" s="202"/>
      <c r="R468" s="202"/>
      <c r="S468" s="202"/>
      <c r="T468" s="203"/>
      <c r="AT468" s="204" t="s">
        <v>149</v>
      </c>
      <c r="AU468" s="204" t="s">
        <v>143</v>
      </c>
      <c r="AV468" s="13" t="s">
        <v>143</v>
      </c>
      <c r="AW468" s="13" t="s">
        <v>32</v>
      </c>
      <c r="AX468" s="13" t="s">
        <v>71</v>
      </c>
      <c r="AY468" s="204" t="s">
        <v>134</v>
      </c>
    </row>
    <row r="469" spans="1:65" s="13" customFormat="1" ht="20">
      <c r="B469" s="194"/>
      <c r="C469" s="195"/>
      <c r="D469" s="187" t="s">
        <v>149</v>
      </c>
      <c r="E469" s="196" t="s">
        <v>19</v>
      </c>
      <c r="F469" s="197" t="s">
        <v>1002</v>
      </c>
      <c r="G469" s="195"/>
      <c r="H469" s="198">
        <v>75.778000000000006</v>
      </c>
      <c r="I469" s="199"/>
      <c r="J469" s="195"/>
      <c r="K469" s="195"/>
      <c r="L469" s="200"/>
      <c r="M469" s="201"/>
      <c r="N469" s="202"/>
      <c r="O469" s="202"/>
      <c r="P469" s="202"/>
      <c r="Q469" s="202"/>
      <c r="R469" s="202"/>
      <c r="S469" s="202"/>
      <c r="T469" s="203"/>
      <c r="AT469" s="204" t="s">
        <v>149</v>
      </c>
      <c r="AU469" s="204" t="s">
        <v>143</v>
      </c>
      <c r="AV469" s="13" t="s">
        <v>143</v>
      </c>
      <c r="AW469" s="13" t="s">
        <v>32</v>
      </c>
      <c r="AX469" s="13" t="s">
        <v>71</v>
      </c>
      <c r="AY469" s="204" t="s">
        <v>134</v>
      </c>
    </row>
    <row r="470" spans="1:65" s="13" customFormat="1">
      <c r="B470" s="194"/>
      <c r="C470" s="195"/>
      <c r="D470" s="187" t="s">
        <v>149</v>
      </c>
      <c r="E470" s="196" t="s">
        <v>19</v>
      </c>
      <c r="F470" s="197" t="s">
        <v>1003</v>
      </c>
      <c r="G470" s="195"/>
      <c r="H470" s="198">
        <v>34.35</v>
      </c>
      <c r="I470" s="199"/>
      <c r="J470" s="195"/>
      <c r="K470" s="195"/>
      <c r="L470" s="200"/>
      <c r="M470" s="201"/>
      <c r="N470" s="202"/>
      <c r="O470" s="202"/>
      <c r="P470" s="202"/>
      <c r="Q470" s="202"/>
      <c r="R470" s="202"/>
      <c r="S470" s="202"/>
      <c r="T470" s="203"/>
      <c r="AT470" s="204" t="s">
        <v>149</v>
      </c>
      <c r="AU470" s="204" t="s">
        <v>143</v>
      </c>
      <c r="AV470" s="13" t="s">
        <v>143</v>
      </c>
      <c r="AW470" s="13" t="s">
        <v>32</v>
      </c>
      <c r="AX470" s="13" t="s">
        <v>71</v>
      </c>
      <c r="AY470" s="204" t="s">
        <v>134</v>
      </c>
    </row>
    <row r="471" spans="1:65" s="13" customFormat="1">
      <c r="B471" s="194"/>
      <c r="C471" s="195"/>
      <c r="D471" s="187" t="s">
        <v>149</v>
      </c>
      <c r="E471" s="196" t="s">
        <v>19</v>
      </c>
      <c r="F471" s="197" t="s">
        <v>1004</v>
      </c>
      <c r="G471" s="195"/>
      <c r="H471" s="198">
        <v>50.768000000000001</v>
      </c>
      <c r="I471" s="199"/>
      <c r="J471" s="195"/>
      <c r="K471" s="195"/>
      <c r="L471" s="200"/>
      <c r="M471" s="201"/>
      <c r="N471" s="202"/>
      <c r="O471" s="202"/>
      <c r="P471" s="202"/>
      <c r="Q471" s="202"/>
      <c r="R471" s="202"/>
      <c r="S471" s="202"/>
      <c r="T471" s="203"/>
      <c r="AT471" s="204" t="s">
        <v>149</v>
      </c>
      <c r="AU471" s="204" t="s">
        <v>143</v>
      </c>
      <c r="AV471" s="13" t="s">
        <v>143</v>
      </c>
      <c r="AW471" s="13" t="s">
        <v>32</v>
      </c>
      <c r="AX471" s="13" t="s">
        <v>71</v>
      </c>
      <c r="AY471" s="204" t="s">
        <v>134</v>
      </c>
    </row>
    <row r="472" spans="1:65" s="13" customFormat="1">
      <c r="B472" s="194"/>
      <c r="C472" s="195"/>
      <c r="D472" s="187" t="s">
        <v>149</v>
      </c>
      <c r="E472" s="196" t="s">
        <v>19</v>
      </c>
      <c r="F472" s="197" t="s">
        <v>1005</v>
      </c>
      <c r="G472" s="195"/>
      <c r="H472" s="198">
        <v>68.444999999999993</v>
      </c>
      <c r="I472" s="199"/>
      <c r="J472" s="195"/>
      <c r="K472" s="195"/>
      <c r="L472" s="200"/>
      <c r="M472" s="201"/>
      <c r="N472" s="202"/>
      <c r="O472" s="202"/>
      <c r="P472" s="202"/>
      <c r="Q472" s="202"/>
      <c r="R472" s="202"/>
      <c r="S472" s="202"/>
      <c r="T472" s="203"/>
      <c r="AT472" s="204" t="s">
        <v>149</v>
      </c>
      <c r="AU472" s="204" t="s">
        <v>143</v>
      </c>
      <c r="AV472" s="13" t="s">
        <v>143</v>
      </c>
      <c r="AW472" s="13" t="s">
        <v>32</v>
      </c>
      <c r="AX472" s="13" t="s">
        <v>71</v>
      </c>
      <c r="AY472" s="204" t="s">
        <v>134</v>
      </c>
    </row>
    <row r="473" spans="1:65" s="13" customFormat="1">
      <c r="B473" s="194"/>
      <c r="C473" s="195"/>
      <c r="D473" s="187" t="s">
        <v>149</v>
      </c>
      <c r="E473" s="196" t="s">
        <v>19</v>
      </c>
      <c r="F473" s="197" t="s">
        <v>1006</v>
      </c>
      <c r="G473" s="195"/>
      <c r="H473" s="198">
        <v>40.383000000000003</v>
      </c>
      <c r="I473" s="199"/>
      <c r="J473" s="195"/>
      <c r="K473" s="195"/>
      <c r="L473" s="200"/>
      <c r="M473" s="201"/>
      <c r="N473" s="202"/>
      <c r="O473" s="202"/>
      <c r="P473" s="202"/>
      <c r="Q473" s="202"/>
      <c r="R473" s="202"/>
      <c r="S473" s="202"/>
      <c r="T473" s="203"/>
      <c r="AT473" s="204" t="s">
        <v>149</v>
      </c>
      <c r="AU473" s="204" t="s">
        <v>143</v>
      </c>
      <c r="AV473" s="13" t="s">
        <v>143</v>
      </c>
      <c r="AW473" s="13" t="s">
        <v>32</v>
      </c>
      <c r="AX473" s="13" t="s">
        <v>71</v>
      </c>
      <c r="AY473" s="204" t="s">
        <v>134</v>
      </c>
    </row>
    <row r="474" spans="1:65" s="14" customFormat="1">
      <c r="B474" s="215"/>
      <c r="C474" s="216"/>
      <c r="D474" s="187" t="s">
        <v>149</v>
      </c>
      <c r="E474" s="217" t="s">
        <v>19</v>
      </c>
      <c r="F474" s="218" t="s">
        <v>329</v>
      </c>
      <c r="G474" s="216"/>
      <c r="H474" s="219">
        <v>322.04599999999999</v>
      </c>
      <c r="I474" s="220"/>
      <c r="J474" s="216"/>
      <c r="K474" s="216"/>
      <c r="L474" s="221"/>
      <c r="M474" s="222"/>
      <c r="N474" s="223"/>
      <c r="O474" s="223"/>
      <c r="P474" s="223"/>
      <c r="Q474" s="223"/>
      <c r="R474" s="223"/>
      <c r="S474" s="223"/>
      <c r="T474" s="224"/>
      <c r="AT474" s="225" t="s">
        <v>149</v>
      </c>
      <c r="AU474" s="225" t="s">
        <v>143</v>
      </c>
      <c r="AV474" s="14" t="s">
        <v>142</v>
      </c>
      <c r="AW474" s="14" t="s">
        <v>32</v>
      </c>
      <c r="AX474" s="14" t="s">
        <v>79</v>
      </c>
      <c r="AY474" s="225" t="s">
        <v>134</v>
      </c>
    </row>
    <row r="475" spans="1:65" s="2" customFormat="1" ht="24.15" customHeight="1">
      <c r="A475" s="35"/>
      <c r="B475" s="36"/>
      <c r="C475" s="174" t="s">
        <v>1007</v>
      </c>
      <c r="D475" s="174" t="s">
        <v>137</v>
      </c>
      <c r="E475" s="175" t="s">
        <v>585</v>
      </c>
      <c r="F475" s="176" t="s">
        <v>586</v>
      </c>
      <c r="G475" s="177" t="s">
        <v>174</v>
      </c>
      <c r="H475" s="178">
        <v>322.04599999999999</v>
      </c>
      <c r="I475" s="179"/>
      <c r="J475" s="180">
        <f>ROUND(I475*H475,2)</f>
        <v>0</v>
      </c>
      <c r="K475" s="176" t="s">
        <v>19</v>
      </c>
      <c r="L475" s="40"/>
      <c r="M475" s="181" t="s">
        <v>19</v>
      </c>
      <c r="N475" s="182" t="s">
        <v>43</v>
      </c>
      <c r="O475" s="65"/>
      <c r="P475" s="183">
        <f>O475*H475</f>
        <v>0</v>
      </c>
      <c r="Q475" s="183">
        <v>0</v>
      </c>
      <c r="R475" s="183">
        <f>Q475*H475</f>
        <v>0</v>
      </c>
      <c r="S475" s="183">
        <v>0</v>
      </c>
      <c r="T475" s="184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185" t="s">
        <v>243</v>
      </c>
      <c r="AT475" s="185" t="s">
        <v>137</v>
      </c>
      <c r="AU475" s="185" t="s">
        <v>143</v>
      </c>
      <c r="AY475" s="18" t="s">
        <v>134</v>
      </c>
      <c r="BE475" s="186">
        <f>IF(N475="základní",J475,0)</f>
        <v>0</v>
      </c>
      <c r="BF475" s="186">
        <f>IF(N475="snížená",J475,0)</f>
        <v>0</v>
      </c>
      <c r="BG475" s="186">
        <f>IF(N475="zákl. přenesená",J475,0)</f>
        <v>0</v>
      </c>
      <c r="BH475" s="186">
        <f>IF(N475="sníž. přenesená",J475,0)</f>
        <v>0</v>
      </c>
      <c r="BI475" s="186">
        <f>IF(N475="nulová",J475,0)</f>
        <v>0</v>
      </c>
      <c r="BJ475" s="18" t="s">
        <v>143</v>
      </c>
      <c r="BK475" s="186">
        <f>ROUND(I475*H475,2)</f>
        <v>0</v>
      </c>
      <c r="BL475" s="18" t="s">
        <v>243</v>
      </c>
      <c r="BM475" s="185" t="s">
        <v>1008</v>
      </c>
    </row>
    <row r="476" spans="1:65" s="2" customFormat="1" ht="18">
      <c r="A476" s="35"/>
      <c r="B476" s="36"/>
      <c r="C476" s="37"/>
      <c r="D476" s="187" t="s">
        <v>145</v>
      </c>
      <c r="E476" s="37"/>
      <c r="F476" s="188" t="s">
        <v>586</v>
      </c>
      <c r="G476" s="37"/>
      <c r="H476" s="37"/>
      <c r="I476" s="189"/>
      <c r="J476" s="37"/>
      <c r="K476" s="37"/>
      <c r="L476" s="40"/>
      <c r="M476" s="190"/>
      <c r="N476" s="191"/>
      <c r="O476" s="65"/>
      <c r="P476" s="65"/>
      <c r="Q476" s="65"/>
      <c r="R476" s="65"/>
      <c r="S476" s="65"/>
      <c r="T476" s="66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8" t="s">
        <v>145</v>
      </c>
      <c r="AU476" s="18" t="s">
        <v>143</v>
      </c>
    </row>
    <row r="477" spans="1:65" s="2" customFormat="1" ht="33" customHeight="1">
      <c r="A477" s="35"/>
      <c r="B477" s="36"/>
      <c r="C477" s="174" t="s">
        <v>1009</v>
      </c>
      <c r="D477" s="174" t="s">
        <v>137</v>
      </c>
      <c r="E477" s="175" t="s">
        <v>589</v>
      </c>
      <c r="F477" s="176" t="s">
        <v>590</v>
      </c>
      <c r="G477" s="177" t="s">
        <v>174</v>
      </c>
      <c r="H477" s="178">
        <v>363.85599999999999</v>
      </c>
      <c r="I477" s="179"/>
      <c r="J477" s="180">
        <f>ROUND(I477*H477,2)</f>
        <v>0</v>
      </c>
      <c r="K477" s="176" t="s">
        <v>19</v>
      </c>
      <c r="L477" s="40"/>
      <c r="M477" s="181" t="s">
        <v>19</v>
      </c>
      <c r="N477" s="182" t="s">
        <v>43</v>
      </c>
      <c r="O477" s="65"/>
      <c r="P477" s="183">
        <f>O477*H477</f>
        <v>0</v>
      </c>
      <c r="Q477" s="183">
        <v>2.0000000000000001E-4</v>
      </c>
      <c r="R477" s="183">
        <f>Q477*H477</f>
        <v>7.2771200000000008E-2</v>
      </c>
      <c r="S477" s="183">
        <v>0</v>
      </c>
      <c r="T477" s="184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85" t="s">
        <v>243</v>
      </c>
      <c r="AT477" s="185" t="s">
        <v>137</v>
      </c>
      <c r="AU477" s="185" t="s">
        <v>143</v>
      </c>
      <c r="AY477" s="18" t="s">
        <v>134</v>
      </c>
      <c r="BE477" s="186">
        <f>IF(N477="základní",J477,0)</f>
        <v>0</v>
      </c>
      <c r="BF477" s="186">
        <f>IF(N477="snížená",J477,0)</f>
        <v>0</v>
      </c>
      <c r="BG477" s="186">
        <f>IF(N477="zákl. přenesená",J477,0)</f>
        <v>0</v>
      </c>
      <c r="BH477" s="186">
        <f>IF(N477="sníž. přenesená",J477,0)</f>
        <v>0</v>
      </c>
      <c r="BI477" s="186">
        <f>IF(N477="nulová",J477,0)</f>
        <v>0</v>
      </c>
      <c r="BJ477" s="18" t="s">
        <v>143</v>
      </c>
      <c r="BK477" s="186">
        <f>ROUND(I477*H477,2)</f>
        <v>0</v>
      </c>
      <c r="BL477" s="18" t="s">
        <v>243</v>
      </c>
      <c r="BM477" s="185" t="s">
        <v>1010</v>
      </c>
    </row>
    <row r="478" spans="1:65" s="2" customFormat="1" ht="18">
      <c r="A478" s="35"/>
      <c r="B478" s="36"/>
      <c r="C478" s="37"/>
      <c r="D478" s="187" t="s">
        <v>145</v>
      </c>
      <c r="E478" s="37"/>
      <c r="F478" s="188" t="s">
        <v>590</v>
      </c>
      <c r="G478" s="37"/>
      <c r="H478" s="37"/>
      <c r="I478" s="189"/>
      <c r="J478" s="37"/>
      <c r="K478" s="37"/>
      <c r="L478" s="40"/>
      <c r="M478" s="190"/>
      <c r="N478" s="191"/>
      <c r="O478" s="65"/>
      <c r="P478" s="65"/>
      <c r="Q478" s="65"/>
      <c r="R478" s="65"/>
      <c r="S478" s="65"/>
      <c r="T478" s="66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145</v>
      </c>
      <c r="AU478" s="18" t="s">
        <v>143</v>
      </c>
    </row>
    <row r="479" spans="1:65" s="13" customFormat="1" ht="20">
      <c r="B479" s="194"/>
      <c r="C479" s="195"/>
      <c r="D479" s="187" t="s">
        <v>149</v>
      </c>
      <c r="E479" s="196" t="s">
        <v>19</v>
      </c>
      <c r="F479" s="197" t="s">
        <v>1011</v>
      </c>
      <c r="G479" s="195"/>
      <c r="H479" s="198">
        <v>43.075000000000003</v>
      </c>
      <c r="I479" s="199"/>
      <c r="J479" s="195"/>
      <c r="K479" s="195"/>
      <c r="L479" s="200"/>
      <c r="M479" s="201"/>
      <c r="N479" s="202"/>
      <c r="O479" s="202"/>
      <c r="P479" s="202"/>
      <c r="Q479" s="202"/>
      <c r="R479" s="202"/>
      <c r="S479" s="202"/>
      <c r="T479" s="203"/>
      <c r="AT479" s="204" t="s">
        <v>149</v>
      </c>
      <c r="AU479" s="204" t="s">
        <v>143</v>
      </c>
      <c r="AV479" s="13" t="s">
        <v>143</v>
      </c>
      <c r="AW479" s="13" t="s">
        <v>32</v>
      </c>
      <c r="AX479" s="13" t="s">
        <v>71</v>
      </c>
      <c r="AY479" s="204" t="s">
        <v>134</v>
      </c>
    </row>
    <row r="480" spans="1:65" s="13" customFormat="1">
      <c r="B480" s="194"/>
      <c r="C480" s="195"/>
      <c r="D480" s="187" t="s">
        <v>149</v>
      </c>
      <c r="E480" s="196" t="s">
        <v>19</v>
      </c>
      <c r="F480" s="197" t="s">
        <v>1012</v>
      </c>
      <c r="G480" s="195"/>
      <c r="H480" s="198">
        <v>42.716000000000001</v>
      </c>
      <c r="I480" s="199"/>
      <c r="J480" s="195"/>
      <c r="K480" s="195"/>
      <c r="L480" s="200"/>
      <c r="M480" s="201"/>
      <c r="N480" s="202"/>
      <c r="O480" s="202"/>
      <c r="P480" s="202"/>
      <c r="Q480" s="202"/>
      <c r="R480" s="202"/>
      <c r="S480" s="202"/>
      <c r="T480" s="203"/>
      <c r="AT480" s="204" t="s">
        <v>149</v>
      </c>
      <c r="AU480" s="204" t="s">
        <v>143</v>
      </c>
      <c r="AV480" s="13" t="s">
        <v>143</v>
      </c>
      <c r="AW480" s="13" t="s">
        <v>32</v>
      </c>
      <c r="AX480" s="13" t="s">
        <v>71</v>
      </c>
      <c r="AY480" s="204" t="s">
        <v>134</v>
      </c>
    </row>
    <row r="481" spans="1:65" s="13" customFormat="1" ht="30">
      <c r="B481" s="194"/>
      <c r="C481" s="195"/>
      <c r="D481" s="187" t="s">
        <v>149</v>
      </c>
      <c r="E481" s="196" t="s">
        <v>19</v>
      </c>
      <c r="F481" s="197" t="s">
        <v>1013</v>
      </c>
      <c r="G481" s="195"/>
      <c r="H481" s="198">
        <v>80.900000000000006</v>
      </c>
      <c r="I481" s="199"/>
      <c r="J481" s="195"/>
      <c r="K481" s="195"/>
      <c r="L481" s="200"/>
      <c r="M481" s="201"/>
      <c r="N481" s="202"/>
      <c r="O481" s="202"/>
      <c r="P481" s="202"/>
      <c r="Q481" s="202"/>
      <c r="R481" s="202"/>
      <c r="S481" s="202"/>
      <c r="T481" s="203"/>
      <c r="AT481" s="204" t="s">
        <v>149</v>
      </c>
      <c r="AU481" s="204" t="s">
        <v>143</v>
      </c>
      <c r="AV481" s="13" t="s">
        <v>143</v>
      </c>
      <c r="AW481" s="13" t="s">
        <v>32</v>
      </c>
      <c r="AX481" s="13" t="s">
        <v>71</v>
      </c>
      <c r="AY481" s="204" t="s">
        <v>134</v>
      </c>
    </row>
    <row r="482" spans="1:65" s="13" customFormat="1">
      <c r="B482" s="194"/>
      <c r="C482" s="195"/>
      <c r="D482" s="187" t="s">
        <v>149</v>
      </c>
      <c r="E482" s="196" t="s">
        <v>19</v>
      </c>
      <c r="F482" s="197" t="s">
        <v>1014</v>
      </c>
      <c r="G482" s="195"/>
      <c r="H482" s="198">
        <v>37.569000000000003</v>
      </c>
      <c r="I482" s="199"/>
      <c r="J482" s="195"/>
      <c r="K482" s="195"/>
      <c r="L482" s="200"/>
      <c r="M482" s="201"/>
      <c r="N482" s="202"/>
      <c r="O482" s="202"/>
      <c r="P482" s="202"/>
      <c r="Q482" s="202"/>
      <c r="R482" s="202"/>
      <c r="S482" s="202"/>
      <c r="T482" s="203"/>
      <c r="AT482" s="204" t="s">
        <v>149</v>
      </c>
      <c r="AU482" s="204" t="s">
        <v>143</v>
      </c>
      <c r="AV482" s="13" t="s">
        <v>143</v>
      </c>
      <c r="AW482" s="13" t="s">
        <v>32</v>
      </c>
      <c r="AX482" s="13" t="s">
        <v>71</v>
      </c>
      <c r="AY482" s="204" t="s">
        <v>134</v>
      </c>
    </row>
    <row r="483" spans="1:65" s="13" customFormat="1">
      <c r="B483" s="194"/>
      <c r="C483" s="195"/>
      <c r="D483" s="187" t="s">
        <v>149</v>
      </c>
      <c r="E483" s="196" t="s">
        <v>19</v>
      </c>
      <c r="F483" s="197" t="s">
        <v>1004</v>
      </c>
      <c r="G483" s="195"/>
      <c r="H483" s="198">
        <v>50.768000000000001</v>
      </c>
      <c r="I483" s="199"/>
      <c r="J483" s="195"/>
      <c r="K483" s="195"/>
      <c r="L483" s="200"/>
      <c r="M483" s="201"/>
      <c r="N483" s="202"/>
      <c r="O483" s="202"/>
      <c r="P483" s="202"/>
      <c r="Q483" s="202"/>
      <c r="R483" s="202"/>
      <c r="S483" s="202"/>
      <c r="T483" s="203"/>
      <c r="AT483" s="204" t="s">
        <v>149</v>
      </c>
      <c r="AU483" s="204" t="s">
        <v>143</v>
      </c>
      <c r="AV483" s="13" t="s">
        <v>143</v>
      </c>
      <c r="AW483" s="13" t="s">
        <v>32</v>
      </c>
      <c r="AX483" s="13" t="s">
        <v>71</v>
      </c>
      <c r="AY483" s="204" t="s">
        <v>134</v>
      </c>
    </row>
    <row r="484" spans="1:65" s="13" customFormat="1">
      <c r="B484" s="194"/>
      <c r="C484" s="195"/>
      <c r="D484" s="187" t="s">
        <v>149</v>
      </c>
      <c r="E484" s="196" t="s">
        <v>19</v>
      </c>
      <c r="F484" s="197" t="s">
        <v>1005</v>
      </c>
      <c r="G484" s="195"/>
      <c r="H484" s="198">
        <v>68.444999999999993</v>
      </c>
      <c r="I484" s="199"/>
      <c r="J484" s="195"/>
      <c r="K484" s="195"/>
      <c r="L484" s="200"/>
      <c r="M484" s="201"/>
      <c r="N484" s="202"/>
      <c r="O484" s="202"/>
      <c r="P484" s="202"/>
      <c r="Q484" s="202"/>
      <c r="R484" s="202"/>
      <c r="S484" s="202"/>
      <c r="T484" s="203"/>
      <c r="AT484" s="204" t="s">
        <v>149</v>
      </c>
      <c r="AU484" s="204" t="s">
        <v>143</v>
      </c>
      <c r="AV484" s="13" t="s">
        <v>143</v>
      </c>
      <c r="AW484" s="13" t="s">
        <v>32</v>
      </c>
      <c r="AX484" s="13" t="s">
        <v>71</v>
      </c>
      <c r="AY484" s="204" t="s">
        <v>134</v>
      </c>
    </row>
    <row r="485" spans="1:65" s="13" customFormat="1">
      <c r="B485" s="194"/>
      <c r="C485" s="195"/>
      <c r="D485" s="187" t="s">
        <v>149</v>
      </c>
      <c r="E485" s="196" t="s">
        <v>19</v>
      </c>
      <c r="F485" s="197" t="s">
        <v>1006</v>
      </c>
      <c r="G485" s="195"/>
      <c r="H485" s="198">
        <v>40.383000000000003</v>
      </c>
      <c r="I485" s="199"/>
      <c r="J485" s="195"/>
      <c r="K485" s="195"/>
      <c r="L485" s="200"/>
      <c r="M485" s="201"/>
      <c r="N485" s="202"/>
      <c r="O485" s="202"/>
      <c r="P485" s="202"/>
      <c r="Q485" s="202"/>
      <c r="R485" s="202"/>
      <c r="S485" s="202"/>
      <c r="T485" s="203"/>
      <c r="AT485" s="204" t="s">
        <v>149</v>
      </c>
      <c r="AU485" s="204" t="s">
        <v>143</v>
      </c>
      <c r="AV485" s="13" t="s">
        <v>143</v>
      </c>
      <c r="AW485" s="13" t="s">
        <v>32</v>
      </c>
      <c r="AX485" s="13" t="s">
        <v>71</v>
      </c>
      <c r="AY485" s="204" t="s">
        <v>134</v>
      </c>
    </row>
    <row r="486" spans="1:65" s="14" customFormat="1">
      <c r="B486" s="215"/>
      <c r="C486" s="216"/>
      <c r="D486" s="187" t="s">
        <v>149</v>
      </c>
      <c r="E486" s="217" t="s">
        <v>19</v>
      </c>
      <c r="F486" s="218" t="s">
        <v>329</v>
      </c>
      <c r="G486" s="216"/>
      <c r="H486" s="219">
        <v>363.85599999999999</v>
      </c>
      <c r="I486" s="220"/>
      <c r="J486" s="216"/>
      <c r="K486" s="216"/>
      <c r="L486" s="221"/>
      <c r="M486" s="222"/>
      <c r="N486" s="223"/>
      <c r="O486" s="223"/>
      <c r="P486" s="223"/>
      <c r="Q486" s="223"/>
      <c r="R486" s="223"/>
      <c r="S486" s="223"/>
      <c r="T486" s="224"/>
      <c r="AT486" s="225" t="s">
        <v>149</v>
      </c>
      <c r="AU486" s="225" t="s">
        <v>143</v>
      </c>
      <c r="AV486" s="14" t="s">
        <v>142</v>
      </c>
      <c r="AW486" s="14" t="s">
        <v>32</v>
      </c>
      <c r="AX486" s="14" t="s">
        <v>79</v>
      </c>
      <c r="AY486" s="225" t="s">
        <v>134</v>
      </c>
    </row>
    <row r="487" spans="1:65" s="2" customFormat="1" ht="55.5" customHeight="1">
      <c r="A487" s="35"/>
      <c r="B487" s="36"/>
      <c r="C487" s="174" t="s">
        <v>1015</v>
      </c>
      <c r="D487" s="174" t="s">
        <v>137</v>
      </c>
      <c r="E487" s="175" t="s">
        <v>594</v>
      </c>
      <c r="F487" s="176" t="s">
        <v>595</v>
      </c>
      <c r="G487" s="177" t="s">
        <v>174</v>
      </c>
      <c r="H487" s="178">
        <v>363.85599999999999</v>
      </c>
      <c r="I487" s="179"/>
      <c r="J487" s="180">
        <f>ROUND(I487*H487,2)</f>
        <v>0</v>
      </c>
      <c r="K487" s="176" t="s">
        <v>19</v>
      </c>
      <c r="L487" s="40"/>
      <c r="M487" s="181" t="s">
        <v>19</v>
      </c>
      <c r="N487" s="182" t="s">
        <v>43</v>
      </c>
      <c r="O487" s="65"/>
      <c r="P487" s="183">
        <f>O487*H487</f>
        <v>0</v>
      </c>
      <c r="Q487" s="183">
        <v>2.5999999999999998E-4</v>
      </c>
      <c r="R487" s="183">
        <f>Q487*H487</f>
        <v>9.4602559999999988E-2</v>
      </c>
      <c r="S487" s="183">
        <v>0</v>
      </c>
      <c r="T487" s="184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185" t="s">
        <v>243</v>
      </c>
      <c r="AT487" s="185" t="s">
        <v>137</v>
      </c>
      <c r="AU487" s="185" t="s">
        <v>143</v>
      </c>
      <c r="AY487" s="18" t="s">
        <v>134</v>
      </c>
      <c r="BE487" s="186">
        <f>IF(N487="základní",J487,0)</f>
        <v>0</v>
      </c>
      <c r="BF487" s="186">
        <f>IF(N487="snížená",J487,0)</f>
        <v>0</v>
      </c>
      <c r="BG487" s="186">
        <f>IF(N487="zákl. přenesená",J487,0)</f>
        <v>0</v>
      </c>
      <c r="BH487" s="186">
        <f>IF(N487="sníž. přenesená",J487,0)</f>
        <v>0</v>
      </c>
      <c r="BI487" s="186">
        <f>IF(N487="nulová",J487,0)</f>
        <v>0</v>
      </c>
      <c r="BJ487" s="18" t="s">
        <v>143</v>
      </c>
      <c r="BK487" s="186">
        <f>ROUND(I487*H487,2)</f>
        <v>0</v>
      </c>
      <c r="BL487" s="18" t="s">
        <v>243</v>
      </c>
      <c r="BM487" s="185" t="s">
        <v>1016</v>
      </c>
    </row>
    <row r="488" spans="1:65" s="2" customFormat="1" ht="36">
      <c r="A488" s="35"/>
      <c r="B488" s="36"/>
      <c r="C488" s="37"/>
      <c r="D488" s="187" t="s">
        <v>145</v>
      </c>
      <c r="E488" s="37"/>
      <c r="F488" s="188" t="s">
        <v>595</v>
      </c>
      <c r="G488" s="37"/>
      <c r="H488" s="37"/>
      <c r="I488" s="189"/>
      <c r="J488" s="37"/>
      <c r="K488" s="37"/>
      <c r="L488" s="40"/>
      <c r="M488" s="190"/>
      <c r="N488" s="191"/>
      <c r="O488" s="65"/>
      <c r="P488" s="65"/>
      <c r="Q488" s="65"/>
      <c r="R488" s="65"/>
      <c r="S488" s="65"/>
      <c r="T488" s="66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8" t="s">
        <v>145</v>
      </c>
      <c r="AU488" s="18" t="s">
        <v>143</v>
      </c>
    </row>
    <row r="489" spans="1:65" s="12" customFormat="1" ht="26" customHeight="1">
      <c r="B489" s="158"/>
      <c r="C489" s="159"/>
      <c r="D489" s="160" t="s">
        <v>70</v>
      </c>
      <c r="E489" s="161" t="s">
        <v>297</v>
      </c>
      <c r="F489" s="161" t="s">
        <v>604</v>
      </c>
      <c r="G489" s="159"/>
      <c r="H489" s="159"/>
      <c r="I489" s="162"/>
      <c r="J489" s="163">
        <f>BK489</f>
        <v>0</v>
      </c>
      <c r="K489" s="159"/>
      <c r="L489" s="164"/>
      <c r="M489" s="165"/>
      <c r="N489" s="166"/>
      <c r="O489" s="166"/>
      <c r="P489" s="167">
        <f>P490</f>
        <v>0</v>
      </c>
      <c r="Q489" s="166"/>
      <c r="R489" s="167">
        <f>R490</f>
        <v>0</v>
      </c>
      <c r="S489" s="166"/>
      <c r="T489" s="168">
        <f>T490</f>
        <v>0</v>
      </c>
      <c r="AR489" s="169" t="s">
        <v>135</v>
      </c>
      <c r="AT489" s="170" t="s">
        <v>70</v>
      </c>
      <c r="AU489" s="170" t="s">
        <v>71</v>
      </c>
      <c r="AY489" s="169" t="s">
        <v>134</v>
      </c>
      <c r="BK489" s="171">
        <f>BK490</f>
        <v>0</v>
      </c>
    </row>
    <row r="490" spans="1:65" s="12" customFormat="1" ht="22.75" customHeight="1">
      <c r="B490" s="158"/>
      <c r="C490" s="159"/>
      <c r="D490" s="160" t="s">
        <v>70</v>
      </c>
      <c r="E490" s="172" t="s">
        <v>605</v>
      </c>
      <c r="F490" s="172" t="s">
        <v>606</v>
      </c>
      <c r="G490" s="159"/>
      <c r="H490" s="159"/>
      <c r="I490" s="162"/>
      <c r="J490" s="173">
        <f>BK490</f>
        <v>0</v>
      </c>
      <c r="K490" s="159"/>
      <c r="L490" s="164"/>
      <c r="M490" s="165"/>
      <c r="N490" s="166"/>
      <c r="O490" s="166"/>
      <c r="P490" s="167">
        <f>SUM(P491:P492)</f>
        <v>0</v>
      </c>
      <c r="Q490" s="166"/>
      <c r="R490" s="167">
        <f>SUM(R491:R492)</f>
        <v>0</v>
      </c>
      <c r="S490" s="166"/>
      <c r="T490" s="168">
        <f>SUM(T491:T492)</f>
        <v>0</v>
      </c>
      <c r="AR490" s="169" t="s">
        <v>135</v>
      </c>
      <c r="AT490" s="170" t="s">
        <v>70</v>
      </c>
      <c r="AU490" s="170" t="s">
        <v>79</v>
      </c>
      <c r="AY490" s="169" t="s">
        <v>134</v>
      </c>
      <c r="BK490" s="171">
        <f>SUM(BK491:BK492)</f>
        <v>0</v>
      </c>
    </row>
    <row r="491" spans="1:65" s="2" customFormat="1" ht="24.15" customHeight="1">
      <c r="A491" s="35"/>
      <c r="B491" s="36"/>
      <c r="C491" s="174" t="s">
        <v>1017</v>
      </c>
      <c r="D491" s="174" t="s">
        <v>137</v>
      </c>
      <c r="E491" s="175" t="s">
        <v>608</v>
      </c>
      <c r="F491" s="176" t="s">
        <v>609</v>
      </c>
      <c r="G491" s="177" t="s">
        <v>454</v>
      </c>
      <c r="H491" s="178">
        <v>1</v>
      </c>
      <c r="I491" s="179">
        <f>'Elektro - neuznat'!F10</f>
        <v>0</v>
      </c>
      <c r="J491" s="180">
        <f>ROUND(I491*H491,2)</f>
        <v>0</v>
      </c>
      <c r="K491" s="176" t="s">
        <v>19</v>
      </c>
      <c r="L491" s="40"/>
      <c r="M491" s="181" t="s">
        <v>19</v>
      </c>
      <c r="N491" s="182" t="s">
        <v>43</v>
      </c>
      <c r="O491" s="65"/>
      <c r="P491" s="183">
        <f>O491*H491</f>
        <v>0</v>
      </c>
      <c r="Q491" s="183">
        <v>0</v>
      </c>
      <c r="R491" s="183">
        <f>Q491*H491</f>
        <v>0</v>
      </c>
      <c r="S491" s="183">
        <v>0</v>
      </c>
      <c r="T491" s="184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185" t="s">
        <v>522</v>
      </c>
      <c r="AT491" s="185" t="s">
        <v>137</v>
      </c>
      <c r="AU491" s="185" t="s">
        <v>143</v>
      </c>
      <c r="AY491" s="18" t="s">
        <v>134</v>
      </c>
      <c r="BE491" s="186">
        <f>IF(N491="základní",J491,0)</f>
        <v>0</v>
      </c>
      <c r="BF491" s="186">
        <f>IF(N491="snížená",J491,0)</f>
        <v>0</v>
      </c>
      <c r="BG491" s="186">
        <f>IF(N491="zákl. přenesená",J491,0)</f>
        <v>0</v>
      </c>
      <c r="BH491" s="186">
        <f>IF(N491="sníž. přenesená",J491,0)</f>
        <v>0</v>
      </c>
      <c r="BI491" s="186">
        <f>IF(N491="nulová",J491,0)</f>
        <v>0</v>
      </c>
      <c r="BJ491" s="18" t="s">
        <v>143</v>
      </c>
      <c r="BK491" s="186">
        <f>ROUND(I491*H491,2)</f>
        <v>0</v>
      </c>
      <c r="BL491" s="18" t="s">
        <v>522</v>
      </c>
      <c r="BM491" s="185" t="s">
        <v>1018</v>
      </c>
    </row>
    <row r="492" spans="1:65" s="2" customFormat="1">
      <c r="A492" s="35"/>
      <c r="B492" s="36"/>
      <c r="C492" s="37"/>
      <c r="D492" s="187" t="s">
        <v>145</v>
      </c>
      <c r="E492" s="37"/>
      <c r="F492" s="188" t="s">
        <v>609</v>
      </c>
      <c r="G492" s="37"/>
      <c r="H492" s="37"/>
      <c r="I492" s="189"/>
      <c r="J492" s="37"/>
      <c r="K492" s="37"/>
      <c r="L492" s="40"/>
      <c r="M492" s="236"/>
      <c r="N492" s="237"/>
      <c r="O492" s="238"/>
      <c r="P492" s="238"/>
      <c r="Q492" s="238"/>
      <c r="R492" s="238"/>
      <c r="S492" s="238"/>
      <c r="T492" s="239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T492" s="18" t="s">
        <v>145</v>
      </c>
      <c r="AU492" s="18" t="s">
        <v>143</v>
      </c>
    </row>
    <row r="493" spans="1:65" s="2" customFormat="1" ht="6.9" customHeight="1">
      <c r="A493" s="35"/>
      <c r="B493" s="48"/>
      <c r="C493" s="49"/>
      <c r="D493" s="49"/>
      <c r="E493" s="49"/>
      <c r="F493" s="49"/>
      <c r="G493" s="49"/>
      <c r="H493" s="49"/>
      <c r="I493" s="49"/>
      <c r="J493" s="49"/>
      <c r="K493" s="49"/>
      <c r="L493" s="40"/>
      <c r="M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</row>
  </sheetData>
  <sheetProtection algorithmName="SHA-512" hashValue="KtIuvxUMpx7LhMQNyqoIXsDdzIU+owODv7Zy8pfcp22USVkzXXEsq+YMc+2N35riWIv/eXmW0DpLsWAl1ZRSrA==" saltValue="N3KxvKtFjxvkRjrxWHvZmXVffBjye8vUCUUsU/Sy+ZAdFlaIGP0cJFshs5QjTgFsyFpDjdClfZSPM1KCN+PDtw==" spinCount="100000" sheet="1" objects="1" scenarios="1" formatColumns="0" formatRows="0" autoFilter="0"/>
  <autoFilter ref="C99:K492" xr:uid="{00000000-0009-0000-0000-000002000000}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5" r:id="rId1" xr:uid="{00000000-0004-0000-0200-000000000000}"/>
    <hyperlink ref="F109" r:id="rId2" xr:uid="{00000000-0004-0000-0200-000001000000}"/>
    <hyperlink ref="F113" r:id="rId3" xr:uid="{00000000-0004-0000-0200-000002000000}"/>
    <hyperlink ref="F117" r:id="rId4" xr:uid="{00000000-0004-0000-0200-000003000000}"/>
    <hyperlink ref="F123" r:id="rId5" xr:uid="{00000000-0004-0000-0200-000004000000}"/>
    <hyperlink ref="F128" r:id="rId6" xr:uid="{00000000-0004-0000-0200-000005000000}"/>
    <hyperlink ref="F133" r:id="rId7" xr:uid="{00000000-0004-0000-0200-000006000000}"/>
    <hyperlink ref="F137" r:id="rId8" xr:uid="{00000000-0004-0000-0200-000007000000}"/>
    <hyperlink ref="F154" r:id="rId9" xr:uid="{00000000-0004-0000-0200-000008000000}"/>
    <hyperlink ref="F161" r:id="rId10" xr:uid="{00000000-0004-0000-0200-000009000000}"/>
    <hyperlink ref="F164" r:id="rId11" xr:uid="{00000000-0004-0000-0200-00000A000000}"/>
    <hyperlink ref="F170" r:id="rId12" xr:uid="{00000000-0004-0000-0200-00000B000000}"/>
    <hyperlink ref="F174" r:id="rId13" xr:uid="{00000000-0004-0000-0200-00000C000000}"/>
    <hyperlink ref="F189" r:id="rId14" xr:uid="{00000000-0004-0000-0200-00000D000000}"/>
    <hyperlink ref="F207" r:id="rId15" xr:uid="{00000000-0004-0000-0200-00000E000000}"/>
    <hyperlink ref="F222" r:id="rId16" xr:uid="{00000000-0004-0000-0200-00000F000000}"/>
    <hyperlink ref="F226" r:id="rId17" xr:uid="{00000000-0004-0000-0200-000010000000}"/>
    <hyperlink ref="F230" r:id="rId18" xr:uid="{00000000-0004-0000-0200-000011000000}"/>
    <hyperlink ref="F236" r:id="rId19" xr:uid="{00000000-0004-0000-0200-000012000000}"/>
    <hyperlink ref="F240" r:id="rId20" xr:uid="{00000000-0004-0000-0200-000013000000}"/>
    <hyperlink ref="F246" r:id="rId21" xr:uid="{00000000-0004-0000-0200-000014000000}"/>
    <hyperlink ref="F250" r:id="rId22" xr:uid="{00000000-0004-0000-0200-000015000000}"/>
    <hyperlink ref="F256" r:id="rId23" xr:uid="{00000000-0004-0000-0200-000016000000}"/>
    <hyperlink ref="F262" r:id="rId24" xr:uid="{00000000-0004-0000-0200-000017000000}"/>
    <hyperlink ref="F266" r:id="rId25" xr:uid="{00000000-0004-0000-0200-000018000000}"/>
    <hyperlink ref="F270" r:id="rId26" xr:uid="{00000000-0004-0000-0200-000019000000}"/>
    <hyperlink ref="F274" r:id="rId27" xr:uid="{00000000-0004-0000-0200-00001A000000}"/>
    <hyperlink ref="F278" r:id="rId28" xr:uid="{00000000-0004-0000-0200-00001B000000}"/>
    <hyperlink ref="F299" r:id="rId29" xr:uid="{00000000-0004-0000-0200-00001C000000}"/>
    <hyperlink ref="F306" r:id="rId30" xr:uid="{00000000-0004-0000-0200-00001D000000}"/>
    <hyperlink ref="F313" r:id="rId31" xr:uid="{00000000-0004-0000-0200-00001E000000}"/>
    <hyperlink ref="F316" r:id="rId32" xr:uid="{00000000-0004-0000-0200-00001F000000}"/>
    <hyperlink ref="F326" r:id="rId33" xr:uid="{00000000-0004-0000-0200-000020000000}"/>
    <hyperlink ref="F333" r:id="rId34" xr:uid="{00000000-0004-0000-0200-000021000000}"/>
    <hyperlink ref="F337" r:id="rId35" xr:uid="{00000000-0004-0000-0200-000022000000}"/>
    <hyperlink ref="F340" r:id="rId36" xr:uid="{00000000-0004-0000-0200-000023000000}"/>
    <hyperlink ref="F344" r:id="rId37" xr:uid="{00000000-0004-0000-0200-000024000000}"/>
    <hyperlink ref="F348" r:id="rId38" xr:uid="{00000000-0004-0000-0200-000025000000}"/>
    <hyperlink ref="F351" r:id="rId39" xr:uid="{00000000-0004-0000-0200-000026000000}"/>
    <hyperlink ref="F355" r:id="rId40" xr:uid="{00000000-0004-0000-0200-000027000000}"/>
    <hyperlink ref="F369" r:id="rId41" xr:uid="{00000000-0004-0000-0200-000028000000}"/>
    <hyperlink ref="F376" r:id="rId42" xr:uid="{00000000-0004-0000-0200-000029000000}"/>
    <hyperlink ref="F380" r:id="rId43" xr:uid="{00000000-0004-0000-0200-00002A000000}"/>
    <hyperlink ref="F402" r:id="rId44" xr:uid="{00000000-0004-0000-0200-00002B000000}"/>
    <hyperlink ref="F429" r:id="rId45" xr:uid="{00000000-0004-0000-0200-00002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94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88671875" style="1" customWidth="1"/>
    <col min="7" max="7" width="7.44140625" style="1" customWidth="1"/>
    <col min="8" max="8" width="14" style="1" customWidth="1"/>
    <col min="9" max="9" width="15.88671875" style="1" customWidth="1"/>
    <col min="10" max="11" width="22.33203125" style="1" customWidth="1"/>
    <col min="12" max="12" width="9.33203125" style="1" customWidth="1"/>
    <col min="13" max="13" width="10.886718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" customHeight="1">
      <c r="L2" s="629"/>
      <c r="M2" s="629"/>
      <c r="N2" s="629"/>
      <c r="O2" s="629"/>
      <c r="P2" s="629"/>
      <c r="Q2" s="629"/>
      <c r="R2" s="629"/>
      <c r="S2" s="629"/>
      <c r="T2" s="629"/>
      <c r="U2" s="629"/>
      <c r="V2" s="629"/>
      <c r="AT2" s="18" t="s">
        <v>87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" customHeight="1">
      <c r="B4" s="21"/>
      <c r="D4" s="104" t="s">
        <v>91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672" t="str">
        <f>'Rekapitulace stavby'!K6</f>
        <v>Stavební úpravy st.271, Hajnice</v>
      </c>
      <c r="F7" s="673"/>
      <c r="G7" s="673"/>
      <c r="H7" s="673"/>
      <c r="L7" s="21"/>
    </row>
    <row r="8" spans="1:46" s="2" customFormat="1" ht="12" customHeight="1">
      <c r="A8" s="35"/>
      <c r="B8" s="40"/>
      <c r="C8" s="35"/>
      <c r="D8" s="106" t="s">
        <v>92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674" t="s">
        <v>1019</v>
      </c>
      <c r="F9" s="675"/>
      <c r="G9" s="675"/>
      <c r="H9" s="67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>
        <f>'Rekapitulace stavby'!AN8</f>
        <v>44684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24</v>
      </c>
      <c r="E14" s="35"/>
      <c r="F14" s="35"/>
      <c r="G14" s="35"/>
      <c r="H14" s="35"/>
      <c r="I14" s="106" t="s">
        <v>25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26</v>
      </c>
      <c r="F15" s="35"/>
      <c r="G15" s="35"/>
      <c r="H15" s="35"/>
      <c r="I15" s="106" t="s">
        <v>27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28</v>
      </c>
      <c r="E17" s="35"/>
      <c r="F17" s="35"/>
      <c r="G17" s="35"/>
      <c r="H17" s="35"/>
      <c r="I17" s="106" t="s">
        <v>25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676" t="str">
        <f>'Rekapitulace stavby'!E14</f>
        <v>Vyplň údaj</v>
      </c>
      <c r="F18" s="677"/>
      <c r="G18" s="677"/>
      <c r="H18" s="677"/>
      <c r="I18" s="106" t="s">
        <v>27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30</v>
      </c>
      <c r="E20" s="35"/>
      <c r="F20" s="35"/>
      <c r="G20" s="35"/>
      <c r="H20" s="35"/>
      <c r="I20" s="106" t="s">
        <v>25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31</v>
      </c>
      <c r="F21" s="35"/>
      <c r="G21" s="35"/>
      <c r="H21" s="35"/>
      <c r="I21" s="106" t="s">
        <v>27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33</v>
      </c>
      <c r="E23" s="35"/>
      <c r="F23" s="35"/>
      <c r="G23" s="35"/>
      <c r="H23" s="35"/>
      <c r="I23" s="106" t="s">
        <v>25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34</v>
      </c>
      <c r="F24" s="35"/>
      <c r="G24" s="35"/>
      <c r="H24" s="35"/>
      <c r="I24" s="106" t="s">
        <v>27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678" t="s">
        <v>19</v>
      </c>
      <c r="F27" s="678"/>
      <c r="G27" s="678"/>
      <c r="H27" s="67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41</v>
      </c>
      <c r="E33" s="106" t="s">
        <v>42</v>
      </c>
      <c r="F33" s="118">
        <f>ROUND((SUM(BE80:BE93)),  2)</f>
        <v>0</v>
      </c>
      <c r="G33" s="35"/>
      <c r="H33" s="35"/>
      <c r="I33" s="119">
        <v>0.21</v>
      </c>
      <c r="J33" s="118">
        <f>ROUND(((SUM(BE80:BE93))*I33),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43</v>
      </c>
      <c r="F34" s="118">
        <f>ROUND((SUM(BF80:BF93)),  2)</f>
        <v>0</v>
      </c>
      <c r="G34" s="35"/>
      <c r="H34" s="35"/>
      <c r="I34" s="119">
        <v>0.15</v>
      </c>
      <c r="J34" s="118">
        <f>ROUND(((SUM(BF80:BF93))*I34),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44</v>
      </c>
      <c r="F35" s="118">
        <f>ROUND((SUM(BG80:BG93)),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45</v>
      </c>
      <c r="F36" s="118">
        <f>ROUND((SUM(BH80:BH93)),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46</v>
      </c>
      <c r="F37" s="118">
        <f>ROUND((SUM(BI80:BI93)),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670" t="str">
        <f>E7</f>
        <v>Stavební úpravy st.271, Hajnice</v>
      </c>
      <c r="F48" s="671"/>
      <c r="G48" s="671"/>
      <c r="H48" s="6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658" t="str">
        <f>E9</f>
        <v>03 - Vedlejší a ostatní náklady - UZNATELNÉ NÁKLADY</v>
      </c>
      <c r="F50" s="669"/>
      <c r="G50" s="669"/>
      <c r="H50" s="66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k.ú.Brusnice</v>
      </c>
      <c r="G52" s="37"/>
      <c r="H52" s="37"/>
      <c r="I52" s="30" t="s">
        <v>23</v>
      </c>
      <c r="J52" s="60">
        <f>IF(J12="","",J12)</f>
        <v>44684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24</v>
      </c>
      <c r="D54" s="37"/>
      <c r="E54" s="37"/>
      <c r="F54" s="28" t="str">
        <f>E15</f>
        <v>Barevné domky Hajnice, Hajnice 46, Hajnice</v>
      </c>
      <c r="G54" s="37"/>
      <c r="H54" s="37"/>
      <c r="I54" s="30" t="s">
        <v>30</v>
      </c>
      <c r="J54" s="33" t="str">
        <f>E21</f>
        <v>Vladimír Mucha, DiS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Ondřej Gerhart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4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95</v>
      </c>
      <c r="D57" s="132"/>
      <c r="E57" s="132"/>
      <c r="F57" s="132"/>
      <c r="G57" s="132"/>
      <c r="H57" s="132"/>
      <c r="I57" s="132"/>
      <c r="J57" s="133" t="s">
        <v>96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4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" customHeight="1">
      <c r="B60" s="135"/>
      <c r="C60" s="136"/>
      <c r="D60" s="137" t="s">
        <v>1020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" customHeight="1">
      <c r="A67" s="35"/>
      <c r="B67" s="36"/>
      <c r="C67" s="24" t="s">
        <v>119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670" t="str">
        <f>E7</f>
        <v>Stavební úpravy st.271, Hajnice</v>
      </c>
      <c r="F70" s="671"/>
      <c r="G70" s="671"/>
      <c r="H70" s="671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92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658" t="str">
        <f>E9</f>
        <v>03 - Vedlejší a ostatní náklady - UZNATELNÉ NÁKLADY</v>
      </c>
      <c r="F72" s="669"/>
      <c r="G72" s="669"/>
      <c r="H72" s="669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>k.ú.Brusnice</v>
      </c>
      <c r="G74" s="37"/>
      <c r="H74" s="37"/>
      <c r="I74" s="30" t="s">
        <v>23</v>
      </c>
      <c r="J74" s="60">
        <f>IF(J12="","",J12)</f>
        <v>44684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15" customHeight="1">
      <c r="A76" s="35"/>
      <c r="B76" s="36"/>
      <c r="C76" s="30" t="s">
        <v>24</v>
      </c>
      <c r="D76" s="37"/>
      <c r="E76" s="37"/>
      <c r="F76" s="28" t="str">
        <f>E15</f>
        <v>Barevné domky Hajnice, Hajnice 46, Hajnice</v>
      </c>
      <c r="G76" s="37"/>
      <c r="H76" s="37"/>
      <c r="I76" s="30" t="s">
        <v>30</v>
      </c>
      <c r="J76" s="33" t="str">
        <f>E21</f>
        <v>Vladimír Mucha, DiS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15" customHeight="1">
      <c r="A77" s="35"/>
      <c r="B77" s="36"/>
      <c r="C77" s="30" t="s">
        <v>28</v>
      </c>
      <c r="D77" s="37"/>
      <c r="E77" s="37"/>
      <c r="F77" s="28" t="str">
        <f>IF(E18="","",E18)</f>
        <v>Vyplň údaj</v>
      </c>
      <c r="G77" s="37"/>
      <c r="H77" s="37"/>
      <c r="I77" s="30" t="s">
        <v>33</v>
      </c>
      <c r="J77" s="33" t="str">
        <f>E24</f>
        <v>Ondřej Gerhart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4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7"/>
      <c r="B79" s="148"/>
      <c r="C79" s="149" t="s">
        <v>120</v>
      </c>
      <c r="D79" s="150" t="s">
        <v>56</v>
      </c>
      <c r="E79" s="150" t="s">
        <v>52</v>
      </c>
      <c r="F79" s="150" t="s">
        <v>53</v>
      </c>
      <c r="G79" s="150" t="s">
        <v>121</v>
      </c>
      <c r="H79" s="150" t="s">
        <v>122</v>
      </c>
      <c r="I79" s="150" t="s">
        <v>123</v>
      </c>
      <c r="J79" s="150" t="s">
        <v>96</v>
      </c>
      <c r="K79" s="151" t="s">
        <v>124</v>
      </c>
      <c r="L79" s="152"/>
      <c r="M79" s="69" t="s">
        <v>19</v>
      </c>
      <c r="N79" s="70" t="s">
        <v>41</v>
      </c>
      <c r="O79" s="70" t="s">
        <v>125</v>
      </c>
      <c r="P79" s="70" t="s">
        <v>126</v>
      </c>
      <c r="Q79" s="70" t="s">
        <v>127</v>
      </c>
      <c r="R79" s="70" t="s">
        <v>128</v>
      </c>
      <c r="S79" s="70" t="s">
        <v>129</v>
      </c>
      <c r="T79" s="71" t="s">
        <v>130</v>
      </c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</row>
    <row r="80" spans="1:63" s="2" customFormat="1" ht="22.75" customHeight="1">
      <c r="A80" s="35"/>
      <c r="B80" s="36"/>
      <c r="C80" s="76" t="s">
        <v>131</v>
      </c>
      <c r="D80" s="37"/>
      <c r="E80" s="37"/>
      <c r="F80" s="37"/>
      <c r="G80" s="37"/>
      <c r="H80" s="37"/>
      <c r="I80" s="37"/>
      <c r="J80" s="153">
        <f>BK80</f>
        <v>0</v>
      </c>
      <c r="K80" s="37"/>
      <c r="L80" s="40"/>
      <c r="M80" s="72"/>
      <c r="N80" s="154"/>
      <c r="O80" s="73"/>
      <c r="P80" s="155">
        <f>P81</f>
        <v>0</v>
      </c>
      <c r="Q80" s="73"/>
      <c r="R80" s="155">
        <f>R81</f>
        <v>0</v>
      </c>
      <c r="S80" s="73"/>
      <c r="T80" s="15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70</v>
      </c>
      <c r="AU80" s="18" t="s">
        <v>97</v>
      </c>
      <c r="BK80" s="157">
        <f>BK81</f>
        <v>0</v>
      </c>
    </row>
    <row r="81" spans="1:65" s="12" customFormat="1" ht="26" customHeight="1">
      <c r="B81" s="158"/>
      <c r="C81" s="159"/>
      <c r="D81" s="160" t="s">
        <v>70</v>
      </c>
      <c r="E81" s="161" t="s">
        <v>1021</v>
      </c>
      <c r="F81" s="161" t="s">
        <v>1022</v>
      </c>
      <c r="G81" s="159"/>
      <c r="H81" s="159"/>
      <c r="I81" s="162"/>
      <c r="J81" s="163">
        <f>BK81</f>
        <v>0</v>
      </c>
      <c r="K81" s="159"/>
      <c r="L81" s="164"/>
      <c r="M81" s="165"/>
      <c r="N81" s="166"/>
      <c r="O81" s="166"/>
      <c r="P81" s="167">
        <f>SUM(P82:P93)</f>
        <v>0</v>
      </c>
      <c r="Q81" s="166"/>
      <c r="R81" s="167">
        <f>SUM(R82:R93)</f>
        <v>0</v>
      </c>
      <c r="S81" s="166"/>
      <c r="T81" s="168">
        <f>SUM(T82:T93)</f>
        <v>0</v>
      </c>
      <c r="AR81" s="169" t="s">
        <v>171</v>
      </c>
      <c r="AT81" s="170" t="s">
        <v>70</v>
      </c>
      <c r="AU81" s="170" t="s">
        <v>71</v>
      </c>
      <c r="AY81" s="169" t="s">
        <v>134</v>
      </c>
      <c r="BK81" s="171">
        <f>SUM(BK82:BK93)</f>
        <v>0</v>
      </c>
    </row>
    <row r="82" spans="1:65" s="2" customFormat="1" ht="44.25" customHeight="1">
      <c r="A82" s="35"/>
      <c r="B82" s="36"/>
      <c r="C82" s="174" t="s">
        <v>79</v>
      </c>
      <c r="D82" s="174" t="s">
        <v>137</v>
      </c>
      <c r="E82" s="175" t="s">
        <v>1023</v>
      </c>
      <c r="F82" s="176" t="s">
        <v>1024</v>
      </c>
      <c r="G82" s="177" t="s">
        <v>454</v>
      </c>
      <c r="H82" s="178">
        <v>1</v>
      </c>
      <c r="I82" s="179"/>
      <c r="J82" s="180">
        <f>ROUND(I82*H82,2)</f>
        <v>0</v>
      </c>
      <c r="K82" s="176" t="s">
        <v>19</v>
      </c>
      <c r="L82" s="40"/>
      <c r="M82" s="181" t="s">
        <v>19</v>
      </c>
      <c r="N82" s="182" t="s">
        <v>43</v>
      </c>
      <c r="O82" s="65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1025</v>
      </c>
      <c r="AT82" s="185" t="s">
        <v>137</v>
      </c>
      <c r="AU82" s="185" t="s">
        <v>79</v>
      </c>
      <c r="AY82" s="18" t="s">
        <v>134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8" t="s">
        <v>143</v>
      </c>
      <c r="BK82" s="186">
        <f>ROUND(I82*H82,2)</f>
        <v>0</v>
      </c>
      <c r="BL82" s="18" t="s">
        <v>1025</v>
      </c>
      <c r="BM82" s="185" t="s">
        <v>1026</v>
      </c>
    </row>
    <row r="83" spans="1:65" s="2" customFormat="1" ht="27">
      <c r="A83" s="35"/>
      <c r="B83" s="36"/>
      <c r="C83" s="37"/>
      <c r="D83" s="187" t="s">
        <v>145</v>
      </c>
      <c r="E83" s="37"/>
      <c r="F83" s="188" t="s">
        <v>1024</v>
      </c>
      <c r="G83" s="37"/>
      <c r="H83" s="37"/>
      <c r="I83" s="189"/>
      <c r="J83" s="37"/>
      <c r="K83" s="37"/>
      <c r="L83" s="40"/>
      <c r="M83" s="190"/>
      <c r="N83" s="191"/>
      <c r="O83" s="65"/>
      <c r="P83" s="65"/>
      <c r="Q83" s="65"/>
      <c r="R83" s="65"/>
      <c r="S83" s="65"/>
      <c r="T83" s="66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145</v>
      </c>
      <c r="AU83" s="18" t="s">
        <v>79</v>
      </c>
    </row>
    <row r="84" spans="1:65" s="2" customFormat="1" ht="76.400000000000006" customHeight="1">
      <c r="A84" s="35"/>
      <c r="B84" s="36"/>
      <c r="C84" s="174" t="s">
        <v>143</v>
      </c>
      <c r="D84" s="174" t="s">
        <v>137</v>
      </c>
      <c r="E84" s="175" t="s">
        <v>1027</v>
      </c>
      <c r="F84" s="176" t="s">
        <v>1028</v>
      </c>
      <c r="G84" s="177" t="s">
        <v>454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181" t="s">
        <v>19</v>
      </c>
      <c r="N84" s="182" t="s">
        <v>43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1025</v>
      </c>
      <c r="AT84" s="185" t="s">
        <v>137</v>
      </c>
      <c r="AU84" s="185" t="s">
        <v>79</v>
      </c>
      <c r="AY84" s="18" t="s">
        <v>134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143</v>
      </c>
      <c r="BK84" s="186">
        <f>ROUND(I84*H84,2)</f>
        <v>0</v>
      </c>
      <c r="BL84" s="18" t="s">
        <v>1025</v>
      </c>
      <c r="BM84" s="185" t="s">
        <v>1029</v>
      </c>
    </row>
    <row r="85" spans="1:65" s="2" customFormat="1" ht="45">
      <c r="A85" s="35"/>
      <c r="B85" s="36"/>
      <c r="C85" s="37"/>
      <c r="D85" s="187" t="s">
        <v>145</v>
      </c>
      <c r="E85" s="37"/>
      <c r="F85" s="188" t="s">
        <v>1030</v>
      </c>
      <c r="G85" s="37"/>
      <c r="H85" s="37"/>
      <c r="I85" s="189"/>
      <c r="J85" s="37"/>
      <c r="K85" s="37"/>
      <c r="L85" s="40"/>
      <c r="M85" s="190"/>
      <c r="N85" s="191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145</v>
      </c>
      <c r="AU85" s="18" t="s">
        <v>79</v>
      </c>
    </row>
    <row r="86" spans="1:65" s="2" customFormat="1" ht="78" customHeight="1">
      <c r="A86" s="35"/>
      <c r="B86" s="36"/>
      <c r="C86" s="174" t="s">
        <v>135</v>
      </c>
      <c r="D86" s="174" t="s">
        <v>137</v>
      </c>
      <c r="E86" s="175" t="s">
        <v>1031</v>
      </c>
      <c r="F86" s="176" t="s">
        <v>1032</v>
      </c>
      <c r="G86" s="177" t="s">
        <v>454</v>
      </c>
      <c r="H86" s="178">
        <v>1</v>
      </c>
      <c r="I86" s="179"/>
      <c r="J86" s="180">
        <f>ROUND(I86*H86,2)</f>
        <v>0</v>
      </c>
      <c r="K86" s="176" t="s">
        <v>19</v>
      </c>
      <c r="L86" s="40"/>
      <c r="M86" s="181" t="s">
        <v>19</v>
      </c>
      <c r="N86" s="182" t="s">
        <v>43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1025</v>
      </c>
      <c r="AT86" s="185" t="s">
        <v>137</v>
      </c>
      <c r="AU86" s="185" t="s">
        <v>79</v>
      </c>
      <c r="AY86" s="18" t="s">
        <v>134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143</v>
      </c>
      <c r="BK86" s="186">
        <f>ROUND(I86*H86,2)</f>
        <v>0</v>
      </c>
      <c r="BL86" s="18" t="s">
        <v>1025</v>
      </c>
      <c r="BM86" s="185" t="s">
        <v>1033</v>
      </c>
    </row>
    <row r="87" spans="1:65" s="2" customFormat="1" ht="126">
      <c r="A87" s="35"/>
      <c r="B87" s="36"/>
      <c r="C87" s="37"/>
      <c r="D87" s="187" t="s">
        <v>145</v>
      </c>
      <c r="E87" s="37"/>
      <c r="F87" s="188" t="s">
        <v>1034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145</v>
      </c>
      <c r="AU87" s="18" t="s">
        <v>79</v>
      </c>
    </row>
    <row r="88" spans="1:65" s="2" customFormat="1" ht="78" customHeight="1">
      <c r="A88" s="35"/>
      <c r="B88" s="36"/>
      <c r="C88" s="174" t="s">
        <v>142</v>
      </c>
      <c r="D88" s="174" t="s">
        <v>137</v>
      </c>
      <c r="E88" s="175" t="s">
        <v>1035</v>
      </c>
      <c r="F88" s="176" t="s">
        <v>1036</v>
      </c>
      <c r="G88" s="177" t="s">
        <v>454</v>
      </c>
      <c r="H88" s="178">
        <v>1</v>
      </c>
      <c r="I88" s="179"/>
      <c r="J88" s="180">
        <f>ROUND(I88*H88,2)</f>
        <v>0</v>
      </c>
      <c r="K88" s="176" t="s">
        <v>19</v>
      </c>
      <c r="L88" s="40"/>
      <c r="M88" s="181" t="s">
        <v>19</v>
      </c>
      <c r="N88" s="182" t="s">
        <v>43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1025</v>
      </c>
      <c r="AT88" s="185" t="s">
        <v>137</v>
      </c>
      <c r="AU88" s="185" t="s">
        <v>79</v>
      </c>
      <c r="AY88" s="18" t="s">
        <v>134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143</v>
      </c>
      <c r="BK88" s="186">
        <f>ROUND(I88*H88,2)</f>
        <v>0</v>
      </c>
      <c r="BL88" s="18" t="s">
        <v>1025</v>
      </c>
      <c r="BM88" s="185" t="s">
        <v>1037</v>
      </c>
    </row>
    <row r="89" spans="1:65" s="2" customFormat="1" ht="72">
      <c r="A89" s="35"/>
      <c r="B89" s="36"/>
      <c r="C89" s="37"/>
      <c r="D89" s="187" t="s">
        <v>145</v>
      </c>
      <c r="E89" s="37"/>
      <c r="F89" s="188" t="s">
        <v>1038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145</v>
      </c>
      <c r="AU89" s="18" t="s">
        <v>79</v>
      </c>
    </row>
    <row r="90" spans="1:65" s="2" customFormat="1" ht="24.15" customHeight="1">
      <c r="A90" s="35"/>
      <c r="B90" s="36"/>
      <c r="C90" s="174" t="s">
        <v>171</v>
      </c>
      <c r="D90" s="174" t="s">
        <v>137</v>
      </c>
      <c r="E90" s="175" t="s">
        <v>1039</v>
      </c>
      <c r="F90" s="176" t="s">
        <v>1040</v>
      </c>
      <c r="G90" s="177" t="s">
        <v>454</v>
      </c>
      <c r="H90" s="178">
        <v>1</v>
      </c>
      <c r="I90" s="179"/>
      <c r="J90" s="180">
        <f>ROUND(I90*H90,2)</f>
        <v>0</v>
      </c>
      <c r="K90" s="176" t="s">
        <v>19</v>
      </c>
      <c r="L90" s="40"/>
      <c r="M90" s="181" t="s">
        <v>19</v>
      </c>
      <c r="N90" s="182" t="s">
        <v>43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1025</v>
      </c>
      <c r="AT90" s="185" t="s">
        <v>137</v>
      </c>
      <c r="AU90" s="185" t="s">
        <v>79</v>
      </c>
      <c r="AY90" s="18" t="s">
        <v>134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143</v>
      </c>
      <c r="BK90" s="186">
        <f>ROUND(I90*H90,2)</f>
        <v>0</v>
      </c>
      <c r="BL90" s="18" t="s">
        <v>1025</v>
      </c>
      <c r="BM90" s="185" t="s">
        <v>1041</v>
      </c>
    </row>
    <row r="91" spans="1:65" s="2" customFormat="1">
      <c r="A91" s="35"/>
      <c r="B91" s="36"/>
      <c r="C91" s="37"/>
      <c r="D91" s="187" t="s">
        <v>145</v>
      </c>
      <c r="E91" s="37"/>
      <c r="F91" s="188" t="s">
        <v>1040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145</v>
      </c>
      <c r="AU91" s="18" t="s">
        <v>79</v>
      </c>
    </row>
    <row r="92" spans="1:65" s="2" customFormat="1" ht="37.75" customHeight="1">
      <c r="A92" s="35"/>
      <c r="B92" s="36"/>
      <c r="C92" s="174" t="s">
        <v>179</v>
      </c>
      <c r="D92" s="174" t="s">
        <v>137</v>
      </c>
      <c r="E92" s="175" t="s">
        <v>1042</v>
      </c>
      <c r="F92" s="176" t="s">
        <v>1043</v>
      </c>
      <c r="G92" s="177" t="s">
        <v>1044</v>
      </c>
      <c r="H92" s="178">
        <v>1</v>
      </c>
      <c r="I92" s="179"/>
      <c r="J92" s="180">
        <f>ROUND(I92*H92,2)</f>
        <v>0</v>
      </c>
      <c r="K92" s="176" t="s">
        <v>19</v>
      </c>
      <c r="L92" s="40"/>
      <c r="M92" s="181" t="s">
        <v>19</v>
      </c>
      <c r="N92" s="182" t="s">
        <v>43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1025</v>
      </c>
      <c r="AT92" s="185" t="s">
        <v>137</v>
      </c>
      <c r="AU92" s="185" t="s">
        <v>79</v>
      </c>
      <c r="AY92" s="18" t="s">
        <v>134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143</v>
      </c>
      <c r="BK92" s="186">
        <f>ROUND(I92*H92,2)</f>
        <v>0</v>
      </c>
      <c r="BL92" s="18" t="s">
        <v>1025</v>
      </c>
      <c r="BM92" s="185" t="s">
        <v>1045</v>
      </c>
    </row>
    <row r="93" spans="1:65" s="2" customFormat="1" ht="18">
      <c r="A93" s="35"/>
      <c r="B93" s="36"/>
      <c r="C93" s="37"/>
      <c r="D93" s="187" t="s">
        <v>145</v>
      </c>
      <c r="E93" s="37"/>
      <c r="F93" s="188" t="s">
        <v>1043</v>
      </c>
      <c r="G93" s="37"/>
      <c r="H93" s="37"/>
      <c r="I93" s="189"/>
      <c r="J93" s="37"/>
      <c r="K93" s="37"/>
      <c r="L93" s="40"/>
      <c r="M93" s="236"/>
      <c r="N93" s="237"/>
      <c r="O93" s="238"/>
      <c r="P93" s="238"/>
      <c r="Q93" s="238"/>
      <c r="R93" s="238"/>
      <c r="S93" s="238"/>
      <c r="T93" s="239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145</v>
      </c>
      <c r="AU93" s="18" t="s">
        <v>79</v>
      </c>
    </row>
    <row r="94" spans="1:65" s="2" customFormat="1" ht="6.9" customHeight="1">
      <c r="A94" s="35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0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algorithmName="SHA-512" hashValue="1QFmhTbN4iG9ISBWrX09DOMZ+8t+ezmCTcPYtwl6iaH6XYXW/OlTFoBKAJsgyk2AlDz0vBfmIRcGGtixtvSiAA==" saltValue="4g/07vjXSBHj6LsPmpNC8M0SzEN6GUGeZXATQL/wMhLXFpBYNiVPSruqWobhZvQDy6d1yOpT2AMrQBlr86zMtA==" spinCount="100000" sheet="1" objects="1" scenarios="1" formatColumns="0" formatRows="0" autoFilter="0"/>
  <autoFilter ref="C79:K93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92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88671875" style="1" customWidth="1"/>
    <col min="7" max="7" width="7.44140625" style="1" customWidth="1"/>
    <col min="8" max="8" width="14" style="1" customWidth="1"/>
    <col min="9" max="9" width="15.88671875" style="1" customWidth="1"/>
    <col min="10" max="11" width="22.33203125" style="1" customWidth="1"/>
    <col min="12" max="12" width="9.33203125" style="1" customWidth="1"/>
    <col min="13" max="13" width="10.886718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" customHeight="1">
      <c r="L2" s="629"/>
      <c r="M2" s="629"/>
      <c r="N2" s="629"/>
      <c r="O2" s="629"/>
      <c r="P2" s="629"/>
      <c r="Q2" s="629"/>
      <c r="R2" s="629"/>
      <c r="S2" s="629"/>
      <c r="T2" s="629"/>
      <c r="U2" s="629"/>
      <c r="V2" s="629"/>
      <c r="AT2" s="18" t="s">
        <v>90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" customHeight="1">
      <c r="B4" s="21"/>
      <c r="D4" s="104" t="s">
        <v>91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672" t="str">
        <f>'Rekapitulace stavby'!K6</f>
        <v>Stavební úpravy st.271, Hajnice</v>
      </c>
      <c r="F7" s="673"/>
      <c r="G7" s="673"/>
      <c r="H7" s="673"/>
      <c r="L7" s="21"/>
    </row>
    <row r="8" spans="1:46" s="2" customFormat="1" ht="12" customHeight="1">
      <c r="A8" s="35"/>
      <c r="B8" s="40"/>
      <c r="C8" s="35"/>
      <c r="D8" s="106" t="s">
        <v>92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674" t="s">
        <v>1046</v>
      </c>
      <c r="F9" s="675"/>
      <c r="G9" s="675"/>
      <c r="H9" s="67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>
        <f>'Rekapitulace stavby'!AN8</f>
        <v>44684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75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24</v>
      </c>
      <c r="E14" s="35"/>
      <c r="F14" s="35"/>
      <c r="G14" s="35"/>
      <c r="H14" s="35"/>
      <c r="I14" s="106" t="s">
        <v>25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26</v>
      </c>
      <c r="F15" s="35"/>
      <c r="G15" s="35"/>
      <c r="H15" s="35"/>
      <c r="I15" s="106" t="s">
        <v>27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28</v>
      </c>
      <c r="E17" s="35"/>
      <c r="F17" s="35"/>
      <c r="G17" s="35"/>
      <c r="H17" s="35"/>
      <c r="I17" s="106" t="s">
        <v>25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676" t="str">
        <f>'Rekapitulace stavby'!E14</f>
        <v>Vyplň údaj</v>
      </c>
      <c r="F18" s="677"/>
      <c r="G18" s="677"/>
      <c r="H18" s="677"/>
      <c r="I18" s="106" t="s">
        <v>27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30</v>
      </c>
      <c r="E20" s="35"/>
      <c r="F20" s="35"/>
      <c r="G20" s="35"/>
      <c r="H20" s="35"/>
      <c r="I20" s="106" t="s">
        <v>25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31</v>
      </c>
      <c r="F21" s="35"/>
      <c r="G21" s="35"/>
      <c r="H21" s="35"/>
      <c r="I21" s="106" t="s">
        <v>27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33</v>
      </c>
      <c r="E23" s="35"/>
      <c r="F23" s="35"/>
      <c r="G23" s="35"/>
      <c r="H23" s="35"/>
      <c r="I23" s="106" t="s">
        <v>25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34</v>
      </c>
      <c r="F24" s="35"/>
      <c r="G24" s="35"/>
      <c r="H24" s="35"/>
      <c r="I24" s="106" t="s">
        <v>27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678" t="s">
        <v>19</v>
      </c>
      <c r="F27" s="678"/>
      <c r="G27" s="678"/>
      <c r="H27" s="67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4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41</v>
      </c>
      <c r="E33" s="106" t="s">
        <v>42</v>
      </c>
      <c r="F33" s="118">
        <f>ROUND((SUM(BE80:BE91)),  2)</f>
        <v>0</v>
      </c>
      <c r="G33" s="35"/>
      <c r="H33" s="35"/>
      <c r="I33" s="119">
        <v>0.21</v>
      </c>
      <c r="J33" s="118">
        <f>ROUND(((SUM(BE80:BE91))*I33),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43</v>
      </c>
      <c r="F34" s="118">
        <f>ROUND((SUM(BF80:BF91)),  2)</f>
        <v>0</v>
      </c>
      <c r="G34" s="35"/>
      <c r="H34" s="35"/>
      <c r="I34" s="119">
        <v>0.15</v>
      </c>
      <c r="J34" s="118">
        <f>ROUND(((SUM(BF80:BF91))*I34),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44</v>
      </c>
      <c r="F35" s="118">
        <f>ROUND((SUM(BG80:BG91)),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45</v>
      </c>
      <c r="F36" s="118">
        <f>ROUND((SUM(BH80:BH91)),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46</v>
      </c>
      <c r="F37" s="118">
        <f>ROUND((SUM(BI80:BI91)),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4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670" t="str">
        <f>E7</f>
        <v>Stavební úpravy st.271, Hajnice</v>
      </c>
      <c r="F48" s="671"/>
      <c r="G48" s="671"/>
      <c r="H48" s="671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658" t="str">
        <f>E9</f>
        <v>04 - Vedlejší a ostatní náklady - NEUZNATELNÉ NÁKLADY</v>
      </c>
      <c r="F50" s="669"/>
      <c r="G50" s="669"/>
      <c r="H50" s="66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k.ú.Brusnice</v>
      </c>
      <c r="G52" s="37"/>
      <c r="H52" s="37"/>
      <c r="I52" s="30" t="s">
        <v>23</v>
      </c>
      <c r="J52" s="60">
        <f>IF(J12="","",J12)</f>
        <v>44684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15" customHeight="1">
      <c r="A54" s="35"/>
      <c r="B54" s="36"/>
      <c r="C54" s="30" t="s">
        <v>24</v>
      </c>
      <c r="D54" s="37"/>
      <c r="E54" s="37"/>
      <c r="F54" s="28" t="str">
        <f>E15</f>
        <v>Barevné domky Hajnice, Hajnice 46, Hajnice</v>
      </c>
      <c r="G54" s="37"/>
      <c r="H54" s="37"/>
      <c r="I54" s="30" t="s">
        <v>30</v>
      </c>
      <c r="J54" s="33" t="str">
        <f>E21</f>
        <v>Vladimír Mucha, DiS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Ondřej Gerhart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4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95</v>
      </c>
      <c r="D57" s="132"/>
      <c r="E57" s="132"/>
      <c r="F57" s="132"/>
      <c r="G57" s="132"/>
      <c r="H57" s="132"/>
      <c r="I57" s="132"/>
      <c r="J57" s="133" t="s">
        <v>96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4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75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" customHeight="1">
      <c r="B60" s="135"/>
      <c r="C60" s="136"/>
      <c r="D60" s="137" t="s">
        <v>1020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" customHeight="1">
      <c r="A67" s="35"/>
      <c r="B67" s="36"/>
      <c r="C67" s="24" t="s">
        <v>119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670" t="str">
        <f>E7</f>
        <v>Stavební úpravy st.271, Hajnice</v>
      </c>
      <c r="F70" s="671"/>
      <c r="G70" s="671"/>
      <c r="H70" s="671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92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658" t="str">
        <f>E9</f>
        <v>04 - Vedlejší a ostatní náklady - NEUZNATELNÉ NÁKLADY</v>
      </c>
      <c r="F72" s="669"/>
      <c r="G72" s="669"/>
      <c r="H72" s="669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>k.ú.Brusnice</v>
      </c>
      <c r="G74" s="37"/>
      <c r="H74" s="37"/>
      <c r="I74" s="30" t="s">
        <v>23</v>
      </c>
      <c r="J74" s="60">
        <f>IF(J12="","",J12)</f>
        <v>44684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15" customHeight="1">
      <c r="A76" s="35"/>
      <c r="B76" s="36"/>
      <c r="C76" s="30" t="s">
        <v>24</v>
      </c>
      <c r="D76" s="37"/>
      <c r="E76" s="37"/>
      <c r="F76" s="28" t="str">
        <f>E15</f>
        <v>Barevné domky Hajnice, Hajnice 46, Hajnice</v>
      </c>
      <c r="G76" s="37"/>
      <c r="H76" s="37"/>
      <c r="I76" s="30" t="s">
        <v>30</v>
      </c>
      <c r="J76" s="33" t="str">
        <f>E21</f>
        <v>Vladimír Mucha, DiS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15" customHeight="1">
      <c r="A77" s="35"/>
      <c r="B77" s="36"/>
      <c r="C77" s="30" t="s">
        <v>28</v>
      </c>
      <c r="D77" s="37"/>
      <c r="E77" s="37"/>
      <c r="F77" s="28" t="str">
        <f>IF(E18="","",E18)</f>
        <v>Vyplň údaj</v>
      </c>
      <c r="G77" s="37"/>
      <c r="H77" s="37"/>
      <c r="I77" s="30" t="s">
        <v>33</v>
      </c>
      <c r="J77" s="33" t="str">
        <f>E24</f>
        <v>Ondřej Gerhart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4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7"/>
      <c r="B79" s="148"/>
      <c r="C79" s="149" t="s">
        <v>120</v>
      </c>
      <c r="D79" s="150" t="s">
        <v>56</v>
      </c>
      <c r="E79" s="150" t="s">
        <v>52</v>
      </c>
      <c r="F79" s="150" t="s">
        <v>53</v>
      </c>
      <c r="G79" s="150" t="s">
        <v>121</v>
      </c>
      <c r="H79" s="150" t="s">
        <v>122</v>
      </c>
      <c r="I79" s="150" t="s">
        <v>123</v>
      </c>
      <c r="J79" s="150" t="s">
        <v>96</v>
      </c>
      <c r="K79" s="151" t="s">
        <v>124</v>
      </c>
      <c r="L79" s="152"/>
      <c r="M79" s="69" t="s">
        <v>19</v>
      </c>
      <c r="N79" s="70" t="s">
        <v>41</v>
      </c>
      <c r="O79" s="70" t="s">
        <v>125</v>
      </c>
      <c r="P79" s="70" t="s">
        <v>126</v>
      </c>
      <c r="Q79" s="70" t="s">
        <v>127</v>
      </c>
      <c r="R79" s="70" t="s">
        <v>128</v>
      </c>
      <c r="S79" s="70" t="s">
        <v>129</v>
      </c>
      <c r="T79" s="71" t="s">
        <v>130</v>
      </c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</row>
    <row r="80" spans="1:63" s="2" customFormat="1" ht="22.75" customHeight="1">
      <c r="A80" s="35"/>
      <c r="B80" s="36"/>
      <c r="C80" s="76" t="s">
        <v>131</v>
      </c>
      <c r="D80" s="37"/>
      <c r="E80" s="37"/>
      <c r="F80" s="37"/>
      <c r="G80" s="37"/>
      <c r="H80" s="37"/>
      <c r="I80" s="37"/>
      <c r="J80" s="153">
        <f>BK80</f>
        <v>0</v>
      </c>
      <c r="K80" s="37"/>
      <c r="L80" s="40"/>
      <c r="M80" s="72"/>
      <c r="N80" s="154"/>
      <c r="O80" s="73"/>
      <c r="P80" s="155">
        <f>P81</f>
        <v>0</v>
      </c>
      <c r="Q80" s="73"/>
      <c r="R80" s="155">
        <f>R81</f>
        <v>0</v>
      </c>
      <c r="S80" s="73"/>
      <c r="T80" s="15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70</v>
      </c>
      <c r="AU80" s="18" t="s">
        <v>97</v>
      </c>
      <c r="BK80" s="157">
        <f>BK81</f>
        <v>0</v>
      </c>
    </row>
    <row r="81" spans="1:65" s="12" customFormat="1" ht="26" customHeight="1">
      <c r="B81" s="158"/>
      <c r="C81" s="159"/>
      <c r="D81" s="160" t="s">
        <v>70</v>
      </c>
      <c r="E81" s="161" t="s">
        <v>1021</v>
      </c>
      <c r="F81" s="161" t="s">
        <v>1022</v>
      </c>
      <c r="G81" s="159"/>
      <c r="H81" s="159"/>
      <c r="I81" s="162"/>
      <c r="J81" s="163">
        <f>BK81</f>
        <v>0</v>
      </c>
      <c r="K81" s="159"/>
      <c r="L81" s="164"/>
      <c r="M81" s="165"/>
      <c r="N81" s="166"/>
      <c r="O81" s="166"/>
      <c r="P81" s="167">
        <f>SUM(P82:P91)</f>
        <v>0</v>
      </c>
      <c r="Q81" s="166"/>
      <c r="R81" s="167">
        <f>SUM(R82:R91)</f>
        <v>0</v>
      </c>
      <c r="S81" s="166"/>
      <c r="T81" s="168">
        <f>SUM(T82:T91)</f>
        <v>0</v>
      </c>
      <c r="AR81" s="169" t="s">
        <v>171</v>
      </c>
      <c r="AT81" s="170" t="s">
        <v>70</v>
      </c>
      <c r="AU81" s="170" t="s">
        <v>71</v>
      </c>
      <c r="AY81" s="169" t="s">
        <v>134</v>
      </c>
      <c r="BK81" s="171">
        <f>SUM(BK82:BK91)</f>
        <v>0</v>
      </c>
    </row>
    <row r="82" spans="1:65" s="2" customFormat="1" ht="44.25" customHeight="1">
      <c r="A82" s="35"/>
      <c r="B82" s="36"/>
      <c r="C82" s="174" t="s">
        <v>79</v>
      </c>
      <c r="D82" s="174" t="s">
        <v>137</v>
      </c>
      <c r="E82" s="175" t="s">
        <v>1023</v>
      </c>
      <c r="F82" s="176" t="s">
        <v>1024</v>
      </c>
      <c r="G82" s="177" t="s">
        <v>454</v>
      </c>
      <c r="H82" s="178">
        <v>1</v>
      </c>
      <c r="I82" s="179"/>
      <c r="J82" s="180">
        <f>ROUND(I82*H82,2)</f>
        <v>0</v>
      </c>
      <c r="K82" s="176" t="s">
        <v>19</v>
      </c>
      <c r="L82" s="40"/>
      <c r="M82" s="181" t="s">
        <v>19</v>
      </c>
      <c r="N82" s="182" t="s">
        <v>43</v>
      </c>
      <c r="O82" s="65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1025</v>
      </c>
      <c r="AT82" s="185" t="s">
        <v>137</v>
      </c>
      <c r="AU82" s="185" t="s">
        <v>79</v>
      </c>
      <c r="AY82" s="18" t="s">
        <v>134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8" t="s">
        <v>143</v>
      </c>
      <c r="BK82" s="186">
        <f>ROUND(I82*H82,2)</f>
        <v>0</v>
      </c>
      <c r="BL82" s="18" t="s">
        <v>1025</v>
      </c>
      <c r="BM82" s="185" t="s">
        <v>1047</v>
      </c>
    </row>
    <row r="83" spans="1:65" s="2" customFormat="1" ht="27">
      <c r="A83" s="35"/>
      <c r="B83" s="36"/>
      <c r="C83" s="37"/>
      <c r="D83" s="187" t="s">
        <v>145</v>
      </c>
      <c r="E83" s="37"/>
      <c r="F83" s="188" t="s">
        <v>1024</v>
      </c>
      <c r="G83" s="37"/>
      <c r="H83" s="37"/>
      <c r="I83" s="189"/>
      <c r="J83" s="37"/>
      <c r="K83" s="37"/>
      <c r="L83" s="40"/>
      <c r="M83" s="190"/>
      <c r="N83" s="191"/>
      <c r="O83" s="65"/>
      <c r="P83" s="65"/>
      <c r="Q83" s="65"/>
      <c r="R83" s="65"/>
      <c r="S83" s="65"/>
      <c r="T83" s="66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145</v>
      </c>
      <c r="AU83" s="18" t="s">
        <v>79</v>
      </c>
    </row>
    <row r="84" spans="1:65" s="2" customFormat="1" ht="76.400000000000006" customHeight="1">
      <c r="A84" s="35"/>
      <c r="B84" s="36"/>
      <c r="C84" s="174" t="s">
        <v>143</v>
      </c>
      <c r="D84" s="174" t="s">
        <v>137</v>
      </c>
      <c r="E84" s="175" t="s">
        <v>1027</v>
      </c>
      <c r="F84" s="176" t="s">
        <v>1028</v>
      </c>
      <c r="G84" s="177" t="s">
        <v>454</v>
      </c>
      <c r="H84" s="178">
        <v>1</v>
      </c>
      <c r="I84" s="179"/>
      <c r="J84" s="180">
        <f>ROUND(I84*H84,2)</f>
        <v>0</v>
      </c>
      <c r="K84" s="176" t="s">
        <v>19</v>
      </c>
      <c r="L84" s="40"/>
      <c r="M84" s="181" t="s">
        <v>19</v>
      </c>
      <c r="N84" s="182" t="s">
        <v>43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1025</v>
      </c>
      <c r="AT84" s="185" t="s">
        <v>137</v>
      </c>
      <c r="AU84" s="185" t="s">
        <v>79</v>
      </c>
      <c r="AY84" s="18" t="s">
        <v>134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143</v>
      </c>
      <c r="BK84" s="186">
        <f>ROUND(I84*H84,2)</f>
        <v>0</v>
      </c>
      <c r="BL84" s="18" t="s">
        <v>1025</v>
      </c>
      <c r="BM84" s="185" t="s">
        <v>1048</v>
      </c>
    </row>
    <row r="85" spans="1:65" s="2" customFormat="1" ht="45">
      <c r="A85" s="35"/>
      <c r="B85" s="36"/>
      <c r="C85" s="37"/>
      <c r="D85" s="187" t="s">
        <v>145</v>
      </c>
      <c r="E85" s="37"/>
      <c r="F85" s="188" t="s">
        <v>1030</v>
      </c>
      <c r="G85" s="37"/>
      <c r="H85" s="37"/>
      <c r="I85" s="189"/>
      <c r="J85" s="37"/>
      <c r="K85" s="37"/>
      <c r="L85" s="40"/>
      <c r="M85" s="190"/>
      <c r="N85" s="191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145</v>
      </c>
      <c r="AU85" s="18" t="s">
        <v>79</v>
      </c>
    </row>
    <row r="86" spans="1:65" s="2" customFormat="1" ht="78" customHeight="1">
      <c r="A86" s="35"/>
      <c r="B86" s="36"/>
      <c r="C86" s="174" t="s">
        <v>135</v>
      </c>
      <c r="D86" s="174" t="s">
        <v>137</v>
      </c>
      <c r="E86" s="175" t="s">
        <v>1031</v>
      </c>
      <c r="F86" s="176" t="s">
        <v>1032</v>
      </c>
      <c r="G86" s="177" t="s">
        <v>454</v>
      </c>
      <c r="H86" s="178">
        <v>1</v>
      </c>
      <c r="I86" s="179"/>
      <c r="J86" s="180">
        <f>ROUND(I86*H86,2)</f>
        <v>0</v>
      </c>
      <c r="K86" s="176" t="s">
        <v>19</v>
      </c>
      <c r="L86" s="40"/>
      <c r="M86" s="181" t="s">
        <v>19</v>
      </c>
      <c r="N86" s="182" t="s">
        <v>43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1025</v>
      </c>
      <c r="AT86" s="185" t="s">
        <v>137</v>
      </c>
      <c r="AU86" s="185" t="s">
        <v>79</v>
      </c>
      <c r="AY86" s="18" t="s">
        <v>134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143</v>
      </c>
      <c r="BK86" s="186">
        <f>ROUND(I86*H86,2)</f>
        <v>0</v>
      </c>
      <c r="BL86" s="18" t="s">
        <v>1025</v>
      </c>
      <c r="BM86" s="185" t="s">
        <v>1049</v>
      </c>
    </row>
    <row r="87" spans="1:65" s="2" customFormat="1" ht="126">
      <c r="A87" s="35"/>
      <c r="B87" s="36"/>
      <c r="C87" s="37"/>
      <c r="D87" s="187" t="s">
        <v>145</v>
      </c>
      <c r="E87" s="37"/>
      <c r="F87" s="188" t="s">
        <v>1034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145</v>
      </c>
      <c r="AU87" s="18" t="s">
        <v>79</v>
      </c>
    </row>
    <row r="88" spans="1:65" s="2" customFormat="1" ht="78" customHeight="1">
      <c r="A88" s="35"/>
      <c r="B88" s="36"/>
      <c r="C88" s="174" t="s">
        <v>142</v>
      </c>
      <c r="D88" s="174" t="s">
        <v>137</v>
      </c>
      <c r="E88" s="175" t="s">
        <v>1035</v>
      </c>
      <c r="F88" s="176" t="s">
        <v>1036</v>
      </c>
      <c r="G88" s="177" t="s">
        <v>454</v>
      </c>
      <c r="H88" s="178">
        <v>1</v>
      </c>
      <c r="I88" s="179"/>
      <c r="J88" s="180">
        <f>ROUND(I88*H88,2)</f>
        <v>0</v>
      </c>
      <c r="K88" s="176" t="s">
        <v>19</v>
      </c>
      <c r="L88" s="40"/>
      <c r="M88" s="181" t="s">
        <v>19</v>
      </c>
      <c r="N88" s="182" t="s">
        <v>43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1025</v>
      </c>
      <c r="AT88" s="185" t="s">
        <v>137</v>
      </c>
      <c r="AU88" s="185" t="s">
        <v>79</v>
      </c>
      <c r="AY88" s="18" t="s">
        <v>134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143</v>
      </c>
      <c r="BK88" s="186">
        <f>ROUND(I88*H88,2)</f>
        <v>0</v>
      </c>
      <c r="BL88" s="18" t="s">
        <v>1025</v>
      </c>
      <c r="BM88" s="185" t="s">
        <v>1050</v>
      </c>
    </row>
    <row r="89" spans="1:65" s="2" customFormat="1" ht="72">
      <c r="A89" s="35"/>
      <c r="B89" s="36"/>
      <c r="C89" s="37"/>
      <c r="D89" s="187" t="s">
        <v>145</v>
      </c>
      <c r="E89" s="37"/>
      <c r="F89" s="188" t="s">
        <v>1038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145</v>
      </c>
      <c r="AU89" s="18" t="s">
        <v>79</v>
      </c>
    </row>
    <row r="90" spans="1:65" s="2" customFormat="1" ht="24.15" customHeight="1">
      <c r="A90" s="35"/>
      <c r="B90" s="36"/>
      <c r="C90" s="174" t="s">
        <v>171</v>
      </c>
      <c r="D90" s="174" t="s">
        <v>137</v>
      </c>
      <c r="E90" s="175" t="s">
        <v>1039</v>
      </c>
      <c r="F90" s="176" t="s">
        <v>1040</v>
      </c>
      <c r="G90" s="177" t="s">
        <v>454</v>
      </c>
      <c r="H90" s="178">
        <v>1</v>
      </c>
      <c r="I90" s="179"/>
      <c r="J90" s="180">
        <f>ROUND(I90*H90,2)</f>
        <v>0</v>
      </c>
      <c r="K90" s="176" t="s">
        <v>19</v>
      </c>
      <c r="L90" s="40"/>
      <c r="M90" s="181" t="s">
        <v>19</v>
      </c>
      <c r="N90" s="182" t="s">
        <v>43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1025</v>
      </c>
      <c r="AT90" s="185" t="s">
        <v>137</v>
      </c>
      <c r="AU90" s="185" t="s">
        <v>79</v>
      </c>
      <c r="AY90" s="18" t="s">
        <v>134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143</v>
      </c>
      <c r="BK90" s="186">
        <f>ROUND(I90*H90,2)</f>
        <v>0</v>
      </c>
      <c r="BL90" s="18" t="s">
        <v>1025</v>
      </c>
      <c r="BM90" s="185" t="s">
        <v>1051</v>
      </c>
    </row>
    <row r="91" spans="1:65" s="2" customFormat="1">
      <c r="A91" s="35"/>
      <c r="B91" s="36"/>
      <c r="C91" s="37"/>
      <c r="D91" s="187" t="s">
        <v>145</v>
      </c>
      <c r="E91" s="37"/>
      <c r="F91" s="188" t="s">
        <v>1040</v>
      </c>
      <c r="G91" s="37"/>
      <c r="H91" s="37"/>
      <c r="I91" s="189"/>
      <c r="J91" s="37"/>
      <c r="K91" s="37"/>
      <c r="L91" s="40"/>
      <c r="M91" s="236"/>
      <c r="N91" s="237"/>
      <c r="O91" s="238"/>
      <c r="P91" s="238"/>
      <c r="Q91" s="238"/>
      <c r="R91" s="238"/>
      <c r="S91" s="238"/>
      <c r="T91" s="239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145</v>
      </c>
      <c r="AU91" s="18" t="s">
        <v>79</v>
      </c>
    </row>
    <row r="92" spans="1:65" s="2" customFormat="1" ht="6.9" customHeight="1">
      <c r="A92" s="35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0"/>
      <c r="M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</sheetData>
  <sheetProtection algorithmName="SHA-512" hashValue="dgNwZaJ974SLyPJcsx0CnUwByHS0Mrpu57C5bvL0yasSCl5dwPUzPTjNw11iH33upkpgJcTlVDkyzM0Fblijbw==" saltValue="WGWq7+lplaOAqJ/lCHVsTWYe4lig2rpYY0YwfUwSB5xRCXrmH0/JOqvAVM7j2hxUji2U7lTAiCzE33VA3H5lkg==" spinCount="100000" sheet="1" objects="1" scenarios="1" formatColumns="0" formatRows="0" autoFilter="0"/>
  <autoFilter ref="C79:K91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0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09375" style="240" customWidth="1"/>
    <col min="7" max="7" width="5" style="240" customWidth="1"/>
    <col min="8" max="8" width="77.88671875" style="240" customWidth="1"/>
    <col min="9" max="10" width="20" style="240" customWidth="1"/>
    <col min="11" max="11" width="1.6640625" style="240" customWidth="1"/>
  </cols>
  <sheetData>
    <row r="1" spans="2:11" s="1" customFormat="1" ht="37.5" customHeight="1"/>
    <row r="2" spans="2:11" s="1" customFormat="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6" customFormat="1" ht="45" customHeight="1">
      <c r="B3" s="244"/>
      <c r="C3" s="680" t="s">
        <v>1052</v>
      </c>
      <c r="D3" s="680"/>
      <c r="E3" s="680"/>
      <c r="F3" s="680"/>
      <c r="G3" s="680"/>
      <c r="H3" s="680"/>
      <c r="I3" s="680"/>
      <c r="J3" s="680"/>
      <c r="K3" s="245"/>
    </row>
    <row r="4" spans="2:11" s="1" customFormat="1" ht="25.5" customHeight="1">
      <c r="B4" s="246"/>
      <c r="C4" s="681" t="s">
        <v>1053</v>
      </c>
      <c r="D4" s="681"/>
      <c r="E4" s="681"/>
      <c r="F4" s="681"/>
      <c r="G4" s="681"/>
      <c r="H4" s="681"/>
      <c r="I4" s="681"/>
      <c r="J4" s="681"/>
      <c r="K4" s="247"/>
    </row>
    <row r="5" spans="2:11" s="1" customFormat="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s="1" customFormat="1" ht="15" customHeight="1">
      <c r="B6" s="246"/>
      <c r="C6" s="679" t="s">
        <v>1054</v>
      </c>
      <c r="D6" s="679"/>
      <c r="E6" s="679"/>
      <c r="F6" s="679"/>
      <c r="G6" s="679"/>
      <c r="H6" s="679"/>
      <c r="I6" s="679"/>
      <c r="J6" s="679"/>
      <c r="K6" s="247"/>
    </row>
    <row r="7" spans="2:11" s="1" customFormat="1" ht="15" customHeight="1">
      <c r="B7" s="250"/>
      <c r="C7" s="679" t="s">
        <v>1055</v>
      </c>
      <c r="D7" s="679"/>
      <c r="E7" s="679"/>
      <c r="F7" s="679"/>
      <c r="G7" s="679"/>
      <c r="H7" s="679"/>
      <c r="I7" s="679"/>
      <c r="J7" s="679"/>
      <c r="K7" s="247"/>
    </row>
    <row r="8" spans="2:11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s="1" customFormat="1" ht="15" customHeight="1">
      <c r="B9" s="250"/>
      <c r="C9" s="679" t="s">
        <v>1056</v>
      </c>
      <c r="D9" s="679"/>
      <c r="E9" s="679"/>
      <c r="F9" s="679"/>
      <c r="G9" s="679"/>
      <c r="H9" s="679"/>
      <c r="I9" s="679"/>
      <c r="J9" s="679"/>
      <c r="K9" s="247"/>
    </row>
    <row r="10" spans="2:11" s="1" customFormat="1" ht="15" customHeight="1">
      <c r="B10" s="250"/>
      <c r="C10" s="249"/>
      <c r="D10" s="679" t="s">
        <v>1057</v>
      </c>
      <c r="E10" s="679"/>
      <c r="F10" s="679"/>
      <c r="G10" s="679"/>
      <c r="H10" s="679"/>
      <c r="I10" s="679"/>
      <c r="J10" s="679"/>
      <c r="K10" s="247"/>
    </row>
    <row r="11" spans="2:11" s="1" customFormat="1" ht="15" customHeight="1">
      <c r="B11" s="250"/>
      <c r="C11" s="251"/>
      <c r="D11" s="679" t="s">
        <v>1058</v>
      </c>
      <c r="E11" s="679"/>
      <c r="F11" s="679"/>
      <c r="G11" s="679"/>
      <c r="H11" s="679"/>
      <c r="I11" s="679"/>
      <c r="J11" s="679"/>
      <c r="K11" s="247"/>
    </row>
    <row r="12" spans="2:11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pans="2:11" s="1" customFormat="1" ht="15" customHeight="1">
      <c r="B13" s="250"/>
      <c r="C13" s="251"/>
      <c r="D13" s="252" t="s">
        <v>1059</v>
      </c>
      <c r="E13" s="249"/>
      <c r="F13" s="249"/>
      <c r="G13" s="249"/>
      <c r="H13" s="249"/>
      <c r="I13" s="249"/>
      <c r="J13" s="249"/>
      <c r="K13" s="247"/>
    </row>
    <row r="14" spans="2:11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pans="2:11" s="1" customFormat="1" ht="15" customHeight="1">
      <c r="B15" s="250"/>
      <c r="C15" s="251"/>
      <c r="D15" s="679" t="s">
        <v>1060</v>
      </c>
      <c r="E15" s="679"/>
      <c r="F15" s="679"/>
      <c r="G15" s="679"/>
      <c r="H15" s="679"/>
      <c r="I15" s="679"/>
      <c r="J15" s="679"/>
      <c r="K15" s="247"/>
    </row>
    <row r="16" spans="2:11" s="1" customFormat="1" ht="15" customHeight="1">
      <c r="B16" s="250"/>
      <c r="C16" s="251"/>
      <c r="D16" s="679" t="s">
        <v>1061</v>
      </c>
      <c r="E16" s="679"/>
      <c r="F16" s="679"/>
      <c r="G16" s="679"/>
      <c r="H16" s="679"/>
      <c r="I16" s="679"/>
      <c r="J16" s="679"/>
      <c r="K16" s="247"/>
    </row>
    <row r="17" spans="2:11" s="1" customFormat="1" ht="15" customHeight="1">
      <c r="B17" s="250"/>
      <c r="C17" s="251"/>
      <c r="D17" s="679" t="s">
        <v>1062</v>
      </c>
      <c r="E17" s="679"/>
      <c r="F17" s="679"/>
      <c r="G17" s="679"/>
      <c r="H17" s="679"/>
      <c r="I17" s="679"/>
      <c r="J17" s="679"/>
      <c r="K17" s="247"/>
    </row>
    <row r="18" spans="2:11" s="1" customFormat="1" ht="15" customHeight="1">
      <c r="B18" s="250"/>
      <c r="C18" s="251"/>
      <c r="D18" s="251"/>
      <c r="E18" s="253" t="s">
        <v>78</v>
      </c>
      <c r="F18" s="679" t="s">
        <v>1063</v>
      </c>
      <c r="G18" s="679"/>
      <c r="H18" s="679"/>
      <c r="I18" s="679"/>
      <c r="J18" s="679"/>
      <c r="K18" s="247"/>
    </row>
    <row r="19" spans="2:11" s="1" customFormat="1" ht="15" customHeight="1">
      <c r="B19" s="250"/>
      <c r="C19" s="251"/>
      <c r="D19" s="251"/>
      <c r="E19" s="253" t="s">
        <v>1064</v>
      </c>
      <c r="F19" s="679" t="s">
        <v>1065</v>
      </c>
      <c r="G19" s="679"/>
      <c r="H19" s="679"/>
      <c r="I19" s="679"/>
      <c r="J19" s="679"/>
      <c r="K19" s="247"/>
    </row>
    <row r="20" spans="2:11" s="1" customFormat="1" ht="15" customHeight="1">
      <c r="B20" s="250"/>
      <c r="C20" s="251"/>
      <c r="D20" s="251"/>
      <c r="E20" s="253" t="s">
        <v>1066</v>
      </c>
      <c r="F20" s="679" t="s">
        <v>1067</v>
      </c>
      <c r="G20" s="679"/>
      <c r="H20" s="679"/>
      <c r="I20" s="679"/>
      <c r="J20" s="679"/>
      <c r="K20" s="247"/>
    </row>
    <row r="21" spans="2:11" s="1" customFormat="1" ht="15" customHeight="1">
      <c r="B21" s="250"/>
      <c r="C21" s="251"/>
      <c r="D21" s="251"/>
      <c r="E21" s="253" t="s">
        <v>86</v>
      </c>
      <c r="F21" s="679" t="s">
        <v>1068</v>
      </c>
      <c r="G21" s="679"/>
      <c r="H21" s="679"/>
      <c r="I21" s="679"/>
      <c r="J21" s="679"/>
      <c r="K21" s="247"/>
    </row>
    <row r="22" spans="2:11" s="1" customFormat="1" ht="15" customHeight="1">
      <c r="B22" s="250"/>
      <c r="C22" s="251"/>
      <c r="D22" s="251"/>
      <c r="E22" s="253" t="s">
        <v>1069</v>
      </c>
      <c r="F22" s="679" t="s">
        <v>1070</v>
      </c>
      <c r="G22" s="679"/>
      <c r="H22" s="679"/>
      <c r="I22" s="679"/>
      <c r="J22" s="679"/>
      <c r="K22" s="247"/>
    </row>
    <row r="23" spans="2:11" s="1" customFormat="1" ht="15" customHeight="1">
      <c r="B23" s="250"/>
      <c r="C23" s="251"/>
      <c r="D23" s="251"/>
      <c r="E23" s="253" t="s">
        <v>1071</v>
      </c>
      <c r="F23" s="679" t="s">
        <v>1072</v>
      </c>
      <c r="G23" s="679"/>
      <c r="H23" s="679"/>
      <c r="I23" s="679"/>
      <c r="J23" s="679"/>
      <c r="K23" s="247"/>
    </row>
    <row r="24" spans="2:11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pans="2:11" s="1" customFormat="1" ht="15" customHeight="1">
      <c r="B25" s="250"/>
      <c r="C25" s="679" t="s">
        <v>1073</v>
      </c>
      <c r="D25" s="679"/>
      <c r="E25" s="679"/>
      <c r="F25" s="679"/>
      <c r="G25" s="679"/>
      <c r="H25" s="679"/>
      <c r="I25" s="679"/>
      <c r="J25" s="679"/>
      <c r="K25" s="247"/>
    </row>
    <row r="26" spans="2:11" s="1" customFormat="1" ht="15" customHeight="1">
      <c r="B26" s="250"/>
      <c r="C26" s="679" t="s">
        <v>1074</v>
      </c>
      <c r="D26" s="679"/>
      <c r="E26" s="679"/>
      <c r="F26" s="679"/>
      <c r="G26" s="679"/>
      <c r="H26" s="679"/>
      <c r="I26" s="679"/>
      <c r="J26" s="679"/>
      <c r="K26" s="247"/>
    </row>
    <row r="27" spans="2:11" s="1" customFormat="1" ht="15" customHeight="1">
      <c r="B27" s="250"/>
      <c r="C27" s="249"/>
      <c r="D27" s="679" t="s">
        <v>1075</v>
      </c>
      <c r="E27" s="679"/>
      <c r="F27" s="679"/>
      <c r="G27" s="679"/>
      <c r="H27" s="679"/>
      <c r="I27" s="679"/>
      <c r="J27" s="679"/>
      <c r="K27" s="247"/>
    </row>
    <row r="28" spans="2:11" s="1" customFormat="1" ht="15" customHeight="1">
      <c r="B28" s="250"/>
      <c r="C28" s="251"/>
      <c r="D28" s="679" t="s">
        <v>1076</v>
      </c>
      <c r="E28" s="679"/>
      <c r="F28" s="679"/>
      <c r="G28" s="679"/>
      <c r="H28" s="679"/>
      <c r="I28" s="679"/>
      <c r="J28" s="679"/>
      <c r="K28" s="247"/>
    </row>
    <row r="29" spans="2:11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pans="2:11" s="1" customFormat="1" ht="15" customHeight="1">
      <c r="B30" s="250"/>
      <c r="C30" s="251"/>
      <c r="D30" s="679" t="s">
        <v>1077</v>
      </c>
      <c r="E30" s="679"/>
      <c r="F30" s="679"/>
      <c r="G30" s="679"/>
      <c r="H30" s="679"/>
      <c r="I30" s="679"/>
      <c r="J30" s="679"/>
      <c r="K30" s="247"/>
    </row>
    <row r="31" spans="2:11" s="1" customFormat="1" ht="15" customHeight="1">
      <c r="B31" s="250"/>
      <c r="C31" s="251"/>
      <c r="D31" s="679" t="s">
        <v>1078</v>
      </c>
      <c r="E31" s="679"/>
      <c r="F31" s="679"/>
      <c r="G31" s="679"/>
      <c r="H31" s="679"/>
      <c r="I31" s="679"/>
      <c r="J31" s="679"/>
      <c r="K31" s="247"/>
    </row>
    <row r="32" spans="2:11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pans="2:11" s="1" customFormat="1" ht="15" customHeight="1">
      <c r="B33" s="250"/>
      <c r="C33" s="251"/>
      <c r="D33" s="679" t="s">
        <v>1079</v>
      </c>
      <c r="E33" s="679"/>
      <c r="F33" s="679"/>
      <c r="G33" s="679"/>
      <c r="H33" s="679"/>
      <c r="I33" s="679"/>
      <c r="J33" s="679"/>
      <c r="K33" s="247"/>
    </row>
    <row r="34" spans="2:11" s="1" customFormat="1" ht="15" customHeight="1">
      <c r="B34" s="250"/>
      <c r="C34" s="251"/>
      <c r="D34" s="679" t="s">
        <v>1080</v>
      </c>
      <c r="E34" s="679"/>
      <c r="F34" s="679"/>
      <c r="G34" s="679"/>
      <c r="H34" s="679"/>
      <c r="I34" s="679"/>
      <c r="J34" s="679"/>
      <c r="K34" s="247"/>
    </row>
    <row r="35" spans="2:11" s="1" customFormat="1" ht="15" customHeight="1">
      <c r="B35" s="250"/>
      <c r="C35" s="251"/>
      <c r="D35" s="679" t="s">
        <v>1081</v>
      </c>
      <c r="E35" s="679"/>
      <c r="F35" s="679"/>
      <c r="G35" s="679"/>
      <c r="H35" s="679"/>
      <c r="I35" s="679"/>
      <c r="J35" s="679"/>
      <c r="K35" s="247"/>
    </row>
    <row r="36" spans="2:11" s="1" customFormat="1" ht="15" customHeight="1">
      <c r="B36" s="250"/>
      <c r="C36" s="251"/>
      <c r="D36" s="249"/>
      <c r="E36" s="252" t="s">
        <v>120</v>
      </c>
      <c r="F36" s="249"/>
      <c r="G36" s="679" t="s">
        <v>1082</v>
      </c>
      <c r="H36" s="679"/>
      <c r="I36" s="679"/>
      <c r="J36" s="679"/>
      <c r="K36" s="247"/>
    </row>
    <row r="37" spans="2:11" s="1" customFormat="1" ht="30.75" customHeight="1">
      <c r="B37" s="250"/>
      <c r="C37" s="251"/>
      <c r="D37" s="249"/>
      <c r="E37" s="252" t="s">
        <v>1083</v>
      </c>
      <c r="F37" s="249"/>
      <c r="G37" s="679" t="s">
        <v>1084</v>
      </c>
      <c r="H37" s="679"/>
      <c r="I37" s="679"/>
      <c r="J37" s="679"/>
      <c r="K37" s="247"/>
    </row>
    <row r="38" spans="2:11" s="1" customFormat="1" ht="15" customHeight="1">
      <c r="B38" s="250"/>
      <c r="C38" s="251"/>
      <c r="D38" s="249"/>
      <c r="E38" s="252" t="s">
        <v>52</v>
      </c>
      <c r="F38" s="249"/>
      <c r="G38" s="679" t="s">
        <v>1085</v>
      </c>
      <c r="H38" s="679"/>
      <c r="I38" s="679"/>
      <c r="J38" s="679"/>
      <c r="K38" s="247"/>
    </row>
    <row r="39" spans="2:11" s="1" customFormat="1" ht="15" customHeight="1">
      <c r="B39" s="250"/>
      <c r="C39" s="251"/>
      <c r="D39" s="249"/>
      <c r="E39" s="252" t="s">
        <v>53</v>
      </c>
      <c r="F39" s="249"/>
      <c r="G39" s="679" t="s">
        <v>1086</v>
      </c>
      <c r="H39" s="679"/>
      <c r="I39" s="679"/>
      <c r="J39" s="679"/>
      <c r="K39" s="247"/>
    </row>
    <row r="40" spans="2:11" s="1" customFormat="1" ht="15" customHeight="1">
      <c r="B40" s="250"/>
      <c r="C40" s="251"/>
      <c r="D40" s="249"/>
      <c r="E40" s="252" t="s">
        <v>121</v>
      </c>
      <c r="F40" s="249"/>
      <c r="G40" s="679" t="s">
        <v>1087</v>
      </c>
      <c r="H40" s="679"/>
      <c r="I40" s="679"/>
      <c r="J40" s="679"/>
      <c r="K40" s="247"/>
    </row>
    <row r="41" spans="2:11" s="1" customFormat="1" ht="15" customHeight="1">
      <c r="B41" s="250"/>
      <c r="C41" s="251"/>
      <c r="D41" s="249"/>
      <c r="E41" s="252" t="s">
        <v>122</v>
      </c>
      <c r="F41" s="249"/>
      <c r="G41" s="679" t="s">
        <v>1088</v>
      </c>
      <c r="H41" s="679"/>
      <c r="I41" s="679"/>
      <c r="J41" s="679"/>
      <c r="K41" s="247"/>
    </row>
    <row r="42" spans="2:11" s="1" customFormat="1" ht="15" customHeight="1">
      <c r="B42" s="250"/>
      <c r="C42" s="251"/>
      <c r="D42" s="249"/>
      <c r="E42" s="252" t="s">
        <v>1089</v>
      </c>
      <c r="F42" s="249"/>
      <c r="G42" s="679" t="s">
        <v>1090</v>
      </c>
      <c r="H42" s="679"/>
      <c r="I42" s="679"/>
      <c r="J42" s="679"/>
      <c r="K42" s="247"/>
    </row>
    <row r="43" spans="2:11" s="1" customFormat="1" ht="15" customHeight="1">
      <c r="B43" s="250"/>
      <c r="C43" s="251"/>
      <c r="D43" s="249"/>
      <c r="E43" s="252"/>
      <c r="F43" s="249"/>
      <c r="G43" s="679" t="s">
        <v>1091</v>
      </c>
      <c r="H43" s="679"/>
      <c r="I43" s="679"/>
      <c r="J43" s="679"/>
      <c r="K43" s="247"/>
    </row>
    <row r="44" spans="2:11" s="1" customFormat="1" ht="15" customHeight="1">
      <c r="B44" s="250"/>
      <c r="C44" s="251"/>
      <c r="D44" s="249"/>
      <c r="E44" s="252" t="s">
        <v>1092</v>
      </c>
      <c r="F44" s="249"/>
      <c r="G44" s="679" t="s">
        <v>1093</v>
      </c>
      <c r="H44" s="679"/>
      <c r="I44" s="679"/>
      <c r="J44" s="679"/>
      <c r="K44" s="247"/>
    </row>
    <row r="45" spans="2:11" s="1" customFormat="1" ht="15" customHeight="1">
      <c r="B45" s="250"/>
      <c r="C45" s="251"/>
      <c r="D45" s="249"/>
      <c r="E45" s="252" t="s">
        <v>124</v>
      </c>
      <c r="F45" s="249"/>
      <c r="G45" s="679" t="s">
        <v>1094</v>
      </c>
      <c r="H45" s="679"/>
      <c r="I45" s="679"/>
      <c r="J45" s="679"/>
      <c r="K45" s="247"/>
    </row>
    <row r="46" spans="2:11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pans="2:11" s="1" customFormat="1" ht="15" customHeight="1">
      <c r="B47" s="250"/>
      <c r="C47" s="251"/>
      <c r="D47" s="679" t="s">
        <v>1095</v>
      </c>
      <c r="E47" s="679"/>
      <c r="F47" s="679"/>
      <c r="G47" s="679"/>
      <c r="H47" s="679"/>
      <c r="I47" s="679"/>
      <c r="J47" s="679"/>
      <c r="K47" s="247"/>
    </row>
    <row r="48" spans="2:11" s="1" customFormat="1" ht="15" customHeight="1">
      <c r="B48" s="250"/>
      <c r="C48" s="251"/>
      <c r="D48" s="251"/>
      <c r="E48" s="679" t="s">
        <v>1096</v>
      </c>
      <c r="F48" s="679"/>
      <c r="G48" s="679"/>
      <c r="H48" s="679"/>
      <c r="I48" s="679"/>
      <c r="J48" s="679"/>
      <c r="K48" s="247"/>
    </row>
    <row r="49" spans="2:11" s="1" customFormat="1" ht="15" customHeight="1">
      <c r="B49" s="250"/>
      <c r="C49" s="251"/>
      <c r="D49" s="251"/>
      <c r="E49" s="679" t="s">
        <v>1097</v>
      </c>
      <c r="F49" s="679"/>
      <c r="G49" s="679"/>
      <c r="H49" s="679"/>
      <c r="I49" s="679"/>
      <c r="J49" s="679"/>
      <c r="K49" s="247"/>
    </row>
    <row r="50" spans="2:11" s="1" customFormat="1" ht="15" customHeight="1">
      <c r="B50" s="250"/>
      <c r="C50" s="251"/>
      <c r="D50" s="251"/>
      <c r="E50" s="679" t="s">
        <v>1098</v>
      </c>
      <c r="F50" s="679"/>
      <c r="G50" s="679"/>
      <c r="H50" s="679"/>
      <c r="I50" s="679"/>
      <c r="J50" s="679"/>
      <c r="K50" s="247"/>
    </row>
    <row r="51" spans="2:11" s="1" customFormat="1" ht="15" customHeight="1">
      <c r="B51" s="250"/>
      <c r="C51" s="251"/>
      <c r="D51" s="679" t="s">
        <v>1099</v>
      </c>
      <c r="E51" s="679"/>
      <c r="F51" s="679"/>
      <c r="G51" s="679"/>
      <c r="H51" s="679"/>
      <c r="I51" s="679"/>
      <c r="J51" s="679"/>
      <c r="K51" s="247"/>
    </row>
    <row r="52" spans="2:11" s="1" customFormat="1" ht="25.5" customHeight="1">
      <c r="B52" s="246"/>
      <c r="C52" s="681" t="s">
        <v>1100</v>
      </c>
      <c r="D52" s="681"/>
      <c r="E52" s="681"/>
      <c r="F52" s="681"/>
      <c r="G52" s="681"/>
      <c r="H52" s="681"/>
      <c r="I52" s="681"/>
      <c r="J52" s="681"/>
      <c r="K52" s="247"/>
    </row>
    <row r="53" spans="2:11" s="1" customFormat="1" ht="5.25" customHeight="1">
      <c r="B53" s="246"/>
      <c r="C53" s="248"/>
      <c r="D53" s="248"/>
      <c r="E53" s="248"/>
      <c r="F53" s="248"/>
      <c r="G53" s="248"/>
      <c r="H53" s="248"/>
      <c r="I53" s="248"/>
      <c r="J53" s="248"/>
      <c r="K53" s="247"/>
    </row>
    <row r="54" spans="2:11" s="1" customFormat="1" ht="15" customHeight="1">
      <c r="B54" s="246"/>
      <c r="C54" s="679" t="s">
        <v>1101</v>
      </c>
      <c r="D54" s="679"/>
      <c r="E54" s="679"/>
      <c r="F54" s="679"/>
      <c r="G54" s="679"/>
      <c r="H54" s="679"/>
      <c r="I54" s="679"/>
      <c r="J54" s="679"/>
      <c r="K54" s="247"/>
    </row>
    <row r="55" spans="2:11" s="1" customFormat="1" ht="15" customHeight="1">
      <c r="B55" s="246"/>
      <c r="C55" s="679" t="s">
        <v>1102</v>
      </c>
      <c r="D55" s="679"/>
      <c r="E55" s="679"/>
      <c r="F55" s="679"/>
      <c r="G55" s="679"/>
      <c r="H55" s="679"/>
      <c r="I55" s="679"/>
      <c r="J55" s="679"/>
      <c r="K55" s="247"/>
    </row>
    <row r="56" spans="2:11" s="1" customFormat="1" ht="12.75" customHeight="1">
      <c r="B56" s="246"/>
      <c r="C56" s="249"/>
      <c r="D56" s="249"/>
      <c r="E56" s="249"/>
      <c r="F56" s="249"/>
      <c r="G56" s="249"/>
      <c r="H56" s="249"/>
      <c r="I56" s="249"/>
      <c r="J56" s="249"/>
      <c r="K56" s="247"/>
    </row>
    <row r="57" spans="2:11" s="1" customFormat="1" ht="15" customHeight="1">
      <c r="B57" s="246"/>
      <c r="C57" s="679" t="s">
        <v>1103</v>
      </c>
      <c r="D57" s="679"/>
      <c r="E57" s="679"/>
      <c r="F57" s="679"/>
      <c r="G57" s="679"/>
      <c r="H57" s="679"/>
      <c r="I57" s="679"/>
      <c r="J57" s="679"/>
      <c r="K57" s="247"/>
    </row>
    <row r="58" spans="2:11" s="1" customFormat="1" ht="15" customHeight="1">
      <c r="B58" s="246"/>
      <c r="C58" s="251"/>
      <c r="D58" s="679" t="s">
        <v>1104</v>
      </c>
      <c r="E58" s="679"/>
      <c r="F58" s="679"/>
      <c r="G58" s="679"/>
      <c r="H58" s="679"/>
      <c r="I58" s="679"/>
      <c r="J58" s="679"/>
      <c r="K58" s="247"/>
    </row>
    <row r="59" spans="2:11" s="1" customFormat="1" ht="15" customHeight="1">
      <c r="B59" s="246"/>
      <c r="C59" s="251"/>
      <c r="D59" s="679" t="s">
        <v>1105</v>
      </c>
      <c r="E59" s="679"/>
      <c r="F59" s="679"/>
      <c r="G59" s="679"/>
      <c r="H59" s="679"/>
      <c r="I59" s="679"/>
      <c r="J59" s="679"/>
      <c r="K59" s="247"/>
    </row>
    <row r="60" spans="2:11" s="1" customFormat="1" ht="15" customHeight="1">
      <c r="B60" s="246"/>
      <c r="C60" s="251"/>
      <c r="D60" s="679" t="s">
        <v>1106</v>
      </c>
      <c r="E60" s="679"/>
      <c r="F60" s="679"/>
      <c r="G60" s="679"/>
      <c r="H60" s="679"/>
      <c r="I60" s="679"/>
      <c r="J60" s="679"/>
      <c r="K60" s="247"/>
    </row>
    <row r="61" spans="2:11" s="1" customFormat="1" ht="15" customHeight="1">
      <c r="B61" s="246"/>
      <c r="C61" s="251"/>
      <c r="D61" s="679" t="s">
        <v>1107</v>
      </c>
      <c r="E61" s="679"/>
      <c r="F61" s="679"/>
      <c r="G61" s="679"/>
      <c r="H61" s="679"/>
      <c r="I61" s="679"/>
      <c r="J61" s="679"/>
      <c r="K61" s="247"/>
    </row>
    <row r="62" spans="2:11" s="1" customFormat="1" ht="15" customHeight="1">
      <c r="B62" s="246"/>
      <c r="C62" s="251"/>
      <c r="D62" s="683" t="s">
        <v>1108</v>
      </c>
      <c r="E62" s="683"/>
      <c r="F62" s="683"/>
      <c r="G62" s="683"/>
      <c r="H62" s="683"/>
      <c r="I62" s="683"/>
      <c r="J62" s="683"/>
      <c r="K62" s="247"/>
    </row>
    <row r="63" spans="2:11" s="1" customFormat="1" ht="15" customHeight="1">
      <c r="B63" s="246"/>
      <c r="C63" s="251"/>
      <c r="D63" s="679" t="s">
        <v>1109</v>
      </c>
      <c r="E63" s="679"/>
      <c r="F63" s="679"/>
      <c r="G63" s="679"/>
      <c r="H63" s="679"/>
      <c r="I63" s="679"/>
      <c r="J63" s="679"/>
      <c r="K63" s="247"/>
    </row>
    <row r="64" spans="2:11" s="1" customFormat="1" ht="12.75" customHeight="1">
      <c r="B64" s="246"/>
      <c r="C64" s="251"/>
      <c r="D64" s="251"/>
      <c r="E64" s="254"/>
      <c r="F64" s="251"/>
      <c r="G64" s="251"/>
      <c r="H64" s="251"/>
      <c r="I64" s="251"/>
      <c r="J64" s="251"/>
      <c r="K64" s="247"/>
    </row>
    <row r="65" spans="2:11" s="1" customFormat="1" ht="15" customHeight="1">
      <c r="B65" s="246"/>
      <c r="C65" s="251"/>
      <c r="D65" s="679" t="s">
        <v>1110</v>
      </c>
      <c r="E65" s="679"/>
      <c r="F65" s="679"/>
      <c r="G65" s="679"/>
      <c r="H65" s="679"/>
      <c r="I65" s="679"/>
      <c r="J65" s="679"/>
      <c r="K65" s="247"/>
    </row>
    <row r="66" spans="2:11" s="1" customFormat="1" ht="15" customHeight="1">
      <c r="B66" s="246"/>
      <c r="C66" s="251"/>
      <c r="D66" s="683" t="s">
        <v>1111</v>
      </c>
      <c r="E66" s="683"/>
      <c r="F66" s="683"/>
      <c r="G66" s="683"/>
      <c r="H66" s="683"/>
      <c r="I66" s="683"/>
      <c r="J66" s="683"/>
      <c r="K66" s="247"/>
    </row>
    <row r="67" spans="2:11" s="1" customFormat="1" ht="15" customHeight="1">
      <c r="B67" s="246"/>
      <c r="C67" s="251"/>
      <c r="D67" s="679" t="s">
        <v>1112</v>
      </c>
      <c r="E67" s="679"/>
      <c r="F67" s="679"/>
      <c r="G67" s="679"/>
      <c r="H67" s="679"/>
      <c r="I67" s="679"/>
      <c r="J67" s="679"/>
      <c r="K67" s="247"/>
    </row>
    <row r="68" spans="2:11" s="1" customFormat="1" ht="15" customHeight="1">
      <c r="B68" s="246"/>
      <c r="C68" s="251"/>
      <c r="D68" s="679" t="s">
        <v>1113</v>
      </c>
      <c r="E68" s="679"/>
      <c r="F68" s="679"/>
      <c r="G68" s="679"/>
      <c r="H68" s="679"/>
      <c r="I68" s="679"/>
      <c r="J68" s="679"/>
      <c r="K68" s="247"/>
    </row>
    <row r="69" spans="2:11" s="1" customFormat="1" ht="15" customHeight="1">
      <c r="B69" s="246"/>
      <c r="C69" s="251"/>
      <c r="D69" s="679" t="s">
        <v>1114</v>
      </c>
      <c r="E69" s="679"/>
      <c r="F69" s="679"/>
      <c r="G69" s="679"/>
      <c r="H69" s="679"/>
      <c r="I69" s="679"/>
      <c r="J69" s="679"/>
      <c r="K69" s="247"/>
    </row>
    <row r="70" spans="2:11" s="1" customFormat="1" ht="15" customHeight="1">
      <c r="B70" s="246"/>
      <c r="C70" s="251"/>
      <c r="D70" s="679" t="s">
        <v>1115</v>
      </c>
      <c r="E70" s="679"/>
      <c r="F70" s="679"/>
      <c r="G70" s="679"/>
      <c r="H70" s="679"/>
      <c r="I70" s="679"/>
      <c r="J70" s="679"/>
      <c r="K70" s="247"/>
    </row>
    <row r="71" spans="2:11" s="1" customFormat="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spans="2:11" s="1" customFormat="1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s="1" customFormat="1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spans="2:11" s="1" customFormat="1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spans="2:11" s="1" customFormat="1" ht="45" customHeight="1">
      <c r="B75" s="263"/>
      <c r="C75" s="682" t="s">
        <v>1116</v>
      </c>
      <c r="D75" s="682"/>
      <c r="E75" s="682"/>
      <c r="F75" s="682"/>
      <c r="G75" s="682"/>
      <c r="H75" s="682"/>
      <c r="I75" s="682"/>
      <c r="J75" s="682"/>
      <c r="K75" s="264"/>
    </row>
    <row r="76" spans="2:11" s="1" customFormat="1" ht="17.25" customHeight="1">
      <c r="B76" s="263"/>
      <c r="C76" s="265" t="s">
        <v>1117</v>
      </c>
      <c r="D76" s="265"/>
      <c r="E76" s="265"/>
      <c r="F76" s="265" t="s">
        <v>1118</v>
      </c>
      <c r="G76" s="266"/>
      <c r="H76" s="265" t="s">
        <v>53</v>
      </c>
      <c r="I76" s="265" t="s">
        <v>56</v>
      </c>
      <c r="J76" s="265" t="s">
        <v>1119</v>
      </c>
      <c r="K76" s="264"/>
    </row>
    <row r="77" spans="2:11" s="1" customFormat="1" ht="17.25" customHeight="1">
      <c r="B77" s="263"/>
      <c r="C77" s="267" t="s">
        <v>1120</v>
      </c>
      <c r="D77" s="267"/>
      <c r="E77" s="267"/>
      <c r="F77" s="268" t="s">
        <v>1121</v>
      </c>
      <c r="G77" s="269"/>
      <c r="H77" s="267"/>
      <c r="I77" s="267"/>
      <c r="J77" s="267" t="s">
        <v>1122</v>
      </c>
      <c r="K77" s="264"/>
    </row>
    <row r="78" spans="2:11" s="1" customFormat="1" ht="5.25" customHeight="1">
      <c r="B78" s="263"/>
      <c r="C78" s="270"/>
      <c r="D78" s="270"/>
      <c r="E78" s="270"/>
      <c r="F78" s="270"/>
      <c r="G78" s="271"/>
      <c r="H78" s="270"/>
      <c r="I78" s="270"/>
      <c r="J78" s="270"/>
      <c r="K78" s="264"/>
    </row>
    <row r="79" spans="2:11" s="1" customFormat="1" ht="15" customHeight="1">
      <c r="B79" s="263"/>
      <c r="C79" s="252" t="s">
        <v>52</v>
      </c>
      <c r="D79" s="272"/>
      <c r="E79" s="272"/>
      <c r="F79" s="273" t="s">
        <v>1123</v>
      </c>
      <c r="G79" s="274"/>
      <c r="H79" s="252" t="s">
        <v>1124</v>
      </c>
      <c r="I79" s="252" t="s">
        <v>1125</v>
      </c>
      <c r="J79" s="252">
        <v>20</v>
      </c>
      <c r="K79" s="264"/>
    </row>
    <row r="80" spans="2:11" s="1" customFormat="1" ht="15" customHeight="1">
      <c r="B80" s="263"/>
      <c r="C80" s="252" t="s">
        <v>1126</v>
      </c>
      <c r="D80" s="252"/>
      <c r="E80" s="252"/>
      <c r="F80" s="273" t="s">
        <v>1123</v>
      </c>
      <c r="G80" s="274"/>
      <c r="H80" s="252" t="s">
        <v>1127</v>
      </c>
      <c r="I80" s="252" t="s">
        <v>1125</v>
      </c>
      <c r="J80" s="252">
        <v>120</v>
      </c>
      <c r="K80" s="264"/>
    </row>
    <row r="81" spans="2:11" s="1" customFormat="1" ht="15" customHeight="1">
      <c r="B81" s="275"/>
      <c r="C81" s="252" t="s">
        <v>1128</v>
      </c>
      <c r="D81" s="252"/>
      <c r="E81" s="252"/>
      <c r="F81" s="273" t="s">
        <v>1129</v>
      </c>
      <c r="G81" s="274"/>
      <c r="H81" s="252" t="s">
        <v>1130</v>
      </c>
      <c r="I81" s="252" t="s">
        <v>1125</v>
      </c>
      <c r="J81" s="252">
        <v>50</v>
      </c>
      <c r="K81" s="264"/>
    </row>
    <row r="82" spans="2:11" s="1" customFormat="1" ht="15" customHeight="1">
      <c r="B82" s="275"/>
      <c r="C82" s="252" t="s">
        <v>1131</v>
      </c>
      <c r="D82" s="252"/>
      <c r="E82" s="252"/>
      <c r="F82" s="273" t="s">
        <v>1123</v>
      </c>
      <c r="G82" s="274"/>
      <c r="H82" s="252" t="s">
        <v>1132</v>
      </c>
      <c r="I82" s="252" t="s">
        <v>1133</v>
      </c>
      <c r="J82" s="252"/>
      <c r="K82" s="264"/>
    </row>
    <row r="83" spans="2:11" s="1" customFormat="1" ht="15" customHeight="1">
      <c r="B83" s="275"/>
      <c r="C83" s="276" t="s">
        <v>1134</v>
      </c>
      <c r="D83" s="276"/>
      <c r="E83" s="276"/>
      <c r="F83" s="277" t="s">
        <v>1129</v>
      </c>
      <c r="G83" s="276"/>
      <c r="H83" s="276" t="s">
        <v>1135</v>
      </c>
      <c r="I83" s="276" t="s">
        <v>1125</v>
      </c>
      <c r="J83" s="276">
        <v>15</v>
      </c>
      <c r="K83" s="264"/>
    </row>
    <row r="84" spans="2:11" s="1" customFormat="1" ht="15" customHeight="1">
      <c r="B84" s="275"/>
      <c r="C84" s="276" t="s">
        <v>1136</v>
      </c>
      <c r="D84" s="276"/>
      <c r="E84" s="276"/>
      <c r="F84" s="277" t="s">
        <v>1129</v>
      </c>
      <c r="G84" s="276"/>
      <c r="H84" s="276" t="s">
        <v>1137</v>
      </c>
      <c r="I84" s="276" t="s">
        <v>1125</v>
      </c>
      <c r="J84" s="276">
        <v>15</v>
      </c>
      <c r="K84" s="264"/>
    </row>
    <row r="85" spans="2:11" s="1" customFormat="1" ht="15" customHeight="1">
      <c r="B85" s="275"/>
      <c r="C85" s="276" t="s">
        <v>1138</v>
      </c>
      <c r="D85" s="276"/>
      <c r="E85" s="276"/>
      <c r="F85" s="277" t="s">
        <v>1129</v>
      </c>
      <c r="G85" s="276"/>
      <c r="H85" s="276" t="s">
        <v>1139</v>
      </c>
      <c r="I85" s="276" t="s">
        <v>1125</v>
      </c>
      <c r="J85" s="276">
        <v>20</v>
      </c>
      <c r="K85" s="264"/>
    </row>
    <row r="86" spans="2:11" s="1" customFormat="1" ht="15" customHeight="1">
      <c r="B86" s="275"/>
      <c r="C86" s="276" t="s">
        <v>1140</v>
      </c>
      <c r="D86" s="276"/>
      <c r="E86" s="276"/>
      <c r="F86" s="277" t="s">
        <v>1129</v>
      </c>
      <c r="G86" s="276"/>
      <c r="H86" s="276" t="s">
        <v>1141</v>
      </c>
      <c r="I86" s="276" t="s">
        <v>1125</v>
      </c>
      <c r="J86" s="276">
        <v>20</v>
      </c>
      <c r="K86" s="264"/>
    </row>
    <row r="87" spans="2:11" s="1" customFormat="1" ht="15" customHeight="1">
      <c r="B87" s="275"/>
      <c r="C87" s="252" t="s">
        <v>1142</v>
      </c>
      <c r="D87" s="252"/>
      <c r="E87" s="252"/>
      <c r="F87" s="273" t="s">
        <v>1129</v>
      </c>
      <c r="G87" s="274"/>
      <c r="H87" s="252" t="s">
        <v>1143</v>
      </c>
      <c r="I87" s="252" t="s">
        <v>1125</v>
      </c>
      <c r="J87" s="252">
        <v>50</v>
      </c>
      <c r="K87" s="264"/>
    </row>
    <row r="88" spans="2:11" s="1" customFormat="1" ht="15" customHeight="1">
      <c r="B88" s="275"/>
      <c r="C88" s="252" t="s">
        <v>1144</v>
      </c>
      <c r="D88" s="252"/>
      <c r="E88" s="252"/>
      <c r="F88" s="273" t="s">
        <v>1129</v>
      </c>
      <c r="G88" s="274"/>
      <c r="H88" s="252" t="s">
        <v>1145</v>
      </c>
      <c r="I88" s="252" t="s">
        <v>1125</v>
      </c>
      <c r="J88" s="252">
        <v>20</v>
      </c>
      <c r="K88" s="264"/>
    </row>
    <row r="89" spans="2:11" s="1" customFormat="1" ht="15" customHeight="1">
      <c r="B89" s="275"/>
      <c r="C89" s="252" t="s">
        <v>1146</v>
      </c>
      <c r="D89" s="252"/>
      <c r="E89" s="252"/>
      <c r="F89" s="273" t="s">
        <v>1129</v>
      </c>
      <c r="G89" s="274"/>
      <c r="H89" s="252" t="s">
        <v>1147</v>
      </c>
      <c r="I89" s="252" t="s">
        <v>1125</v>
      </c>
      <c r="J89" s="252">
        <v>20</v>
      </c>
      <c r="K89" s="264"/>
    </row>
    <row r="90" spans="2:11" s="1" customFormat="1" ht="15" customHeight="1">
      <c r="B90" s="275"/>
      <c r="C90" s="252" t="s">
        <v>1148</v>
      </c>
      <c r="D90" s="252"/>
      <c r="E90" s="252"/>
      <c r="F90" s="273" t="s">
        <v>1129</v>
      </c>
      <c r="G90" s="274"/>
      <c r="H90" s="252" t="s">
        <v>1149</v>
      </c>
      <c r="I90" s="252" t="s">
        <v>1125</v>
      </c>
      <c r="J90" s="252">
        <v>50</v>
      </c>
      <c r="K90" s="264"/>
    </row>
    <row r="91" spans="2:11" s="1" customFormat="1" ht="15" customHeight="1">
      <c r="B91" s="275"/>
      <c r="C91" s="252" t="s">
        <v>1150</v>
      </c>
      <c r="D91" s="252"/>
      <c r="E91" s="252"/>
      <c r="F91" s="273" t="s">
        <v>1129</v>
      </c>
      <c r="G91" s="274"/>
      <c r="H91" s="252" t="s">
        <v>1150</v>
      </c>
      <c r="I91" s="252" t="s">
        <v>1125</v>
      </c>
      <c r="J91" s="252">
        <v>50</v>
      </c>
      <c r="K91" s="264"/>
    </row>
    <row r="92" spans="2:11" s="1" customFormat="1" ht="15" customHeight="1">
      <c r="B92" s="275"/>
      <c r="C92" s="252" t="s">
        <v>1151</v>
      </c>
      <c r="D92" s="252"/>
      <c r="E92" s="252"/>
      <c r="F92" s="273" t="s">
        <v>1129</v>
      </c>
      <c r="G92" s="274"/>
      <c r="H92" s="252" t="s">
        <v>1152</v>
      </c>
      <c r="I92" s="252" t="s">
        <v>1125</v>
      </c>
      <c r="J92" s="252">
        <v>255</v>
      </c>
      <c r="K92" s="264"/>
    </row>
    <row r="93" spans="2:11" s="1" customFormat="1" ht="15" customHeight="1">
      <c r="B93" s="275"/>
      <c r="C93" s="252" t="s">
        <v>1153</v>
      </c>
      <c r="D93" s="252"/>
      <c r="E93" s="252"/>
      <c r="F93" s="273" t="s">
        <v>1123</v>
      </c>
      <c r="G93" s="274"/>
      <c r="H93" s="252" t="s">
        <v>1154</v>
      </c>
      <c r="I93" s="252" t="s">
        <v>1155</v>
      </c>
      <c r="J93" s="252"/>
      <c r="K93" s="264"/>
    </row>
    <row r="94" spans="2:11" s="1" customFormat="1" ht="15" customHeight="1">
      <c r="B94" s="275"/>
      <c r="C94" s="252" t="s">
        <v>1156</v>
      </c>
      <c r="D94" s="252"/>
      <c r="E94" s="252"/>
      <c r="F94" s="273" t="s">
        <v>1123</v>
      </c>
      <c r="G94" s="274"/>
      <c r="H94" s="252" t="s">
        <v>1157</v>
      </c>
      <c r="I94" s="252" t="s">
        <v>1158</v>
      </c>
      <c r="J94" s="252"/>
      <c r="K94" s="264"/>
    </row>
    <row r="95" spans="2:11" s="1" customFormat="1" ht="15" customHeight="1">
      <c r="B95" s="275"/>
      <c r="C95" s="252" t="s">
        <v>1159</v>
      </c>
      <c r="D95" s="252"/>
      <c r="E95" s="252"/>
      <c r="F95" s="273" t="s">
        <v>1123</v>
      </c>
      <c r="G95" s="274"/>
      <c r="H95" s="252" t="s">
        <v>1159</v>
      </c>
      <c r="I95" s="252" t="s">
        <v>1158</v>
      </c>
      <c r="J95" s="252"/>
      <c r="K95" s="264"/>
    </row>
    <row r="96" spans="2:11" s="1" customFormat="1" ht="15" customHeight="1">
      <c r="B96" s="275"/>
      <c r="C96" s="252" t="s">
        <v>37</v>
      </c>
      <c r="D96" s="252"/>
      <c r="E96" s="252"/>
      <c r="F96" s="273" t="s">
        <v>1123</v>
      </c>
      <c r="G96" s="274"/>
      <c r="H96" s="252" t="s">
        <v>1160</v>
      </c>
      <c r="I96" s="252" t="s">
        <v>1158</v>
      </c>
      <c r="J96" s="252"/>
      <c r="K96" s="264"/>
    </row>
    <row r="97" spans="2:11" s="1" customFormat="1" ht="15" customHeight="1">
      <c r="B97" s="275"/>
      <c r="C97" s="252" t="s">
        <v>47</v>
      </c>
      <c r="D97" s="252"/>
      <c r="E97" s="252"/>
      <c r="F97" s="273" t="s">
        <v>1123</v>
      </c>
      <c r="G97" s="274"/>
      <c r="H97" s="252" t="s">
        <v>1161</v>
      </c>
      <c r="I97" s="252" t="s">
        <v>1158</v>
      </c>
      <c r="J97" s="252"/>
      <c r="K97" s="264"/>
    </row>
    <row r="98" spans="2:11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pans="2:11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pans="2:11" s="1" customFormat="1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spans="2:11" s="1" customFormat="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spans="2:11" s="1" customFormat="1" ht="45" customHeight="1">
      <c r="B102" s="263"/>
      <c r="C102" s="682" t="s">
        <v>1162</v>
      </c>
      <c r="D102" s="682"/>
      <c r="E102" s="682"/>
      <c r="F102" s="682"/>
      <c r="G102" s="682"/>
      <c r="H102" s="682"/>
      <c r="I102" s="682"/>
      <c r="J102" s="682"/>
      <c r="K102" s="264"/>
    </row>
    <row r="103" spans="2:11" s="1" customFormat="1" ht="17.25" customHeight="1">
      <c r="B103" s="263"/>
      <c r="C103" s="265" t="s">
        <v>1117</v>
      </c>
      <c r="D103" s="265"/>
      <c r="E103" s="265"/>
      <c r="F103" s="265" t="s">
        <v>1118</v>
      </c>
      <c r="G103" s="266"/>
      <c r="H103" s="265" t="s">
        <v>53</v>
      </c>
      <c r="I103" s="265" t="s">
        <v>56</v>
      </c>
      <c r="J103" s="265" t="s">
        <v>1119</v>
      </c>
      <c r="K103" s="264"/>
    </row>
    <row r="104" spans="2:11" s="1" customFormat="1" ht="17.25" customHeight="1">
      <c r="B104" s="263"/>
      <c r="C104" s="267" t="s">
        <v>1120</v>
      </c>
      <c r="D104" s="267"/>
      <c r="E104" s="267"/>
      <c r="F104" s="268" t="s">
        <v>1121</v>
      </c>
      <c r="G104" s="269"/>
      <c r="H104" s="267"/>
      <c r="I104" s="267"/>
      <c r="J104" s="267" t="s">
        <v>1122</v>
      </c>
      <c r="K104" s="264"/>
    </row>
    <row r="105" spans="2:11" s="1" customFormat="1" ht="5.25" customHeight="1">
      <c r="B105" s="263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pans="2:11" s="1" customFormat="1" ht="15" customHeight="1">
      <c r="B106" s="263"/>
      <c r="C106" s="252" t="s">
        <v>52</v>
      </c>
      <c r="D106" s="272"/>
      <c r="E106" s="272"/>
      <c r="F106" s="273" t="s">
        <v>1123</v>
      </c>
      <c r="G106" s="252"/>
      <c r="H106" s="252" t="s">
        <v>1163</v>
      </c>
      <c r="I106" s="252" t="s">
        <v>1125</v>
      </c>
      <c r="J106" s="252">
        <v>20</v>
      </c>
      <c r="K106" s="264"/>
    </row>
    <row r="107" spans="2:11" s="1" customFormat="1" ht="15" customHeight="1">
      <c r="B107" s="263"/>
      <c r="C107" s="252" t="s">
        <v>1126</v>
      </c>
      <c r="D107" s="252"/>
      <c r="E107" s="252"/>
      <c r="F107" s="273" t="s">
        <v>1123</v>
      </c>
      <c r="G107" s="252"/>
      <c r="H107" s="252" t="s">
        <v>1163</v>
      </c>
      <c r="I107" s="252" t="s">
        <v>1125</v>
      </c>
      <c r="J107" s="252">
        <v>120</v>
      </c>
      <c r="K107" s="264"/>
    </row>
    <row r="108" spans="2:11" s="1" customFormat="1" ht="15" customHeight="1">
      <c r="B108" s="275"/>
      <c r="C108" s="252" t="s">
        <v>1128</v>
      </c>
      <c r="D108" s="252"/>
      <c r="E108" s="252"/>
      <c r="F108" s="273" t="s">
        <v>1129</v>
      </c>
      <c r="G108" s="252"/>
      <c r="H108" s="252" t="s">
        <v>1163</v>
      </c>
      <c r="I108" s="252" t="s">
        <v>1125</v>
      </c>
      <c r="J108" s="252">
        <v>50</v>
      </c>
      <c r="K108" s="264"/>
    </row>
    <row r="109" spans="2:11" s="1" customFormat="1" ht="15" customHeight="1">
      <c r="B109" s="275"/>
      <c r="C109" s="252" t="s">
        <v>1131</v>
      </c>
      <c r="D109" s="252"/>
      <c r="E109" s="252"/>
      <c r="F109" s="273" t="s">
        <v>1123</v>
      </c>
      <c r="G109" s="252"/>
      <c r="H109" s="252" t="s">
        <v>1163</v>
      </c>
      <c r="I109" s="252" t="s">
        <v>1133</v>
      </c>
      <c r="J109" s="252"/>
      <c r="K109" s="264"/>
    </row>
    <row r="110" spans="2:11" s="1" customFormat="1" ht="15" customHeight="1">
      <c r="B110" s="275"/>
      <c r="C110" s="252" t="s">
        <v>1142</v>
      </c>
      <c r="D110" s="252"/>
      <c r="E110" s="252"/>
      <c r="F110" s="273" t="s">
        <v>1129</v>
      </c>
      <c r="G110" s="252"/>
      <c r="H110" s="252" t="s">
        <v>1163</v>
      </c>
      <c r="I110" s="252" t="s">
        <v>1125</v>
      </c>
      <c r="J110" s="252">
        <v>50</v>
      </c>
      <c r="K110" s="264"/>
    </row>
    <row r="111" spans="2:11" s="1" customFormat="1" ht="15" customHeight="1">
      <c r="B111" s="275"/>
      <c r="C111" s="252" t="s">
        <v>1150</v>
      </c>
      <c r="D111" s="252"/>
      <c r="E111" s="252"/>
      <c r="F111" s="273" t="s">
        <v>1129</v>
      </c>
      <c r="G111" s="252"/>
      <c r="H111" s="252" t="s">
        <v>1163</v>
      </c>
      <c r="I111" s="252" t="s">
        <v>1125</v>
      </c>
      <c r="J111" s="252">
        <v>50</v>
      </c>
      <c r="K111" s="264"/>
    </row>
    <row r="112" spans="2:11" s="1" customFormat="1" ht="15" customHeight="1">
      <c r="B112" s="275"/>
      <c r="C112" s="252" t="s">
        <v>1148</v>
      </c>
      <c r="D112" s="252"/>
      <c r="E112" s="252"/>
      <c r="F112" s="273" t="s">
        <v>1129</v>
      </c>
      <c r="G112" s="252"/>
      <c r="H112" s="252" t="s">
        <v>1163</v>
      </c>
      <c r="I112" s="252" t="s">
        <v>1125</v>
      </c>
      <c r="J112" s="252">
        <v>50</v>
      </c>
      <c r="K112" s="264"/>
    </row>
    <row r="113" spans="2:11" s="1" customFormat="1" ht="15" customHeight="1">
      <c r="B113" s="275"/>
      <c r="C113" s="252" t="s">
        <v>52</v>
      </c>
      <c r="D113" s="252"/>
      <c r="E113" s="252"/>
      <c r="F113" s="273" t="s">
        <v>1123</v>
      </c>
      <c r="G113" s="252"/>
      <c r="H113" s="252" t="s">
        <v>1164</v>
      </c>
      <c r="I113" s="252" t="s">
        <v>1125</v>
      </c>
      <c r="J113" s="252">
        <v>20</v>
      </c>
      <c r="K113" s="264"/>
    </row>
    <row r="114" spans="2:11" s="1" customFormat="1" ht="15" customHeight="1">
      <c r="B114" s="275"/>
      <c r="C114" s="252" t="s">
        <v>1165</v>
      </c>
      <c r="D114" s="252"/>
      <c r="E114" s="252"/>
      <c r="F114" s="273" t="s">
        <v>1123</v>
      </c>
      <c r="G114" s="252"/>
      <c r="H114" s="252" t="s">
        <v>1166</v>
      </c>
      <c r="I114" s="252" t="s">
        <v>1125</v>
      </c>
      <c r="J114" s="252">
        <v>120</v>
      </c>
      <c r="K114" s="264"/>
    </row>
    <row r="115" spans="2:11" s="1" customFormat="1" ht="15" customHeight="1">
      <c r="B115" s="275"/>
      <c r="C115" s="252" t="s">
        <v>37</v>
      </c>
      <c r="D115" s="252"/>
      <c r="E115" s="252"/>
      <c r="F115" s="273" t="s">
        <v>1123</v>
      </c>
      <c r="G115" s="252"/>
      <c r="H115" s="252" t="s">
        <v>1167</v>
      </c>
      <c r="I115" s="252" t="s">
        <v>1158</v>
      </c>
      <c r="J115" s="252"/>
      <c r="K115" s="264"/>
    </row>
    <row r="116" spans="2:11" s="1" customFormat="1" ht="15" customHeight="1">
      <c r="B116" s="275"/>
      <c r="C116" s="252" t="s">
        <v>47</v>
      </c>
      <c r="D116" s="252"/>
      <c r="E116" s="252"/>
      <c r="F116" s="273" t="s">
        <v>1123</v>
      </c>
      <c r="G116" s="252"/>
      <c r="H116" s="252" t="s">
        <v>1168</v>
      </c>
      <c r="I116" s="252" t="s">
        <v>1158</v>
      </c>
      <c r="J116" s="252"/>
      <c r="K116" s="264"/>
    </row>
    <row r="117" spans="2:11" s="1" customFormat="1" ht="15" customHeight="1">
      <c r="B117" s="275"/>
      <c r="C117" s="252" t="s">
        <v>56</v>
      </c>
      <c r="D117" s="252"/>
      <c r="E117" s="252"/>
      <c r="F117" s="273" t="s">
        <v>1123</v>
      </c>
      <c r="G117" s="252"/>
      <c r="H117" s="252" t="s">
        <v>1169</v>
      </c>
      <c r="I117" s="252" t="s">
        <v>1170</v>
      </c>
      <c r="J117" s="252"/>
      <c r="K117" s="264"/>
    </row>
    <row r="118" spans="2:11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pans="2:11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pans="2:11" s="1" customFormat="1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spans="2:1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pans="2:11" s="1" customFormat="1" ht="45" customHeight="1">
      <c r="B122" s="291"/>
      <c r="C122" s="680" t="s">
        <v>1171</v>
      </c>
      <c r="D122" s="680"/>
      <c r="E122" s="680"/>
      <c r="F122" s="680"/>
      <c r="G122" s="680"/>
      <c r="H122" s="680"/>
      <c r="I122" s="680"/>
      <c r="J122" s="680"/>
      <c r="K122" s="292"/>
    </row>
    <row r="123" spans="2:11" s="1" customFormat="1" ht="17.25" customHeight="1">
      <c r="B123" s="293"/>
      <c r="C123" s="265" t="s">
        <v>1117</v>
      </c>
      <c r="D123" s="265"/>
      <c r="E123" s="265"/>
      <c r="F123" s="265" t="s">
        <v>1118</v>
      </c>
      <c r="G123" s="266"/>
      <c r="H123" s="265" t="s">
        <v>53</v>
      </c>
      <c r="I123" s="265" t="s">
        <v>56</v>
      </c>
      <c r="J123" s="265" t="s">
        <v>1119</v>
      </c>
      <c r="K123" s="294"/>
    </row>
    <row r="124" spans="2:11" s="1" customFormat="1" ht="17.25" customHeight="1">
      <c r="B124" s="293"/>
      <c r="C124" s="267" t="s">
        <v>1120</v>
      </c>
      <c r="D124" s="267"/>
      <c r="E124" s="267"/>
      <c r="F124" s="268" t="s">
        <v>1121</v>
      </c>
      <c r="G124" s="269"/>
      <c r="H124" s="267"/>
      <c r="I124" s="267"/>
      <c r="J124" s="267" t="s">
        <v>1122</v>
      </c>
      <c r="K124" s="294"/>
    </row>
    <row r="125" spans="2:11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pans="2:11" s="1" customFormat="1" ht="15" customHeight="1">
      <c r="B126" s="295"/>
      <c r="C126" s="252" t="s">
        <v>1126</v>
      </c>
      <c r="D126" s="272"/>
      <c r="E126" s="272"/>
      <c r="F126" s="273" t="s">
        <v>1123</v>
      </c>
      <c r="G126" s="252"/>
      <c r="H126" s="252" t="s">
        <v>1163</v>
      </c>
      <c r="I126" s="252" t="s">
        <v>1125</v>
      </c>
      <c r="J126" s="252">
        <v>120</v>
      </c>
      <c r="K126" s="298"/>
    </row>
    <row r="127" spans="2:11" s="1" customFormat="1" ht="15" customHeight="1">
      <c r="B127" s="295"/>
      <c r="C127" s="252" t="s">
        <v>1172</v>
      </c>
      <c r="D127" s="252"/>
      <c r="E127" s="252"/>
      <c r="F127" s="273" t="s">
        <v>1123</v>
      </c>
      <c r="G127" s="252"/>
      <c r="H127" s="252" t="s">
        <v>1173</v>
      </c>
      <c r="I127" s="252" t="s">
        <v>1125</v>
      </c>
      <c r="J127" s="252" t="s">
        <v>1174</v>
      </c>
      <c r="K127" s="298"/>
    </row>
    <row r="128" spans="2:11" s="1" customFormat="1" ht="15" customHeight="1">
      <c r="B128" s="295"/>
      <c r="C128" s="252" t="s">
        <v>1071</v>
      </c>
      <c r="D128" s="252"/>
      <c r="E128" s="252"/>
      <c r="F128" s="273" t="s">
        <v>1123</v>
      </c>
      <c r="G128" s="252"/>
      <c r="H128" s="252" t="s">
        <v>1175</v>
      </c>
      <c r="I128" s="252" t="s">
        <v>1125</v>
      </c>
      <c r="J128" s="252" t="s">
        <v>1174</v>
      </c>
      <c r="K128" s="298"/>
    </row>
    <row r="129" spans="2:11" s="1" customFormat="1" ht="15" customHeight="1">
      <c r="B129" s="295"/>
      <c r="C129" s="252" t="s">
        <v>1134</v>
      </c>
      <c r="D129" s="252"/>
      <c r="E129" s="252"/>
      <c r="F129" s="273" t="s">
        <v>1129</v>
      </c>
      <c r="G129" s="252"/>
      <c r="H129" s="252" t="s">
        <v>1135</v>
      </c>
      <c r="I129" s="252" t="s">
        <v>1125</v>
      </c>
      <c r="J129" s="252">
        <v>15</v>
      </c>
      <c r="K129" s="298"/>
    </row>
    <row r="130" spans="2:11" s="1" customFormat="1" ht="15" customHeight="1">
      <c r="B130" s="295"/>
      <c r="C130" s="276" t="s">
        <v>1136</v>
      </c>
      <c r="D130" s="276"/>
      <c r="E130" s="276"/>
      <c r="F130" s="277" t="s">
        <v>1129</v>
      </c>
      <c r="G130" s="276"/>
      <c r="H130" s="276" t="s">
        <v>1137</v>
      </c>
      <c r="I130" s="276" t="s">
        <v>1125</v>
      </c>
      <c r="J130" s="276">
        <v>15</v>
      </c>
      <c r="K130" s="298"/>
    </row>
    <row r="131" spans="2:11" s="1" customFormat="1" ht="15" customHeight="1">
      <c r="B131" s="295"/>
      <c r="C131" s="276" t="s">
        <v>1138</v>
      </c>
      <c r="D131" s="276"/>
      <c r="E131" s="276"/>
      <c r="F131" s="277" t="s">
        <v>1129</v>
      </c>
      <c r="G131" s="276"/>
      <c r="H131" s="276" t="s">
        <v>1139</v>
      </c>
      <c r="I131" s="276" t="s">
        <v>1125</v>
      </c>
      <c r="J131" s="276">
        <v>20</v>
      </c>
      <c r="K131" s="298"/>
    </row>
    <row r="132" spans="2:11" s="1" customFormat="1" ht="15" customHeight="1">
      <c r="B132" s="295"/>
      <c r="C132" s="276" t="s">
        <v>1140</v>
      </c>
      <c r="D132" s="276"/>
      <c r="E132" s="276"/>
      <c r="F132" s="277" t="s">
        <v>1129</v>
      </c>
      <c r="G132" s="276"/>
      <c r="H132" s="276" t="s">
        <v>1141</v>
      </c>
      <c r="I132" s="276" t="s">
        <v>1125</v>
      </c>
      <c r="J132" s="276">
        <v>20</v>
      </c>
      <c r="K132" s="298"/>
    </row>
    <row r="133" spans="2:11" s="1" customFormat="1" ht="15" customHeight="1">
      <c r="B133" s="295"/>
      <c r="C133" s="252" t="s">
        <v>1128</v>
      </c>
      <c r="D133" s="252"/>
      <c r="E133" s="252"/>
      <c r="F133" s="273" t="s">
        <v>1129</v>
      </c>
      <c r="G133" s="252"/>
      <c r="H133" s="252" t="s">
        <v>1163</v>
      </c>
      <c r="I133" s="252" t="s">
        <v>1125</v>
      </c>
      <c r="J133" s="252">
        <v>50</v>
      </c>
      <c r="K133" s="298"/>
    </row>
    <row r="134" spans="2:11" s="1" customFormat="1" ht="15" customHeight="1">
      <c r="B134" s="295"/>
      <c r="C134" s="252" t="s">
        <v>1142</v>
      </c>
      <c r="D134" s="252"/>
      <c r="E134" s="252"/>
      <c r="F134" s="273" t="s">
        <v>1129</v>
      </c>
      <c r="G134" s="252"/>
      <c r="H134" s="252" t="s">
        <v>1163</v>
      </c>
      <c r="I134" s="252" t="s">
        <v>1125</v>
      </c>
      <c r="J134" s="252">
        <v>50</v>
      </c>
      <c r="K134" s="298"/>
    </row>
    <row r="135" spans="2:11" s="1" customFormat="1" ht="15" customHeight="1">
      <c r="B135" s="295"/>
      <c r="C135" s="252" t="s">
        <v>1148</v>
      </c>
      <c r="D135" s="252"/>
      <c r="E135" s="252"/>
      <c r="F135" s="273" t="s">
        <v>1129</v>
      </c>
      <c r="G135" s="252"/>
      <c r="H135" s="252" t="s">
        <v>1163</v>
      </c>
      <c r="I135" s="252" t="s">
        <v>1125</v>
      </c>
      <c r="J135" s="252">
        <v>50</v>
      </c>
      <c r="K135" s="298"/>
    </row>
    <row r="136" spans="2:11" s="1" customFormat="1" ht="15" customHeight="1">
      <c r="B136" s="295"/>
      <c r="C136" s="252" t="s">
        <v>1150</v>
      </c>
      <c r="D136" s="252"/>
      <c r="E136" s="252"/>
      <c r="F136" s="273" t="s">
        <v>1129</v>
      </c>
      <c r="G136" s="252"/>
      <c r="H136" s="252" t="s">
        <v>1163</v>
      </c>
      <c r="I136" s="252" t="s">
        <v>1125</v>
      </c>
      <c r="J136" s="252">
        <v>50</v>
      </c>
      <c r="K136" s="298"/>
    </row>
    <row r="137" spans="2:11" s="1" customFormat="1" ht="15" customHeight="1">
      <c r="B137" s="295"/>
      <c r="C137" s="252" t="s">
        <v>1151</v>
      </c>
      <c r="D137" s="252"/>
      <c r="E137" s="252"/>
      <c r="F137" s="273" t="s">
        <v>1129</v>
      </c>
      <c r="G137" s="252"/>
      <c r="H137" s="252" t="s">
        <v>1176</v>
      </c>
      <c r="I137" s="252" t="s">
        <v>1125</v>
      </c>
      <c r="J137" s="252">
        <v>255</v>
      </c>
      <c r="K137" s="298"/>
    </row>
    <row r="138" spans="2:11" s="1" customFormat="1" ht="15" customHeight="1">
      <c r="B138" s="295"/>
      <c r="C138" s="252" t="s">
        <v>1153</v>
      </c>
      <c r="D138" s="252"/>
      <c r="E138" s="252"/>
      <c r="F138" s="273" t="s">
        <v>1123</v>
      </c>
      <c r="G138" s="252"/>
      <c r="H138" s="252" t="s">
        <v>1177</v>
      </c>
      <c r="I138" s="252" t="s">
        <v>1155</v>
      </c>
      <c r="J138" s="252"/>
      <c r="K138" s="298"/>
    </row>
    <row r="139" spans="2:11" s="1" customFormat="1" ht="15" customHeight="1">
      <c r="B139" s="295"/>
      <c r="C139" s="252" t="s">
        <v>1156</v>
      </c>
      <c r="D139" s="252"/>
      <c r="E139" s="252"/>
      <c r="F139" s="273" t="s">
        <v>1123</v>
      </c>
      <c r="G139" s="252"/>
      <c r="H139" s="252" t="s">
        <v>1178</v>
      </c>
      <c r="I139" s="252" t="s">
        <v>1158</v>
      </c>
      <c r="J139" s="252"/>
      <c r="K139" s="298"/>
    </row>
    <row r="140" spans="2:11" s="1" customFormat="1" ht="15" customHeight="1">
      <c r="B140" s="295"/>
      <c r="C140" s="252" t="s">
        <v>1159</v>
      </c>
      <c r="D140" s="252"/>
      <c r="E140" s="252"/>
      <c r="F140" s="273" t="s">
        <v>1123</v>
      </c>
      <c r="G140" s="252"/>
      <c r="H140" s="252" t="s">
        <v>1159</v>
      </c>
      <c r="I140" s="252" t="s">
        <v>1158</v>
      </c>
      <c r="J140" s="252"/>
      <c r="K140" s="298"/>
    </row>
    <row r="141" spans="2:11" s="1" customFormat="1" ht="15" customHeight="1">
      <c r="B141" s="295"/>
      <c r="C141" s="252" t="s">
        <v>37</v>
      </c>
      <c r="D141" s="252"/>
      <c r="E141" s="252"/>
      <c r="F141" s="273" t="s">
        <v>1123</v>
      </c>
      <c r="G141" s="252"/>
      <c r="H141" s="252" t="s">
        <v>1179</v>
      </c>
      <c r="I141" s="252" t="s">
        <v>1158</v>
      </c>
      <c r="J141" s="252"/>
      <c r="K141" s="298"/>
    </row>
    <row r="142" spans="2:11" s="1" customFormat="1" ht="15" customHeight="1">
      <c r="B142" s="295"/>
      <c r="C142" s="252" t="s">
        <v>1180</v>
      </c>
      <c r="D142" s="252"/>
      <c r="E142" s="252"/>
      <c r="F142" s="273" t="s">
        <v>1123</v>
      </c>
      <c r="G142" s="252"/>
      <c r="H142" s="252" t="s">
        <v>1181</v>
      </c>
      <c r="I142" s="252" t="s">
        <v>1158</v>
      </c>
      <c r="J142" s="252"/>
      <c r="K142" s="298"/>
    </row>
    <row r="143" spans="2:11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pans="2:11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pans="2:11" s="1" customFormat="1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spans="2:11" s="1" customFormat="1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spans="2:11" s="1" customFormat="1" ht="45" customHeight="1">
      <c r="B147" s="263"/>
      <c r="C147" s="682" t="s">
        <v>1182</v>
      </c>
      <c r="D147" s="682"/>
      <c r="E147" s="682"/>
      <c r="F147" s="682"/>
      <c r="G147" s="682"/>
      <c r="H147" s="682"/>
      <c r="I147" s="682"/>
      <c r="J147" s="682"/>
      <c r="K147" s="264"/>
    </row>
    <row r="148" spans="2:11" s="1" customFormat="1" ht="17.25" customHeight="1">
      <c r="B148" s="263"/>
      <c r="C148" s="265" t="s">
        <v>1117</v>
      </c>
      <c r="D148" s="265"/>
      <c r="E148" s="265"/>
      <c r="F148" s="265" t="s">
        <v>1118</v>
      </c>
      <c r="G148" s="266"/>
      <c r="H148" s="265" t="s">
        <v>53</v>
      </c>
      <c r="I148" s="265" t="s">
        <v>56</v>
      </c>
      <c r="J148" s="265" t="s">
        <v>1119</v>
      </c>
      <c r="K148" s="264"/>
    </row>
    <row r="149" spans="2:11" s="1" customFormat="1" ht="17.25" customHeight="1">
      <c r="B149" s="263"/>
      <c r="C149" s="267" t="s">
        <v>1120</v>
      </c>
      <c r="D149" s="267"/>
      <c r="E149" s="267"/>
      <c r="F149" s="268" t="s">
        <v>1121</v>
      </c>
      <c r="G149" s="269"/>
      <c r="H149" s="267"/>
      <c r="I149" s="267"/>
      <c r="J149" s="267" t="s">
        <v>1122</v>
      </c>
      <c r="K149" s="264"/>
    </row>
    <row r="150" spans="2:11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pans="2:11" s="1" customFormat="1" ht="15" customHeight="1">
      <c r="B151" s="275"/>
      <c r="C151" s="302" t="s">
        <v>1126</v>
      </c>
      <c r="D151" s="252"/>
      <c r="E151" s="252"/>
      <c r="F151" s="303" t="s">
        <v>1123</v>
      </c>
      <c r="G151" s="252"/>
      <c r="H151" s="302" t="s">
        <v>1163</v>
      </c>
      <c r="I151" s="302" t="s">
        <v>1125</v>
      </c>
      <c r="J151" s="302">
        <v>120</v>
      </c>
      <c r="K151" s="298"/>
    </row>
    <row r="152" spans="2:11" s="1" customFormat="1" ht="15" customHeight="1">
      <c r="B152" s="275"/>
      <c r="C152" s="302" t="s">
        <v>1172</v>
      </c>
      <c r="D152" s="252"/>
      <c r="E152" s="252"/>
      <c r="F152" s="303" t="s">
        <v>1123</v>
      </c>
      <c r="G152" s="252"/>
      <c r="H152" s="302" t="s">
        <v>1183</v>
      </c>
      <c r="I152" s="302" t="s">
        <v>1125</v>
      </c>
      <c r="J152" s="302" t="s">
        <v>1174</v>
      </c>
      <c r="K152" s="298"/>
    </row>
    <row r="153" spans="2:11" s="1" customFormat="1" ht="15" customHeight="1">
      <c r="B153" s="275"/>
      <c r="C153" s="302" t="s">
        <v>1071</v>
      </c>
      <c r="D153" s="252"/>
      <c r="E153" s="252"/>
      <c r="F153" s="303" t="s">
        <v>1123</v>
      </c>
      <c r="G153" s="252"/>
      <c r="H153" s="302" t="s">
        <v>1184</v>
      </c>
      <c r="I153" s="302" t="s">
        <v>1125</v>
      </c>
      <c r="J153" s="302" t="s">
        <v>1174</v>
      </c>
      <c r="K153" s="298"/>
    </row>
    <row r="154" spans="2:11" s="1" customFormat="1" ht="15" customHeight="1">
      <c r="B154" s="275"/>
      <c r="C154" s="302" t="s">
        <v>1128</v>
      </c>
      <c r="D154" s="252"/>
      <c r="E154" s="252"/>
      <c r="F154" s="303" t="s">
        <v>1129</v>
      </c>
      <c r="G154" s="252"/>
      <c r="H154" s="302" t="s">
        <v>1163</v>
      </c>
      <c r="I154" s="302" t="s">
        <v>1125</v>
      </c>
      <c r="J154" s="302">
        <v>50</v>
      </c>
      <c r="K154" s="298"/>
    </row>
    <row r="155" spans="2:11" s="1" customFormat="1" ht="15" customHeight="1">
      <c r="B155" s="275"/>
      <c r="C155" s="302" t="s">
        <v>1131</v>
      </c>
      <c r="D155" s="252"/>
      <c r="E155" s="252"/>
      <c r="F155" s="303" t="s">
        <v>1123</v>
      </c>
      <c r="G155" s="252"/>
      <c r="H155" s="302" t="s">
        <v>1163</v>
      </c>
      <c r="I155" s="302" t="s">
        <v>1133</v>
      </c>
      <c r="J155" s="302"/>
      <c r="K155" s="298"/>
    </row>
    <row r="156" spans="2:11" s="1" customFormat="1" ht="15" customHeight="1">
      <c r="B156" s="275"/>
      <c r="C156" s="302" t="s">
        <v>1142</v>
      </c>
      <c r="D156" s="252"/>
      <c r="E156" s="252"/>
      <c r="F156" s="303" t="s">
        <v>1129</v>
      </c>
      <c r="G156" s="252"/>
      <c r="H156" s="302" t="s">
        <v>1163</v>
      </c>
      <c r="I156" s="302" t="s">
        <v>1125</v>
      </c>
      <c r="J156" s="302">
        <v>50</v>
      </c>
      <c r="K156" s="298"/>
    </row>
    <row r="157" spans="2:11" s="1" customFormat="1" ht="15" customHeight="1">
      <c r="B157" s="275"/>
      <c r="C157" s="302" t="s">
        <v>1150</v>
      </c>
      <c r="D157" s="252"/>
      <c r="E157" s="252"/>
      <c r="F157" s="303" t="s">
        <v>1129</v>
      </c>
      <c r="G157" s="252"/>
      <c r="H157" s="302" t="s">
        <v>1163</v>
      </c>
      <c r="I157" s="302" t="s">
        <v>1125</v>
      </c>
      <c r="J157" s="302">
        <v>50</v>
      </c>
      <c r="K157" s="298"/>
    </row>
    <row r="158" spans="2:11" s="1" customFormat="1" ht="15" customHeight="1">
      <c r="B158" s="275"/>
      <c r="C158" s="302" t="s">
        <v>1148</v>
      </c>
      <c r="D158" s="252"/>
      <c r="E158" s="252"/>
      <c r="F158" s="303" t="s">
        <v>1129</v>
      </c>
      <c r="G158" s="252"/>
      <c r="H158" s="302" t="s">
        <v>1163</v>
      </c>
      <c r="I158" s="302" t="s">
        <v>1125</v>
      </c>
      <c r="J158" s="302">
        <v>50</v>
      </c>
      <c r="K158" s="298"/>
    </row>
    <row r="159" spans="2:11" s="1" customFormat="1" ht="15" customHeight="1">
      <c r="B159" s="275"/>
      <c r="C159" s="302" t="s">
        <v>95</v>
      </c>
      <c r="D159" s="252"/>
      <c r="E159" s="252"/>
      <c r="F159" s="303" t="s">
        <v>1123</v>
      </c>
      <c r="G159" s="252"/>
      <c r="H159" s="302" t="s">
        <v>1185</v>
      </c>
      <c r="I159" s="302" t="s">
        <v>1125</v>
      </c>
      <c r="J159" s="302" t="s">
        <v>1186</v>
      </c>
      <c r="K159" s="298"/>
    </row>
    <row r="160" spans="2:11" s="1" customFormat="1" ht="15" customHeight="1">
      <c r="B160" s="275"/>
      <c r="C160" s="302" t="s">
        <v>1187</v>
      </c>
      <c r="D160" s="252"/>
      <c r="E160" s="252"/>
      <c r="F160" s="303" t="s">
        <v>1123</v>
      </c>
      <c r="G160" s="252"/>
      <c r="H160" s="302" t="s">
        <v>1188</v>
      </c>
      <c r="I160" s="302" t="s">
        <v>1158</v>
      </c>
      <c r="J160" s="302"/>
      <c r="K160" s="298"/>
    </row>
    <row r="161" spans="2:1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pans="2:11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pans="2:11" s="1" customFormat="1" ht="18.75" customHeight="1"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</row>
    <row r="164" spans="2:11" s="1" customFormat="1" ht="7.5" customHeight="1">
      <c r="B164" s="241"/>
      <c r="C164" s="242"/>
      <c r="D164" s="242"/>
      <c r="E164" s="242"/>
      <c r="F164" s="242"/>
      <c r="G164" s="242"/>
      <c r="H164" s="242"/>
      <c r="I164" s="242"/>
      <c r="J164" s="242"/>
      <c r="K164" s="243"/>
    </row>
    <row r="165" spans="2:11" s="1" customFormat="1" ht="45" customHeight="1">
      <c r="B165" s="244"/>
      <c r="C165" s="680" t="s">
        <v>1189</v>
      </c>
      <c r="D165" s="680"/>
      <c r="E165" s="680"/>
      <c r="F165" s="680"/>
      <c r="G165" s="680"/>
      <c r="H165" s="680"/>
      <c r="I165" s="680"/>
      <c r="J165" s="680"/>
      <c r="K165" s="245"/>
    </row>
    <row r="166" spans="2:11" s="1" customFormat="1" ht="17.25" customHeight="1">
      <c r="B166" s="244"/>
      <c r="C166" s="265" t="s">
        <v>1117</v>
      </c>
      <c r="D166" s="265"/>
      <c r="E166" s="265"/>
      <c r="F166" s="265" t="s">
        <v>1118</v>
      </c>
      <c r="G166" s="307"/>
      <c r="H166" s="308" t="s">
        <v>53</v>
      </c>
      <c r="I166" s="308" t="s">
        <v>56</v>
      </c>
      <c r="J166" s="265" t="s">
        <v>1119</v>
      </c>
      <c r="K166" s="245"/>
    </row>
    <row r="167" spans="2:11" s="1" customFormat="1" ht="17.25" customHeight="1">
      <c r="B167" s="246"/>
      <c r="C167" s="267" t="s">
        <v>1120</v>
      </c>
      <c r="D167" s="267"/>
      <c r="E167" s="267"/>
      <c r="F167" s="268" t="s">
        <v>1121</v>
      </c>
      <c r="G167" s="309"/>
      <c r="H167" s="310"/>
      <c r="I167" s="310"/>
      <c r="J167" s="267" t="s">
        <v>1122</v>
      </c>
      <c r="K167" s="247"/>
    </row>
    <row r="168" spans="2:11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pans="2:11" s="1" customFormat="1" ht="15" customHeight="1">
      <c r="B169" s="275"/>
      <c r="C169" s="252" t="s">
        <v>1126</v>
      </c>
      <c r="D169" s="252"/>
      <c r="E169" s="252"/>
      <c r="F169" s="273" t="s">
        <v>1123</v>
      </c>
      <c r="G169" s="252"/>
      <c r="H169" s="252" t="s">
        <v>1163</v>
      </c>
      <c r="I169" s="252" t="s">
        <v>1125</v>
      </c>
      <c r="J169" s="252">
        <v>120</v>
      </c>
      <c r="K169" s="298"/>
    </row>
    <row r="170" spans="2:11" s="1" customFormat="1" ht="15" customHeight="1">
      <c r="B170" s="275"/>
      <c r="C170" s="252" t="s">
        <v>1172</v>
      </c>
      <c r="D170" s="252"/>
      <c r="E170" s="252"/>
      <c r="F170" s="273" t="s">
        <v>1123</v>
      </c>
      <c r="G170" s="252"/>
      <c r="H170" s="252" t="s">
        <v>1173</v>
      </c>
      <c r="I170" s="252" t="s">
        <v>1125</v>
      </c>
      <c r="J170" s="252" t="s">
        <v>1174</v>
      </c>
      <c r="K170" s="298"/>
    </row>
    <row r="171" spans="2:11" s="1" customFormat="1" ht="15" customHeight="1">
      <c r="B171" s="275"/>
      <c r="C171" s="252" t="s">
        <v>1071</v>
      </c>
      <c r="D171" s="252"/>
      <c r="E171" s="252"/>
      <c r="F171" s="273" t="s">
        <v>1123</v>
      </c>
      <c r="G171" s="252"/>
      <c r="H171" s="252" t="s">
        <v>1190</v>
      </c>
      <c r="I171" s="252" t="s">
        <v>1125</v>
      </c>
      <c r="J171" s="252" t="s">
        <v>1174</v>
      </c>
      <c r="K171" s="298"/>
    </row>
    <row r="172" spans="2:11" s="1" customFormat="1" ht="15" customHeight="1">
      <c r="B172" s="275"/>
      <c r="C172" s="252" t="s">
        <v>1128</v>
      </c>
      <c r="D172" s="252"/>
      <c r="E172" s="252"/>
      <c r="F172" s="273" t="s">
        <v>1129</v>
      </c>
      <c r="G172" s="252"/>
      <c r="H172" s="252" t="s">
        <v>1190</v>
      </c>
      <c r="I172" s="252" t="s">
        <v>1125</v>
      </c>
      <c r="J172" s="252">
        <v>50</v>
      </c>
      <c r="K172" s="298"/>
    </row>
    <row r="173" spans="2:11" s="1" customFormat="1" ht="15" customHeight="1">
      <c r="B173" s="275"/>
      <c r="C173" s="252" t="s">
        <v>1131</v>
      </c>
      <c r="D173" s="252"/>
      <c r="E173" s="252"/>
      <c r="F173" s="273" t="s">
        <v>1123</v>
      </c>
      <c r="G173" s="252"/>
      <c r="H173" s="252" t="s">
        <v>1190</v>
      </c>
      <c r="I173" s="252" t="s">
        <v>1133</v>
      </c>
      <c r="J173" s="252"/>
      <c r="K173" s="298"/>
    </row>
    <row r="174" spans="2:11" s="1" customFormat="1" ht="15" customHeight="1">
      <c r="B174" s="275"/>
      <c r="C174" s="252" t="s">
        <v>1142</v>
      </c>
      <c r="D174" s="252"/>
      <c r="E174" s="252"/>
      <c r="F174" s="273" t="s">
        <v>1129</v>
      </c>
      <c r="G174" s="252"/>
      <c r="H174" s="252" t="s">
        <v>1190</v>
      </c>
      <c r="I174" s="252" t="s">
        <v>1125</v>
      </c>
      <c r="J174" s="252">
        <v>50</v>
      </c>
      <c r="K174" s="298"/>
    </row>
    <row r="175" spans="2:11" s="1" customFormat="1" ht="15" customHeight="1">
      <c r="B175" s="275"/>
      <c r="C175" s="252" t="s">
        <v>1150</v>
      </c>
      <c r="D175" s="252"/>
      <c r="E175" s="252"/>
      <c r="F175" s="273" t="s">
        <v>1129</v>
      </c>
      <c r="G175" s="252"/>
      <c r="H175" s="252" t="s">
        <v>1190</v>
      </c>
      <c r="I175" s="252" t="s">
        <v>1125</v>
      </c>
      <c r="J175" s="252">
        <v>50</v>
      </c>
      <c r="K175" s="298"/>
    </row>
    <row r="176" spans="2:11" s="1" customFormat="1" ht="15" customHeight="1">
      <c r="B176" s="275"/>
      <c r="C176" s="252" t="s">
        <v>1148</v>
      </c>
      <c r="D176" s="252"/>
      <c r="E176" s="252"/>
      <c r="F176" s="273" t="s">
        <v>1129</v>
      </c>
      <c r="G176" s="252"/>
      <c r="H176" s="252" t="s">
        <v>1190</v>
      </c>
      <c r="I176" s="252" t="s">
        <v>1125</v>
      </c>
      <c r="J176" s="252">
        <v>50</v>
      </c>
      <c r="K176" s="298"/>
    </row>
    <row r="177" spans="2:11" s="1" customFormat="1" ht="15" customHeight="1">
      <c r="B177" s="275"/>
      <c r="C177" s="252" t="s">
        <v>120</v>
      </c>
      <c r="D177" s="252"/>
      <c r="E177" s="252"/>
      <c r="F177" s="273" t="s">
        <v>1123</v>
      </c>
      <c r="G177" s="252"/>
      <c r="H177" s="252" t="s">
        <v>1191</v>
      </c>
      <c r="I177" s="252" t="s">
        <v>1192</v>
      </c>
      <c r="J177" s="252"/>
      <c r="K177" s="298"/>
    </row>
    <row r="178" spans="2:11" s="1" customFormat="1" ht="15" customHeight="1">
      <c r="B178" s="275"/>
      <c r="C178" s="252" t="s">
        <v>56</v>
      </c>
      <c r="D178" s="252"/>
      <c r="E178" s="252"/>
      <c r="F178" s="273" t="s">
        <v>1123</v>
      </c>
      <c r="G178" s="252"/>
      <c r="H178" s="252" t="s">
        <v>1193</v>
      </c>
      <c r="I178" s="252" t="s">
        <v>1194</v>
      </c>
      <c r="J178" s="252">
        <v>1</v>
      </c>
      <c r="K178" s="298"/>
    </row>
    <row r="179" spans="2:11" s="1" customFormat="1" ht="15" customHeight="1">
      <c r="B179" s="275"/>
      <c r="C179" s="252" t="s">
        <v>52</v>
      </c>
      <c r="D179" s="252"/>
      <c r="E179" s="252"/>
      <c r="F179" s="273" t="s">
        <v>1123</v>
      </c>
      <c r="G179" s="252"/>
      <c r="H179" s="252" t="s">
        <v>1195</v>
      </c>
      <c r="I179" s="252" t="s">
        <v>1125</v>
      </c>
      <c r="J179" s="252">
        <v>20</v>
      </c>
      <c r="K179" s="298"/>
    </row>
    <row r="180" spans="2:11" s="1" customFormat="1" ht="15" customHeight="1">
      <c r="B180" s="275"/>
      <c r="C180" s="252" t="s">
        <v>53</v>
      </c>
      <c r="D180" s="252"/>
      <c r="E180" s="252"/>
      <c r="F180" s="273" t="s">
        <v>1123</v>
      </c>
      <c r="G180" s="252"/>
      <c r="H180" s="252" t="s">
        <v>1196</v>
      </c>
      <c r="I180" s="252" t="s">
        <v>1125</v>
      </c>
      <c r="J180" s="252">
        <v>255</v>
      </c>
      <c r="K180" s="298"/>
    </row>
    <row r="181" spans="2:11" s="1" customFormat="1" ht="15" customHeight="1">
      <c r="B181" s="275"/>
      <c r="C181" s="252" t="s">
        <v>121</v>
      </c>
      <c r="D181" s="252"/>
      <c r="E181" s="252"/>
      <c r="F181" s="273" t="s">
        <v>1123</v>
      </c>
      <c r="G181" s="252"/>
      <c r="H181" s="252" t="s">
        <v>1087</v>
      </c>
      <c r="I181" s="252" t="s">
        <v>1125</v>
      </c>
      <c r="J181" s="252">
        <v>10</v>
      </c>
      <c r="K181" s="298"/>
    </row>
    <row r="182" spans="2:11" s="1" customFormat="1" ht="15" customHeight="1">
      <c r="B182" s="275"/>
      <c r="C182" s="252" t="s">
        <v>122</v>
      </c>
      <c r="D182" s="252"/>
      <c r="E182" s="252"/>
      <c r="F182" s="273" t="s">
        <v>1123</v>
      </c>
      <c r="G182" s="252"/>
      <c r="H182" s="252" t="s">
        <v>1197</v>
      </c>
      <c r="I182" s="252" t="s">
        <v>1158</v>
      </c>
      <c r="J182" s="252"/>
      <c r="K182" s="298"/>
    </row>
    <row r="183" spans="2:11" s="1" customFormat="1" ht="15" customHeight="1">
      <c r="B183" s="275"/>
      <c r="C183" s="252" t="s">
        <v>1198</v>
      </c>
      <c r="D183" s="252"/>
      <c r="E183" s="252"/>
      <c r="F183" s="273" t="s">
        <v>1123</v>
      </c>
      <c r="G183" s="252"/>
      <c r="H183" s="252" t="s">
        <v>1199</v>
      </c>
      <c r="I183" s="252" t="s">
        <v>1158</v>
      </c>
      <c r="J183" s="252"/>
      <c r="K183" s="298"/>
    </row>
    <row r="184" spans="2:11" s="1" customFormat="1" ht="15" customHeight="1">
      <c r="B184" s="275"/>
      <c r="C184" s="252" t="s">
        <v>1187</v>
      </c>
      <c r="D184" s="252"/>
      <c r="E184" s="252"/>
      <c r="F184" s="273" t="s">
        <v>1123</v>
      </c>
      <c r="G184" s="252"/>
      <c r="H184" s="252" t="s">
        <v>1200</v>
      </c>
      <c r="I184" s="252" t="s">
        <v>1158</v>
      </c>
      <c r="J184" s="252"/>
      <c r="K184" s="298"/>
    </row>
    <row r="185" spans="2:11" s="1" customFormat="1" ht="15" customHeight="1">
      <c r="B185" s="275"/>
      <c r="C185" s="252" t="s">
        <v>124</v>
      </c>
      <c r="D185" s="252"/>
      <c r="E185" s="252"/>
      <c r="F185" s="273" t="s">
        <v>1129</v>
      </c>
      <c r="G185" s="252"/>
      <c r="H185" s="252" t="s">
        <v>1201</v>
      </c>
      <c r="I185" s="252" t="s">
        <v>1125</v>
      </c>
      <c r="J185" s="252">
        <v>50</v>
      </c>
      <c r="K185" s="298"/>
    </row>
    <row r="186" spans="2:11" s="1" customFormat="1" ht="15" customHeight="1">
      <c r="B186" s="275"/>
      <c r="C186" s="252" t="s">
        <v>1202</v>
      </c>
      <c r="D186" s="252"/>
      <c r="E186" s="252"/>
      <c r="F186" s="273" t="s">
        <v>1129</v>
      </c>
      <c r="G186" s="252"/>
      <c r="H186" s="252" t="s">
        <v>1203</v>
      </c>
      <c r="I186" s="252" t="s">
        <v>1204</v>
      </c>
      <c r="J186" s="252"/>
      <c r="K186" s="298"/>
    </row>
    <row r="187" spans="2:11" s="1" customFormat="1" ht="15" customHeight="1">
      <c r="B187" s="275"/>
      <c r="C187" s="252" t="s">
        <v>1205</v>
      </c>
      <c r="D187" s="252"/>
      <c r="E187" s="252"/>
      <c r="F187" s="273" t="s">
        <v>1129</v>
      </c>
      <c r="G187" s="252"/>
      <c r="H187" s="252" t="s">
        <v>1206</v>
      </c>
      <c r="I187" s="252" t="s">
        <v>1204</v>
      </c>
      <c r="J187" s="252"/>
      <c r="K187" s="298"/>
    </row>
    <row r="188" spans="2:11" s="1" customFormat="1" ht="15" customHeight="1">
      <c r="B188" s="275"/>
      <c r="C188" s="252" t="s">
        <v>1207</v>
      </c>
      <c r="D188" s="252"/>
      <c r="E188" s="252"/>
      <c r="F188" s="273" t="s">
        <v>1129</v>
      </c>
      <c r="G188" s="252"/>
      <c r="H188" s="252" t="s">
        <v>1208</v>
      </c>
      <c r="I188" s="252" t="s">
        <v>1204</v>
      </c>
      <c r="J188" s="252"/>
      <c r="K188" s="298"/>
    </row>
    <row r="189" spans="2:11" s="1" customFormat="1" ht="15" customHeight="1">
      <c r="B189" s="275"/>
      <c r="C189" s="311" t="s">
        <v>1209</v>
      </c>
      <c r="D189" s="252"/>
      <c r="E189" s="252"/>
      <c r="F189" s="273" t="s">
        <v>1129</v>
      </c>
      <c r="G189" s="252"/>
      <c r="H189" s="252" t="s">
        <v>1210</v>
      </c>
      <c r="I189" s="252" t="s">
        <v>1211</v>
      </c>
      <c r="J189" s="312" t="s">
        <v>1212</v>
      </c>
      <c r="K189" s="298"/>
    </row>
    <row r="190" spans="2:11" s="1" customFormat="1" ht="15" customHeight="1">
      <c r="B190" s="275"/>
      <c r="C190" s="311" t="s">
        <v>41</v>
      </c>
      <c r="D190" s="252"/>
      <c r="E190" s="252"/>
      <c r="F190" s="273" t="s">
        <v>1123</v>
      </c>
      <c r="G190" s="252"/>
      <c r="H190" s="249" t="s">
        <v>1213</v>
      </c>
      <c r="I190" s="252" t="s">
        <v>1214</v>
      </c>
      <c r="J190" s="252"/>
      <c r="K190" s="298"/>
    </row>
    <row r="191" spans="2:11" s="1" customFormat="1" ht="15" customHeight="1">
      <c r="B191" s="275"/>
      <c r="C191" s="311" t="s">
        <v>1215</v>
      </c>
      <c r="D191" s="252"/>
      <c r="E191" s="252"/>
      <c r="F191" s="273" t="s">
        <v>1123</v>
      </c>
      <c r="G191" s="252"/>
      <c r="H191" s="252" t="s">
        <v>1216</v>
      </c>
      <c r="I191" s="252" t="s">
        <v>1158</v>
      </c>
      <c r="J191" s="252"/>
      <c r="K191" s="298"/>
    </row>
    <row r="192" spans="2:11" s="1" customFormat="1" ht="15" customHeight="1">
      <c r="B192" s="275"/>
      <c r="C192" s="311" t="s">
        <v>1217</v>
      </c>
      <c r="D192" s="252"/>
      <c r="E192" s="252"/>
      <c r="F192" s="273" t="s">
        <v>1123</v>
      </c>
      <c r="G192" s="252"/>
      <c r="H192" s="252" t="s">
        <v>1218</v>
      </c>
      <c r="I192" s="252" t="s">
        <v>1158</v>
      </c>
      <c r="J192" s="252"/>
      <c r="K192" s="298"/>
    </row>
    <row r="193" spans="2:11" s="1" customFormat="1" ht="15" customHeight="1">
      <c r="B193" s="275"/>
      <c r="C193" s="311" t="s">
        <v>1219</v>
      </c>
      <c r="D193" s="252"/>
      <c r="E193" s="252"/>
      <c r="F193" s="273" t="s">
        <v>1129</v>
      </c>
      <c r="G193" s="252"/>
      <c r="H193" s="252" t="s">
        <v>1220</v>
      </c>
      <c r="I193" s="252" t="s">
        <v>1158</v>
      </c>
      <c r="J193" s="252"/>
      <c r="K193" s="298"/>
    </row>
    <row r="194" spans="2:11" s="1" customFormat="1" ht="15" customHeight="1">
      <c r="B194" s="304"/>
      <c r="C194" s="313"/>
      <c r="D194" s="284"/>
      <c r="E194" s="284"/>
      <c r="F194" s="284"/>
      <c r="G194" s="284"/>
      <c r="H194" s="284"/>
      <c r="I194" s="284"/>
      <c r="J194" s="284"/>
      <c r="K194" s="305"/>
    </row>
    <row r="195" spans="2:11" s="1" customFormat="1" ht="18.75" customHeight="1">
      <c r="B195" s="286"/>
      <c r="C195" s="296"/>
      <c r="D195" s="296"/>
      <c r="E195" s="296"/>
      <c r="F195" s="306"/>
      <c r="G195" s="296"/>
      <c r="H195" s="296"/>
      <c r="I195" s="296"/>
      <c r="J195" s="296"/>
      <c r="K195" s="286"/>
    </row>
    <row r="196" spans="2:11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pans="2:11" s="1" customFormat="1" ht="18.75" customHeight="1">
      <c r="B197" s="259"/>
      <c r="C197" s="259"/>
      <c r="D197" s="259"/>
      <c r="E197" s="259"/>
      <c r="F197" s="259"/>
      <c r="G197" s="259"/>
      <c r="H197" s="259"/>
      <c r="I197" s="259"/>
      <c r="J197" s="259"/>
      <c r="K197" s="259"/>
    </row>
    <row r="198" spans="2:11" s="1" customFormat="1" ht="12">
      <c r="B198" s="241"/>
      <c r="C198" s="242"/>
      <c r="D198" s="242"/>
      <c r="E198" s="242"/>
      <c r="F198" s="242"/>
      <c r="G198" s="242"/>
      <c r="H198" s="242"/>
      <c r="I198" s="242"/>
      <c r="J198" s="242"/>
      <c r="K198" s="243"/>
    </row>
    <row r="199" spans="2:11" s="1" customFormat="1" ht="20.5">
      <c r="B199" s="244"/>
      <c r="C199" s="680" t="s">
        <v>1221</v>
      </c>
      <c r="D199" s="680"/>
      <c r="E199" s="680"/>
      <c r="F199" s="680"/>
      <c r="G199" s="680"/>
      <c r="H199" s="680"/>
      <c r="I199" s="680"/>
      <c r="J199" s="680"/>
      <c r="K199" s="245"/>
    </row>
    <row r="200" spans="2:11" s="1" customFormat="1" ht="25.5" customHeight="1">
      <c r="B200" s="244"/>
      <c r="C200" s="314" t="s">
        <v>1222</v>
      </c>
      <c r="D200" s="314"/>
      <c r="E200" s="314"/>
      <c r="F200" s="314" t="s">
        <v>1223</v>
      </c>
      <c r="G200" s="315"/>
      <c r="H200" s="686" t="s">
        <v>1224</v>
      </c>
      <c r="I200" s="686"/>
      <c r="J200" s="686"/>
      <c r="K200" s="245"/>
    </row>
    <row r="201" spans="2:11" s="1" customFormat="1" ht="5.25" customHeight="1">
      <c r="B201" s="275"/>
      <c r="C201" s="270"/>
      <c r="D201" s="270"/>
      <c r="E201" s="270"/>
      <c r="F201" s="270"/>
      <c r="G201" s="296"/>
      <c r="H201" s="270"/>
      <c r="I201" s="270"/>
      <c r="J201" s="270"/>
      <c r="K201" s="298"/>
    </row>
    <row r="202" spans="2:11" s="1" customFormat="1" ht="15" customHeight="1">
      <c r="B202" s="275"/>
      <c r="C202" s="252" t="s">
        <v>1214</v>
      </c>
      <c r="D202" s="252"/>
      <c r="E202" s="252"/>
      <c r="F202" s="273" t="s">
        <v>42</v>
      </c>
      <c r="G202" s="252"/>
      <c r="H202" s="685" t="s">
        <v>1225</v>
      </c>
      <c r="I202" s="685"/>
      <c r="J202" s="685"/>
      <c r="K202" s="298"/>
    </row>
    <row r="203" spans="2:11" s="1" customFormat="1" ht="15" customHeight="1">
      <c r="B203" s="275"/>
      <c r="C203" s="252"/>
      <c r="D203" s="252"/>
      <c r="E203" s="252"/>
      <c r="F203" s="273" t="s">
        <v>43</v>
      </c>
      <c r="G203" s="252"/>
      <c r="H203" s="685" t="s">
        <v>1226</v>
      </c>
      <c r="I203" s="685"/>
      <c r="J203" s="685"/>
      <c r="K203" s="298"/>
    </row>
    <row r="204" spans="2:11" s="1" customFormat="1" ht="15" customHeight="1">
      <c r="B204" s="275"/>
      <c r="C204" s="252"/>
      <c r="D204" s="252"/>
      <c r="E204" s="252"/>
      <c r="F204" s="273" t="s">
        <v>46</v>
      </c>
      <c r="G204" s="252"/>
      <c r="H204" s="685" t="s">
        <v>1227</v>
      </c>
      <c r="I204" s="685"/>
      <c r="J204" s="685"/>
      <c r="K204" s="298"/>
    </row>
    <row r="205" spans="2:11" s="1" customFormat="1" ht="15" customHeight="1">
      <c r="B205" s="275"/>
      <c r="C205" s="252"/>
      <c r="D205" s="252"/>
      <c r="E205" s="252"/>
      <c r="F205" s="273" t="s">
        <v>44</v>
      </c>
      <c r="G205" s="252"/>
      <c r="H205" s="685" t="s">
        <v>1228</v>
      </c>
      <c r="I205" s="685"/>
      <c r="J205" s="685"/>
      <c r="K205" s="298"/>
    </row>
    <row r="206" spans="2:11" s="1" customFormat="1" ht="15" customHeight="1">
      <c r="B206" s="275"/>
      <c r="C206" s="252"/>
      <c r="D206" s="252"/>
      <c r="E206" s="252"/>
      <c r="F206" s="273" t="s">
        <v>45</v>
      </c>
      <c r="G206" s="252"/>
      <c r="H206" s="685" t="s">
        <v>1229</v>
      </c>
      <c r="I206" s="685"/>
      <c r="J206" s="685"/>
      <c r="K206" s="298"/>
    </row>
    <row r="207" spans="2:11" s="1" customFormat="1" ht="15" customHeight="1">
      <c r="B207" s="275"/>
      <c r="C207" s="252"/>
      <c r="D207" s="252"/>
      <c r="E207" s="252"/>
      <c r="F207" s="273"/>
      <c r="G207" s="252"/>
      <c r="H207" s="252"/>
      <c r="I207" s="252"/>
      <c r="J207" s="252"/>
      <c r="K207" s="298"/>
    </row>
    <row r="208" spans="2:11" s="1" customFormat="1" ht="15" customHeight="1">
      <c r="B208" s="275"/>
      <c r="C208" s="252" t="s">
        <v>1170</v>
      </c>
      <c r="D208" s="252"/>
      <c r="E208" s="252"/>
      <c r="F208" s="273" t="s">
        <v>78</v>
      </c>
      <c r="G208" s="252"/>
      <c r="H208" s="685" t="s">
        <v>1230</v>
      </c>
      <c r="I208" s="685"/>
      <c r="J208" s="685"/>
      <c r="K208" s="298"/>
    </row>
    <row r="209" spans="2:11" s="1" customFormat="1" ht="15" customHeight="1">
      <c r="B209" s="275"/>
      <c r="C209" s="252"/>
      <c r="D209" s="252"/>
      <c r="E209" s="252"/>
      <c r="F209" s="273" t="s">
        <v>1066</v>
      </c>
      <c r="G209" s="252"/>
      <c r="H209" s="685" t="s">
        <v>1067</v>
      </c>
      <c r="I209" s="685"/>
      <c r="J209" s="685"/>
      <c r="K209" s="298"/>
    </row>
    <row r="210" spans="2:11" s="1" customFormat="1" ht="15" customHeight="1">
      <c r="B210" s="275"/>
      <c r="C210" s="252"/>
      <c r="D210" s="252"/>
      <c r="E210" s="252"/>
      <c r="F210" s="273" t="s">
        <v>1064</v>
      </c>
      <c r="G210" s="252"/>
      <c r="H210" s="685" t="s">
        <v>1231</v>
      </c>
      <c r="I210" s="685"/>
      <c r="J210" s="685"/>
      <c r="K210" s="298"/>
    </row>
    <row r="211" spans="2:11" s="1" customFormat="1" ht="15" customHeight="1">
      <c r="B211" s="316"/>
      <c r="C211" s="252"/>
      <c r="D211" s="252"/>
      <c r="E211" s="252"/>
      <c r="F211" s="273" t="s">
        <v>86</v>
      </c>
      <c r="G211" s="311"/>
      <c r="H211" s="684" t="s">
        <v>1068</v>
      </c>
      <c r="I211" s="684"/>
      <c r="J211" s="684"/>
      <c r="K211" s="317"/>
    </row>
    <row r="212" spans="2:11" s="1" customFormat="1" ht="15" customHeight="1">
      <c r="B212" s="316"/>
      <c r="C212" s="252"/>
      <c r="D212" s="252"/>
      <c r="E212" s="252"/>
      <c r="F212" s="273" t="s">
        <v>1069</v>
      </c>
      <c r="G212" s="311"/>
      <c r="H212" s="684" t="s">
        <v>1232</v>
      </c>
      <c r="I212" s="684"/>
      <c r="J212" s="684"/>
      <c r="K212" s="317"/>
    </row>
    <row r="213" spans="2:11" s="1" customFormat="1" ht="15" customHeight="1">
      <c r="B213" s="316"/>
      <c r="C213" s="252"/>
      <c r="D213" s="252"/>
      <c r="E213" s="252"/>
      <c r="F213" s="273"/>
      <c r="G213" s="311"/>
      <c r="H213" s="302"/>
      <c r="I213" s="302"/>
      <c r="J213" s="302"/>
      <c r="K213" s="317"/>
    </row>
    <row r="214" spans="2:11" s="1" customFormat="1" ht="15" customHeight="1">
      <c r="B214" s="316"/>
      <c r="C214" s="252" t="s">
        <v>1194</v>
      </c>
      <c r="D214" s="252"/>
      <c r="E214" s="252"/>
      <c r="F214" s="273">
        <v>1</v>
      </c>
      <c r="G214" s="311"/>
      <c r="H214" s="684" t="s">
        <v>1233</v>
      </c>
      <c r="I214" s="684"/>
      <c r="J214" s="684"/>
      <c r="K214" s="317"/>
    </row>
    <row r="215" spans="2:11" s="1" customFormat="1" ht="15" customHeight="1">
      <c r="B215" s="316"/>
      <c r="C215" s="252"/>
      <c r="D215" s="252"/>
      <c r="E215" s="252"/>
      <c r="F215" s="273">
        <v>2</v>
      </c>
      <c r="G215" s="311"/>
      <c r="H215" s="684" t="s">
        <v>1234</v>
      </c>
      <c r="I215" s="684"/>
      <c r="J215" s="684"/>
      <c r="K215" s="317"/>
    </row>
    <row r="216" spans="2:11" s="1" customFormat="1" ht="15" customHeight="1">
      <c r="B216" s="316"/>
      <c r="C216" s="252"/>
      <c r="D216" s="252"/>
      <c r="E216" s="252"/>
      <c r="F216" s="273">
        <v>3</v>
      </c>
      <c r="G216" s="311"/>
      <c r="H216" s="684" t="s">
        <v>1235</v>
      </c>
      <c r="I216" s="684"/>
      <c r="J216" s="684"/>
      <c r="K216" s="317"/>
    </row>
    <row r="217" spans="2:11" s="1" customFormat="1" ht="15" customHeight="1">
      <c r="B217" s="316"/>
      <c r="C217" s="252"/>
      <c r="D217" s="252"/>
      <c r="E217" s="252"/>
      <c r="F217" s="273">
        <v>4</v>
      </c>
      <c r="G217" s="311"/>
      <c r="H217" s="684" t="s">
        <v>1236</v>
      </c>
      <c r="I217" s="684"/>
      <c r="J217" s="684"/>
      <c r="K217" s="317"/>
    </row>
    <row r="218" spans="2:11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DCFD0-559B-46BA-8970-26F3EA5F51D5}">
  <sheetPr>
    <pageSetUpPr fitToPage="1"/>
  </sheetPr>
  <dimension ref="A1:CM58"/>
  <sheetViews>
    <sheetView showGridLines="0" topLeftCell="A25" workbookViewId="0"/>
  </sheetViews>
  <sheetFormatPr defaultColWidth="9.109375" defaultRowHeight="10"/>
  <cols>
    <col min="1" max="1" width="8.33203125" style="322" customWidth="1"/>
    <col min="2" max="2" width="1.6640625" style="322" customWidth="1"/>
    <col min="3" max="3" width="4.109375" style="322" customWidth="1"/>
    <col min="4" max="33" width="2.6640625" style="322" customWidth="1"/>
    <col min="34" max="34" width="3.33203125" style="322" customWidth="1"/>
    <col min="35" max="35" width="31.6640625" style="322" customWidth="1"/>
    <col min="36" max="37" width="2.44140625" style="322" customWidth="1"/>
    <col min="38" max="38" width="8.33203125" style="322" customWidth="1"/>
    <col min="39" max="39" width="3.33203125" style="322" customWidth="1"/>
    <col min="40" max="40" width="13.33203125" style="322" customWidth="1"/>
    <col min="41" max="41" width="7.44140625" style="322" customWidth="1"/>
    <col min="42" max="42" width="4.109375" style="322" customWidth="1"/>
    <col min="43" max="43" width="15.6640625" style="322" customWidth="1"/>
    <col min="44" max="44" width="13.6640625" style="322" customWidth="1"/>
    <col min="45" max="47" width="25.88671875" style="322" hidden="1" customWidth="1"/>
    <col min="48" max="49" width="21.6640625" style="322" hidden="1" customWidth="1"/>
    <col min="50" max="51" width="25" style="322" hidden="1" customWidth="1"/>
    <col min="52" max="52" width="21.6640625" style="322" hidden="1" customWidth="1"/>
    <col min="53" max="53" width="19.109375" style="322" hidden="1" customWidth="1"/>
    <col min="54" max="54" width="25" style="322" hidden="1" customWidth="1"/>
    <col min="55" max="55" width="21.6640625" style="322" hidden="1" customWidth="1"/>
    <col min="56" max="56" width="19.109375" style="322" hidden="1" customWidth="1"/>
    <col min="57" max="57" width="66.44140625" style="322" customWidth="1"/>
    <col min="58" max="16384" width="9.109375" style="322"/>
  </cols>
  <sheetData>
    <row r="1" spans="1:74">
      <c r="A1" s="321" t="s">
        <v>0</v>
      </c>
      <c r="AZ1" s="321" t="s">
        <v>1</v>
      </c>
      <c r="BA1" s="321" t="s">
        <v>2</v>
      </c>
      <c r="BB1" s="321" t="s">
        <v>3</v>
      </c>
      <c r="BT1" s="321" t="s">
        <v>4</v>
      </c>
      <c r="BU1" s="321" t="s">
        <v>4</v>
      </c>
      <c r="BV1" s="321" t="s">
        <v>1237</v>
      </c>
    </row>
    <row r="2" spans="1:74" ht="36.9" customHeight="1">
      <c r="AR2" s="712"/>
      <c r="AS2" s="712"/>
      <c r="AT2" s="712"/>
      <c r="AU2" s="712"/>
      <c r="AV2" s="712"/>
      <c r="AW2" s="712"/>
      <c r="AX2" s="712"/>
      <c r="AY2" s="712"/>
      <c r="AZ2" s="712"/>
      <c r="BA2" s="712"/>
      <c r="BB2" s="712"/>
      <c r="BC2" s="712"/>
      <c r="BD2" s="712"/>
      <c r="BE2" s="712"/>
      <c r="BS2" s="323" t="s">
        <v>6</v>
      </c>
      <c r="BT2" s="323" t="s">
        <v>7</v>
      </c>
    </row>
    <row r="3" spans="1:74" ht="6.9" customHeight="1">
      <c r="B3" s="324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5"/>
      <c r="AD3" s="325"/>
      <c r="AE3" s="325"/>
      <c r="AF3" s="325"/>
      <c r="AG3" s="325"/>
      <c r="AH3" s="325"/>
      <c r="AI3" s="325"/>
      <c r="AJ3" s="325"/>
      <c r="AK3" s="325"/>
      <c r="AL3" s="325"/>
      <c r="AM3" s="325"/>
      <c r="AN3" s="325"/>
      <c r="AO3" s="325"/>
      <c r="AP3" s="325"/>
      <c r="AQ3" s="325"/>
      <c r="AR3" s="326"/>
      <c r="BS3" s="323" t="s">
        <v>6</v>
      </c>
      <c r="BT3" s="323" t="s">
        <v>8</v>
      </c>
    </row>
    <row r="4" spans="1:74" ht="24.9" customHeight="1">
      <c r="B4" s="326"/>
      <c r="D4" s="327" t="s">
        <v>9</v>
      </c>
      <c r="AR4" s="326"/>
      <c r="AS4" s="328" t="s">
        <v>10</v>
      </c>
      <c r="BE4" s="329" t="s">
        <v>11</v>
      </c>
      <c r="BS4" s="323" t="s">
        <v>12</v>
      </c>
    </row>
    <row r="5" spans="1:74" ht="12" customHeight="1">
      <c r="B5" s="326"/>
      <c r="D5" s="330" t="s">
        <v>13</v>
      </c>
      <c r="K5" s="713" t="s">
        <v>1238</v>
      </c>
      <c r="L5" s="712"/>
      <c r="M5" s="712"/>
      <c r="N5" s="712"/>
      <c r="O5" s="712"/>
      <c r="P5" s="712"/>
      <c r="Q5" s="712"/>
      <c r="R5" s="712"/>
      <c r="S5" s="712"/>
      <c r="T5" s="712"/>
      <c r="U5" s="712"/>
      <c r="V5" s="712"/>
      <c r="W5" s="712"/>
      <c r="X5" s="712"/>
      <c r="Y5" s="712"/>
      <c r="Z5" s="712"/>
      <c r="AA5" s="712"/>
      <c r="AB5" s="712"/>
      <c r="AC5" s="712"/>
      <c r="AD5" s="712"/>
      <c r="AE5" s="712"/>
      <c r="AF5" s="712"/>
      <c r="AG5" s="712"/>
      <c r="AH5" s="712"/>
      <c r="AI5" s="712"/>
      <c r="AJ5" s="712"/>
      <c r="AK5" s="712"/>
      <c r="AL5" s="712"/>
      <c r="AM5" s="712"/>
      <c r="AN5" s="712"/>
      <c r="AO5" s="712"/>
      <c r="AR5" s="326"/>
      <c r="BE5" s="714" t="s">
        <v>15</v>
      </c>
      <c r="BS5" s="323" t="s">
        <v>6</v>
      </c>
    </row>
    <row r="6" spans="1:74" ht="36.9" customHeight="1">
      <c r="B6" s="326"/>
      <c r="D6" s="331" t="s">
        <v>16</v>
      </c>
      <c r="K6" s="717" t="s">
        <v>1239</v>
      </c>
      <c r="L6" s="712"/>
      <c r="M6" s="712"/>
      <c r="N6" s="712"/>
      <c r="O6" s="712"/>
      <c r="P6" s="712"/>
      <c r="Q6" s="712"/>
      <c r="R6" s="712"/>
      <c r="S6" s="712"/>
      <c r="T6" s="712"/>
      <c r="U6" s="712"/>
      <c r="V6" s="712"/>
      <c r="W6" s="712"/>
      <c r="X6" s="712"/>
      <c r="Y6" s="712"/>
      <c r="Z6" s="712"/>
      <c r="AA6" s="712"/>
      <c r="AB6" s="712"/>
      <c r="AC6" s="712"/>
      <c r="AD6" s="712"/>
      <c r="AE6" s="712"/>
      <c r="AF6" s="712"/>
      <c r="AG6" s="712"/>
      <c r="AH6" s="712"/>
      <c r="AI6" s="712"/>
      <c r="AJ6" s="712"/>
      <c r="AK6" s="712"/>
      <c r="AL6" s="712"/>
      <c r="AM6" s="712"/>
      <c r="AN6" s="712"/>
      <c r="AO6" s="712"/>
      <c r="AR6" s="326"/>
      <c r="BE6" s="715"/>
      <c r="BS6" s="323" t="s">
        <v>6</v>
      </c>
    </row>
    <row r="7" spans="1:74" ht="12" customHeight="1">
      <c r="B7" s="326"/>
      <c r="D7" s="332" t="s">
        <v>18</v>
      </c>
      <c r="K7" s="333" t="s">
        <v>19</v>
      </c>
      <c r="AK7" s="332" t="s">
        <v>20</v>
      </c>
      <c r="AN7" s="333" t="s">
        <v>19</v>
      </c>
      <c r="AR7" s="326"/>
      <c r="BE7" s="715"/>
      <c r="BS7" s="323" t="s">
        <v>6</v>
      </c>
    </row>
    <row r="8" spans="1:74" ht="12" customHeight="1">
      <c r="B8" s="326"/>
      <c r="D8" s="332" t="s">
        <v>21</v>
      </c>
      <c r="K8" s="333" t="s">
        <v>1240</v>
      </c>
      <c r="AK8" s="332" t="s">
        <v>23</v>
      </c>
      <c r="AN8" s="334" t="s">
        <v>1241</v>
      </c>
      <c r="AR8" s="326"/>
      <c r="BE8" s="715"/>
      <c r="BS8" s="323" t="s">
        <v>6</v>
      </c>
    </row>
    <row r="9" spans="1:74" ht="14.4" customHeight="1">
      <c r="B9" s="326"/>
      <c r="AR9" s="326"/>
      <c r="BE9" s="715"/>
      <c r="BS9" s="323" t="s">
        <v>6</v>
      </c>
    </row>
    <row r="10" spans="1:74" ht="12" customHeight="1">
      <c r="B10" s="326"/>
      <c r="D10" s="332" t="s">
        <v>24</v>
      </c>
      <c r="AK10" s="332" t="s">
        <v>25</v>
      </c>
      <c r="AN10" s="333" t="s">
        <v>19</v>
      </c>
      <c r="AR10" s="326"/>
      <c r="BE10" s="715"/>
      <c r="BS10" s="323" t="s">
        <v>6</v>
      </c>
    </row>
    <row r="11" spans="1:74" ht="18.5" customHeight="1">
      <c r="B11" s="326"/>
      <c r="E11" s="333" t="s">
        <v>1242</v>
      </c>
      <c r="AK11" s="332" t="s">
        <v>27</v>
      </c>
      <c r="AN11" s="333" t="s">
        <v>19</v>
      </c>
      <c r="AR11" s="326"/>
      <c r="BE11" s="715"/>
      <c r="BS11" s="323" t="s">
        <v>6</v>
      </c>
    </row>
    <row r="12" spans="1:74" ht="6.9" customHeight="1">
      <c r="B12" s="326"/>
      <c r="AR12" s="326"/>
      <c r="BE12" s="715"/>
      <c r="BS12" s="323" t="s">
        <v>6</v>
      </c>
    </row>
    <row r="13" spans="1:74" ht="12" customHeight="1">
      <c r="B13" s="326"/>
      <c r="D13" s="332" t="s">
        <v>28</v>
      </c>
      <c r="AK13" s="332" t="s">
        <v>25</v>
      </c>
      <c r="AN13" s="335" t="s">
        <v>29</v>
      </c>
      <c r="AR13" s="326"/>
      <c r="BE13" s="715"/>
      <c r="BS13" s="323" t="s">
        <v>6</v>
      </c>
    </row>
    <row r="14" spans="1:74" ht="12.5">
      <c r="B14" s="326"/>
      <c r="E14" s="718" t="s">
        <v>29</v>
      </c>
      <c r="F14" s="719"/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  <c r="AA14" s="719"/>
      <c r="AB14" s="719"/>
      <c r="AC14" s="719"/>
      <c r="AD14" s="719"/>
      <c r="AE14" s="719"/>
      <c r="AF14" s="719"/>
      <c r="AG14" s="719"/>
      <c r="AH14" s="719"/>
      <c r="AI14" s="719"/>
      <c r="AJ14" s="719"/>
      <c r="AK14" s="332" t="s">
        <v>27</v>
      </c>
      <c r="AN14" s="335" t="s">
        <v>29</v>
      </c>
      <c r="AR14" s="326"/>
      <c r="BE14" s="715"/>
      <c r="BS14" s="323" t="s">
        <v>6</v>
      </c>
    </row>
    <row r="15" spans="1:74" ht="6.9" customHeight="1">
      <c r="B15" s="326"/>
      <c r="AR15" s="326"/>
      <c r="BE15" s="715"/>
      <c r="BS15" s="323" t="s">
        <v>4</v>
      </c>
    </row>
    <row r="16" spans="1:74" ht="12" customHeight="1">
      <c r="B16" s="326"/>
      <c r="D16" s="332" t="s">
        <v>30</v>
      </c>
      <c r="AK16" s="332" t="s">
        <v>25</v>
      </c>
      <c r="AN16" s="333" t="s">
        <v>19</v>
      </c>
      <c r="AR16" s="326"/>
      <c r="BE16" s="715"/>
      <c r="BS16" s="323" t="s">
        <v>4</v>
      </c>
    </row>
    <row r="17" spans="1:71" ht="18.5" customHeight="1">
      <c r="B17" s="326"/>
      <c r="E17" s="333" t="s">
        <v>1242</v>
      </c>
      <c r="AK17" s="332" t="s">
        <v>27</v>
      </c>
      <c r="AN17" s="333" t="s">
        <v>19</v>
      </c>
      <c r="AR17" s="326"/>
      <c r="BE17" s="715"/>
      <c r="BS17" s="323" t="s">
        <v>32</v>
      </c>
    </row>
    <row r="18" spans="1:71" ht="6.9" customHeight="1">
      <c r="B18" s="326"/>
      <c r="AR18" s="326"/>
      <c r="BE18" s="715"/>
      <c r="BS18" s="323" t="s">
        <v>6</v>
      </c>
    </row>
    <row r="19" spans="1:71" ht="12" customHeight="1">
      <c r="B19" s="326"/>
      <c r="D19" s="332" t="s">
        <v>33</v>
      </c>
      <c r="AK19" s="332" t="s">
        <v>25</v>
      </c>
      <c r="AN19" s="333" t="s">
        <v>19</v>
      </c>
      <c r="AR19" s="326"/>
      <c r="BE19" s="715"/>
      <c r="BS19" s="323" t="s">
        <v>6</v>
      </c>
    </row>
    <row r="20" spans="1:71" ht="18.5" customHeight="1">
      <c r="B20" s="326"/>
      <c r="E20" s="333" t="s">
        <v>1242</v>
      </c>
      <c r="AK20" s="332" t="s">
        <v>27</v>
      </c>
      <c r="AN20" s="333" t="s">
        <v>19</v>
      </c>
      <c r="AR20" s="326"/>
      <c r="BE20" s="715"/>
      <c r="BS20" s="323" t="s">
        <v>4</v>
      </c>
    </row>
    <row r="21" spans="1:71" ht="6.9" customHeight="1">
      <c r="B21" s="326"/>
      <c r="AR21" s="326"/>
      <c r="BE21" s="715"/>
    </row>
    <row r="22" spans="1:71" ht="12" customHeight="1">
      <c r="B22" s="326"/>
      <c r="D22" s="332" t="s">
        <v>35</v>
      </c>
      <c r="AR22" s="326"/>
      <c r="BE22" s="715"/>
    </row>
    <row r="23" spans="1:71" ht="47.25" customHeight="1">
      <c r="B23" s="326"/>
      <c r="E23" s="720" t="s">
        <v>1243</v>
      </c>
      <c r="F23" s="720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20"/>
      <c r="AF23" s="720"/>
      <c r="AG23" s="720"/>
      <c r="AH23" s="720"/>
      <c r="AI23" s="720"/>
      <c r="AJ23" s="720"/>
      <c r="AK23" s="720"/>
      <c r="AL23" s="720"/>
      <c r="AM23" s="720"/>
      <c r="AN23" s="720"/>
      <c r="AR23" s="326"/>
      <c r="BE23" s="715"/>
    </row>
    <row r="24" spans="1:71" ht="6.9" customHeight="1">
      <c r="B24" s="326"/>
      <c r="AR24" s="326"/>
      <c r="BE24" s="715"/>
    </row>
    <row r="25" spans="1:71" ht="6.9" customHeight="1">
      <c r="B25" s="326"/>
      <c r="D25" s="336"/>
      <c r="E25" s="336"/>
      <c r="F25" s="336"/>
      <c r="G25" s="336"/>
      <c r="H25" s="336"/>
      <c r="I25" s="336"/>
      <c r="J25" s="336"/>
      <c r="K25" s="336"/>
      <c r="L25" s="336"/>
      <c r="M25" s="336"/>
      <c r="N25" s="336"/>
      <c r="O25" s="336"/>
      <c r="P25" s="336"/>
      <c r="Q25" s="336"/>
      <c r="R25" s="336"/>
      <c r="S25" s="336"/>
      <c r="T25" s="336"/>
      <c r="U25" s="336"/>
      <c r="V25" s="336"/>
      <c r="W25" s="336"/>
      <c r="X25" s="336"/>
      <c r="Y25" s="336"/>
      <c r="Z25" s="336"/>
      <c r="AA25" s="336"/>
      <c r="AB25" s="336"/>
      <c r="AC25" s="336"/>
      <c r="AD25" s="336"/>
      <c r="AE25" s="336"/>
      <c r="AF25" s="336"/>
      <c r="AG25" s="336"/>
      <c r="AH25" s="336"/>
      <c r="AI25" s="336"/>
      <c r="AJ25" s="336"/>
      <c r="AK25" s="336"/>
      <c r="AL25" s="336"/>
      <c r="AM25" s="336"/>
      <c r="AN25" s="336"/>
      <c r="AO25" s="336"/>
      <c r="AR25" s="326"/>
      <c r="BE25" s="715"/>
    </row>
    <row r="26" spans="1:71" s="341" customFormat="1" ht="26" customHeight="1">
      <c r="A26" s="337"/>
      <c r="B26" s="338"/>
      <c r="C26" s="337"/>
      <c r="D26" s="339" t="s">
        <v>37</v>
      </c>
      <c r="E26" s="340"/>
      <c r="F26" s="340"/>
      <c r="G26" s="340"/>
      <c r="H26" s="340"/>
      <c r="I26" s="340"/>
      <c r="J26" s="340"/>
      <c r="K26" s="340"/>
      <c r="L26" s="340"/>
      <c r="M26" s="340"/>
      <c r="N26" s="340"/>
      <c r="O26" s="340"/>
      <c r="P26" s="340"/>
      <c r="Q26" s="340"/>
      <c r="R26" s="340"/>
      <c r="S26" s="340"/>
      <c r="T26" s="340"/>
      <c r="U26" s="340"/>
      <c r="V26" s="340"/>
      <c r="W26" s="340"/>
      <c r="X26" s="340"/>
      <c r="Y26" s="340"/>
      <c r="Z26" s="340"/>
      <c r="AA26" s="340"/>
      <c r="AB26" s="340"/>
      <c r="AC26" s="340"/>
      <c r="AD26" s="340"/>
      <c r="AE26" s="340"/>
      <c r="AF26" s="340"/>
      <c r="AG26" s="340"/>
      <c r="AH26" s="340"/>
      <c r="AI26" s="340"/>
      <c r="AJ26" s="340"/>
      <c r="AK26" s="721">
        <f>ROUND(AG54,2)</f>
        <v>0</v>
      </c>
      <c r="AL26" s="722"/>
      <c r="AM26" s="722"/>
      <c r="AN26" s="722"/>
      <c r="AO26" s="722"/>
      <c r="AP26" s="337"/>
      <c r="AQ26" s="337"/>
      <c r="AR26" s="338"/>
      <c r="BE26" s="715"/>
    </row>
    <row r="27" spans="1:71" s="341" customFormat="1" ht="6.9" customHeight="1">
      <c r="A27" s="337"/>
      <c r="B27" s="338"/>
      <c r="C27" s="337"/>
      <c r="D27" s="337"/>
      <c r="E27" s="337"/>
      <c r="F27" s="337"/>
      <c r="G27" s="337"/>
      <c r="H27" s="337"/>
      <c r="I27" s="337"/>
      <c r="J27" s="337"/>
      <c r="K27" s="337"/>
      <c r="L27" s="337"/>
      <c r="M27" s="337"/>
      <c r="N27" s="337"/>
      <c r="O27" s="337"/>
      <c r="P27" s="337"/>
      <c r="Q27" s="337"/>
      <c r="R27" s="337"/>
      <c r="S27" s="337"/>
      <c r="T27" s="337"/>
      <c r="U27" s="337"/>
      <c r="V27" s="337"/>
      <c r="W27" s="337"/>
      <c r="X27" s="337"/>
      <c r="Y27" s="337"/>
      <c r="Z27" s="337"/>
      <c r="AA27" s="337"/>
      <c r="AB27" s="337"/>
      <c r="AC27" s="337"/>
      <c r="AD27" s="337"/>
      <c r="AE27" s="337"/>
      <c r="AF27" s="337"/>
      <c r="AG27" s="337"/>
      <c r="AH27" s="337"/>
      <c r="AI27" s="337"/>
      <c r="AJ27" s="337"/>
      <c r="AK27" s="337"/>
      <c r="AL27" s="337"/>
      <c r="AM27" s="337"/>
      <c r="AN27" s="337"/>
      <c r="AO27" s="337"/>
      <c r="AP27" s="337"/>
      <c r="AQ27" s="337"/>
      <c r="AR27" s="338"/>
      <c r="BE27" s="715"/>
    </row>
    <row r="28" spans="1:71" s="341" customFormat="1" ht="12.5">
      <c r="A28" s="337"/>
      <c r="B28" s="338"/>
      <c r="C28" s="337"/>
      <c r="D28" s="337"/>
      <c r="E28" s="337"/>
      <c r="F28" s="337"/>
      <c r="G28" s="337"/>
      <c r="H28" s="337"/>
      <c r="I28" s="337"/>
      <c r="J28" s="337"/>
      <c r="K28" s="337"/>
      <c r="L28" s="723" t="s">
        <v>38</v>
      </c>
      <c r="M28" s="723"/>
      <c r="N28" s="723"/>
      <c r="O28" s="723"/>
      <c r="P28" s="723"/>
      <c r="Q28" s="337"/>
      <c r="R28" s="337"/>
      <c r="S28" s="337"/>
      <c r="T28" s="337"/>
      <c r="U28" s="337"/>
      <c r="V28" s="337"/>
      <c r="W28" s="723" t="s">
        <v>39</v>
      </c>
      <c r="X28" s="723"/>
      <c r="Y28" s="723"/>
      <c r="Z28" s="723"/>
      <c r="AA28" s="723"/>
      <c r="AB28" s="723"/>
      <c r="AC28" s="723"/>
      <c r="AD28" s="723"/>
      <c r="AE28" s="723"/>
      <c r="AF28" s="337"/>
      <c r="AG28" s="337"/>
      <c r="AH28" s="337"/>
      <c r="AI28" s="337"/>
      <c r="AJ28" s="337"/>
      <c r="AK28" s="723" t="s">
        <v>40</v>
      </c>
      <c r="AL28" s="723"/>
      <c r="AM28" s="723"/>
      <c r="AN28" s="723"/>
      <c r="AO28" s="723"/>
      <c r="AP28" s="337"/>
      <c r="AQ28" s="337"/>
      <c r="AR28" s="338"/>
      <c r="BE28" s="715"/>
    </row>
    <row r="29" spans="1:71" s="342" customFormat="1" ht="14.4" customHeight="1">
      <c r="B29" s="343"/>
      <c r="D29" s="332" t="s">
        <v>41</v>
      </c>
      <c r="F29" s="332" t="s">
        <v>42</v>
      </c>
      <c r="L29" s="703">
        <v>0.21</v>
      </c>
      <c r="M29" s="704"/>
      <c r="N29" s="704"/>
      <c r="O29" s="704"/>
      <c r="P29" s="704"/>
      <c r="W29" s="705">
        <f>ROUND(AZ54, 2)</f>
        <v>0</v>
      </c>
      <c r="X29" s="704"/>
      <c r="Y29" s="704"/>
      <c r="Z29" s="704"/>
      <c r="AA29" s="704"/>
      <c r="AB29" s="704"/>
      <c r="AC29" s="704"/>
      <c r="AD29" s="704"/>
      <c r="AE29" s="704"/>
      <c r="AK29" s="705">
        <f>ROUND(AV54, 2)</f>
        <v>0</v>
      </c>
      <c r="AL29" s="704"/>
      <c r="AM29" s="704"/>
      <c r="AN29" s="704"/>
      <c r="AO29" s="704"/>
      <c r="AR29" s="343"/>
      <c r="BE29" s="716"/>
    </row>
    <row r="30" spans="1:71" s="342" customFormat="1" ht="14.4" customHeight="1">
      <c r="B30" s="343"/>
      <c r="F30" s="332" t="s">
        <v>43</v>
      </c>
      <c r="L30" s="703">
        <v>0.15</v>
      </c>
      <c r="M30" s="704"/>
      <c r="N30" s="704"/>
      <c r="O30" s="704"/>
      <c r="P30" s="704"/>
      <c r="W30" s="705">
        <f>ROUND(BA54, 2)</f>
        <v>0</v>
      </c>
      <c r="X30" s="704"/>
      <c r="Y30" s="704"/>
      <c r="Z30" s="704"/>
      <c r="AA30" s="704"/>
      <c r="AB30" s="704"/>
      <c r="AC30" s="704"/>
      <c r="AD30" s="704"/>
      <c r="AE30" s="704"/>
      <c r="AK30" s="705">
        <f>ROUND(AW54, 2)</f>
        <v>0</v>
      </c>
      <c r="AL30" s="704"/>
      <c r="AM30" s="704"/>
      <c r="AN30" s="704"/>
      <c r="AO30" s="704"/>
      <c r="AR30" s="343"/>
      <c r="BE30" s="716"/>
    </row>
    <row r="31" spans="1:71" s="342" customFormat="1" ht="14.4" hidden="1" customHeight="1">
      <c r="B31" s="343"/>
      <c r="F31" s="332" t="s">
        <v>44</v>
      </c>
      <c r="L31" s="703">
        <v>0.21</v>
      </c>
      <c r="M31" s="704"/>
      <c r="N31" s="704"/>
      <c r="O31" s="704"/>
      <c r="P31" s="704"/>
      <c r="W31" s="705">
        <f>ROUND(BB54, 2)</f>
        <v>0</v>
      </c>
      <c r="X31" s="704"/>
      <c r="Y31" s="704"/>
      <c r="Z31" s="704"/>
      <c r="AA31" s="704"/>
      <c r="AB31" s="704"/>
      <c r="AC31" s="704"/>
      <c r="AD31" s="704"/>
      <c r="AE31" s="704"/>
      <c r="AK31" s="705">
        <v>0</v>
      </c>
      <c r="AL31" s="704"/>
      <c r="AM31" s="704"/>
      <c r="AN31" s="704"/>
      <c r="AO31" s="704"/>
      <c r="AR31" s="343"/>
      <c r="BE31" s="716"/>
    </row>
    <row r="32" spans="1:71" s="342" customFormat="1" ht="14.4" hidden="1" customHeight="1">
      <c r="B32" s="343"/>
      <c r="F32" s="332" t="s">
        <v>45</v>
      </c>
      <c r="L32" s="703">
        <v>0.15</v>
      </c>
      <c r="M32" s="704"/>
      <c r="N32" s="704"/>
      <c r="O32" s="704"/>
      <c r="P32" s="704"/>
      <c r="W32" s="705">
        <f>ROUND(BC54, 2)</f>
        <v>0</v>
      </c>
      <c r="X32" s="704"/>
      <c r="Y32" s="704"/>
      <c r="Z32" s="704"/>
      <c r="AA32" s="704"/>
      <c r="AB32" s="704"/>
      <c r="AC32" s="704"/>
      <c r="AD32" s="704"/>
      <c r="AE32" s="704"/>
      <c r="AK32" s="705">
        <v>0</v>
      </c>
      <c r="AL32" s="704"/>
      <c r="AM32" s="704"/>
      <c r="AN32" s="704"/>
      <c r="AO32" s="704"/>
      <c r="AR32" s="343"/>
      <c r="BE32" s="716"/>
    </row>
    <row r="33" spans="1:57" s="342" customFormat="1" ht="14.4" hidden="1" customHeight="1">
      <c r="B33" s="343"/>
      <c r="F33" s="332" t="s">
        <v>46</v>
      </c>
      <c r="L33" s="703">
        <v>0</v>
      </c>
      <c r="M33" s="704"/>
      <c r="N33" s="704"/>
      <c r="O33" s="704"/>
      <c r="P33" s="704"/>
      <c r="W33" s="705">
        <f>ROUND(BD54, 2)</f>
        <v>0</v>
      </c>
      <c r="X33" s="704"/>
      <c r="Y33" s="704"/>
      <c r="Z33" s="704"/>
      <c r="AA33" s="704"/>
      <c r="AB33" s="704"/>
      <c r="AC33" s="704"/>
      <c r="AD33" s="704"/>
      <c r="AE33" s="704"/>
      <c r="AK33" s="705">
        <v>0</v>
      </c>
      <c r="AL33" s="704"/>
      <c r="AM33" s="704"/>
      <c r="AN33" s="704"/>
      <c r="AO33" s="704"/>
      <c r="AR33" s="343"/>
    </row>
    <row r="34" spans="1:57" s="341" customFormat="1" ht="6.9" customHeight="1">
      <c r="A34" s="337"/>
      <c r="B34" s="338"/>
      <c r="C34" s="337"/>
      <c r="D34" s="337"/>
      <c r="E34" s="337"/>
      <c r="F34" s="337"/>
      <c r="G34" s="337"/>
      <c r="H34" s="337"/>
      <c r="I34" s="337"/>
      <c r="J34" s="337"/>
      <c r="K34" s="337"/>
      <c r="L34" s="337"/>
      <c r="M34" s="337"/>
      <c r="N34" s="337"/>
      <c r="O34" s="337"/>
      <c r="P34" s="337"/>
      <c r="Q34" s="337"/>
      <c r="R34" s="337"/>
      <c r="S34" s="337"/>
      <c r="T34" s="337"/>
      <c r="U34" s="337"/>
      <c r="V34" s="337"/>
      <c r="W34" s="337"/>
      <c r="X34" s="337"/>
      <c r="Y34" s="337"/>
      <c r="Z34" s="337"/>
      <c r="AA34" s="337"/>
      <c r="AB34" s="337"/>
      <c r="AC34" s="337"/>
      <c r="AD34" s="337"/>
      <c r="AE34" s="337"/>
      <c r="AF34" s="337"/>
      <c r="AG34" s="337"/>
      <c r="AH34" s="337"/>
      <c r="AI34" s="337"/>
      <c r="AJ34" s="337"/>
      <c r="AK34" s="337"/>
      <c r="AL34" s="337"/>
      <c r="AM34" s="337"/>
      <c r="AN34" s="337"/>
      <c r="AO34" s="337"/>
      <c r="AP34" s="337"/>
      <c r="AQ34" s="337"/>
      <c r="AR34" s="338"/>
      <c r="BE34" s="337"/>
    </row>
    <row r="35" spans="1:57" s="341" customFormat="1" ht="26" customHeight="1">
      <c r="A35" s="337"/>
      <c r="B35" s="338"/>
      <c r="C35" s="344"/>
      <c r="D35" s="345" t="s">
        <v>47</v>
      </c>
      <c r="E35" s="346"/>
      <c r="F35" s="346"/>
      <c r="G35" s="346"/>
      <c r="H35" s="346"/>
      <c r="I35" s="346"/>
      <c r="J35" s="346"/>
      <c r="K35" s="346"/>
      <c r="L35" s="346"/>
      <c r="M35" s="346"/>
      <c r="N35" s="346"/>
      <c r="O35" s="346"/>
      <c r="P35" s="346"/>
      <c r="Q35" s="346"/>
      <c r="R35" s="346"/>
      <c r="S35" s="346"/>
      <c r="T35" s="347" t="s">
        <v>48</v>
      </c>
      <c r="U35" s="346"/>
      <c r="V35" s="346"/>
      <c r="W35" s="346"/>
      <c r="X35" s="706" t="s">
        <v>49</v>
      </c>
      <c r="Y35" s="707"/>
      <c r="Z35" s="707"/>
      <c r="AA35" s="707"/>
      <c r="AB35" s="707"/>
      <c r="AC35" s="346"/>
      <c r="AD35" s="346"/>
      <c r="AE35" s="346"/>
      <c r="AF35" s="346"/>
      <c r="AG35" s="346"/>
      <c r="AH35" s="346"/>
      <c r="AI35" s="346"/>
      <c r="AJ35" s="346"/>
      <c r="AK35" s="708">
        <f>SUM(AK26:AK33)</f>
        <v>0</v>
      </c>
      <c r="AL35" s="707"/>
      <c r="AM35" s="707"/>
      <c r="AN35" s="707"/>
      <c r="AO35" s="709"/>
      <c r="AP35" s="344"/>
      <c r="AQ35" s="344"/>
      <c r="AR35" s="338"/>
      <c r="BE35" s="337"/>
    </row>
    <row r="36" spans="1:57" s="341" customFormat="1" ht="6.9" customHeight="1">
      <c r="A36" s="337"/>
      <c r="B36" s="338"/>
      <c r="C36" s="337"/>
      <c r="D36" s="337"/>
      <c r="E36" s="337"/>
      <c r="F36" s="337"/>
      <c r="G36" s="337"/>
      <c r="H36" s="337"/>
      <c r="I36" s="337"/>
      <c r="J36" s="337"/>
      <c r="K36" s="337"/>
      <c r="L36" s="337"/>
      <c r="M36" s="337"/>
      <c r="N36" s="337"/>
      <c r="O36" s="337"/>
      <c r="P36" s="337"/>
      <c r="Q36" s="337"/>
      <c r="R36" s="337"/>
      <c r="S36" s="337"/>
      <c r="T36" s="337"/>
      <c r="U36" s="337"/>
      <c r="V36" s="337"/>
      <c r="W36" s="337"/>
      <c r="X36" s="337"/>
      <c r="Y36" s="337"/>
      <c r="Z36" s="337"/>
      <c r="AA36" s="337"/>
      <c r="AB36" s="337"/>
      <c r="AC36" s="337"/>
      <c r="AD36" s="337"/>
      <c r="AE36" s="337"/>
      <c r="AF36" s="337"/>
      <c r="AG36" s="337"/>
      <c r="AH36" s="337"/>
      <c r="AI36" s="337"/>
      <c r="AJ36" s="337"/>
      <c r="AK36" s="337"/>
      <c r="AL36" s="337"/>
      <c r="AM36" s="337"/>
      <c r="AN36" s="337"/>
      <c r="AO36" s="337"/>
      <c r="AP36" s="337"/>
      <c r="AQ36" s="337"/>
      <c r="AR36" s="338"/>
      <c r="BE36" s="337"/>
    </row>
    <row r="37" spans="1:57" s="341" customFormat="1" ht="6.9" customHeight="1">
      <c r="A37" s="337"/>
      <c r="B37" s="348"/>
      <c r="C37" s="349"/>
      <c r="D37" s="349"/>
      <c r="E37" s="349"/>
      <c r="F37" s="349"/>
      <c r="G37" s="349"/>
      <c r="H37" s="349"/>
      <c r="I37" s="349"/>
      <c r="J37" s="349"/>
      <c r="K37" s="349"/>
      <c r="L37" s="349"/>
      <c r="M37" s="349"/>
      <c r="N37" s="349"/>
      <c r="O37" s="349"/>
      <c r="P37" s="349"/>
      <c r="Q37" s="349"/>
      <c r="R37" s="349"/>
      <c r="S37" s="349"/>
      <c r="T37" s="349"/>
      <c r="U37" s="349"/>
      <c r="V37" s="349"/>
      <c r="W37" s="349"/>
      <c r="X37" s="349"/>
      <c r="Y37" s="349"/>
      <c r="Z37" s="349"/>
      <c r="AA37" s="349"/>
      <c r="AB37" s="349"/>
      <c r="AC37" s="349"/>
      <c r="AD37" s="349"/>
      <c r="AE37" s="349"/>
      <c r="AF37" s="349"/>
      <c r="AG37" s="349"/>
      <c r="AH37" s="349"/>
      <c r="AI37" s="349"/>
      <c r="AJ37" s="349"/>
      <c r="AK37" s="349"/>
      <c r="AL37" s="349"/>
      <c r="AM37" s="349"/>
      <c r="AN37" s="349"/>
      <c r="AO37" s="349"/>
      <c r="AP37" s="349"/>
      <c r="AQ37" s="349"/>
      <c r="AR37" s="338"/>
      <c r="BE37" s="337"/>
    </row>
    <row r="41" spans="1:57" s="341" customFormat="1" ht="6.9" customHeight="1">
      <c r="A41" s="337"/>
      <c r="B41" s="350"/>
      <c r="C41" s="351"/>
      <c r="D41" s="351"/>
      <c r="E41" s="351"/>
      <c r="F41" s="351"/>
      <c r="G41" s="351"/>
      <c r="H41" s="351"/>
      <c r="I41" s="351"/>
      <c r="J41" s="351"/>
      <c r="K41" s="351"/>
      <c r="L41" s="351"/>
      <c r="M41" s="351"/>
      <c r="N41" s="351"/>
      <c r="O41" s="351"/>
      <c r="P41" s="351"/>
      <c r="Q41" s="351"/>
      <c r="R41" s="351"/>
      <c r="S41" s="351"/>
      <c r="T41" s="351"/>
      <c r="U41" s="351"/>
      <c r="V41" s="351"/>
      <c r="W41" s="351"/>
      <c r="X41" s="351"/>
      <c r="Y41" s="351"/>
      <c r="Z41" s="351"/>
      <c r="AA41" s="351"/>
      <c r="AB41" s="351"/>
      <c r="AC41" s="351"/>
      <c r="AD41" s="351"/>
      <c r="AE41" s="351"/>
      <c r="AF41" s="351"/>
      <c r="AG41" s="351"/>
      <c r="AH41" s="351"/>
      <c r="AI41" s="351"/>
      <c r="AJ41" s="351"/>
      <c r="AK41" s="351"/>
      <c r="AL41" s="351"/>
      <c r="AM41" s="351"/>
      <c r="AN41" s="351"/>
      <c r="AO41" s="351"/>
      <c r="AP41" s="351"/>
      <c r="AQ41" s="351"/>
      <c r="AR41" s="338"/>
      <c r="BE41" s="337"/>
    </row>
    <row r="42" spans="1:57" s="341" customFormat="1" ht="24.9" customHeight="1">
      <c r="A42" s="337"/>
      <c r="B42" s="338"/>
      <c r="C42" s="327" t="s">
        <v>50</v>
      </c>
      <c r="D42" s="337"/>
      <c r="E42" s="337"/>
      <c r="F42" s="337"/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  <c r="AK42" s="337"/>
      <c r="AL42" s="337"/>
      <c r="AM42" s="337"/>
      <c r="AN42" s="337"/>
      <c r="AO42" s="337"/>
      <c r="AP42" s="337"/>
      <c r="AQ42" s="337"/>
      <c r="AR42" s="338"/>
      <c r="BE42" s="337"/>
    </row>
    <row r="43" spans="1:57" s="341" customFormat="1" ht="6.9" customHeight="1">
      <c r="A43" s="337"/>
      <c r="B43" s="338"/>
      <c r="C43" s="337"/>
      <c r="D43" s="337"/>
      <c r="E43" s="337"/>
      <c r="F43" s="337"/>
      <c r="G43" s="337"/>
      <c r="H43" s="337"/>
      <c r="I43" s="337"/>
      <c r="J43" s="337"/>
      <c r="K43" s="337"/>
      <c r="L43" s="337"/>
      <c r="M43" s="337"/>
      <c r="N43" s="337"/>
      <c r="O43" s="337"/>
      <c r="P43" s="337"/>
      <c r="Q43" s="337"/>
      <c r="R43" s="337"/>
      <c r="S43" s="337"/>
      <c r="T43" s="337"/>
      <c r="U43" s="337"/>
      <c r="V43" s="337"/>
      <c r="W43" s="337"/>
      <c r="X43" s="337"/>
      <c r="Y43" s="337"/>
      <c r="Z43" s="337"/>
      <c r="AA43" s="337"/>
      <c r="AB43" s="337"/>
      <c r="AC43" s="337"/>
      <c r="AD43" s="337"/>
      <c r="AE43" s="337"/>
      <c r="AF43" s="337"/>
      <c r="AG43" s="337"/>
      <c r="AH43" s="337"/>
      <c r="AI43" s="337"/>
      <c r="AJ43" s="337"/>
      <c r="AK43" s="337"/>
      <c r="AL43" s="337"/>
      <c r="AM43" s="337"/>
      <c r="AN43" s="337"/>
      <c r="AO43" s="337"/>
      <c r="AP43" s="337"/>
      <c r="AQ43" s="337"/>
      <c r="AR43" s="338"/>
      <c r="BE43" s="337"/>
    </row>
    <row r="44" spans="1:57" s="352" customFormat="1" ht="12" customHeight="1">
      <c r="B44" s="353"/>
      <c r="C44" s="332" t="s">
        <v>13</v>
      </c>
      <c r="L44" s="352" t="str">
        <f>K5</f>
        <v>852-2</v>
      </c>
      <c r="AR44" s="353"/>
    </row>
    <row r="45" spans="1:57" s="354" customFormat="1" ht="36.9" customHeight="1">
      <c r="B45" s="355"/>
      <c r="C45" s="356" t="s">
        <v>16</v>
      </c>
      <c r="L45" s="710" t="str">
        <f>K6</f>
        <v>STAVEBNÍ ÚPRAVY st.271, HAJNICE</v>
      </c>
      <c r="M45" s="711"/>
      <c r="N45" s="711"/>
      <c r="O45" s="711"/>
      <c r="P45" s="711"/>
      <c r="Q45" s="711"/>
      <c r="R45" s="711"/>
      <c r="S45" s="711"/>
      <c r="T45" s="711"/>
      <c r="U45" s="711"/>
      <c r="V45" s="711"/>
      <c r="W45" s="711"/>
      <c r="X45" s="711"/>
      <c r="Y45" s="711"/>
      <c r="Z45" s="711"/>
      <c r="AA45" s="711"/>
      <c r="AB45" s="711"/>
      <c r="AC45" s="711"/>
      <c r="AD45" s="711"/>
      <c r="AE45" s="711"/>
      <c r="AF45" s="711"/>
      <c r="AG45" s="711"/>
      <c r="AH45" s="711"/>
      <c r="AI45" s="711"/>
      <c r="AJ45" s="711"/>
      <c r="AK45" s="711"/>
      <c r="AL45" s="711"/>
      <c r="AM45" s="711"/>
      <c r="AN45" s="711"/>
      <c r="AO45" s="711"/>
      <c r="AR45" s="355"/>
    </row>
    <row r="46" spans="1:57" s="341" customFormat="1" ht="6.9" customHeight="1">
      <c r="A46" s="337"/>
      <c r="B46" s="338"/>
      <c r="C46" s="337"/>
      <c r="D46" s="337"/>
      <c r="E46" s="337"/>
      <c r="F46" s="337"/>
      <c r="G46" s="337"/>
      <c r="H46" s="337"/>
      <c r="I46" s="337"/>
      <c r="J46" s="337"/>
      <c r="K46" s="337"/>
      <c r="L46" s="337"/>
      <c r="M46" s="337"/>
      <c r="N46" s="337"/>
      <c r="O46" s="337"/>
      <c r="P46" s="337"/>
      <c r="Q46" s="337"/>
      <c r="R46" s="337"/>
      <c r="S46" s="337"/>
      <c r="T46" s="337"/>
      <c r="U46" s="337"/>
      <c r="V46" s="337"/>
      <c r="W46" s="337"/>
      <c r="X46" s="337"/>
      <c r="Y46" s="337"/>
      <c r="Z46" s="337"/>
      <c r="AA46" s="337"/>
      <c r="AB46" s="337"/>
      <c r="AC46" s="337"/>
      <c r="AD46" s="337"/>
      <c r="AE46" s="337"/>
      <c r="AF46" s="337"/>
      <c r="AG46" s="337"/>
      <c r="AH46" s="337"/>
      <c r="AI46" s="337"/>
      <c r="AJ46" s="337"/>
      <c r="AK46" s="337"/>
      <c r="AL46" s="337"/>
      <c r="AM46" s="337"/>
      <c r="AN46" s="337"/>
      <c r="AO46" s="337"/>
      <c r="AP46" s="337"/>
      <c r="AQ46" s="337"/>
      <c r="AR46" s="338"/>
      <c r="BE46" s="337"/>
    </row>
    <row r="47" spans="1:57" s="341" customFormat="1" ht="12" customHeight="1">
      <c r="A47" s="337"/>
      <c r="B47" s="338"/>
      <c r="C47" s="332" t="s">
        <v>21</v>
      </c>
      <c r="D47" s="337"/>
      <c r="E47" s="337"/>
      <c r="F47" s="337"/>
      <c r="G47" s="337"/>
      <c r="H47" s="337"/>
      <c r="I47" s="337"/>
      <c r="J47" s="337"/>
      <c r="K47" s="337"/>
      <c r="L47" s="357" t="str">
        <f>IF(K8="","",K8)</f>
        <v>p.č.st. 271, k.ú. BRUSNICE</v>
      </c>
      <c r="M47" s="337"/>
      <c r="N47" s="337"/>
      <c r="O47" s="337"/>
      <c r="P47" s="337"/>
      <c r="Q47" s="337"/>
      <c r="R47" s="337"/>
      <c r="S47" s="337"/>
      <c r="T47" s="337"/>
      <c r="U47" s="337"/>
      <c r="V47" s="337"/>
      <c r="W47" s="337"/>
      <c r="X47" s="337"/>
      <c r="Y47" s="337"/>
      <c r="Z47" s="337"/>
      <c r="AA47" s="337"/>
      <c r="AB47" s="337"/>
      <c r="AC47" s="337"/>
      <c r="AD47" s="337"/>
      <c r="AE47" s="337"/>
      <c r="AF47" s="337"/>
      <c r="AG47" s="337"/>
      <c r="AH47" s="337"/>
      <c r="AI47" s="332" t="s">
        <v>23</v>
      </c>
      <c r="AJ47" s="337"/>
      <c r="AK47" s="337"/>
      <c r="AL47" s="337"/>
      <c r="AM47" s="692" t="str">
        <f>IF(AN8= "","",AN8)</f>
        <v>10. 1. 2022</v>
      </c>
      <c r="AN47" s="692"/>
      <c r="AO47" s="337"/>
      <c r="AP47" s="337"/>
      <c r="AQ47" s="337"/>
      <c r="AR47" s="338"/>
      <c r="BE47" s="337"/>
    </row>
    <row r="48" spans="1:57" s="341" customFormat="1" ht="6.9" customHeight="1">
      <c r="A48" s="337"/>
      <c r="B48" s="338"/>
      <c r="C48" s="337"/>
      <c r="D48" s="337"/>
      <c r="E48" s="337"/>
      <c r="F48" s="337"/>
      <c r="G48" s="337"/>
      <c r="H48" s="337"/>
      <c r="I48" s="337"/>
      <c r="J48" s="337"/>
      <c r="K48" s="337"/>
      <c r="L48" s="337"/>
      <c r="M48" s="337"/>
      <c r="N48" s="337"/>
      <c r="O48" s="337"/>
      <c r="P48" s="337"/>
      <c r="Q48" s="337"/>
      <c r="R48" s="337"/>
      <c r="S48" s="337"/>
      <c r="T48" s="337"/>
      <c r="U48" s="337"/>
      <c r="V48" s="337"/>
      <c r="W48" s="337"/>
      <c r="X48" s="337"/>
      <c r="Y48" s="337"/>
      <c r="Z48" s="337"/>
      <c r="AA48" s="337"/>
      <c r="AB48" s="337"/>
      <c r="AC48" s="337"/>
      <c r="AD48" s="337"/>
      <c r="AE48" s="337"/>
      <c r="AF48" s="337"/>
      <c r="AG48" s="337"/>
      <c r="AH48" s="337"/>
      <c r="AI48" s="337"/>
      <c r="AJ48" s="337"/>
      <c r="AK48" s="337"/>
      <c r="AL48" s="337"/>
      <c r="AM48" s="337"/>
      <c r="AN48" s="337"/>
      <c r="AO48" s="337"/>
      <c r="AP48" s="337"/>
      <c r="AQ48" s="337"/>
      <c r="AR48" s="338"/>
      <c r="BE48" s="337"/>
    </row>
    <row r="49" spans="1:91" s="341" customFormat="1" ht="15.15" customHeight="1">
      <c r="A49" s="337"/>
      <c r="B49" s="338"/>
      <c r="C49" s="332" t="s">
        <v>24</v>
      </c>
      <c r="D49" s="337"/>
      <c r="E49" s="337"/>
      <c r="F49" s="337"/>
      <c r="G49" s="337"/>
      <c r="H49" s="337"/>
      <c r="I49" s="337"/>
      <c r="J49" s="337"/>
      <c r="K49" s="337"/>
      <c r="L49" s="352" t="str">
        <f>IF(E11= "","",E11)</f>
        <v xml:space="preserve"> </v>
      </c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  <c r="AF49" s="337"/>
      <c r="AG49" s="337"/>
      <c r="AH49" s="337"/>
      <c r="AI49" s="332" t="s">
        <v>30</v>
      </c>
      <c r="AJ49" s="337"/>
      <c r="AK49" s="337"/>
      <c r="AL49" s="337"/>
      <c r="AM49" s="693" t="str">
        <f>IF(E17="","",E17)</f>
        <v xml:space="preserve"> </v>
      </c>
      <c r="AN49" s="694"/>
      <c r="AO49" s="694"/>
      <c r="AP49" s="694"/>
      <c r="AQ49" s="337"/>
      <c r="AR49" s="338"/>
      <c r="AS49" s="695" t="s">
        <v>51</v>
      </c>
      <c r="AT49" s="696"/>
      <c r="AU49" s="358"/>
      <c r="AV49" s="358"/>
      <c r="AW49" s="358"/>
      <c r="AX49" s="358"/>
      <c r="AY49" s="358"/>
      <c r="AZ49" s="358"/>
      <c r="BA49" s="358"/>
      <c r="BB49" s="358"/>
      <c r="BC49" s="358"/>
      <c r="BD49" s="359"/>
      <c r="BE49" s="337"/>
    </row>
    <row r="50" spans="1:91" s="341" customFormat="1" ht="15.15" customHeight="1">
      <c r="A50" s="337"/>
      <c r="B50" s="338"/>
      <c r="C50" s="332" t="s">
        <v>28</v>
      </c>
      <c r="D50" s="337"/>
      <c r="E50" s="337"/>
      <c r="F50" s="337"/>
      <c r="G50" s="337"/>
      <c r="H50" s="337"/>
      <c r="I50" s="337"/>
      <c r="J50" s="337"/>
      <c r="K50" s="337"/>
      <c r="L50" s="352" t="str">
        <f>IF(E14= "Vyplň údaj","",E14)</f>
        <v/>
      </c>
      <c r="M50" s="337"/>
      <c r="N50" s="337"/>
      <c r="O50" s="337"/>
      <c r="P50" s="337"/>
      <c r="Q50" s="337"/>
      <c r="R50" s="337"/>
      <c r="S50" s="337"/>
      <c r="T50" s="337"/>
      <c r="U50" s="337"/>
      <c r="V50" s="337"/>
      <c r="W50" s="337"/>
      <c r="X50" s="337"/>
      <c r="Y50" s="337"/>
      <c r="Z50" s="337"/>
      <c r="AA50" s="337"/>
      <c r="AB50" s="337"/>
      <c r="AC50" s="337"/>
      <c r="AD50" s="337"/>
      <c r="AE50" s="337"/>
      <c r="AF50" s="337"/>
      <c r="AG50" s="337"/>
      <c r="AH50" s="337"/>
      <c r="AI50" s="332" t="s">
        <v>33</v>
      </c>
      <c r="AJ50" s="337"/>
      <c r="AK50" s="337"/>
      <c r="AL50" s="337"/>
      <c r="AM50" s="693" t="str">
        <f>IF(E20="","",E20)</f>
        <v xml:space="preserve"> </v>
      </c>
      <c r="AN50" s="694"/>
      <c r="AO50" s="694"/>
      <c r="AP50" s="694"/>
      <c r="AQ50" s="337"/>
      <c r="AR50" s="338"/>
      <c r="AS50" s="697"/>
      <c r="AT50" s="698"/>
      <c r="AU50" s="337"/>
      <c r="AV50" s="337"/>
      <c r="AW50" s="337"/>
      <c r="AX50" s="337"/>
      <c r="AY50" s="337"/>
      <c r="AZ50" s="337"/>
      <c r="BA50" s="337"/>
      <c r="BB50" s="337"/>
      <c r="BC50" s="337"/>
      <c r="BD50" s="360"/>
      <c r="BE50" s="337"/>
    </row>
    <row r="51" spans="1:91" s="341" customFormat="1" ht="10.75" customHeight="1">
      <c r="A51" s="337"/>
      <c r="B51" s="338"/>
      <c r="C51" s="337"/>
      <c r="D51" s="337"/>
      <c r="E51" s="337"/>
      <c r="F51" s="337"/>
      <c r="G51" s="337"/>
      <c r="H51" s="337"/>
      <c r="I51" s="337"/>
      <c r="J51" s="337"/>
      <c r="K51" s="337"/>
      <c r="L51" s="337"/>
      <c r="M51" s="337"/>
      <c r="N51" s="337"/>
      <c r="O51" s="337"/>
      <c r="P51" s="337"/>
      <c r="Q51" s="337"/>
      <c r="R51" s="337"/>
      <c r="S51" s="337"/>
      <c r="T51" s="337"/>
      <c r="U51" s="337"/>
      <c r="V51" s="337"/>
      <c r="W51" s="337"/>
      <c r="X51" s="337"/>
      <c r="Y51" s="337"/>
      <c r="Z51" s="337"/>
      <c r="AA51" s="337"/>
      <c r="AB51" s="337"/>
      <c r="AC51" s="337"/>
      <c r="AD51" s="337"/>
      <c r="AE51" s="337"/>
      <c r="AF51" s="337"/>
      <c r="AG51" s="337"/>
      <c r="AH51" s="337"/>
      <c r="AI51" s="337"/>
      <c r="AJ51" s="337"/>
      <c r="AK51" s="337"/>
      <c r="AL51" s="337"/>
      <c r="AM51" s="337"/>
      <c r="AN51" s="337"/>
      <c r="AO51" s="337"/>
      <c r="AP51" s="337"/>
      <c r="AQ51" s="337"/>
      <c r="AR51" s="338"/>
      <c r="AS51" s="697"/>
      <c r="AT51" s="698"/>
      <c r="AU51" s="337"/>
      <c r="AV51" s="337"/>
      <c r="AW51" s="337"/>
      <c r="AX51" s="337"/>
      <c r="AY51" s="337"/>
      <c r="AZ51" s="337"/>
      <c r="BA51" s="337"/>
      <c r="BB51" s="337"/>
      <c r="BC51" s="337"/>
      <c r="BD51" s="360"/>
      <c r="BE51" s="337"/>
    </row>
    <row r="52" spans="1:91" s="341" customFormat="1" ht="29.25" customHeight="1">
      <c r="A52" s="337"/>
      <c r="B52" s="338"/>
      <c r="C52" s="699" t="s">
        <v>52</v>
      </c>
      <c r="D52" s="700"/>
      <c r="E52" s="700"/>
      <c r="F52" s="700"/>
      <c r="G52" s="700"/>
      <c r="H52" s="361"/>
      <c r="I52" s="701" t="s">
        <v>53</v>
      </c>
      <c r="J52" s="700"/>
      <c r="K52" s="700"/>
      <c r="L52" s="700"/>
      <c r="M52" s="700"/>
      <c r="N52" s="700"/>
      <c r="O52" s="700"/>
      <c r="P52" s="700"/>
      <c r="Q52" s="700"/>
      <c r="R52" s="700"/>
      <c r="S52" s="700"/>
      <c r="T52" s="700"/>
      <c r="U52" s="700"/>
      <c r="V52" s="700"/>
      <c r="W52" s="700"/>
      <c r="X52" s="700"/>
      <c r="Y52" s="700"/>
      <c r="Z52" s="700"/>
      <c r="AA52" s="700"/>
      <c r="AB52" s="700"/>
      <c r="AC52" s="700"/>
      <c r="AD52" s="700"/>
      <c r="AE52" s="700"/>
      <c r="AF52" s="700"/>
      <c r="AG52" s="702" t="s">
        <v>54</v>
      </c>
      <c r="AH52" s="700"/>
      <c r="AI52" s="700"/>
      <c r="AJ52" s="700"/>
      <c r="AK52" s="700"/>
      <c r="AL52" s="700"/>
      <c r="AM52" s="700"/>
      <c r="AN52" s="701" t="s">
        <v>55</v>
      </c>
      <c r="AO52" s="700"/>
      <c r="AP52" s="700"/>
      <c r="AQ52" s="362" t="s">
        <v>56</v>
      </c>
      <c r="AR52" s="338"/>
      <c r="AS52" s="363" t="s">
        <v>57</v>
      </c>
      <c r="AT52" s="364" t="s">
        <v>58</v>
      </c>
      <c r="AU52" s="364" t="s">
        <v>59</v>
      </c>
      <c r="AV52" s="364" t="s">
        <v>60</v>
      </c>
      <c r="AW52" s="364" t="s">
        <v>61</v>
      </c>
      <c r="AX52" s="364" t="s">
        <v>62</v>
      </c>
      <c r="AY52" s="364" t="s">
        <v>63</v>
      </c>
      <c r="AZ52" s="364" t="s">
        <v>64</v>
      </c>
      <c r="BA52" s="364" t="s">
        <v>65</v>
      </c>
      <c r="BB52" s="364" t="s">
        <v>66</v>
      </c>
      <c r="BC52" s="364" t="s">
        <v>67</v>
      </c>
      <c r="BD52" s="365" t="s">
        <v>68</v>
      </c>
      <c r="BE52" s="337"/>
    </row>
    <row r="53" spans="1:91" s="341" customFormat="1" ht="10.75" customHeight="1">
      <c r="A53" s="337"/>
      <c r="B53" s="338"/>
      <c r="C53" s="337"/>
      <c r="D53" s="337"/>
      <c r="E53" s="337"/>
      <c r="F53" s="337"/>
      <c r="G53" s="337"/>
      <c r="H53" s="337"/>
      <c r="I53" s="337"/>
      <c r="J53" s="337"/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7"/>
      <c r="W53" s="337"/>
      <c r="X53" s="337"/>
      <c r="Y53" s="337"/>
      <c r="Z53" s="337"/>
      <c r="AA53" s="337"/>
      <c r="AB53" s="337"/>
      <c r="AC53" s="337"/>
      <c r="AD53" s="337"/>
      <c r="AE53" s="337"/>
      <c r="AF53" s="337"/>
      <c r="AG53" s="337"/>
      <c r="AH53" s="337"/>
      <c r="AI53" s="337"/>
      <c r="AJ53" s="337"/>
      <c r="AK53" s="337"/>
      <c r="AL53" s="337"/>
      <c r="AM53" s="337"/>
      <c r="AN53" s="337"/>
      <c r="AO53" s="337"/>
      <c r="AP53" s="337"/>
      <c r="AQ53" s="337"/>
      <c r="AR53" s="338"/>
      <c r="AS53" s="366"/>
      <c r="AT53" s="367"/>
      <c r="AU53" s="367"/>
      <c r="AV53" s="367"/>
      <c r="AW53" s="367"/>
      <c r="AX53" s="367"/>
      <c r="AY53" s="367"/>
      <c r="AZ53" s="367"/>
      <c r="BA53" s="367"/>
      <c r="BB53" s="367"/>
      <c r="BC53" s="367"/>
      <c r="BD53" s="368"/>
      <c r="BE53" s="337"/>
    </row>
    <row r="54" spans="1:91" s="369" customFormat="1" ht="32.4" customHeight="1">
      <c r="B54" s="370"/>
      <c r="C54" s="371" t="s">
        <v>69</v>
      </c>
      <c r="D54" s="372"/>
      <c r="E54" s="372"/>
      <c r="F54" s="372"/>
      <c r="G54" s="372"/>
      <c r="H54" s="372"/>
      <c r="I54" s="372"/>
      <c r="J54" s="372"/>
      <c r="K54" s="372"/>
      <c r="L54" s="372"/>
      <c r="M54" s="372"/>
      <c r="N54" s="372"/>
      <c r="O54" s="372"/>
      <c r="P54" s="372"/>
      <c r="Q54" s="372"/>
      <c r="R54" s="372"/>
      <c r="S54" s="372"/>
      <c r="T54" s="372"/>
      <c r="U54" s="372"/>
      <c r="V54" s="372"/>
      <c r="W54" s="372"/>
      <c r="X54" s="372"/>
      <c r="Y54" s="372"/>
      <c r="Z54" s="372"/>
      <c r="AA54" s="372"/>
      <c r="AB54" s="372"/>
      <c r="AC54" s="372"/>
      <c r="AD54" s="372"/>
      <c r="AE54" s="372"/>
      <c r="AF54" s="372"/>
      <c r="AG54" s="690">
        <f>ROUND(SUM(AG55:AG56),2)</f>
        <v>0</v>
      </c>
      <c r="AH54" s="690"/>
      <c r="AI54" s="690"/>
      <c r="AJ54" s="690"/>
      <c r="AK54" s="690"/>
      <c r="AL54" s="690"/>
      <c r="AM54" s="690"/>
      <c r="AN54" s="691">
        <f>SUM(AG54,AT54)</f>
        <v>0</v>
      </c>
      <c r="AO54" s="691"/>
      <c r="AP54" s="691"/>
      <c r="AQ54" s="373" t="s">
        <v>19</v>
      </c>
      <c r="AR54" s="370"/>
      <c r="AS54" s="374">
        <f>ROUND(SUM(AS55:AS56),2)</f>
        <v>0</v>
      </c>
      <c r="AT54" s="375">
        <f>ROUND(SUM(AV54:AW54),2)</f>
        <v>0</v>
      </c>
      <c r="AU54" s="376">
        <f>ROUND(SUM(AU55:AU56),5)</f>
        <v>0</v>
      </c>
      <c r="AV54" s="375">
        <f>ROUND(AZ54*L29,2)</f>
        <v>0</v>
      </c>
      <c r="AW54" s="375">
        <f>ROUND(BA54*L30,2)</f>
        <v>0</v>
      </c>
      <c r="AX54" s="375">
        <f>ROUND(BB54*L29,2)</f>
        <v>0</v>
      </c>
      <c r="AY54" s="375">
        <f>ROUND(BC54*L30,2)</f>
        <v>0</v>
      </c>
      <c r="AZ54" s="375">
        <f>ROUND(SUM(AZ55:AZ56),2)</f>
        <v>0</v>
      </c>
      <c r="BA54" s="375">
        <f>ROUND(SUM(BA55:BA56),2)</f>
        <v>0</v>
      </c>
      <c r="BB54" s="375">
        <f>ROUND(SUM(BB55:BB56),2)</f>
        <v>0</v>
      </c>
      <c r="BC54" s="375">
        <f>ROUND(SUM(BC55:BC56),2)</f>
        <v>0</v>
      </c>
      <c r="BD54" s="377">
        <f>ROUND(SUM(BD55:BD56),2)</f>
        <v>0</v>
      </c>
      <c r="BS54" s="378" t="s">
        <v>70</v>
      </c>
      <c r="BT54" s="378" t="s">
        <v>71</v>
      </c>
      <c r="BU54" s="379" t="s">
        <v>72</v>
      </c>
      <c r="BV54" s="378" t="s">
        <v>73</v>
      </c>
      <c r="BW54" s="378" t="s">
        <v>1237</v>
      </c>
      <c r="BX54" s="378" t="s">
        <v>74</v>
      </c>
      <c r="CL54" s="378" t="s">
        <v>19</v>
      </c>
    </row>
    <row r="55" spans="1:91" s="389" customFormat="1" ht="16.5" customHeight="1">
      <c r="A55" s="380" t="s">
        <v>75</v>
      </c>
      <c r="B55" s="381"/>
      <c r="C55" s="382"/>
      <c r="D55" s="687" t="s">
        <v>1244</v>
      </c>
      <c r="E55" s="687"/>
      <c r="F55" s="687"/>
      <c r="G55" s="687"/>
      <c r="H55" s="687"/>
      <c r="I55" s="383"/>
      <c r="J55" s="687" t="s">
        <v>1245</v>
      </c>
      <c r="K55" s="687"/>
      <c r="L55" s="687"/>
      <c r="M55" s="687"/>
      <c r="N55" s="687"/>
      <c r="O55" s="687"/>
      <c r="P55" s="687"/>
      <c r="Q55" s="687"/>
      <c r="R55" s="687"/>
      <c r="S55" s="687"/>
      <c r="T55" s="687"/>
      <c r="U55" s="687"/>
      <c r="V55" s="687"/>
      <c r="W55" s="687"/>
      <c r="X55" s="687"/>
      <c r="Y55" s="687"/>
      <c r="Z55" s="687"/>
      <c r="AA55" s="687"/>
      <c r="AB55" s="687"/>
      <c r="AC55" s="687"/>
      <c r="AD55" s="687"/>
      <c r="AE55" s="687"/>
      <c r="AF55" s="687"/>
      <c r="AG55" s="688">
        <f>'D.1.4.1a - Zdravotní tech...'!J30</f>
        <v>0</v>
      </c>
      <c r="AH55" s="689"/>
      <c r="AI55" s="689"/>
      <c r="AJ55" s="689"/>
      <c r="AK55" s="689"/>
      <c r="AL55" s="689"/>
      <c r="AM55" s="689"/>
      <c r="AN55" s="688">
        <f>SUM(AG55,AT55)</f>
        <v>0</v>
      </c>
      <c r="AO55" s="689"/>
      <c r="AP55" s="689"/>
      <c r="AQ55" s="384" t="s">
        <v>78</v>
      </c>
      <c r="AR55" s="381"/>
      <c r="AS55" s="385">
        <v>0</v>
      </c>
      <c r="AT55" s="386">
        <f>ROUND(SUM(AV55:AW55),2)</f>
        <v>0</v>
      </c>
      <c r="AU55" s="387">
        <f>'D.1.4.1a - Zdravotní tech...'!P85</f>
        <v>0</v>
      </c>
      <c r="AV55" s="386">
        <f>'D.1.4.1a - Zdravotní tech...'!J33</f>
        <v>0</v>
      </c>
      <c r="AW55" s="386">
        <f>'D.1.4.1a - Zdravotní tech...'!J34</f>
        <v>0</v>
      </c>
      <c r="AX55" s="386">
        <f>'D.1.4.1a - Zdravotní tech...'!J35</f>
        <v>0</v>
      </c>
      <c r="AY55" s="386">
        <f>'D.1.4.1a - Zdravotní tech...'!J36</f>
        <v>0</v>
      </c>
      <c r="AZ55" s="386">
        <f>'D.1.4.1a - Zdravotní tech...'!F33</f>
        <v>0</v>
      </c>
      <c r="BA55" s="386">
        <f>'D.1.4.1a - Zdravotní tech...'!F34</f>
        <v>0</v>
      </c>
      <c r="BB55" s="386">
        <f>'D.1.4.1a - Zdravotní tech...'!F35</f>
        <v>0</v>
      </c>
      <c r="BC55" s="386">
        <f>'D.1.4.1a - Zdravotní tech...'!F36</f>
        <v>0</v>
      </c>
      <c r="BD55" s="388">
        <f>'D.1.4.1a - Zdravotní tech...'!F37</f>
        <v>0</v>
      </c>
      <c r="BT55" s="390" t="s">
        <v>79</v>
      </c>
      <c r="BV55" s="390" t="s">
        <v>73</v>
      </c>
      <c r="BW55" s="390" t="s">
        <v>1246</v>
      </c>
      <c r="BX55" s="390" t="s">
        <v>1237</v>
      </c>
      <c r="CL55" s="390" t="s">
        <v>19</v>
      </c>
      <c r="CM55" s="390" t="s">
        <v>143</v>
      </c>
    </row>
    <row r="56" spans="1:91" s="389" customFormat="1" ht="16.5" customHeight="1">
      <c r="A56" s="380" t="s">
        <v>75</v>
      </c>
      <c r="B56" s="381"/>
      <c r="C56" s="382"/>
      <c r="D56" s="687" t="s">
        <v>1247</v>
      </c>
      <c r="E56" s="687"/>
      <c r="F56" s="687"/>
      <c r="G56" s="687"/>
      <c r="H56" s="687"/>
      <c r="I56" s="383"/>
      <c r="J56" s="687" t="s">
        <v>1248</v>
      </c>
      <c r="K56" s="687"/>
      <c r="L56" s="687"/>
      <c r="M56" s="687"/>
      <c r="N56" s="687"/>
      <c r="O56" s="687"/>
      <c r="P56" s="687"/>
      <c r="Q56" s="687"/>
      <c r="R56" s="687"/>
      <c r="S56" s="687"/>
      <c r="T56" s="687"/>
      <c r="U56" s="687"/>
      <c r="V56" s="687"/>
      <c r="W56" s="687"/>
      <c r="X56" s="687"/>
      <c r="Y56" s="687"/>
      <c r="Z56" s="687"/>
      <c r="AA56" s="687"/>
      <c r="AB56" s="687"/>
      <c r="AC56" s="687"/>
      <c r="AD56" s="687"/>
      <c r="AE56" s="687"/>
      <c r="AF56" s="687"/>
      <c r="AG56" s="688">
        <f>'D.1.4.1b - Zdravotní tech...'!J30</f>
        <v>0</v>
      </c>
      <c r="AH56" s="689"/>
      <c r="AI56" s="689"/>
      <c r="AJ56" s="689"/>
      <c r="AK56" s="689"/>
      <c r="AL56" s="689"/>
      <c r="AM56" s="689"/>
      <c r="AN56" s="688">
        <f>SUM(AG56,AT56)</f>
        <v>0</v>
      </c>
      <c r="AO56" s="689"/>
      <c r="AP56" s="689"/>
      <c r="AQ56" s="384" t="s">
        <v>78</v>
      </c>
      <c r="AR56" s="381"/>
      <c r="AS56" s="391">
        <v>0</v>
      </c>
      <c r="AT56" s="392">
        <f>ROUND(SUM(AV56:AW56),2)</f>
        <v>0</v>
      </c>
      <c r="AU56" s="393">
        <f>'D.1.4.1b - Zdravotní tech...'!P84</f>
        <v>0</v>
      </c>
      <c r="AV56" s="392">
        <f>'D.1.4.1b - Zdravotní tech...'!J33</f>
        <v>0</v>
      </c>
      <c r="AW56" s="392">
        <f>'D.1.4.1b - Zdravotní tech...'!J34</f>
        <v>0</v>
      </c>
      <c r="AX56" s="392">
        <f>'D.1.4.1b - Zdravotní tech...'!J35</f>
        <v>0</v>
      </c>
      <c r="AY56" s="392">
        <f>'D.1.4.1b - Zdravotní tech...'!J36</f>
        <v>0</v>
      </c>
      <c r="AZ56" s="392">
        <f>'D.1.4.1b - Zdravotní tech...'!F33</f>
        <v>0</v>
      </c>
      <c r="BA56" s="392">
        <f>'D.1.4.1b - Zdravotní tech...'!F34</f>
        <v>0</v>
      </c>
      <c r="BB56" s="392">
        <f>'D.1.4.1b - Zdravotní tech...'!F35</f>
        <v>0</v>
      </c>
      <c r="BC56" s="392">
        <f>'D.1.4.1b - Zdravotní tech...'!F36</f>
        <v>0</v>
      </c>
      <c r="BD56" s="394">
        <f>'D.1.4.1b - Zdravotní tech...'!F37</f>
        <v>0</v>
      </c>
      <c r="BT56" s="390" t="s">
        <v>79</v>
      </c>
      <c r="BV56" s="390" t="s">
        <v>73</v>
      </c>
      <c r="BW56" s="390" t="s">
        <v>1249</v>
      </c>
      <c r="BX56" s="390" t="s">
        <v>1237</v>
      </c>
      <c r="CL56" s="390" t="s">
        <v>19</v>
      </c>
      <c r="CM56" s="390" t="s">
        <v>143</v>
      </c>
    </row>
    <row r="57" spans="1:91" s="341" customFormat="1" ht="30" customHeight="1">
      <c r="A57" s="337"/>
      <c r="B57" s="338"/>
      <c r="C57" s="337"/>
      <c r="D57" s="337"/>
      <c r="E57" s="337"/>
      <c r="F57" s="337"/>
      <c r="G57" s="337"/>
      <c r="H57" s="337"/>
      <c r="I57" s="337"/>
      <c r="J57" s="337"/>
      <c r="K57" s="337"/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7"/>
      <c r="W57" s="337"/>
      <c r="X57" s="337"/>
      <c r="Y57" s="337"/>
      <c r="Z57" s="337"/>
      <c r="AA57" s="337"/>
      <c r="AB57" s="337"/>
      <c r="AC57" s="337"/>
      <c r="AD57" s="337"/>
      <c r="AE57" s="337"/>
      <c r="AF57" s="337"/>
      <c r="AG57" s="337"/>
      <c r="AH57" s="337"/>
      <c r="AI57" s="337"/>
      <c r="AJ57" s="337"/>
      <c r="AK57" s="337"/>
      <c r="AL57" s="337"/>
      <c r="AM57" s="337"/>
      <c r="AN57" s="337"/>
      <c r="AO57" s="337"/>
      <c r="AP57" s="337"/>
      <c r="AQ57" s="337"/>
      <c r="AR57" s="338"/>
      <c r="AS57" s="337"/>
      <c r="AT57" s="337"/>
      <c r="AU57" s="337"/>
      <c r="AV57" s="337"/>
      <c r="AW57" s="337"/>
      <c r="AX57" s="337"/>
      <c r="AY57" s="337"/>
      <c r="AZ57" s="337"/>
      <c r="BA57" s="337"/>
      <c r="BB57" s="337"/>
      <c r="BC57" s="337"/>
      <c r="BD57" s="337"/>
      <c r="BE57" s="337"/>
    </row>
    <row r="58" spans="1:91" s="341" customFormat="1" ht="6.9" customHeight="1">
      <c r="A58" s="337"/>
      <c r="B58" s="348"/>
      <c r="C58" s="349"/>
      <c r="D58" s="349"/>
      <c r="E58" s="349"/>
      <c r="F58" s="349"/>
      <c r="G58" s="349"/>
      <c r="H58" s="349"/>
      <c r="I58" s="349"/>
      <c r="J58" s="349"/>
      <c r="K58" s="349"/>
      <c r="L58" s="349"/>
      <c r="M58" s="349"/>
      <c r="N58" s="349"/>
      <c r="O58" s="349"/>
      <c r="P58" s="349"/>
      <c r="Q58" s="349"/>
      <c r="R58" s="349"/>
      <c r="S58" s="349"/>
      <c r="T58" s="349"/>
      <c r="U58" s="349"/>
      <c r="V58" s="349"/>
      <c r="W58" s="349"/>
      <c r="X58" s="349"/>
      <c r="Y58" s="349"/>
      <c r="Z58" s="349"/>
      <c r="AA58" s="349"/>
      <c r="AB58" s="349"/>
      <c r="AC58" s="349"/>
      <c r="AD58" s="349"/>
      <c r="AE58" s="349"/>
      <c r="AF58" s="349"/>
      <c r="AG58" s="349"/>
      <c r="AH58" s="349"/>
      <c r="AI58" s="349"/>
      <c r="AJ58" s="349"/>
      <c r="AK58" s="349"/>
      <c r="AL58" s="349"/>
      <c r="AM58" s="349"/>
      <c r="AN58" s="349"/>
      <c r="AO58" s="349"/>
      <c r="AP58" s="349"/>
      <c r="AQ58" s="349"/>
      <c r="AR58" s="338"/>
      <c r="AS58" s="337"/>
      <c r="AT58" s="337"/>
      <c r="AU58" s="337"/>
      <c r="AV58" s="337"/>
      <c r="AW58" s="337"/>
      <c r="AX58" s="337"/>
      <c r="AY58" s="337"/>
      <c r="AZ58" s="337"/>
      <c r="BA58" s="337"/>
      <c r="BB58" s="337"/>
      <c r="BC58" s="337"/>
      <c r="BD58" s="337"/>
      <c r="BE58" s="337"/>
    </row>
  </sheetData>
  <sheetProtection algorithmName="SHA-512" hashValue="UqTufDGX3Ci+awwbqQXCIqByWe22XA5+wC6L7nNHVtIsLmq987SI/ObmXmdloHVXxi36hItI9Z9gijrvjeLkCQ==" saltValue="GSkaVHoqA5rhBGZnpnm/2Yc4EAUMQLUr9kBLUFbzSwypoeA6RuQjHygHyfQmEQnBcKi3oNNjmB1Ii5NpNpnyxQ==" spinCount="100000" sheet="1" objects="1" scenarios="1" formatColumns="0" formatRows="0"/>
  <mergeCells count="46">
    <mergeCell ref="AR2:BE2"/>
    <mergeCell ref="K5:AO5"/>
    <mergeCell ref="BE5:BE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6:H56"/>
    <mergeCell ref="J56:AF56"/>
    <mergeCell ref="AG56:AM56"/>
    <mergeCell ref="AN56:AP56"/>
    <mergeCell ref="AG54:AM54"/>
    <mergeCell ref="AN54:AP54"/>
    <mergeCell ref="D55:H55"/>
    <mergeCell ref="J55:AF55"/>
    <mergeCell ref="AG55:AM55"/>
    <mergeCell ref="AN55:AP55"/>
  </mergeCells>
  <hyperlinks>
    <hyperlink ref="A55" location="'D.1.4.1a - Zdravotní tech...'!C2" display="/" xr:uid="{AED7BF86-54FA-4F9E-9A73-52D3E58EA9F9}"/>
    <hyperlink ref="A56" location="'D.1.4.1b - Zdravotní tech...'!C2" display="/" xr:uid="{68E26AD5-1F4C-493E-9764-76425EF13684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51B22-0340-4699-AFC8-AC05E869CD96}">
  <sheetPr>
    <pageSetUpPr fitToPage="1"/>
  </sheetPr>
  <dimension ref="A2:BM243"/>
  <sheetViews>
    <sheetView showGridLines="0" workbookViewId="0">
      <selection activeCell="V28" sqref="V27:V28"/>
    </sheetView>
  </sheetViews>
  <sheetFormatPr defaultColWidth="9.109375" defaultRowHeight="10"/>
  <cols>
    <col min="1" max="1" width="8.33203125" style="322" customWidth="1"/>
    <col min="2" max="2" width="1.109375" style="322" customWidth="1"/>
    <col min="3" max="3" width="4.109375" style="322" customWidth="1"/>
    <col min="4" max="4" width="4.33203125" style="322" customWidth="1"/>
    <col min="5" max="5" width="17.109375" style="322" customWidth="1"/>
    <col min="6" max="6" width="50.88671875" style="322" customWidth="1"/>
    <col min="7" max="7" width="7.44140625" style="322" customWidth="1"/>
    <col min="8" max="8" width="14" style="322" customWidth="1"/>
    <col min="9" max="9" width="15.88671875" style="322" customWidth="1"/>
    <col min="10" max="11" width="22.33203125" style="322" customWidth="1"/>
    <col min="12" max="12" width="9.33203125" style="322" customWidth="1"/>
    <col min="13" max="13" width="10.88671875" style="322" hidden="1" customWidth="1"/>
    <col min="14" max="14" width="9.109375" style="322"/>
    <col min="15" max="20" width="14.109375" style="322" hidden="1" customWidth="1"/>
    <col min="21" max="21" width="16.33203125" style="322" hidden="1" customWidth="1"/>
    <col min="22" max="22" width="12.33203125" style="322" customWidth="1"/>
    <col min="23" max="23" width="16.33203125" style="322" customWidth="1"/>
    <col min="24" max="24" width="12.33203125" style="322" customWidth="1"/>
    <col min="25" max="25" width="15" style="322" customWidth="1"/>
    <col min="26" max="26" width="11" style="322" customWidth="1"/>
    <col min="27" max="27" width="15" style="322" customWidth="1"/>
    <col min="28" max="28" width="16.33203125" style="322" customWidth="1"/>
    <col min="29" max="29" width="11" style="322" customWidth="1"/>
    <col min="30" max="30" width="15" style="322" customWidth="1"/>
    <col min="31" max="31" width="16.33203125" style="322" customWidth="1"/>
    <col min="32" max="16384" width="9.109375" style="322"/>
  </cols>
  <sheetData>
    <row r="2" spans="1:46" ht="36.9" customHeight="1">
      <c r="L2" s="712"/>
      <c r="M2" s="712"/>
      <c r="N2" s="712"/>
      <c r="O2" s="712"/>
      <c r="P2" s="712"/>
      <c r="Q2" s="712"/>
      <c r="R2" s="712"/>
      <c r="S2" s="712"/>
      <c r="T2" s="712"/>
      <c r="U2" s="712"/>
      <c r="V2" s="712"/>
      <c r="AT2" s="323" t="s">
        <v>1246</v>
      </c>
    </row>
    <row r="3" spans="1:46" ht="6.9" customHeight="1">
      <c r="B3" s="324"/>
      <c r="C3" s="325"/>
      <c r="D3" s="325"/>
      <c r="E3" s="325"/>
      <c r="F3" s="325"/>
      <c r="G3" s="325"/>
      <c r="H3" s="325"/>
      <c r="I3" s="325"/>
      <c r="J3" s="325"/>
      <c r="K3" s="325"/>
      <c r="L3" s="326"/>
      <c r="AT3" s="323" t="s">
        <v>143</v>
      </c>
    </row>
    <row r="4" spans="1:46" ht="24.9" customHeight="1">
      <c r="B4" s="326"/>
      <c r="D4" s="327" t="s">
        <v>91</v>
      </c>
      <c r="L4" s="326"/>
      <c r="M4" s="395" t="s">
        <v>10</v>
      </c>
      <c r="AT4" s="323" t="s">
        <v>4</v>
      </c>
    </row>
    <row r="5" spans="1:46" ht="6.9" customHeight="1">
      <c r="B5" s="326"/>
      <c r="L5" s="326"/>
    </row>
    <row r="6" spans="1:46" ht="12" customHeight="1">
      <c r="B6" s="326"/>
      <c r="D6" s="332" t="s">
        <v>16</v>
      </c>
      <c r="L6" s="326"/>
    </row>
    <row r="7" spans="1:46" ht="16.5" customHeight="1">
      <c r="B7" s="326"/>
      <c r="E7" s="725" t="str">
        <f>'ZTI - Rekapitulace stavby'!K6</f>
        <v>STAVEBNÍ ÚPRAVY st.271, HAJNICE</v>
      </c>
      <c r="F7" s="726"/>
      <c r="G7" s="726"/>
      <c r="H7" s="726"/>
      <c r="L7" s="326"/>
    </row>
    <row r="8" spans="1:46" s="341" customFormat="1" ht="12" customHeight="1">
      <c r="A8" s="337"/>
      <c r="B8" s="338"/>
      <c r="C8" s="337"/>
      <c r="D8" s="332" t="s">
        <v>92</v>
      </c>
      <c r="E8" s="337"/>
      <c r="F8" s="337"/>
      <c r="G8" s="337"/>
      <c r="H8" s="337"/>
      <c r="I8" s="337"/>
      <c r="J8" s="337"/>
      <c r="K8" s="337"/>
      <c r="L8" s="396"/>
      <c r="S8" s="337"/>
      <c r="T8" s="337"/>
      <c r="U8" s="337"/>
      <c r="V8" s="337"/>
      <c r="W8" s="337"/>
      <c r="X8" s="337"/>
      <c r="Y8" s="337"/>
      <c r="Z8" s="337"/>
      <c r="AA8" s="337"/>
      <c r="AB8" s="337"/>
      <c r="AC8" s="337"/>
      <c r="AD8" s="337"/>
      <c r="AE8" s="337"/>
    </row>
    <row r="9" spans="1:46" s="341" customFormat="1" ht="16.5" customHeight="1">
      <c r="A9" s="337"/>
      <c r="B9" s="338"/>
      <c r="C9" s="337"/>
      <c r="D9" s="337"/>
      <c r="E9" s="710" t="s">
        <v>1250</v>
      </c>
      <c r="F9" s="724"/>
      <c r="G9" s="724"/>
      <c r="H9" s="724"/>
      <c r="I9" s="337"/>
      <c r="J9" s="337"/>
      <c r="K9" s="337"/>
      <c r="L9" s="396"/>
      <c r="S9" s="337"/>
      <c r="T9" s="337"/>
      <c r="U9" s="337"/>
      <c r="V9" s="337"/>
      <c r="W9" s="337"/>
      <c r="X9" s="337"/>
      <c r="Y9" s="337"/>
      <c r="Z9" s="337"/>
      <c r="AA9" s="337"/>
      <c r="AB9" s="337"/>
      <c r="AC9" s="337"/>
      <c r="AD9" s="337"/>
      <c r="AE9" s="337"/>
    </row>
    <row r="10" spans="1:46" s="341" customFormat="1">
      <c r="A10" s="337"/>
      <c r="B10" s="338"/>
      <c r="C10" s="337"/>
      <c r="D10" s="337"/>
      <c r="E10" s="337"/>
      <c r="F10" s="337"/>
      <c r="G10" s="337"/>
      <c r="H10" s="337"/>
      <c r="I10" s="337"/>
      <c r="J10" s="337"/>
      <c r="K10" s="337"/>
      <c r="L10" s="396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</row>
    <row r="11" spans="1:46" s="341" customFormat="1" ht="12" customHeight="1">
      <c r="A11" s="337"/>
      <c r="B11" s="338"/>
      <c r="C11" s="337"/>
      <c r="D11" s="332" t="s">
        <v>18</v>
      </c>
      <c r="E11" s="337"/>
      <c r="F11" s="333" t="s">
        <v>19</v>
      </c>
      <c r="G11" s="337"/>
      <c r="H11" s="337"/>
      <c r="I11" s="332" t="s">
        <v>20</v>
      </c>
      <c r="J11" s="333" t="s">
        <v>19</v>
      </c>
      <c r="K11" s="337"/>
      <c r="L11" s="396"/>
      <c r="S11" s="337"/>
      <c r="T11" s="337"/>
      <c r="U11" s="337"/>
      <c r="V11" s="337"/>
      <c r="W11" s="337"/>
      <c r="X11" s="337"/>
      <c r="Y11" s="337"/>
      <c r="Z11" s="337"/>
      <c r="AA11" s="337"/>
      <c r="AB11" s="337"/>
      <c r="AC11" s="337"/>
      <c r="AD11" s="337"/>
      <c r="AE11" s="337"/>
    </row>
    <row r="12" spans="1:46" s="341" customFormat="1" ht="12" customHeight="1">
      <c r="A12" s="337"/>
      <c r="B12" s="338"/>
      <c r="C12" s="337"/>
      <c r="D12" s="332" t="s">
        <v>21</v>
      </c>
      <c r="E12" s="337"/>
      <c r="F12" s="333" t="s">
        <v>1240</v>
      </c>
      <c r="G12" s="337"/>
      <c r="H12" s="337"/>
      <c r="I12" s="332" t="s">
        <v>23</v>
      </c>
      <c r="J12" s="397" t="str">
        <f>'ZTI - Rekapitulace stavby'!AN8</f>
        <v>10. 1. 2022</v>
      </c>
      <c r="K12" s="337"/>
      <c r="L12" s="396"/>
      <c r="S12" s="337"/>
      <c r="T12" s="337"/>
      <c r="U12" s="337"/>
      <c r="V12" s="337"/>
      <c r="W12" s="337"/>
      <c r="X12" s="337"/>
      <c r="Y12" s="337"/>
      <c r="Z12" s="337"/>
      <c r="AA12" s="337"/>
      <c r="AB12" s="337"/>
      <c r="AC12" s="337"/>
      <c r="AD12" s="337"/>
      <c r="AE12" s="337"/>
    </row>
    <row r="13" spans="1:46" s="341" customFormat="1" ht="10.75" customHeight="1">
      <c r="A13" s="337"/>
      <c r="B13" s="338"/>
      <c r="C13" s="337"/>
      <c r="D13" s="337"/>
      <c r="E13" s="337"/>
      <c r="F13" s="337"/>
      <c r="G13" s="337"/>
      <c r="H13" s="337"/>
      <c r="I13" s="337"/>
      <c r="J13" s="337"/>
      <c r="K13" s="337"/>
      <c r="L13" s="396"/>
      <c r="S13" s="337"/>
      <c r="T13" s="337"/>
      <c r="U13" s="337"/>
      <c r="V13" s="337"/>
      <c r="W13" s="337"/>
      <c r="X13" s="337"/>
      <c r="Y13" s="337"/>
      <c r="Z13" s="337"/>
      <c r="AA13" s="337"/>
      <c r="AB13" s="337"/>
      <c r="AC13" s="337"/>
      <c r="AD13" s="337"/>
      <c r="AE13" s="337"/>
    </row>
    <row r="14" spans="1:46" s="341" customFormat="1" ht="12" customHeight="1">
      <c r="A14" s="337"/>
      <c r="B14" s="338"/>
      <c r="C14" s="337"/>
      <c r="D14" s="332" t="s">
        <v>24</v>
      </c>
      <c r="E14" s="337"/>
      <c r="F14" s="337"/>
      <c r="G14" s="337"/>
      <c r="H14" s="337"/>
      <c r="I14" s="332" t="s">
        <v>25</v>
      </c>
      <c r="J14" s="333" t="str">
        <f>IF('ZTI - Rekapitulace stavby'!AN10="","",'ZTI - Rekapitulace stavby'!AN10)</f>
        <v/>
      </c>
      <c r="K14" s="337"/>
      <c r="L14" s="396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</row>
    <row r="15" spans="1:46" s="341" customFormat="1" ht="18" customHeight="1">
      <c r="A15" s="337"/>
      <c r="B15" s="338"/>
      <c r="C15" s="337"/>
      <c r="D15" s="337"/>
      <c r="E15" s="333" t="str">
        <f>IF('ZTI - Rekapitulace stavby'!E11="","",'ZTI - Rekapitulace stavby'!E11)</f>
        <v xml:space="preserve"> </v>
      </c>
      <c r="F15" s="337"/>
      <c r="G15" s="337"/>
      <c r="H15" s="337"/>
      <c r="I15" s="332" t="s">
        <v>27</v>
      </c>
      <c r="J15" s="333" t="str">
        <f>IF('ZTI - Rekapitulace stavby'!AN11="","",'ZTI - Rekapitulace stavby'!AN11)</f>
        <v/>
      </c>
      <c r="K15" s="337"/>
      <c r="L15" s="396"/>
      <c r="S15" s="337"/>
      <c r="T15" s="337"/>
      <c r="U15" s="337"/>
      <c r="V15" s="337"/>
      <c r="W15" s="337"/>
      <c r="X15" s="337"/>
      <c r="Y15" s="337"/>
      <c r="Z15" s="337"/>
      <c r="AA15" s="337"/>
      <c r="AB15" s="337"/>
      <c r="AC15" s="337"/>
      <c r="AD15" s="337"/>
      <c r="AE15" s="337"/>
    </row>
    <row r="16" spans="1:46" s="341" customFormat="1" ht="6.9" customHeight="1">
      <c r="A16" s="337"/>
      <c r="B16" s="338"/>
      <c r="C16" s="337"/>
      <c r="D16" s="337"/>
      <c r="E16" s="337"/>
      <c r="F16" s="337"/>
      <c r="G16" s="337"/>
      <c r="H16" s="337"/>
      <c r="I16" s="337"/>
      <c r="J16" s="337"/>
      <c r="K16" s="337"/>
      <c r="L16" s="396"/>
      <c r="S16" s="337"/>
      <c r="T16" s="337"/>
      <c r="U16" s="337"/>
      <c r="V16" s="337"/>
      <c r="W16" s="337"/>
      <c r="X16" s="337"/>
      <c r="Y16" s="337"/>
      <c r="Z16" s="337"/>
      <c r="AA16" s="337"/>
      <c r="AB16" s="337"/>
      <c r="AC16" s="337"/>
      <c r="AD16" s="337"/>
      <c r="AE16" s="337"/>
    </row>
    <row r="17" spans="1:31" s="341" customFormat="1" ht="12" customHeight="1">
      <c r="A17" s="337"/>
      <c r="B17" s="338"/>
      <c r="C17" s="337"/>
      <c r="D17" s="332" t="s">
        <v>28</v>
      </c>
      <c r="E17" s="337"/>
      <c r="F17" s="337"/>
      <c r="G17" s="337"/>
      <c r="H17" s="337"/>
      <c r="I17" s="332" t="s">
        <v>25</v>
      </c>
      <c r="J17" s="334" t="str">
        <f>'ZTI - Rekapitulace stavby'!AN13</f>
        <v>Vyplň údaj</v>
      </c>
      <c r="K17" s="337"/>
      <c r="L17" s="396"/>
      <c r="S17" s="337"/>
      <c r="T17" s="337"/>
      <c r="U17" s="337"/>
      <c r="V17" s="337"/>
      <c r="W17" s="337"/>
      <c r="X17" s="337"/>
      <c r="Y17" s="337"/>
      <c r="Z17" s="337"/>
      <c r="AA17" s="337"/>
      <c r="AB17" s="337"/>
      <c r="AC17" s="337"/>
      <c r="AD17" s="337"/>
      <c r="AE17" s="337"/>
    </row>
    <row r="18" spans="1:31" s="341" customFormat="1" ht="18" customHeight="1">
      <c r="A18" s="337"/>
      <c r="B18" s="338"/>
      <c r="C18" s="337"/>
      <c r="D18" s="337"/>
      <c r="E18" s="727" t="str">
        <f>'ZTI - Rekapitulace stavby'!E14</f>
        <v>Vyplň údaj</v>
      </c>
      <c r="F18" s="713"/>
      <c r="G18" s="713"/>
      <c r="H18" s="713"/>
      <c r="I18" s="332" t="s">
        <v>27</v>
      </c>
      <c r="J18" s="334" t="str">
        <f>'ZTI - Rekapitulace stavby'!AN14</f>
        <v>Vyplň údaj</v>
      </c>
      <c r="K18" s="337"/>
      <c r="L18" s="396"/>
      <c r="S18" s="337"/>
      <c r="T18" s="337"/>
      <c r="U18" s="337"/>
      <c r="V18" s="337"/>
      <c r="W18" s="337"/>
      <c r="X18" s="337"/>
      <c r="Y18" s="337"/>
      <c r="Z18" s="337"/>
      <c r="AA18" s="337"/>
      <c r="AB18" s="337"/>
      <c r="AC18" s="337"/>
      <c r="AD18" s="337"/>
      <c r="AE18" s="337"/>
    </row>
    <row r="19" spans="1:31" s="341" customFormat="1" ht="6.9" customHeight="1">
      <c r="A19" s="337"/>
      <c r="B19" s="338"/>
      <c r="C19" s="337"/>
      <c r="D19" s="337"/>
      <c r="E19" s="337"/>
      <c r="F19" s="337"/>
      <c r="G19" s="337"/>
      <c r="H19" s="337"/>
      <c r="I19" s="337"/>
      <c r="J19" s="337"/>
      <c r="K19" s="337"/>
      <c r="L19" s="396"/>
      <c r="S19" s="337"/>
      <c r="T19" s="337"/>
      <c r="U19" s="337"/>
      <c r="V19" s="337"/>
      <c r="W19" s="337"/>
      <c r="X19" s="337"/>
      <c r="Y19" s="337"/>
      <c r="Z19" s="337"/>
      <c r="AA19" s="337"/>
      <c r="AB19" s="337"/>
      <c r="AC19" s="337"/>
      <c r="AD19" s="337"/>
      <c r="AE19" s="337"/>
    </row>
    <row r="20" spans="1:31" s="341" customFormat="1" ht="12" customHeight="1">
      <c r="A20" s="337"/>
      <c r="B20" s="338"/>
      <c r="C20" s="337"/>
      <c r="D20" s="332" t="s">
        <v>30</v>
      </c>
      <c r="E20" s="337"/>
      <c r="F20" s="337"/>
      <c r="G20" s="337"/>
      <c r="H20" s="337"/>
      <c r="I20" s="332" t="s">
        <v>25</v>
      </c>
      <c r="J20" s="333" t="str">
        <f>IF('ZTI - Rekapitulace stavby'!AN16="","",'ZTI - Rekapitulace stavby'!AN16)</f>
        <v/>
      </c>
      <c r="K20" s="337"/>
      <c r="L20" s="396"/>
      <c r="S20" s="337"/>
      <c r="T20" s="337"/>
      <c r="U20" s="337"/>
      <c r="V20" s="337"/>
      <c r="W20" s="337"/>
      <c r="X20" s="337"/>
      <c r="Y20" s="337"/>
      <c r="Z20" s="337"/>
      <c r="AA20" s="337"/>
      <c r="AB20" s="337"/>
      <c r="AC20" s="337"/>
      <c r="AD20" s="337"/>
      <c r="AE20" s="337"/>
    </row>
    <row r="21" spans="1:31" s="341" customFormat="1" ht="18" customHeight="1">
      <c r="A21" s="337"/>
      <c r="B21" s="338"/>
      <c r="C21" s="337"/>
      <c r="D21" s="337"/>
      <c r="E21" s="333" t="str">
        <f>IF('ZTI - Rekapitulace stavby'!E17="","",'ZTI - Rekapitulace stavby'!E17)</f>
        <v xml:space="preserve"> </v>
      </c>
      <c r="F21" s="337"/>
      <c r="G21" s="337"/>
      <c r="H21" s="337"/>
      <c r="I21" s="332" t="s">
        <v>27</v>
      </c>
      <c r="J21" s="333" t="str">
        <f>IF('ZTI - Rekapitulace stavby'!AN17="","",'ZTI - Rekapitulace stavby'!AN17)</f>
        <v/>
      </c>
      <c r="K21" s="337"/>
      <c r="L21" s="396"/>
      <c r="S21" s="337"/>
      <c r="T21" s="337"/>
      <c r="U21" s="337"/>
      <c r="V21" s="337"/>
      <c r="W21" s="337"/>
      <c r="X21" s="337"/>
      <c r="Y21" s="337"/>
      <c r="Z21" s="337"/>
      <c r="AA21" s="337"/>
      <c r="AB21" s="337"/>
      <c r="AC21" s="337"/>
      <c r="AD21" s="337"/>
      <c r="AE21" s="337"/>
    </row>
    <row r="22" spans="1:31" s="341" customFormat="1" ht="6.9" customHeight="1">
      <c r="A22" s="337"/>
      <c r="B22" s="338"/>
      <c r="C22" s="337"/>
      <c r="D22" s="337"/>
      <c r="E22" s="337"/>
      <c r="F22" s="337"/>
      <c r="G22" s="337"/>
      <c r="H22" s="337"/>
      <c r="I22" s="337"/>
      <c r="J22" s="337"/>
      <c r="K22" s="337"/>
      <c r="L22" s="396"/>
      <c r="S22" s="337"/>
      <c r="T22" s="337"/>
      <c r="U22" s="337"/>
      <c r="V22" s="337"/>
      <c r="W22" s="337"/>
      <c r="X22" s="337"/>
      <c r="Y22" s="337"/>
      <c r="Z22" s="337"/>
      <c r="AA22" s="337"/>
      <c r="AB22" s="337"/>
      <c r="AC22" s="337"/>
      <c r="AD22" s="337"/>
      <c r="AE22" s="337"/>
    </row>
    <row r="23" spans="1:31" s="341" customFormat="1" ht="12" customHeight="1">
      <c r="A23" s="337"/>
      <c r="B23" s="338"/>
      <c r="C23" s="337"/>
      <c r="D23" s="332" t="s">
        <v>33</v>
      </c>
      <c r="E23" s="337"/>
      <c r="F23" s="337"/>
      <c r="G23" s="337"/>
      <c r="H23" s="337"/>
      <c r="I23" s="332" t="s">
        <v>25</v>
      </c>
      <c r="J23" s="333" t="str">
        <f>IF('ZTI - Rekapitulace stavby'!AN19="","",'ZTI - Rekapitulace stavby'!AN19)</f>
        <v/>
      </c>
      <c r="K23" s="337"/>
      <c r="L23" s="396"/>
      <c r="S23" s="337"/>
      <c r="T23" s="337"/>
      <c r="U23" s="337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</row>
    <row r="24" spans="1:31" s="341" customFormat="1" ht="18" customHeight="1">
      <c r="A24" s="337"/>
      <c r="B24" s="338"/>
      <c r="C24" s="337"/>
      <c r="D24" s="337"/>
      <c r="E24" s="333" t="str">
        <f>IF('ZTI - Rekapitulace stavby'!E20="","",'ZTI - Rekapitulace stavby'!E20)</f>
        <v xml:space="preserve"> </v>
      </c>
      <c r="F24" s="337"/>
      <c r="G24" s="337"/>
      <c r="H24" s="337"/>
      <c r="I24" s="332" t="s">
        <v>27</v>
      </c>
      <c r="J24" s="333" t="str">
        <f>IF('ZTI - Rekapitulace stavby'!AN20="","",'ZTI - Rekapitulace stavby'!AN20)</f>
        <v/>
      </c>
      <c r="K24" s="337"/>
      <c r="L24" s="396"/>
      <c r="S24" s="337"/>
      <c r="T24" s="337"/>
      <c r="U24" s="337"/>
      <c r="V24" s="337"/>
      <c r="W24" s="337"/>
      <c r="X24" s="337"/>
      <c r="Y24" s="337"/>
      <c r="Z24" s="337"/>
      <c r="AA24" s="337"/>
      <c r="AB24" s="337"/>
      <c r="AC24" s="337"/>
      <c r="AD24" s="337"/>
      <c r="AE24" s="337"/>
    </row>
    <row r="25" spans="1:31" s="341" customFormat="1" ht="6.9" customHeight="1">
      <c r="A25" s="337"/>
      <c r="B25" s="338"/>
      <c r="C25" s="337"/>
      <c r="D25" s="337"/>
      <c r="E25" s="337"/>
      <c r="F25" s="337"/>
      <c r="G25" s="337"/>
      <c r="H25" s="337"/>
      <c r="I25" s="337"/>
      <c r="J25" s="337"/>
      <c r="K25" s="337"/>
      <c r="L25" s="396"/>
      <c r="S25" s="337"/>
      <c r="T25" s="337"/>
      <c r="U25" s="337"/>
      <c r="V25" s="337"/>
      <c r="W25" s="337"/>
      <c r="X25" s="337"/>
      <c r="Y25" s="337"/>
      <c r="Z25" s="337"/>
      <c r="AA25" s="337"/>
      <c r="AB25" s="337"/>
      <c r="AC25" s="337"/>
      <c r="AD25" s="337"/>
      <c r="AE25" s="337"/>
    </row>
    <row r="26" spans="1:31" s="341" customFormat="1" ht="12" customHeight="1">
      <c r="A26" s="337"/>
      <c r="B26" s="338"/>
      <c r="C26" s="337"/>
      <c r="D26" s="332" t="s">
        <v>35</v>
      </c>
      <c r="E26" s="337"/>
      <c r="F26" s="337"/>
      <c r="G26" s="337"/>
      <c r="H26" s="337"/>
      <c r="I26" s="337"/>
      <c r="J26" s="337"/>
      <c r="K26" s="337"/>
      <c r="L26" s="396"/>
      <c r="S26" s="337"/>
      <c r="T26" s="337"/>
      <c r="U26" s="337"/>
      <c r="V26" s="337"/>
      <c r="W26" s="337"/>
      <c r="X26" s="337"/>
      <c r="Y26" s="337"/>
      <c r="Z26" s="337"/>
      <c r="AA26" s="337"/>
      <c r="AB26" s="337"/>
      <c r="AC26" s="337"/>
      <c r="AD26" s="337"/>
      <c r="AE26" s="337"/>
    </row>
    <row r="27" spans="1:31" s="401" customFormat="1" ht="16.5" customHeight="1">
      <c r="A27" s="398"/>
      <c r="B27" s="399"/>
      <c r="C27" s="398"/>
      <c r="D27" s="398"/>
      <c r="E27" s="720" t="s">
        <v>19</v>
      </c>
      <c r="F27" s="720"/>
      <c r="G27" s="720"/>
      <c r="H27" s="720"/>
      <c r="I27" s="398"/>
      <c r="J27" s="398"/>
      <c r="K27" s="398"/>
      <c r="L27" s="400"/>
      <c r="S27" s="398"/>
      <c r="T27" s="398"/>
      <c r="U27" s="398"/>
      <c r="V27" s="398"/>
      <c r="W27" s="398"/>
      <c r="X27" s="398"/>
      <c r="Y27" s="398"/>
      <c r="Z27" s="398"/>
      <c r="AA27" s="398"/>
      <c r="AB27" s="398"/>
      <c r="AC27" s="398"/>
      <c r="AD27" s="398"/>
      <c r="AE27" s="398"/>
    </row>
    <row r="28" spans="1:31" s="341" customFormat="1" ht="6.9" customHeight="1">
      <c r="A28" s="337"/>
      <c r="B28" s="338"/>
      <c r="C28" s="337"/>
      <c r="D28" s="337"/>
      <c r="E28" s="337"/>
      <c r="F28" s="337"/>
      <c r="G28" s="337"/>
      <c r="H28" s="337"/>
      <c r="I28" s="337"/>
      <c r="J28" s="337"/>
      <c r="K28" s="337"/>
      <c r="L28" s="396"/>
      <c r="S28" s="337"/>
      <c r="T28" s="337"/>
      <c r="U28" s="337"/>
      <c r="V28" s="337"/>
      <c r="W28" s="337"/>
      <c r="X28" s="337"/>
      <c r="Y28" s="337"/>
      <c r="Z28" s="337"/>
      <c r="AA28" s="337"/>
      <c r="AB28" s="337"/>
      <c r="AC28" s="337"/>
      <c r="AD28" s="337"/>
      <c r="AE28" s="337"/>
    </row>
    <row r="29" spans="1:31" s="341" customFormat="1" ht="6.9" customHeight="1">
      <c r="A29" s="337"/>
      <c r="B29" s="338"/>
      <c r="C29" s="337"/>
      <c r="D29" s="367"/>
      <c r="E29" s="367"/>
      <c r="F29" s="367"/>
      <c r="G29" s="367"/>
      <c r="H29" s="367"/>
      <c r="I29" s="367"/>
      <c r="J29" s="367"/>
      <c r="K29" s="367"/>
      <c r="L29" s="396"/>
      <c r="S29" s="337"/>
      <c r="T29" s="337"/>
      <c r="U29" s="337"/>
      <c r="V29" s="337"/>
      <c r="W29" s="337"/>
      <c r="X29" s="337"/>
      <c r="Y29" s="337"/>
      <c r="Z29" s="337"/>
      <c r="AA29" s="337"/>
      <c r="AB29" s="337"/>
      <c r="AC29" s="337"/>
      <c r="AD29" s="337"/>
      <c r="AE29" s="337"/>
    </row>
    <row r="30" spans="1:31" s="341" customFormat="1" ht="25.4" customHeight="1">
      <c r="A30" s="337"/>
      <c r="B30" s="338"/>
      <c r="C30" s="337"/>
      <c r="D30" s="402" t="s">
        <v>37</v>
      </c>
      <c r="E30" s="337"/>
      <c r="F30" s="337"/>
      <c r="G30" s="337"/>
      <c r="H30" s="337"/>
      <c r="I30" s="337"/>
      <c r="J30" s="403">
        <f>ROUND(J85, 2)</f>
        <v>0</v>
      </c>
      <c r="K30" s="337"/>
      <c r="L30" s="396"/>
      <c r="S30" s="337"/>
      <c r="T30" s="337"/>
      <c r="U30" s="337"/>
      <c r="V30" s="337"/>
      <c r="W30" s="337"/>
      <c r="X30" s="337"/>
      <c r="Y30" s="337"/>
      <c r="Z30" s="337"/>
      <c r="AA30" s="337"/>
      <c r="AB30" s="337"/>
      <c r="AC30" s="337"/>
      <c r="AD30" s="337"/>
      <c r="AE30" s="337"/>
    </row>
    <row r="31" spans="1:31" s="341" customFormat="1" ht="6.9" customHeight="1">
      <c r="A31" s="337"/>
      <c r="B31" s="338"/>
      <c r="C31" s="337"/>
      <c r="D31" s="367"/>
      <c r="E31" s="367"/>
      <c r="F31" s="367"/>
      <c r="G31" s="367"/>
      <c r="H31" s="367"/>
      <c r="I31" s="367"/>
      <c r="J31" s="367"/>
      <c r="K31" s="367"/>
      <c r="L31" s="396"/>
      <c r="S31" s="337"/>
      <c r="T31" s="337"/>
      <c r="U31" s="337"/>
      <c r="V31" s="337"/>
      <c r="W31" s="337"/>
      <c r="X31" s="337"/>
      <c r="Y31" s="337"/>
      <c r="Z31" s="337"/>
      <c r="AA31" s="337"/>
      <c r="AB31" s="337"/>
      <c r="AC31" s="337"/>
      <c r="AD31" s="337"/>
      <c r="AE31" s="337"/>
    </row>
    <row r="32" spans="1:31" s="341" customFormat="1" ht="14.4" customHeight="1">
      <c r="A32" s="337"/>
      <c r="B32" s="338"/>
      <c r="C32" s="337"/>
      <c r="D32" s="337"/>
      <c r="E32" s="337"/>
      <c r="F32" s="404" t="s">
        <v>39</v>
      </c>
      <c r="G32" s="337"/>
      <c r="H32" s="337"/>
      <c r="I32" s="404" t="s">
        <v>38</v>
      </c>
      <c r="J32" s="404" t="s">
        <v>40</v>
      </c>
      <c r="K32" s="337"/>
      <c r="L32" s="396"/>
      <c r="S32" s="337"/>
      <c r="T32" s="337"/>
      <c r="U32" s="337"/>
      <c r="V32" s="337"/>
      <c r="W32" s="337"/>
      <c r="X32" s="337"/>
      <c r="Y32" s="337"/>
      <c r="Z32" s="337"/>
      <c r="AA32" s="337"/>
      <c r="AB32" s="337"/>
      <c r="AC32" s="337"/>
      <c r="AD32" s="337"/>
      <c r="AE32" s="337"/>
    </row>
    <row r="33" spans="1:31" s="341" customFormat="1" ht="14.4" customHeight="1">
      <c r="A33" s="337"/>
      <c r="B33" s="338"/>
      <c r="C33" s="337"/>
      <c r="D33" s="405" t="s">
        <v>41</v>
      </c>
      <c r="E33" s="332" t="s">
        <v>42</v>
      </c>
      <c r="F33" s="406">
        <f>ROUND((SUM(BE85:BE242)),  2)</f>
        <v>0</v>
      </c>
      <c r="G33" s="337"/>
      <c r="H33" s="337"/>
      <c r="I33" s="407">
        <v>0.21</v>
      </c>
      <c r="J33" s="406">
        <f>ROUND(((SUM(BE85:BE242))*I33),  2)</f>
        <v>0</v>
      </c>
      <c r="K33" s="337"/>
      <c r="L33" s="396"/>
      <c r="S33" s="337"/>
      <c r="T33" s="337"/>
      <c r="U33" s="337"/>
      <c r="V33" s="337"/>
      <c r="W33" s="337"/>
      <c r="X33" s="337"/>
      <c r="Y33" s="337"/>
      <c r="Z33" s="337"/>
      <c r="AA33" s="337"/>
      <c r="AB33" s="337"/>
      <c r="AC33" s="337"/>
      <c r="AD33" s="337"/>
      <c r="AE33" s="337"/>
    </row>
    <row r="34" spans="1:31" s="341" customFormat="1" ht="14.4" customHeight="1">
      <c r="A34" s="337"/>
      <c r="B34" s="338"/>
      <c r="C34" s="337"/>
      <c r="D34" s="337"/>
      <c r="E34" s="332" t="s">
        <v>43</v>
      </c>
      <c r="F34" s="406">
        <f>ROUND((SUM(BF85:BF242)),  2)</f>
        <v>0</v>
      </c>
      <c r="G34" s="337"/>
      <c r="H34" s="337"/>
      <c r="I34" s="407">
        <v>0.15</v>
      </c>
      <c r="J34" s="406">
        <f>ROUND(((SUM(BF85:BF242))*I34),  2)</f>
        <v>0</v>
      </c>
      <c r="K34" s="337"/>
      <c r="L34" s="396"/>
      <c r="S34" s="337"/>
      <c r="T34" s="337"/>
      <c r="U34" s="337"/>
      <c r="V34" s="337"/>
      <c r="W34" s="337"/>
      <c r="X34" s="337"/>
      <c r="Y34" s="337"/>
      <c r="Z34" s="337"/>
      <c r="AA34" s="337"/>
      <c r="AB34" s="337"/>
      <c r="AC34" s="337"/>
      <c r="AD34" s="337"/>
      <c r="AE34" s="337"/>
    </row>
    <row r="35" spans="1:31" s="341" customFormat="1" ht="14.4" hidden="1" customHeight="1">
      <c r="A35" s="337"/>
      <c r="B35" s="338"/>
      <c r="C35" s="337"/>
      <c r="D35" s="337"/>
      <c r="E35" s="332" t="s">
        <v>44</v>
      </c>
      <c r="F35" s="406">
        <f>ROUND((SUM(BG85:BG242)),  2)</f>
        <v>0</v>
      </c>
      <c r="G35" s="337"/>
      <c r="H35" s="337"/>
      <c r="I35" s="407">
        <v>0.21</v>
      </c>
      <c r="J35" s="406">
        <f>0</f>
        <v>0</v>
      </c>
      <c r="K35" s="337"/>
      <c r="L35" s="396"/>
      <c r="S35" s="337"/>
      <c r="T35" s="337"/>
      <c r="U35" s="337"/>
      <c r="V35" s="337"/>
      <c r="W35" s="337"/>
      <c r="X35" s="337"/>
      <c r="Y35" s="337"/>
      <c r="Z35" s="337"/>
      <c r="AA35" s="337"/>
      <c r="AB35" s="337"/>
      <c r="AC35" s="337"/>
      <c r="AD35" s="337"/>
      <c r="AE35" s="337"/>
    </row>
    <row r="36" spans="1:31" s="341" customFormat="1" ht="14.4" hidden="1" customHeight="1">
      <c r="A36" s="337"/>
      <c r="B36" s="338"/>
      <c r="C36" s="337"/>
      <c r="D36" s="337"/>
      <c r="E36" s="332" t="s">
        <v>45</v>
      </c>
      <c r="F36" s="406">
        <f>ROUND((SUM(BH85:BH242)),  2)</f>
        <v>0</v>
      </c>
      <c r="G36" s="337"/>
      <c r="H36" s="337"/>
      <c r="I36" s="407">
        <v>0.15</v>
      </c>
      <c r="J36" s="406">
        <f>0</f>
        <v>0</v>
      </c>
      <c r="K36" s="337"/>
      <c r="L36" s="396"/>
      <c r="S36" s="337"/>
      <c r="T36" s="337"/>
      <c r="U36" s="337"/>
      <c r="V36" s="337"/>
      <c r="W36" s="337"/>
      <c r="X36" s="337"/>
      <c r="Y36" s="337"/>
      <c r="Z36" s="337"/>
      <c r="AA36" s="337"/>
      <c r="AB36" s="337"/>
      <c r="AC36" s="337"/>
      <c r="AD36" s="337"/>
      <c r="AE36" s="337"/>
    </row>
    <row r="37" spans="1:31" s="341" customFormat="1" ht="14.4" hidden="1" customHeight="1">
      <c r="A37" s="337"/>
      <c r="B37" s="338"/>
      <c r="C37" s="337"/>
      <c r="D37" s="337"/>
      <c r="E37" s="332" t="s">
        <v>46</v>
      </c>
      <c r="F37" s="406">
        <f>ROUND((SUM(BI85:BI242)),  2)</f>
        <v>0</v>
      </c>
      <c r="G37" s="337"/>
      <c r="H37" s="337"/>
      <c r="I37" s="407">
        <v>0</v>
      </c>
      <c r="J37" s="406">
        <f>0</f>
        <v>0</v>
      </c>
      <c r="K37" s="337"/>
      <c r="L37" s="396"/>
      <c r="S37" s="337"/>
      <c r="T37" s="337"/>
      <c r="U37" s="337"/>
      <c r="V37" s="337"/>
      <c r="W37" s="337"/>
      <c r="X37" s="337"/>
      <c r="Y37" s="337"/>
      <c r="Z37" s="337"/>
      <c r="AA37" s="337"/>
      <c r="AB37" s="337"/>
      <c r="AC37" s="337"/>
      <c r="AD37" s="337"/>
      <c r="AE37" s="337"/>
    </row>
    <row r="38" spans="1:31" s="341" customFormat="1" ht="6.9" customHeight="1">
      <c r="A38" s="337"/>
      <c r="B38" s="338"/>
      <c r="C38" s="337"/>
      <c r="D38" s="337"/>
      <c r="E38" s="337"/>
      <c r="F38" s="337"/>
      <c r="G38" s="337"/>
      <c r="H38" s="337"/>
      <c r="I38" s="337"/>
      <c r="J38" s="337"/>
      <c r="K38" s="337"/>
      <c r="L38" s="396"/>
      <c r="S38" s="337"/>
      <c r="T38" s="337"/>
      <c r="U38" s="337"/>
      <c r="V38" s="337"/>
      <c r="W38" s="337"/>
      <c r="X38" s="337"/>
      <c r="Y38" s="337"/>
      <c r="Z38" s="337"/>
      <c r="AA38" s="337"/>
      <c r="AB38" s="337"/>
      <c r="AC38" s="337"/>
      <c r="AD38" s="337"/>
      <c r="AE38" s="337"/>
    </row>
    <row r="39" spans="1:31" s="341" customFormat="1" ht="25.4" customHeight="1">
      <c r="A39" s="337"/>
      <c r="B39" s="338"/>
      <c r="C39" s="408"/>
      <c r="D39" s="409" t="s">
        <v>47</v>
      </c>
      <c r="E39" s="361"/>
      <c r="F39" s="361"/>
      <c r="G39" s="410" t="s">
        <v>48</v>
      </c>
      <c r="H39" s="411" t="s">
        <v>49</v>
      </c>
      <c r="I39" s="361"/>
      <c r="J39" s="412">
        <f>SUM(J30:J37)</f>
        <v>0</v>
      </c>
      <c r="K39" s="413"/>
      <c r="L39" s="396"/>
      <c r="S39" s="337"/>
      <c r="T39" s="337"/>
      <c r="U39" s="337"/>
      <c r="V39" s="337"/>
      <c r="W39" s="337"/>
      <c r="X39" s="337"/>
      <c r="Y39" s="337"/>
      <c r="Z39" s="337"/>
      <c r="AA39" s="337"/>
      <c r="AB39" s="337"/>
      <c r="AC39" s="337"/>
      <c r="AD39" s="337"/>
      <c r="AE39" s="337"/>
    </row>
    <row r="40" spans="1:31" s="341" customFormat="1" ht="14.4" customHeight="1">
      <c r="A40" s="337"/>
      <c r="B40" s="348"/>
      <c r="C40" s="349"/>
      <c r="D40" s="349"/>
      <c r="E40" s="349"/>
      <c r="F40" s="349"/>
      <c r="G40" s="349"/>
      <c r="H40" s="349"/>
      <c r="I40" s="349"/>
      <c r="J40" s="349"/>
      <c r="K40" s="349"/>
      <c r="L40" s="396"/>
      <c r="S40" s="337"/>
      <c r="T40" s="337"/>
      <c r="U40" s="337"/>
      <c r="V40" s="337"/>
      <c r="W40" s="337"/>
      <c r="X40" s="337"/>
      <c r="Y40" s="337"/>
      <c r="Z40" s="337"/>
      <c r="AA40" s="337"/>
      <c r="AB40" s="337"/>
      <c r="AC40" s="337"/>
      <c r="AD40" s="337"/>
      <c r="AE40" s="337"/>
    </row>
    <row r="44" spans="1:31" s="341" customFormat="1" ht="6.9" customHeight="1">
      <c r="A44" s="337"/>
      <c r="B44" s="350"/>
      <c r="C44" s="351"/>
      <c r="D44" s="351"/>
      <c r="E44" s="351"/>
      <c r="F44" s="351"/>
      <c r="G44" s="351"/>
      <c r="H44" s="351"/>
      <c r="I44" s="351"/>
      <c r="J44" s="351"/>
      <c r="K44" s="351"/>
      <c r="L44" s="396"/>
      <c r="S44" s="337"/>
      <c r="T44" s="337"/>
      <c r="U44" s="337"/>
      <c r="V44" s="337"/>
      <c r="W44" s="337"/>
      <c r="X44" s="337"/>
      <c r="Y44" s="337"/>
      <c r="Z44" s="337"/>
      <c r="AA44" s="337"/>
      <c r="AB44" s="337"/>
      <c r="AC44" s="337"/>
      <c r="AD44" s="337"/>
      <c r="AE44" s="337"/>
    </row>
    <row r="45" spans="1:31" s="341" customFormat="1" ht="24.9" customHeight="1">
      <c r="A45" s="337"/>
      <c r="B45" s="338"/>
      <c r="C45" s="327" t="s">
        <v>94</v>
      </c>
      <c r="D45" s="337"/>
      <c r="E45" s="337"/>
      <c r="F45" s="337"/>
      <c r="G45" s="337"/>
      <c r="H45" s="337"/>
      <c r="I45" s="337"/>
      <c r="J45" s="337"/>
      <c r="K45" s="337"/>
      <c r="L45" s="396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</row>
    <row r="46" spans="1:31" s="341" customFormat="1" ht="6.9" customHeight="1">
      <c r="A46" s="337"/>
      <c r="B46" s="338"/>
      <c r="C46" s="337"/>
      <c r="D46" s="337"/>
      <c r="E46" s="337"/>
      <c r="F46" s="337"/>
      <c r="G46" s="337"/>
      <c r="H46" s="337"/>
      <c r="I46" s="337"/>
      <c r="J46" s="337"/>
      <c r="K46" s="337"/>
      <c r="L46" s="396"/>
      <c r="S46" s="337"/>
      <c r="T46" s="337"/>
      <c r="U46" s="337"/>
      <c r="V46" s="337"/>
      <c r="W46" s="337"/>
      <c r="X46" s="337"/>
      <c r="Y46" s="337"/>
      <c r="Z46" s="337"/>
      <c r="AA46" s="337"/>
      <c r="AB46" s="337"/>
      <c r="AC46" s="337"/>
      <c r="AD46" s="337"/>
      <c r="AE46" s="337"/>
    </row>
    <row r="47" spans="1:31" s="341" customFormat="1" ht="12" customHeight="1">
      <c r="A47" s="337"/>
      <c r="B47" s="338"/>
      <c r="C47" s="332" t="s">
        <v>16</v>
      </c>
      <c r="D47" s="337"/>
      <c r="E47" s="337"/>
      <c r="F47" s="337"/>
      <c r="G47" s="337"/>
      <c r="H47" s="337"/>
      <c r="I47" s="337"/>
      <c r="J47" s="337"/>
      <c r="K47" s="337"/>
      <c r="L47" s="396"/>
      <c r="S47" s="337"/>
      <c r="T47" s="337"/>
      <c r="U47" s="337"/>
      <c r="V47" s="337"/>
      <c r="W47" s="337"/>
      <c r="X47" s="337"/>
      <c r="Y47" s="337"/>
      <c r="Z47" s="337"/>
      <c r="AA47" s="337"/>
      <c r="AB47" s="337"/>
      <c r="AC47" s="337"/>
      <c r="AD47" s="337"/>
      <c r="AE47" s="337"/>
    </row>
    <row r="48" spans="1:31" s="341" customFormat="1" ht="16.5" customHeight="1">
      <c r="A48" s="337"/>
      <c r="B48" s="338"/>
      <c r="C48" s="337"/>
      <c r="D48" s="337"/>
      <c r="E48" s="725" t="str">
        <f>E7</f>
        <v>STAVEBNÍ ÚPRAVY st.271, HAJNICE</v>
      </c>
      <c r="F48" s="726"/>
      <c r="G48" s="726"/>
      <c r="H48" s="726"/>
      <c r="I48" s="337"/>
      <c r="J48" s="337"/>
      <c r="K48" s="337"/>
      <c r="L48" s="396"/>
      <c r="S48" s="337"/>
      <c r="T48" s="337"/>
      <c r="U48" s="337"/>
      <c r="V48" s="337"/>
      <c r="W48" s="337"/>
      <c r="X48" s="337"/>
      <c r="Y48" s="337"/>
      <c r="Z48" s="337"/>
      <c r="AA48" s="337"/>
      <c r="AB48" s="337"/>
      <c r="AC48" s="337"/>
      <c r="AD48" s="337"/>
      <c r="AE48" s="337"/>
    </row>
    <row r="49" spans="1:47" s="341" customFormat="1" ht="12" customHeight="1">
      <c r="A49" s="337"/>
      <c r="B49" s="338"/>
      <c r="C49" s="332" t="s">
        <v>92</v>
      </c>
      <c r="D49" s="337"/>
      <c r="E49" s="337"/>
      <c r="F49" s="337"/>
      <c r="G49" s="337"/>
      <c r="H49" s="337"/>
      <c r="I49" s="337"/>
      <c r="J49" s="337"/>
      <c r="K49" s="337"/>
      <c r="L49" s="396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</row>
    <row r="50" spans="1:47" s="341" customFormat="1" ht="16.5" customHeight="1">
      <c r="A50" s="337"/>
      <c r="B50" s="338"/>
      <c r="C50" s="337"/>
      <c r="D50" s="337"/>
      <c r="E50" s="710" t="str">
        <f>E9</f>
        <v>D.1.4.1a - Zdravotní technika - uznatelné náklady</v>
      </c>
      <c r="F50" s="724"/>
      <c r="G50" s="724"/>
      <c r="H50" s="724"/>
      <c r="I50" s="337"/>
      <c r="J50" s="337"/>
      <c r="K50" s="337"/>
      <c r="L50" s="396"/>
      <c r="S50" s="337"/>
      <c r="T50" s="337"/>
      <c r="U50" s="337"/>
      <c r="V50" s="337"/>
      <c r="W50" s="337"/>
      <c r="X50" s="337"/>
      <c r="Y50" s="337"/>
      <c r="Z50" s="337"/>
      <c r="AA50" s="337"/>
      <c r="AB50" s="337"/>
      <c r="AC50" s="337"/>
      <c r="AD50" s="337"/>
      <c r="AE50" s="337"/>
    </row>
    <row r="51" spans="1:47" s="341" customFormat="1" ht="6.9" customHeight="1">
      <c r="A51" s="337"/>
      <c r="B51" s="338"/>
      <c r="C51" s="337"/>
      <c r="D51" s="337"/>
      <c r="E51" s="337"/>
      <c r="F51" s="337"/>
      <c r="G51" s="337"/>
      <c r="H51" s="337"/>
      <c r="I51" s="337"/>
      <c r="J51" s="337"/>
      <c r="K51" s="337"/>
      <c r="L51" s="396"/>
      <c r="S51" s="337"/>
      <c r="T51" s="337"/>
      <c r="U51" s="337"/>
      <c r="V51" s="337"/>
      <c r="W51" s="337"/>
      <c r="X51" s="337"/>
      <c r="Y51" s="337"/>
      <c r="Z51" s="337"/>
      <c r="AA51" s="337"/>
      <c r="AB51" s="337"/>
      <c r="AC51" s="337"/>
      <c r="AD51" s="337"/>
      <c r="AE51" s="337"/>
    </row>
    <row r="52" spans="1:47" s="341" customFormat="1" ht="12" customHeight="1">
      <c r="A52" s="337"/>
      <c r="B52" s="338"/>
      <c r="C52" s="332" t="s">
        <v>21</v>
      </c>
      <c r="D52" s="337"/>
      <c r="E52" s="337"/>
      <c r="F52" s="333" t="str">
        <f>F12</f>
        <v>p.č.st. 271, k.ú. BRUSNICE</v>
      </c>
      <c r="G52" s="337"/>
      <c r="H52" s="337"/>
      <c r="I52" s="332" t="s">
        <v>23</v>
      </c>
      <c r="J52" s="397" t="str">
        <f>IF(J12="","",J12)</f>
        <v>10. 1. 2022</v>
      </c>
      <c r="K52" s="337"/>
      <c r="L52" s="396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</row>
    <row r="53" spans="1:47" s="341" customFormat="1" ht="6.9" customHeight="1">
      <c r="A53" s="337"/>
      <c r="B53" s="338"/>
      <c r="C53" s="337"/>
      <c r="D53" s="337"/>
      <c r="E53" s="337"/>
      <c r="F53" s="337"/>
      <c r="G53" s="337"/>
      <c r="H53" s="337"/>
      <c r="I53" s="337"/>
      <c r="J53" s="337"/>
      <c r="K53" s="337"/>
      <c r="L53" s="396"/>
      <c r="S53" s="337"/>
      <c r="T53" s="337"/>
      <c r="U53" s="337"/>
      <c r="V53" s="337"/>
      <c r="W53" s="337"/>
      <c r="X53" s="337"/>
      <c r="Y53" s="337"/>
      <c r="Z53" s="337"/>
      <c r="AA53" s="337"/>
      <c r="AB53" s="337"/>
      <c r="AC53" s="337"/>
      <c r="AD53" s="337"/>
      <c r="AE53" s="337"/>
    </row>
    <row r="54" spans="1:47" s="341" customFormat="1" ht="15.15" customHeight="1">
      <c r="A54" s="337"/>
      <c r="B54" s="338"/>
      <c r="C54" s="332" t="s">
        <v>24</v>
      </c>
      <c r="D54" s="337"/>
      <c r="E54" s="337"/>
      <c r="F54" s="333" t="str">
        <f>E15</f>
        <v xml:space="preserve"> </v>
      </c>
      <c r="G54" s="337"/>
      <c r="H54" s="337"/>
      <c r="I54" s="332" t="s">
        <v>30</v>
      </c>
      <c r="J54" s="414" t="str">
        <f>E21</f>
        <v xml:space="preserve"> </v>
      </c>
      <c r="K54" s="337"/>
      <c r="L54" s="396"/>
      <c r="S54" s="337"/>
      <c r="T54" s="337"/>
      <c r="U54" s="337"/>
      <c r="V54" s="337"/>
      <c r="W54" s="337"/>
      <c r="X54" s="337"/>
      <c r="Y54" s="337"/>
      <c r="Z54" s="337"/>
      <c r="AA54" s="337"/>
      <c r="AB54" s="337"/>
      <c r="AC54" s="337"/>
      <c r="AD54" s="337"/>
      <c r="AE54" s="337"/>
    </row>
    <row r="55" spans="1:47" s="341" customFormat="1" ht="15.15" customHeight="1">
      <c r="A55" s="337"/>
      <c r="B55" s="338"/>
      <c r="C55" s="332" t="s">
        <v>28</v>
      </c>
      <c r="D55" s="337"/>
      <c r="E55" s="337"/>
      <c r="F55" s="333" t="str">
        <f>IF(E18="","",E18)</f>
        <v>Vyplň údaj</v>
      </c>
      <c r="G55" s="337"/>
      <c r="H55" s="337"/>
      <c r="I55" s="332" t="s">
        <v>33</v>
      </c>
      <c r="J55" s="414" t="str">
        <f>E24</f>
        <v xml:space="preserve"> </v>
      </c>
      <c r="K55" s="337"/>
      <c r="L55" s="396"/>
      <c r="S55" s="337"/>
      <c r="T55" s="337"/>
      <c r="U55" s="337"/>
      <c r="V55" s="337"/>
      <c r="W55" s="337"/>
      <c r="X55" s="337"/>
      <c r="Y55" s="337"/>
      <c r="Z55" s="337"/>
      <c r="AA55" s="337"/>
      <c r="AB55" s="337"/>
      <c r="AC55" s="337"/>
      <c r="AD55" s="337"/>
      <c r="AE55" s="337"/>
    </row>
    <row r="56" spans="1:47" s="341" customFormat="1" ht="10.4" customHeight="1">
      <c r="A56" s="337"/>
      <c r="B56" s="338"/>
      <c r="C56" s="337"/>
      <c r="D56" s="337"/>
      <c r="E56" s="337"/>
      <c r="F56" s="337"/>
      <c r="G56" s="337"/>
      <c r="H56" s="337"/>
      <c r="I56" s="337"/>
      <c r="J56" s="337"/>
      <c r="K56" s="337"/>
      <c r="L56" s="396"/>
      <c r="S56" s="337"/>
      <c r="T56" s="337"/>
      <c r="U56" s="337"/>
      <c r="V56" s="337"/>
      <c r="W56" s="337"/>
      <c r="X56" s="337"/>
      <c r="Y56" s="337"/>
      <c r="Z56" s="337"/>
      <c r="AA56" s="337"/>
      <c r="AB56" s="337"/>
      <c r="AC56" s="337"/>
      <c r="AD56" s="337"/>
      <c r="AE56" s="337"/>
    </row>
    <row r="57" spans="1:47" s="341" customFormat="1" ht="29.25" customHeight="1">
      <c r="A57" s="337"/>
      <c r="B57" s="338"/>
      <c r="C57" s="415" t="s">
        <v>95</v>
      </c>
      <c r="D57" s="408"/>
      <c r="E57" s="408"/>
      <c r="F57" s="408"/>
      <c r="G57" s="408"/>
      <c r="H57" s="408"/>
      <c r="I57" s="408"/>
      <c r="J57" s="416" t="s">
        <v>96</v>
      </c>
      <c r="K57" s="408"/>
      <c r="L57" s="396"/>
      <c r="S57" s="337"/>
      <c r="T57" s="337"/>
      <c r="U57" s="337"/>
      <c r="V57" s="337"/>
      <c r="W57" s="337"/>
      <c r="X57" s="337"/>
      <c r="Y57" s="337"/>
      <c r="Z57" s="337"/>
      <c r="AA57" s="337"/>
      <c r="AB57" s="337"/>
      <c r="AC57" s="337"/>
      <c r="AD57" s="337"/>
      <c r="AE57" s="337"/>
    </row>
    <row r="58" spans="1:47" s="341" customFormat="1" ht="10.4" customHeight="1">
      <c r="A58" s="337"/>
      <c r="B58" s="338"/>
      <c r="C58" s="337"/>
      <c r="D58" s="337"/>
      <c r="E58" s="337"/>
      <c r="F58" s="337"/>
      <c r="G58" s="337"/>
      <c r="H58" s="337"/>
      <c r="I58" s="337"/>
      <c r="J58" s="337"/>
      <c r="K58" s="337"/>
      <c r="L58" s="396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37"/>
      <c r="AE58" s="337"/>
    </row>
    <row r="59" spans="1:47" s="341" customFormat="1" ht="22.75" customHeight="1">
      <c r="A59" s="337"/>
      <c r="B59" s="338"/>
      <c r="C59" s="417" t="s">
        <v>69</v>
      </c>
      <c r="D59" s="337"/>
      <c r="E59" s="337"/>
      <c r="F59" s="337"/>
      <c r="G59" s="337"/>
      <c r="H59" s="337"/>
      <c r="I59" s="337"/>
      <c r="J59" s="403">
        <f>J85</f>
        <v>0</v>
      </c>
      <c r="K59" s="337"/>
      <c r="L59" s="396"/>
      <c r="S59" s="337"/>
      <c r="T59" s="337"/>
      <c r="U59" s="337"/>
      <c r="V59" s="337"/>
      <c r="W59" s="337"/>
      <c r="X59" s="337"/>
      <c r="Y59" s="337"/>
      <c r="Z59" s="337"/>
      <c r="AA59" s="337"/>
      <c r="AB59" s="337"/>
      <c r="AC59" s="337"/>
      <c r="AD59" s="337"/>
      <c r="AE59" s="337"/>
      <c r="AU59" s="323" t="s">
        <v>97</v>
      </c>
    </row>
    <row r="60" spans="1:47" s="418" customFormat="1" ht="24.9" customHeight="1">
      <c r="B60" s="419"/>
      <c r="D60" s="420" t="s">
        <v>107</v>
      </c>
      <c r="E60" s="421"/>
      <c r="F60" s="421"/>
      <c r="G60" s="421"/>
      <c r="H60" s="421"/>
      <c r="I60" s="421"/>
      <c r="J60" s="422">
        <f>J86</f>
        <v>0</v>
      </c>
      <c r="L60" s="419"/>
    </row>
    <row r="61" spans="1:47" s="423" customFormat="1" ht="20" customHeight="1">
      <c r="B61" s="424"/>
      <c r="D61" s="425" t="s">
        <v>1251</v>
      </c>
      <c r="E61" s="426"/>
      <c r="F61" s="426"/>
      <c r="G61" s="426"/>
      <c r="H61" s="426"/>
      <c r="I61" s="426"/>
      <c r="J61" s="427">
        <f>J87</f>
        <v>0</v>
      </c>
      <c r="L61" s="424"/>
    </row>
    <row r="62" spans="1:47" s="423" customFormat="1" ht="20" customHeight="1">
      <c r="B62" s="424"/>
      <c r="D62" s="425" t="s">
        <v>1252</v>
      </c>
      <c r="E62" s="426"/>
      <c r="F62" s="426"/>
      <c r="G62" s="426"/>
      <c r="H62" s="426"/>
      <c r="I62" s="426"/>
      <c r="J62" s="427">
        <f>J129</f>
        <v>0</v>
      </c>
      <c r="L62" s="424"/>
    </row>
    <row r="63" spans="1:47" s="423" customFormat="1" ht="20" customHeight="1">
      <c r="B63" s="424"/>
      <c r="D63" s="425" t="s">
        <v>1253</v>
      </c>
      <c r="E63" s="426"/>
      <c r="F63" s="426"/>
      <c r="G63" s="426"/>
      <c r="H63" s="426"/>
      <c r="I63" s="426"/>
      <c r="J63" s="427">
        <f>J173</f>
        <v>0</v>
      </c>
      <c r="L63" s="424"/>
    </row>
    <row r="64" spans="1:47" s="423" customFormat="1" ht="20" customHeight="1">
      <c r="B64" s="424"/>
      <c r="D64" s="425" t="s">
        <v>1254</v>
      </c>
      <c r="E64" s="426"/>
      <c r="F64" s="426"/>
      <c r="G64" s="426"/>
      <c r="H64" s="426"/>
      <c r="I64" s="426"/>
      <c r="J64" s="427">
        <f>J229</f>
        <v>0</v>
      </c>
      <c r="L64" s="424"/>
    </row>
    <row r="65" spans="1:31" s="423" customFormat="1" ht="20" customHeight="1">
      <c r="B65" s="424"/>
      <c r="D65" s="425" t="s">
        <v>1255</v>
      </c>
      <c r="E65" s="426"/>
      <c r="F65" s="426"/>
      <c r="G65" s="426"/>
      <c r="H65" s="426"/>
      <c r="I65" s="426"/>
      <c r="J65" s="427">
        <f>J238</f>
        <v>0</v>
      </c>
      <c r="L65" s="424"/>
    </row>
    <row r="66" spans="1:31" s="341" customFormat="1" ht="21.75" customHeight="1">
      <c r="A66" s="337"/>
      <c r="B66" s="338"/>
      <c r="C66" s="337"/>
      <c r="D66" s="337"/>
      <c r="E66" s="337"/>
      <c r="F66" s="337"/>
      <c r="G66" s="337"/>
      <c r="H66" s="337"/>
      <c r="I66" s="337"/>
      <c r="J66" s="337"/>
      <c r="K66" s="337"/>
      <c r="L66" s="396"/>
      <c r="S66" s="337"/>
      <c r="T66" s="337"/>
      <c r="U66" s="337"/>
      <c r="V66" s="337"/>
      <c r="W66" s="337"/>
      <c r="X66" s="337"/>
      <c r="Y66" s="337"/>
      <c r="Z66" s="337"/>
      <c r="AA66" s="337"/>
      <c r="AB66" s="337"/>
      <c r="AC66" s="337"/>
      <c r="AD66" s="337"/>
      <c r="AE66" s="337"/>
    </row>
    <row r="67" spans="1:31" s="341" customFormat="1" ht="6.9" customHeight="1">
      <c r="A67" s="337"/>
      <c r="B67" s="348"/>
      <c r="C67" s="349"/>
      <c r="D67" s="349"/>
      <c r="E67" s="349"/>
      <c r="F67" s="349"/>
      <c r="G67" s="349"/>
      <c r="H67" s="349"/>
      <c r="I67" s="349"/>
      <c r="J67" s="349"/>
      <c r="K67" s="349"/>
      <c r="L67" s="396"/>
      <c r="S67" s="337"/>
      <c r="T67" s="337"/>
      <c r="U67" s="337"/>
      <c r="V67" s="337"/>
      <c r="W67" s="337"/>
      <c r="X67" s="337"/>
      <c r="Y67" s="337"/>
      <c r="Z67" s="337"/>
      <c r="AA67" s="337"/>
      <c r="AB67" s="337"/>
      <c r="AC67" s="337"/>
      <c r="AD67" s="337"/>
      <c r="AE67" s="337"/>
    </row>
    <row r="71" spans="1:31" s="341" customFormat="1" ht="6.9" customHeight="1">
      <c r="A71" s="337"/>
      <c r="B71" s="350"/>
      <c r="C71" s="351"/>
      <c r="D71" s="351"/>
      <c r="E71" s="351"/>
      <c r="F71" s="351"/>
      <c r="G71" s="351"/>
      <c r="H71" s="351"/>
      <c r="I71" s="351"/>
      <c r="J71" s="351"/>
      <c r="K71" s="351"/>
      <c r="L71" s="396"/>
      <c r="S71" s="337"/>
      <c r="T71" s="337"/>
      <c r="U71" s="337"/>
      <c r="V71" s="337"/>
      <c r="W71" s="337"/>
      <c r="X71" s="337"/>
      <c r="Y71" s="337"/>
      <c r="Z71" s="337"/>
      <c r="AA71" s="337"/>
      <c r="AB71" s="337"/>
      <c r="AC71" s="337"/>
      <c r="AD71" s="337"/>
      <c r="AE71" s="337"/>
    </row>
    <row r="72" spans="1:31" s="341" customFormat="1" ht="24.9" customHeight="1">
      <c r="A72" s="337"/>
      <c r="B72" s="338"/>
      <c r="C72" s="327" t="s">
        <v>119</v>
      </c>
      <c r="D72" s="337"/>
      <c r="E72" s="337"/>
      <c r="F72" s="337"/>
      <c r="G72" s="337"/>
      <c r="H72" s="337"/>
      <c r="I72" s="337"/>
      <c r="J72" s="337"/>
      <c r="K72" s="337"/>
      <c r="L72" s="396"/>
      <c r="S72" s="337"/>
      <c r="T72" s="337"/>
      <c r="U72" s="337"/>
      <c r="V72" s="337"/>
      <c r="W72" s="337"/>
      <c r="X72" s="337"/>
      <c r="Y72" s="337"/>
      <c r="Z72" s="337"/>
      <c r="AA72" s="337"/>
      <c r="AB72" s="337"/>
      <c r="AC72" s="337"/>
      <c r="AD72" s="337"/>
      <c r="AE72" s="337"/>
    </row>
    <row r="73" spans="1:31" s="341" customFormat="1" ht="6.9" customHeight="1">
      <c r="A73" s="337"/>
      <c r="B73" s="338"/>
      <c r="C73" s="337"/>
      <c r="D73" s="337"/>
      <c r="E73" s="337"/>
      <c r="F73" s="337"/>
      <c r="G73" s="337"/>
      <c r="H73" s="337"/>
      <c r="I73" s="337"/>
      <c r="J73" s="337"/>
      <c r="K73" s="337"/>
      <c r="L73" s="396"/>
      <c r="S73" s="337"/>
      <c r="T73" s="337"/>
      <c r="U73" s="337"/>
      <c r="V73" s="337"/>
      <c r="W73" s="337"/>
      <c r="X73" s="337"/>
      <c r="Y73" s="337"/>
      <c r="Z73" s="337"/>
      <c r="AA73" s="337"/>
      <c r="AB73" s="337"/>
      <c r="AC73" s="337"/>
      <c r="AD73" s="337"/>
      <c r="AE73" s="337"/>
    </row>
    <row r="74" spans="1:31" s="341" customFormat="1" ht="12" customHeight="1">
      <c r="A74" s="337"/>
      <c r="B74" s="338"/>
      <c r="C74" s="332" t="s">
        <v>16</v>
      </c>
      <c r="D74" s="337"/>
      <c r="E74" s="337"/>
      <c r="F74" s="337"/>
      <c r="G74" s="337"/>
      <c r="H74" s="337"/>
      <c r="I74" s="337"/>
      <c r="J74" s="337"/>
      <c r="K74" s="337"/>
      <c r="L74" s="396"/>
      <c r="S74" s="337"/>
      <c r="T74" s="337"/>
      <c r="U74" s="337"/>
      <c r="V74" s="337"/>
      <c r="W74" s="337"/>
      <c r="X74" s="337"/>
      <c r="Y74" s="337"/>
      <c r="Z74" s="337"/>
      <c r="AA74" s="337"/>
      <c r="AB74" s="337"/>
      <c r="AC74" s="337"/>
      <c r="AD74" s="337"/>
      <c r="AE74" s="337"/>
    </row>
    <row r="75" spans="1:31" s="341" customFormat="1" ht="16.5" customHeight="1">
      <c r="A75" s="337"/>
      <c r="B75" s="338"/>
      <c r="C75" s="337"/>
      <c r="D75" s="337"/>
      <c r="E75" s="725" t="str">
        <f>E7</f>
        <v>STAVEBNÍ ÚPRAVY st.271, HAJNICE</v>
      </c>
      <c r="F75" s="726"/>
      <c r="G75" s="726"/>
      <c r="H75" s="726"/>
      <c r="I75" s="337"/>
      <c r="J75" s="337"/>
      <c r="K75" s="337"/>
      <c r="L75" s="396"/>
      <c r="S75" s="337"/>
      <c r="T75" s="337"/>
      <c r="U75" s="337"/>
      <c r="V75" s="337"/>
      <c r="W75" s="337"/>
      <c r="X75" s="337"/>
      <c r="Y75" s="337"/>
      <c r="Z75" s="337"/>
      <c r="AA75" s="337"/>
      <c r="AB75" s="337"/>
      <c r="AC75" s="337"/>
      <c r="AD75" s="337"/>
      <c r="AE75" s="337"/>
    </row>
    <row r="76" spans="1:31" s="341" customFormat="1" ht="12" customHeight="1">
      <c r="A76" s="337"/>
      <c r="B76" s="338"/>
      <c r="C76" s="332" t="s">
        <v>92</v>
      </c>
      <c r="D76" s="337"/>
      <c r="E76" s="337"/>
      <c r="F76" s="337"/>
      <c r="G76" s="337"/>
      <c r="H76" s="337"/>
      <c r="I76" s="337"/>
      <c r="J76" s="337"/>
      <c r="K76" s="337"/>
      <c r="L76" s="396"/>
      <c r="S76" s="337"/>
      <c r="T76" s="337"/>
      <c r="U76" s="337"/>
      <c r="V76" s="337"/>
      <c r="W76" s="337"/>
      <c r="X76" s="337"/>
      <c r="Y76" s="337"/>
      <c r="Z76" s="337"/>
      <c r="AA76" s="337"/>
      <c r="AB76" s="337"/>
      <c r="AC76" s="337"/>
      <c r="AD76" s="337"/>
      <c r="AE76" s="337"/>
    </row>
    <row r="77" spans="1:31" s="341" customFormat="1" ht="16.5" customHeight="1">
      <c r="A77" s="337"/>
      <c r="B77" s="338"/>
      <c r="C77" s="337"/>
      <c r="D77" s="337"/>
      <c r="E77" s="710" t="str">
        <f>E9</f>
        <v>D.1.4.1a - Zdravotní technika - uznatelné náklady</v>
      </c>
      <c r="F77" s="724"/>
      <c r="G77" s="724"/>
      <c r="H77" s="724"/>
      <c r="I77" s="337"/>
      <c r="J77" s="337"/>
      <c r="K77" s="337"/>
      <c r="L77" s="396"/>
      <c r="S77" s="337"/>
      <c r="T77" s="337"/>
      <c r="U77" s="337"/>
      <c r="V77" s="337"/>
      <c r="W77" s="337"/>
      <c r="X77" s="337"/>
      <c r="Y77" s="337"/>
      <c r="Z77" s="337"/>
      <c r="AA77" s="337"/>
      <c r="AB77" s="337"/>
      <c r="AC77" s="337"/>
      <c r="AD77" s="337"/>
      <c r="AE77" s="337"/>
    </row>
    <row r="78" spans="1:31" s="341" customFormat="1" ht="6.9" customHeight="1">
      <c r="A78" s="337"/>
      <c r="B78" s="338"/>
      <c r="C78" s="337"/>
      <c r="D78" s="337"/>
      <c r="E78" s="337"/>
      <c r="F78" s="337"/>
      <c r="G78" s="337"/>
      <c r="H78" s="337"/>
      <c r="I78" s="337"/>
      <c r="J78" s="337"/>
      <c r="K78" s="337"/>
      <c r="L78" s="396"/>
      <c r="S78" s="337"/>
      <c r="T78" s="337"/>
      <c r="U78" s="337"/>
      <c r="V78" s="337"/>
      <c r="W78" s="337"/>
      <c r="X78" s="337"/>
      <c r="Y78" s="337"/>
      <c r="Z78" s="337"/>
      <c r="AA78" s="337"/>
      <c r="AB78" s="337"/>
      <c r="AC78" s="337"/>
      <c r="AD78" s="337"/>
      <c r="AE78" s="337"/>
    </row>
    <row r="79" spans="1:31" s="341" customFormat="1" ht="12" customHeight="1">
      <c r="A79" s="337"/>
      <c r="B79" s="338"/>
      <c r="C79" s="332" t="s">
        <v>21</v>
      </c>
      <c r="D79" s="337"/>
      <c r="E79" s="337"/>
      <c r="F79" s="333" t="str">
        <f>F12</f>
        <v>p.č.st. 271, k.ú. BRUSNICE</v>
      </c>
      <c r="G79" s="337"/>
      <c r="H79" s="337"/>
      <c r="I79" s="332" t="s">
        <v>23</v>
      </c>
      <c r="J79" s="397" t="str">
        <f>IF(J12="","",J12)</f>
        <v>10. 1. 2022</v>
      </c>
      <c r="K79" s="337"/>
      <c r="L79" s="396"/>
      <c r="S79" s="337"/>
      <c r="T79" s="337"/>
      <c r="U79" s="337"/>
      <c r="V79" s="337"/>
      <c r="W79" s="337"/>
      <c r="X79" s="337"/>
      <c r="Y79" s="337"/>
      <c r="Z79" s="337"/>
      <c r="AA79" s="337"/>
      <c r="AB79" s="337"/>
      <c r="AC79" s="337"/>
      <c r="AD79" s="337"/>
      <c r="AE79" s="337"/>
    </row>
    <row r="80" spans="1:31" s="341" customFormat="1" ht="6.9" customHeight="1">
      <c r="A80" s="337"/>
      <c r="B80" s="338"/>
      <c r="C80" s="337"/>
      <c r="D80" s="337"/>
      <c r="E80" s="337"/>
      <c r="F80" s="337"/>
      <c r="G80" s="337"/>
      <c r="H80" s="337"/>
      <c r="I80" s="337"/>
      <c r="J80" s="337"/>
      <c r="K80" s="337"/>
      <c r="L80" s="396"/>
      <c r="S80" s="337"/>
      <c r="T80" s="337"/>
      <c r="U80" s="337"/>
      <c r="V80" s="337"/>
      <c r="W80" s="337"/>
      <c r="X80" s="337"/>
      <c r="Y80" s="337"/>
      <c r="Z80" s="337"/>
      <c r="AA80" s="337"/>
      <c r="AB80" s="337"/>
      <c r="AC80" s="337"/>
      <c r="AD80" s="337"/>
      <c r="AE80" s="337"/>
    </row>
    <row r="81" spans="1:65" s="341" customFormat="1" ht="15.15" customHeight="1">
      <c r="A81" s="337"/>
      <c r="B81" s="338"/>
      <c r="C81" s="332" t="s">
        <v>24</v>
      </c>
      <c r="D81" s="337"/>
      <c r="E81" s="337"/>
      <c r="F81" s="333" t="str">
        <f>E15</f>
        <v xml:space="preserve"> </v>
      </c>
      <c r="G81" s="337"/>
      <c r="H81" s="337"/>
      <c r="I81" s="332" t="s">
        <v>30</v>
      </c>
      <c r="J81" s="414" t="str">
        <f>E21</f>
        <v xml:space="preserve"> </v>
      </c>
      <c r="K81" s="337"/>
      <c r="L81" s="396"/>
      <c r="S81" s="337"/>
      <c r="T81" s="337"/>
      <c r="U81" s="337"/>
      <c r="V81" s="337"/>
      <c r="W81" s="337"/>
      <c r="X81" s="337"/>
      <c r="Y81" s="337"/>
      <c r="Z81" s="337"/>
      <c r="AA81" s="337"/>
      <c r="AB81" s="337"/>
      <c r="AC81" s="337"/>
      <c r="AD81" s="337"/>
      <c r="AE81" s="337"/>
    </row>
    <row r="82" spans="1:65" s="341" customFormat="1" ht="15.15" customHeight="1">
      <c r="A82" s="337"/>
      <c r="B82" s="338"/>
      <c r="C82" s="332" t="s">
        <v>28</v>
      </c>
      <c r="D82" s="337"/>
      <c r="E82" s="337"/>
      <c r="F82" s="333" t="str">
        <f>IF(E18="","",E18)</f>
        <v>Vyplň údaj</v>
      </c>
      <c r="G82" s="337"/>
      <c r="H82" s="337"/>
      <c r="I82" s="332" t="s">
        <v>33</v>
      </c>
      <c r="J82" s="414" t="str">
        <f>E24</f>
        <v xml:space="preserve"> </v>
      </c>
      <c r="K82" s="337"/>
      <c r="L82" s="396"/>
      <c r="S82" s="337"/>
      <c r="T82" s="337"/>
      <c r="U82" s="337"/>
      <c r="V82" s="337"/>
      <c r="W82" s="337"/>
      <c r="X82" s="337"/>
      <c r="Y82" s="337"/>
      <c r="Z82" s="337"/>
      <c r="AA82" s="337"/>
      <c r="AB82" s="337"/>
      <c r="AC82" s="337"/>
      <c r="AD82" s="337"/>
      <c r="AE82" s="337"/>
    </row>
    <row r="83" spans="1:65" s="341" customFormat="1" ht="10.4" customHeight="1">
      <c r="A83" s="337"/>
      <c r="B83" s="338"/>
      <c r="C83" s="337"/>
      <c r="D83" s="337"/>
      <c r="E83" s="337"/>
      <c r="F83" s="337"/>
      <c r="G83" s="337"/>
      <c r="H83" s="337"/>
      <c r="I83" s="337"/>
      <c r="J83" s="337"/>
      <c r="K83" s="337"/>
      <c r="L83" s="396"/>
      <c r="S83" s="337"/>
      <c r="T83" s="337"/>
      <c r="U83" s="337"/>
      <c r="V83" s="337"/>
      <c r="W83" s="337"/>
      <c r="X83" s="337"/>
      <c r="Y83" s="337"/>
      <c r="Z83" s="337"/>
      <c r="AA83" s="337"/>
      <c r="AB83" s="337"/>
      <c r="AC83" s="337"/>
      <c r="AD83" s="337"/>
      <c r="AE83" s="337"/>
    </row>
    <row r="84" spans="1:65" s="434" customFormat="1" ht="29.25" customHeight="1">
      <c r="A84" s="428"/>
      <c r="B84" s="429"/>
      <c r="C84" s="430" t="s">
        <v>120</v>
      </c>
      <c r="D84" s="431" t="s">
        <v>56</v>
      </c>
      <c r="E84" s="431" t="s">
        <v>52</v>
      </c>
      <c r="F84" s="431" t="s">
        <v>53</v>
      </c>
      <c r="G84" s="431" t="s">
        <v>121</v>
      </c>
      <c r="H84" s="431" t="s">
        <v>122</v>
      </c>
      <c r="I84" s="431" t="s">
        <v>123</v>
      </c>
      <c r="J84" s="431" t="s">
        <v>96</v>
      </c>
      <c r="K84" s="432" t="s">
        <v>124</v>
      </c>
      <c r="L84" s="433"/>
      <c r="M84" s="363" t="s">
        <v>19</v>
      </c>
      <c r="N84" s="364" t="s">
        <v>41</v>
      </c>
      <c r="O84" s="364" t="s">
        <v>125</v>
      </c>
      <c r="P84" s="364" t="s">
        <v>126</v>
      </c>
      <c r="Q84" s="364" t="s">
        <v>127</v>
      </c>
      <c r="R84" s="364" t="s">
        <v>128</v>
      </c>
      <c r="S84" s="364" t="s">
        <v>129</v>
      </c>
      <c r="T84" s="365" t="s">
        <v>130</v>
      </c>
      <c r="U84" s="428"/>
      <c r="V84" s="428"/>
      <c r="W84" s="428"/>
      <c r="X84" s="428"/>
      <c r="Y84" s="428"/>
      <c r="Z84" s="428"/>
      <c r="AA84" s="428"/>
      <c r="AB84" s="428"/>
      <c r="AC84" s="428"/>
      <c r="AD84" s="428"/>
      <c r="AE84" s="428"/>
    </row>
    <row r="85" spans="1:65" s="341" customFormat="1" ht="22.75" customHeight="1">
      <c r="A85" s="337"/>
      <c r="B85" s="338"/>
      <c r="C85" s="371" t="s">
        <v>131</v>
      </c>
      <c r="D85" s="337"/>
      <c r="E85" s="337"/>
      <c r="F85" s="337"/>
      <c r="G85" s="337"/>
      <c r="H85" s="337"/>
      <c r="I85" s="337"/>
      <c r="J85" s="435">
        <f>BK85</f>
        <v>0</v>
      </c>
      <c r="K85" s="337"/>
      <c r="L85" s="338"/>
      <c r="M85" s="366"/>
      <c r="N85" s="358"/>
      <c r="O85" s="367"/>
      <c r="P85" s="436">
        <f>P86</f>
        <v>0</v>
      </c>
      <c r="Q85" s="367"/>
      <c r="R85" s="436">
        <f>R86</f>
        <v>0.15154000000000001</v>
      </c>
      <c r="S85" s="367"/>
      <c r="T85" s="437">
        <f>T86</f>
        <v>0.30824999999999997</v>
      </c>
      <c r="U85" s="337"/>
      <c r="V85" s="337"/>
      <c r="W85" s="337"/>
      <c r="X85" s="337"/>
      <c r="Y85" s="337"/>
      <c r="Z85" s="337"/>
      <c r="AA85" s="337"/>
      <c r="AB85" s="337"/>
      <c r="AC85" s="337"/>
      <c r="AD85" s="337"/>
      <c r="AE85" s="337"/>
      <c r="AT85" s="323" t="s">
        <v>70</v>
      </c>
      <c r="AU85" s="323" t="s">
        <v>97</v>
      </c>
      <c r="BK85" s="438">
        <f>BK86</f>
        <v>0</v>
      </c>
    </row>
    <row r="86" spans="1:65" s="439" customFormat="1" ht="26" customHeight="1">
      <c r="B86" s="440"/>
      <c r="D86" s="441" t="s">
        <v>70</v>
      </c>
      <c r="E86" s="442" t="s">
        <v>427</v>
      </c>
      <c r="F86" s="442" t="s">
        <v>428</v>
      </c>
      <c r="I86" s="443"/>
      <c r="J86" s="444">
        <f>BK86</f>
        <v>0</v>
      </c>
      <c r="L86" s="440"/>
      <c r="M86" s="445"/>
      <c r="P86" s="446">
        <f>P87+P129+P173+P229+P238</f>
        <v>0</v>
      </c>
      <c r="R86" s="446">
        <f>R87+R129+R173+R229+R238</f>
        <v>0.15154000000000001</v>
      </c>
      <c r="T86" s="447">
        <f>T87+T129+T173+T229+T238</f>
        <v>0.30824999999999997</v>
      </c>
      <c r="AR86" s="441" t="s">
        <v>143</v>
      </c>
      <c r="AT86" s="448" t="s">
        <v>70</v>
      </c>
      <c r="AU86" s="448" t="s">
        <v>71</v>
      </c>
      <c r="AY86" s="441" t="s">
        <v>134</v>
      </c>
      <c r="BK86" s="449">
        <f>BK87+BK129+BK173+BK229+BK238</f>
        <v>0</v>
      </c>
    </row>
    <row r="87" spans="1:65" s="439" customFormat="1" ht="22.75" customHeight="1">
      <c r="B87" s="440"/>
      <c r="D87" s="441" t="s">
        <v>70</v>
      </c>
      <c r="E87" s="450" t="s">
        <v>1256</v>
      </c>
      <c r="F87" s="450" t="s">
        <v>1257</v>
      </c>
      <c r="I87" s="443"/>
      <c r="J87" s="451">
        <f>BK87</f>
        <v>0</v>
      </c>
      <c r="L87" s="440"/>
      <c r="M87" s="445"/>
      <c r="P87" s="446">
        <f>SUM(P88:P128)</f>
        <v>0</v>
      </c>
      <c r="R87" s="446">
        <f>SUM(R88:R128)</f>
        <v>2.443E-2</v>
      </c>
      <c r="T87" s="447">
        <f>SUM(T88:T128)</f>
        <v>4.6820000000000001E-2</v>
      </c>
      <c r="AR87" s="441" t="s">
        <v>143</v>
      </c>
      <c r="AT87" s="448" t="s">
        <v>70</v>
      </c>
      <c r="AU87" s="448" t="s">
        <v>79</v>
      </c>
      <c r="AY87" s="441" t="s">
        <v>134</v>
      </c>
      <c r="BK87" s="449">
        <f>SUM(BK88:BK128)</f>
        <v>0</v>
      </c>
    </row>
    <row r="88" spans="1:65" s="341" customFormat="1" ht="24.15" customHeight="1">
      <c r="A88" s="337"/>
      <c r="B88" s="338"/>
      <c r="C88" s="452" t="s">
        <v>79</v>
      </c>
      <c r="D88" s="452" t="s">
        <v>137</v>
      </c>
      <c r="E88" s="453" t="s">
        <v>1258</v>
      </c>
      <c r="F88" s="454" t="s">
        <v>1259</v>
      </c>
      <c r="G88" s="455" t="s">
        <v>189</v>
      </c>
      <c r="H88" s="456">
        <v>6</v>
      </c>
      <c r="I88" s="457"/>
      <c r="J88" s="458">
        <f>ROUND(I88*H88,2)</f>
        <v>0</v>
      </c>
      <c r="K88" s="454" t="s">
        <v>141</v>
      </c>
      <c r="L88" s="338"/>
      <c r="M88" s="459" t="s">
        <v>19</v>
      </c>
      <c r="N88" s="460" t="s">
        <v>42</v>
      </c>
      <c r="O88" s="337"/>
      <c r="P88" s="461">
        <f>O88*H88</f>
        <v>0</v>
      </c>
      <c r="Q88" s="461">
        <v>0</v>
      </c>
      <c r="R88" s="461">
        <f>Q88*H88</f>
        <v>0</v>
      </c>
      <c r="S88" s="461">
        <v>2.0999999999999999E-3</v>
      </c>
      <c r="T88" s="462">
        <f>S88*H88</f>
        <v>1.26E-2</v>
      </c>
      <c r="U88" s="337"/>
      <c r="V88" s="337"/>
      <c r="W88" s="337"/>
      <c r="X88" s="337"/>
      <c r="Y88" s="337"/>
      <c r="Z88" s="337"/>
      <c r="AA88" s="337"/>
      <c r="AB88" s="337"/>
      <c r="AC88" s="337"/>
      <c r="AD88" s="337"/>
      <c r="AE88" s="337"/>
      <c r="AR88" s="463" t="s">
        <v>243</v>
      </c>
      <c r="AT88" s="463" t="s">
        <v>137</v>
      </c>
      <c r="AU88" s="463" t="s">
        <v>143</v>
      </c>
      <c r="AY88" s="323" t="s">
        <v>134</v>
      </c>
      <c r="BE88" s="464">
        <f>IF(N88="základní",J88,0)</f>
        <v>0</v>
      </c>
      <c r="BF88" s="464">
        <f>IF(N88="snížená",J88,0)</f>
        <v>0</v>
      </c>
      <c r="BG88" s="464">
        <f>IF(N88="zákl. přenesená",J88,0)</f>
        <v>0</v>
      </c>
      <c r="BH88" s="464">
        <f>IF(N88="sníž. přenesená",J88,0)</f>
        <v>0</v>
      </c>
      <c r="BI88" s="464">
        <f>IF(N88="nulová",J88,0)</f>
        <v>0</v>
      </c>
      <c r="BJ88" s="323" t="s">
        <v>79</v>
      </c>
      <c r="BK88" s="464">
        <f>ROUND(I88*H88,2)</f>
        <v>0</v>
      </c>
      <c r="BL88" s="323" t="s">
        <v>243</v>
      </c>
      <c r="BM88" s="463" t="s">
        <v>1260</v>
      </c>
    </row>
    <row r="89" spans="1:65" s="341" customFormat="1">
      <c r="A89" s="337"/>
      <c r="B89" s="338"/>
      <c r="C89" s="337"/>
      <c r="D89" s="465" t="s">
        <v>147</v>
      </c>
      <c r="E89" s="337"/>
      <c r="F89" s="466" t="s">
        <v>1261</v>
      </c>
      <c r="G89" s="337"/>
      <c r="H89" s="337"/>
      <c r="I89" s="467"/>
      <c r="J89" s="337"/>
      <c r="K89" s="337"/>
      <c r="L89" s="338"/>
      <c r="M89" s="468"/>
      <c r="O89" s="337"/>
      <c r="P89" s="337"/>
      <c r="Q89" s="337"/>
      <c r="R89" s="337"/>
      <c r="S89" s="337"/>
      <c r="T89" s="360"/>
      <c r="U89" s="337"/>
      <c r="V89" s="337"/>
      <c r="W89" s="337"/>
      <c r="X89" s="337"/>
      <c r="Y89" s="337"/>
      <c r="Z89" s="337"/>
      <c r="AA89" s="337"/>
      <c r="AB89" s="337"/>
      <c r="AC89" s="337"/>
      <c r="AD89" s="337"/>
      <c r="AE89" s="337"/>
      <c r="AT89" s="323" t="s">
        <v>147</v>
      </c>
      <c r="AU89" s="323" t="s">
        <v>143</v>
      </c>
    </row>
    <row r="90" spans="1:65" s="341" customFormat="1" ht="24.15" customHeight="1">
      <c r="A90" s="337"/>
      <c r="B90" s="338"/>
      <c r="C90" s="452" t="s">
        <v>143</v>
      </c>
      <c r="D90" s="452" t="s">
        <v>137</v>
      </c>
      <c r="E90" s="453" t="s">
        <v>1262</v>
      </c>
      <c r="F90" s="454" t="s">
        <v>1263</v>
      </c>
      <c r="G90" s="455" t="s">
        <v>189</v>
      </c>
      <c r="H90" s="456">
        <v>8</v>
      </c>
      <c r="I90" s="457"/>
      <c r="J90" s="458">
        <f>ROUND(I90*H90,2)</f>
        <v>0</v>
      </c>
      <c r="K90" s="454" t="s">
        <v>141</v>
      </c>
      <c r="L90" s="338"/>
      <c r="M90" s="459" t="s">
        <v>19</v>
      </c>
      <c r="N90" s="460" t="s">
        <v>42</v>
      </c>
      <c r="O90" s="337"/>
      <c r="P90" s="461">
        <f>O90*H90</f>
        <v>0</v>
      </c>
      <c r="Q90" s="461">
        <v>0</v>
      </c>
      <c r="R90" s="461">
        <f>Q90*H90</f>
        <v>0</v>
      </c>
      <c r="S90" s="461">
        <v>1.98E-3</v>
      </c>
      <c r="T90" s="462">
        <f>S90*H90</f>
        <v>1.584E-2</v>
      </c>
      <c r="U90" s="337"/>
      <c r="V90" s="337"/>
      <c r="W90" s="337"/>
      <c r="X90" s="337"/>
      <c r="Y90" s="337"/>
      <c r="Z90" s="337"/>
      <c r="AA90" s="337"/>
      <c r="AB90" s="337"/>
      <c r="AC90" s="337"/>
      <c r="AD90" s="337"/>
      <c r="AE90" s="337"/>
      <c r="AR90" s="463" t="s">
        <v>243</v>
      </c>
      <c r="AT90" s="463" t="s">
        <v>137</v>
      </c>
      <c r="AU90" s="463" t="s">
        <v>143</v>
      </c>
      <c r="AY90" s="323" t="s">
        <v>134</v>
      </c>
      <c r="BE90" s="464">
        <f>IF(N90="základní",J90,0)</f>
        <v>0</v>
      </c>
      <c r="BF90" s="464">
        <f>IF(N90="snížená",J90,0)</f>
        <v>0</v>
      </c>
      <c r="BG90" s="464">
        <f>IF(N90="zákl. přenesená",J90,0)</f>
        <v>0</v>
      </c>
      <c r="BH90" s="464">
        <f>IF(N90="sníž. přenesená",J90,0)</f>
        <v>0</v>
      </c>
      <c r="BI90" s="464">
        <f>IF(N90="nulová",J90,0)</f>
        <v>0</v>
      </c>
      <c r="BJ90" s="323" t="s">
        <v>79</v>
      </c>
      <c r="BK90" s="464">
        <f>ROUND(I90*H90,2)</f>
        <v>0</v>
      </c>
      <c r="BL90" s="323" t="s">
        <v>243</v>
      </c>
      <c r="BM90" s="463" t="s">
        <v>1264</v>
      </c>
    </row>
    <row r="91" spans="1:65" s="341" customFormat="1">
      <c r="A91" s="337"/>
      <c r="B91" s="338"/>
      <c r="C91" s="337"/>
      <c r="D91" s="465" t="s">
        <v>147</v>
      </c>
      <c r="E91" s="337"/>
      <c r="F91" s="466" t="s">
        <v>1265</v>
      </c>
      <c r="G91" s="337"/>
      <c r="H91" s="337"/>
      <c r="I91" s="467"/>
      <c r="J91" s="337"/>
      <c r="K91" s="337"/>
      <c r="L91" s="338"/>
      <c r="M91" s="468"/>
      <c r="O91" s="337"/>
      <c r="P91" s="337"/>
      <c r="Q91" s="337"/>
      <c r="R91" s="337"/>
      <c r="S91" s="337"/>
      <c r="T91" s="360"/>
      <c r="U91" s="337"/>
      <c r="V91" s="337"/>
      <c r="W91" s="337"/>
      <c r="X91" s="337"/>
      <c r="Y91" s="337"/>
      <c r="Z91" s="337"/>
      <c r="AA91" s="337"/>
      <c r="AB91" s="337"/>
      <c r="AC91" s="337"/>
      <c r="AD91" s="337"/>
      <c r="AE91" s="337"/>
      <c r="AT91" s="323" t="s">
        <v>147</v>
      </c>
      <c r="AU91" s="323" t="s">
        <v>143</v>
      </c>
    </row>
    <row r="92" spans="1:65" s="341" customFormat="1" ht="24.15" customHeight="1">
      <c r="A92" s="337"/>
      <c r="B92" s="338"/>
      <c r="C92" s="452" t="s">
        <v>135</v>
      </c>
      <c r="D92" s="452" t="s">
        <v>137</v>
      </c>
      <c r="E92" s="453" t="s">
        <v>1266</v>
      </c>
      <c r="F92" s="454" t="s">
        <v>1267</v>
      </c>
      <c r="G92" s="455" t="s">
        <v>153</v>
      </c>
      <c r="H92" s="456">
        <v>1</v>
      </c>
      <c r="I92" s="457"/>
      <c r="J92" s="458">
        <f>ROUND(I92*H92,2)</f>
        <v>0</v>
      </c>
      <c r="K92" s="454" t="s">
        <v>141</v>
      </c>
      <c r="L92" s="338"/>
      <c r="M92" s="459" t="s">
        <v>19</v>
      </c>
      <c r="N92" s="460" t="s">
        <v>42</v>
      </c>
      <c r="O92" s="337"/>
      <c r="P92" s="461">
        <f>O92*H92</f>
        <v>0</v>
      </c>
      <c r="Q92" s="461">
        <v>1.7899999999999999E-3</v>
      </c>
      <c r="R92" s="461">
        <f>Q92*H92</f>
        <v>1.7899999999999999E-3</v>
      </c>
      <c r="S92" s="461">
        <v>0</v>
      </c>
      <c r="T92" s="462">
        <f>S92*H92</f>
        <v>0</v>
      </c>
      <c r="U92" s="337"/>
      <c r="V92" s="337"/>
      <c r="W92" s="337"/>
      <c r="X92" s="337"/>
      <c r="Y92" s="337"/>
      <c r="Z92" s="337"/>
      <c r="AA92" s="337"/>
      <c r="AB92" s="337"/>
      <c r="AC92" s="337"/>
      <c r="AD92" s="337"/>
      <c r="AE92" s="337"/>
      <c r="AR92" s="463" t="s">
        <v>243</v>
      </c>
      <c r="AT92" s="463" t="s">
        <v>137</v>
      </c>
      <c r="AU92" s="463" t="s">
        <v>143</v>
      </c>
      <c r="AY92" s="323" t="s">
        <v>134</v>
      </c>
      <c r="BE92" s="464">
        <f>IF(N92="základní",J92,0)</f>
        <v>0</v>
      </c>
      <c r="BF92" s="464">
        <f>IF(N92="snížená",J92,0)</f>
        <v>0</v>
      </c>
      <c r="BG92" s="464">
        <f>IF(N92="zákl. přenesená",J92,0)</f>
        <v>0</v>
      </c>
      <c r="BH92" s="464">
        <f>IF(N92="sníž. přenesená",J92,0)</f>
        <v>0</v>
      </c>
      <c r="BI92" s="464">
        <f>IF(N92="nulová",J92,0)</f>
        <v>0</v>
      </c>
      <c r="BJ92" s="323" t="s">
        <v>79</v>
      </c>
      <c r="BK92" s="464">
        <f>ROUND(I92*H92,2)</f>
        <v>0</v>
      </c>
      <c r="BL92" s="323" t="s">
        <v>243</v>
      </c>
      <c r="BM92" s="463" t="s">
        <v>1268</v>
      </c>
    </row>
    <row r="93" spans="1:65" s="341" customFormat="1">
      <c r="A93" s="337"/>
      <c r="B93" s="338"/>
      <c r="C93" s="337"/>
      <c r="D93" s="465" t="s">
        <v>147</v>
      </c>
      <c r="E93" s="337"/>
      <c r="F93" s="466" t="s">
        <v>1269</v>
      </c>
      <c r="G93" s="337"/>
      <c r="H93" s="337"/>
      <c r="I93" s="467"/>
      <c r="J93" s="337"/>
      <c r="K93" s="337"/>
      <c r="L93" s="338"/>
      <c r="M93" s="468"/>
      <c r="O93" s="337"/>
      <c r="P93" s="337"/>
      <c r="Q93" s="337"/>
      <c r="R93" s="337"/>
      <c r="S93" s="337"/>
      <c r="T93" s="360"/>
      <c r="U93" s="337"/>
      <c r="V93" s="337"/>
      <c r="W93" s="337"/>
      <c r="X93" s="337"/>
      <c r="Y93" s="337"/>
      <c r="Z93" s="337"/>
      <c r="AA93" s="337"/>
      <c r="AB93" s="337"/>
      <c r="AC93" s="337"/>
      <c r="AD93" s="337"/>
      <c r="AE93" s="337"/>
      <c r="AT93" s="323" t="s">
        <v>147</v>
      </c>
      <c r="AU93" s="323" t="s">
        <v>143</v>
      </c>
    </row>
    <row r="94" spans="1:65" s="341" customFormat="1" ht="24.15" customHeight="1">
      <c r="A94" s="337"/>
      <c r="B94" s="338"/>
      <c r="C94" s="452" t="s">
        <v>142</v>
      </c>
      <c r="D94" s="452" t="s">
        <v>137</v>
      </c>
      <c r="E94" s="453" t="s">
        <v>1270</v>
      </c>
      <c r="F94" s="454" t="s">
        <v>1271</v>
      </c>
      <c r="G94" s="455" t="s">
        <v>153</v>
      </c>
      <c r="H94" s="456">
        <v>1</v>
      </c>
      <c r="I94" s="457"/>
      <c r="J94" s="458">
        <f>ROUND(I94*H94,2)</f>
        <v>0</v>
      </c>
      <c r="K94" s="454" t="s">
        <v>141</v>
      </c>
      <c r="L94" s="338"/>
      <c r="M94" s="459" t="s">
        <v>19</v>
      </c>
      <c r="N94" s="460" t="s">
        <v>42</v>
      </c>
      <c r="O94" s="337"/>
      <c r="P94" s="461">
        <f>O94*H94</f>
        <v>0</v>
      </c>
      <c r="Q94" s="461">
        <v>1E-3</v>
      </c>
      <c r="R94" s="461">
        <f>Q94*H94</f>
        <v>1E-3</v>
      </c>
      <c r="S94" s="461">
        <v>0</v>
      </c>
      <c r="T94" s="462">
        <f>S94*H94</f>
        <v>0</v>
      </c>
      <c r="U94" s="337"/>
      <c r="V94" s="337"/>
      <c r="W94" s="337"/>
      <c r="X94" s="337"/>
      <c r="Y94" s="337"/>
      <c r="Z94" s="337"/>
      <c r="AA94" s="337"/>
      <c r="AB94" s="337"/>
      <c r="AC94" s="337"/>
      <c r="AD94" s="337"/>
      <c r="AE94" s="337"/>
      <c r="AR94" s="463" t="s">
        <v>243</v>
      </c>
      <c r="AT94" s="463" t="s">
        <v>137</v>
      </c>
      <c r="AU94" s="463" t="s">
        <v>143</v>
      </c>
      <c r="AY94" s="323" t="s">
        <v>134</v>
      </c>
      <c r="BE94" s="464">
        <f>IF(N94="základní",J94,0)</f>
        <v>0</v>
      </c>
      <c r="BF94" s="464">
        <f>IF(N94="snížená",J94,0)</f>
        <v>0</v>
      </c>
      <c r="BG94" s="464">
        <f>IF(N94="zákl. přenesená",J94,0)</f>
        <v>0</v>
      </c>
      <c r="BH94" s="464">
        <f>IF(N94="sníž. přenesená",J94,0)</f>
        <v>0</v>
      </c>
      <c r="BI94" s="464">
        <f>IF(N94="nulová",J94,0)</f>
        <v>0</v>
      </c>
      <c r="BJ94" s="323" t="s">
        <v>79</v>
      </c>
      <c r="BK94" s="464">
        <f>ROUND(I94*H94,2)</f>
        <v>0</v>
      </c>
      <c r="BL94" s="323" t="s">
        <v>243</v>
      </c>
      <c r="BM94" s="463" t="s">
        <v>1272</v>
      </c>
    </row>
    <row r="95" spans="1:65" s="341" customFormat="1">
      <c r="A95" s="337"/>
      <c r="B95" s="338"/>
      <c r="C95" s="337"/>
      <c r="D95" s="465" t="s">
        <v>147</v>
      </c>
      <c r="E95" s="337"/>
      <c r="F95" s="466" t="s">
        <v>1273</v>
      </c>
      <c r="G95" s="337"/>
      <c r="H95" s="337"/>
      <c r="I95" s="467"/>
      <c r="J95" s="337"/>
      <c r="K95" s="337"/>
      <c r="L95" s="338"/>
      <c r="M95" s="468"/>
      <c r="O95" s="337"/>
      <c r="P95" s="337"/>
      <c r="Q95" s="337"/>
      <c r="R95" s="337"/>
      <c r="S95" s="337"/>
      <c r="T95" s="360"/>
      <c r="U95" s="337"/>
      <c r="V95" s="337"/>
      <c r="W95" s="337"/>
      <c r="X95" s="337"/>
      <c r="Y95" s="337"/>
      <c r="Z95" s="337"/>
      <c r="AA95" s="337"/>
      <c r="AB95" s="337"/>
      <c r="AC95" s="337"/>
      <c r="AD95" s="337"/>
      <c r="AE95" s="337"/>
      <c r="AT95" s="323" t="s">
        <v>147</v>
      </c>
      <c r="AU95" s="323" t="s">
        <v>143</v>
      </c>
    </row>
    <row r="96" spans="1:65" s="341" customFormat="1" ht="21.75" customHeight="1">
      <c r="A96" s="337"/>
      <c r="B96" s="338"/>
      <c r="C96" s="452" t="s">
        <v>171</v>
      </c>
      <c r="D96" s="452" t="s">
        <v>137</v>
      </c>
      <c r="E96" s="453" t="s">
        <v>1274</v>
      </c>
      <c r="F96" s="454" t="s">
        <v>1275</v>
      </c>
      <c r="G96" s="455" t="s">
        <v>189</v>
      </c>
      <c r="H96" s="456">
        <v>1</v>
      </c>
      <c r="I96" s="457"/>
      <c r="J96" s="458">
        <f>ROUND(I96*H96,2)</f>
        <v>0</v>
      </c>
      <c r="K96" s="454" t="s">
        <v>141</v>
      </c>
      <c r="L96" s="338"/>
      <c r="M96" s="459" t="s">
        <v>19</v>
      </c>
      <c r="N96" s="460" t="s">
        <v>42</v>
      </c>
      <c r="O96" s="337"/>
      <c r="P96" s="461">
        <f>O96*H96</f>
        <v>0</v>
      </c>
      <c r="Q96" s="461">
        <v>4.0999999999999999E-4</v>
      </c>
      <c r="R96" s="461">
        <f>Q96*H96</f>
        <v>4.0999999999999999E-4</v>
      </c>
      <c r="S96" s="461">
        <v>0</v>
      </c>
      <c r="T96" s="462">
        <f>S96*H96</f>
        <v>0</v>
      </c>
      <c r="U96" s="337"/>
      <c r="V96" s="337"/>
      <c r="W96" s="337"/>
      <c r="X96" s="337"/>
      <c r="Y96" s="337"/>
      <c r="Z96" s="337"/>
      <c r="AA96" s="337"/>
      <c r="AB96" s="337"/>
      <c r="AC96" s="337"/>
      <c r="AD96" s="337"/>
      <c r="AE96" s="337"/>
      <c r="AR96" s="463" t="s">
        <v>243</v>
      </c>
      <c r="AT96" s="463" t="s">
        <v>137</v>
      </c>
      <c r="AU96" s="463" t="s">
        <v>143</v>
      </c>
      <c r="AY96" s="323" t="s">
        <v>134</v>
      </c>
      <c r="BE96" s="464">
        <f>IF(N96="základní",J96,0)</f>
        <v>0</v>
      </c>
      <c r="BF96" s="464">
        <f>IF(N96="snížená",J96,0)</f>
        <v>0</v>
      </c>
      <c r="BG96" s="464">
        <f>IF(N96="zákl. přenesená",J96,0)</f>
        <v>0</v>
      </c>
      <c r="BH96" s="464">
        <f>IF(N96="sníž. přenesená",J96,0)</f>
        <v>0</v>
      </c>
      <c r="BI96" s="464">
        <f>IF(N96="nulová",J96,0)</f>
        <v>0</v>
      </c>
      <c r="BJ96" s="323" t="s">
        <v>79</v>
      </c>
      <c r="BK96" s="464">
        <f>ROUND(I96*H96,2)</f>
        <v>0</v>
      </c>
      <c r="BL96" s="323" t="s">
        <v>243</v>
      </c>
      <c r="BM96" s="463" t="s">
        <v>1276</v>
      </c>
    </row>
    <row r="97" spans="1:65" s="341" customFormat="1">
      <c r="A97" s="337"/>
      <c r="B97" s="338"/>
      <c r="C97" s="337"/>
      <c r="D97" s="465" t="s">
        <v>147</v>
      </c>
      <c r="E97" s="337"/>
      <c r="F97" s="466" t="s">
        <v>1277</v>
      </c>
      <c r="G97" s="337"/>
      <c r="H97" s="337"/>
      <c r="I97" s="467"/>
      <c r="J97" s="337"/>
      <c r="K97" s="337"/>
      <c r="L97" s="338"/>
      <c r="M97" s="468"/>
      <c r="O97" s="337"/>
      <c r="P97" s="337"/>
      <c r="Q97" s="337"/>
      <c r="R97" s="337"/>
      <c r="S97" s="337"/>
      <c r="T97" s="360"/>
      <c r="U97" s="337"/>
      <c r="V97" s="337"/>
      <c r="W97" s="337"/>
      <c r="X97" s="337"/>
      <c r="Y97" s="337"/>
      <c r="Z97" s="337"/>
      <c r="AA97" s="337"/>
      <c r="AB97" s="337"/>
      <c r="AC97" s="337"/>
      <c r="AD97" s="337"/>
      <c r="AE97" s="337"/>
      <c r="AT97" s="323" t="s">
        <v>147</v>
      </c>
      <c r="AU97" s="323" t="s">
        <v>143</v>
      </c>
    </row>
    <row r="98" spans="1:65" s="341" customFormat="1" ht="21.75" customHeight="1">
      <c r="A98" s="337"/>
      <c r="B98" s="338"/>
      <c r="C98" s="452" t="s">
        <v>179</v>
      </c>
      <c r="D98" s="452" t="s">
        <v>137</v>
      </c>
      <c r="E98" s="453" t="s">
        <v>1278</v>
      </c>
      <c r="F98" s="454" t="s">
        <v>1279</v>
      </c>
      <c r="G98" s="455" t="s">
        <v>189</v>
      </c>
      <c r="H98" s="456">
        <v>5</v>
      </c>
      <c r="I98" s="457"/>
      <c r="J98" s="458">
        <f>ROUND(I98*H98,2)</f>
        <v>0</v>
      </c>
      <c r="K98" s="454" t="s">
        <v>141</v>
      </c>
      <c r="L98" s="338"/>
      <c r="M98" s="459" t="s">
        <v>19</v>
      </c>
      <c r="N98" s="460" t="s">
        <v>42</v>
      </c>
      <c r="O98" s="337"/>
      <c r="P98" s="461">
        <f>O98*H98</f>
        <v>0</v>
      </c>
      <c r="Q98" s="461">
        <v>4.8000000000000001E-4</v>
      </c>
      <c r="R98" s="461">
        <f>Q98*H98</f>
        <v>2.4000000000000002E-3</v>
      </c>
      <c r="S98" s="461">
        <v>0</v>
      </c>
      <c r="T98" s="462">
        <f>S98*H98</f>
        <v>0</v>
      </c>
      <c r="U98" s="337"/>
      <c r="V98" s="337"/>
      <c r="W98" s="337"/>
      <c r="X98" s="337"/>
      <c r="Y98" s="337"/>
      <c r="Z98" s="337"/>
      <c r="AA98" s="337"/>
      <c r="AB98" s="337"/>
      <c r="AC98" s="337"/>
      <c r="AD98" s="337"/>
      <c r="AE98" s="337"/>
      <c r="AR98" s="463" t="s">
        <v>243</v>
      </c>
      <c r="AT98" s="463" t="s">
        <v>137</v>
      </c>
      <c r="AU98" s="463" t="s">
        <v>143</v>
      </c>
      <c r="AY98" s="323" t="s">
        <v>134</v>
      </c>
      <c r="BE98" s="464">
        <f>IF(N98="základní",J98,0)</f>
        <v>0</v>
      </c>
      <c r="BF98" s="464">
        <f>IF(N98="snížená",J98,0)</f>
        <v>0</v>
      </c>
      <c r="BG98" s="464">
        <f>IF(N98="zákl. přenesená",J98,0)</f>
        <v>0</v>
      </c>
      <c r="BH98" s="464">
        <f>IF(N98="sníž. přenesená",J98,0)</f>
        <v>0</v>
      </c>
      <c r="BI98" s="464">
        <f>IF(N98="nulová",J98,0)</f>
        <v>0</v>
      </c>
      <c r="BJ98" s="323" t="s">
        <v>79</v>
      </c>
      <c r="BK98" s="464">
        <f>ROUND(I98*H98,2)</f>
        <v>0</v>
      </c>
      <c r="BL98" s="323" t="s">
        <v>243</v>
      </c>
      <c r="BM98" s="463" t="s">
        <v>1280</v>
      </c>
    </row>
    <row r="99" spans="1:65" s="341" customFormat="1">
      <c r="A99" s="337"/>
      <c r="B99" s="338"/>
      <c r="C99" s="337"/>
      <c r="D99" s="465" t="s">
        <v>147</v>
      </c>
      <c r="E99" s="337"/>
      <c r="F99" s="466" t="s">
        <v>1281</v>
      </c>
      <c r="G99" s="337"/>
      <c r="H99" s="337"/>
      <c r="I99" s="467"/>
      <c r="J99" s="337"/>
      <c r="K99" s="337"/>
      <c r="L99" s="338"/>
      <c r="M99" s="468"/>
      <c r="O99" s="337"/>
      <c r="P99" s="337"/>
      <c r="Q99" s="337"/>
      <c r="R99" s="337"/>
      <c r="S99" s="337"/>
      <c r="T99" s="360"/>
      <c r="U99" s="337"/>
      <c r="V99" s="337"/>
      <c r="W99" s="337"/>
      <c r="X99" s="337"/>
      <c r="Y99" s="337"/>
      <c r="Z99" s="337"/>
      <c r="AA99" s="337"/>
      <c r="AB99" s="337"/>
      <c r="AC99" s="337"/>
      <c r="AD99" s="337"/>
      <c r="AE99" s="337"/>
      <c r="AT99" s="323" t="s">
        <v>147</v>
      </c>
      <c r="AU99" s="323" t="s">
        <v>143</v>
      </c>
    </row>
    <row r="100" spans="1:65" s="341" customFormat="1" ht="21.75" customHeight="1">
      <c r="A100" s="337"/>
      <c r="B100" s="338"/>
      <c r="C100" s="452" t="s">
        <v>186</v>
      </c>
      <c r="D100" s="452" t="s">
        <v>137</v>
      </c>
      <c r="E100" s="453" t="s">
        <v>1282</v>
      </c>
      <c r="F100" s="454" t="s">
        <v>1283</v>
      </c>
      <c r="G100" s="455" t="s">
        <v>189</v>
      </c>
      <c r="H100" s="456">
        <v>9</v>
      </c>
      <c r="I100" s="457"/>
      <c r="J100" s="458">
        <f>ROUND(I100*H100,2)</f>
        <v>0</v>
      </c>
      <c r="K100" s="454" t="s">
        <v>141</v>
      </c>
      <c r="L100" s="338"/>
      <c r="M100" s="459" t="s">
        <v>19</v>
      </c>
      <c r="N100" s="460" t="s">
        <v>42</v>
      </c>
      <c r="O100" s="337"/>
      <c r="P100" s="461">
        <f>O100*H100</f>
        <v>0</v>
      </c>
      <c r="Q100" s="461">
        <v>7.1000000000000002E-4</v>
      </c>
      <c r="R100" s="461">
        <f>Q100*H100</f>
        <v>6.3899999999999998E-3</v>
      </c>
      <c r="S100" s="461">
        <v>0</v>
      </c>
      <c r="T100" s="462">
        <f>S100*H100</f>
        <v>0</v>
      </c>
      <c r="U100" s="337"/>
      <c r="V100" s="337"/>
      <c r="W100" s="337"/>
      <c r="X100" s="337"/>
      <c r="Y100" s="337"/>
      <c r="Z100" s="337"/>
      <c r="AA100" s="337"/>
      <c r="AB100" s="337"/>
      <c r="AC100" s="337"/>
      <c r="AD100" s="337"/>
      <c r="AE100" s="337"/>
      <c r="AR100" s="463" t="s">
        <v>243</v>
      </c>
      <c r="AT100" s="463" t="s">
        <v>137</v>
      </c>
      <c r="AU100" s="463" t="s">
        <v>143</v>
      </c>
      <c r="AY100" s="323" t="s">
        <v>134</v>
      </c>
      <c r="BE100" s="464">
        <f>IF(N100="základní",J100,0)</f>
        <v>0</v>
      </c>
      <c r="BF100" s="464">
        <f>IF(N100="snížená",J100,0)</f>
        <v>0</v>
      </c>
      <c r="BG100" s="464">
        <f>IF(N100="zákl. přenesená",J100,0)</f>
        <v>0</v>
      </c>
      <c r="BH100" s="464">
        <f>IF(N100="sníž. přenesená",J100,0)</f>
        <v>0</v>
      </c>
      <c r="BI100" s="464">
        <f>IF(N100="nulová",J100,0)</f>
        <v>0</v>
      </c>
      <c r="BJ100" s="323" t="s">
        <v>79</v>
      </c>
      <c r="BK100" s="464">
        <f>ROUND(I100*H100,2)</f>
        <v>0</v>
      </c>
      <c r="BL100" s="323" t="s">
        <v>243</v>
      </c>
      <c r="BM100" s="463" t="s">
        <v>1284</v>
      </c>
    </row>
    <row r="101" spans="1:65" s="341" customFormat="1">
      <c r="A101" s="337"/>
      <c r="B101" s="338"/>
      <c r="C101" s="337"/>
      <c r="D101" s="465" t="s">
        <v>147</v>
      </c>
      <c r="E101" s="337"/>
      <c r="F101" s="466" t="s">
        <v>1285</v>
      </c>
      <c r="G101" s="337"/>
      <c r="H101" s="337"/>
      <c r="I101" s="467"/>
      <c r="J101" s="337"/>
      <c r="K101" s="337"/>
      <c r="L101" s="338"/>
      <c r="M101" s="468"/>
      <c r="O101" s="337"/>
      <c r="P101" s="337"/>
      <c r="Q101" s="337"/>
      <c r="R101" s="337"/>
      <c r="S101" s="337"/>
      <c r="T101" s="360"/>
      <c r="U101" s="337"/>
      <c r="V101" s="337"/>
      <c r="W101" s="337"/>
      <c r="X101" s="337"/>
      <c r="Y101" s="337"/>
      <c r="Z101" s="337"/>
      <c r="AA101" s="337"/>
      <c r="AB101" s="337"/>
      <c r="AC101" s="337"/>
      <c r="AD101" s="337"/>
      <c r="AE101" s="337"/>
      <c r="AT101" s="323" t="s">
        <v>147</v>
      </c>
      <c r="AU101" s="323" t="s">
        <v>143</v>
      </c>
    </row>
    <row r="102" spans="1:65" s="341" customFormat="1" ht="21.75" customHeight="1">
      <c r="A102" s="337"/>
      <c r="B102" s="338"/>
      <c r="C102" s="452" t="s">
        <v>194</v>
      </c>
      <c r="D102" s="452" t="s">
        <v>137</v>
      </c>
      <c r="E102" s="453" t="s">
        <v>1286</v>
      </c>
      <c r="F102" s="454" t="s">
        <v>1287</v>
      </c>
      <c r="G102" s="455" t="s">
        <v>189</v>
      </c>
      <c r="H102" s="456">
        <v>4</v>
      </c>
      <c r="I102" s="457"/>
      <c r="J102" s="458">
        <f>ROUND(I102*H102,2)</f>
        <v>0</v>
      </c>
      <c r="K102" s="454" t="s">
        <v>141</v>
      </c>
      <c r="L102" s="338"/>
      <c r="M102" s="459" t="s">
        <v>19</v>
      </c>
      <c r="N102" s="460" t="s">
        <v>42</v>
      </c>
      <c r="O102" s="337"/>
      <c r="P102" s="461">
        <f>O102*H102</f>
        <v>0</v>
      </c>
      <c r="Q102" s="461">
        <v>2.2399999999999998E-3</v>
      </c>
      <c r="R102" s="461">
        <f>Q102*H102</f>
        <v>8.9599999999999992E-3</v>
      </c>
      <c r="S102" s="461">
        <v>0</v>
      </c>
      <c r="T102" s="462">
        <f>S102*H102</f>
        <v>0</v>
      </c>
      <c r="U102" s="337"/>
      <c r="V102" s="337"/>
      <c r="W102" s="337"/>
      <c r="X102" s="337"/>
      <c r="Y102" s="337"/>
      <c r="Z102" s="337"/>
      <c r="AA102" s="337"/>
      <c r="AB102" s="337"/>
      <c r="AC102" s="337"/>
      <c r="AD102" s="337"/>
      <c r="AE102" s="337"/>
      <c r="AR102" s="463" t="s">
        <v>243</v>
      </c>
      <c r="AT102" s="463" t="s">
        <v>137</v>
      </c>
      <c r="AU102" s="463" t="s">
        <v>143</v>
      </c>
      <c r="AY102" s="323" t="s">
        <v>134</v>
      </c>
      <c r="BE102" s="464">
        <f>IF(N102="základní",J102,0)</f>
        <v>0</v>
      </c>
      <c r="BF102" s="464">
        <f>IF(N102="snížená",J102,0)</f>
        <v>0</v>
      </c>
      <c r="BG102" s="464">
        <f>IF(N102="zákl. přenesená",J102,0)</f>
        <v>0</v>
      </c>
      <c r="BH102" s="464">
        <f>IF(N102="sníž. přenesená",J102,0)</f>
        <v>0</v>
      </c>
      <c r="BI102" s="464">
        <f>IF(N102="nulová",J102,0)</f>
        <v>0</v>
      </c>
      <c r="BJ102" s="323" t="s">
        <v>79</v>
      </c>
      <c r="BK102" s="464">
        <f>ROUND(I102*H102,2)</f>
        <v>0</v>
      </c>
      <c r="BL102" s="323" t="s">
        <v>243</v>
      </c>
      <c r="BM102" s="463" t="s">
        <v>1288</v>
      </c>
    </row>
    <row r="103" spans="1:65" s="341" customFormat="1">
      <c r="A103" s="337"/>
      <c r="B103" s="338"/>
      <c r="C103" s="337"/>
      <c r="D103" s="465" t="s">
        <v>147</v>
      </c>
      <c r="E103" s="337"/>
      <c r="F103" s="466" t="s">
        <v>1289</v>
      </c>
      <c r="G103" s="337"/>
      <c r="H103" s="337"/>
      <c r="I103" s="467"/>
      <c r="J103" s="337"/>
      <c r="K103" s="337"/>
      <c r="L103" s="338"/>
      <c r="M103" s="468"/>
      <c r="O103" s="337"/>
      <c r="P103" s="337"/>
      <c r="Q103" s="337"/>
      <c r="R103" s="337"/>
      <c r="S103" s="337"/>
      <c r="T103" s="360"/>
      <c r="U103" s="337"/>
      <c r="V103" s="337"/>
      <c r="W103" s="337"/>
      <c r="X103" s="337"/>
      <c r="Y103" s="337"/>
      <c r="Z103" s="337"/>
      <c r="AA103" s="337"/>
      <c r="AB103" s="337"/>
      <c r="AC103" s="337"/>
      <c r="AD103" s="337"/>
      <c r="AE103" s="337"/>
      <c r="AT103" s="323" t="s">
        <v>147</v>
      </c>
      <c r="AU103" s="323" t="s">
        <v>143</v>
      </c>
    </row>
    <row r="104" spans="1:65" s="341" customFormat="1" ht="24.15" customHeight="1">
      <c r="A104" s="337"/>
      <c r="B104" s="338"/>
      <c r="C104" s="452" t="s">
        <v>201</v>
      </c>
      <c r="D104" s="452" t="s">
        <v>137</v>
      </c>
      <c r="E104" s="453" t="s">
        <v>1290</v>
      </c>
      <c r="F104" s="454" t="s">
        <v>1291</v>
      </c>
      <c r="G104" s="455" t="s">
        <v>153</v>
      </c>
      <c r="H104" s="456">
        <v>1</v>
      </c>
      <c r="I104" s="457"/>
      <c r="J104" s="458">
        <f>ROUND(I104*H104,2)</f>
        <v>0</v>
      </c>
      <c r="K104" s="454" t="s">
        <v>141</v>
      </c>
      <c r="L104" s="338"/>
      <c r="M104" s="459" t="s">
        <v>19</v>
      </c>
      <c r="N104" s="460" t="s">
        <v>42</v>
      </c>
      <c r="O104" s="337"/>
      <c r="P104" s="461">
        <f>O104*H104</f>
        <v>0</v>
      </c>
      <c r="Q104" s="461">
        <v>0</v>
      </c>
      <c r="R104" s="461">
        <f>Q104*H104</f>
        <v>0</v>
      </c>
      <c r="S104" s="461">
        <v>0</v>
      </c>
      <c r="T104" s="462">
        <f>S104*H104</f>
        <v>0</v>
      </c>
      <c r="U104" s="337"/>
      <c r="V104" s="337"/>
      <c r="W104" s="337"/>
      <c r="X104" s="337"/>
      <c r="Y104" s="337"/>
      <c r="Z104" s="337"/>
      <c r="AA104" s="337"/>
      <c r="AB104" s="337"/>
      <c r="AC104" s="337"/>
      <c r="AD104" s="337"/>
      <c r="AE104" s="337"/>
      <c r="AR104" s="463" t="s">
        <v>243</v>
      </c>
      <c r="AT104" s="463" t="s">
        <v>137</v>
      </c>
      <c r="AU104" s="463" t="s">
        <v>143</v>
      </c>
      <c r="AY104" s="323" t="s">
        <v>134</v>
      </c>
      <c r="BE104" s="464">
        <f>IF(N104="základní",J104,0)</f>
        <v>0</v>
      </c>
      <c r="BF104" s="464">
        <f>IF(N104="snížená",J104,0)</f>
        <v>0</v>
      </c>
      <c r="BG104" s="464">
        <f>IF(N104="zákl. přenesená",J104,0)</f>
        <v>0</v>
      </c>
      <c r="BH104" s="464">
        <f>IF(N104="sníž. přenesená",J104,0)</f>
        <v>0</v>
      </c>
      <c r="BI104" s="464">
        <f>IF(N104="nulová",J104,0)</f>
        <v>0</v>
      </c>
      <c r="BJ104" s="323" t="s">
        <v>79</v>
      </c>
      <c r="BK104" s="464">
        <f>ROUND(I104*H104,2)</f>
        <v>0</v>
      </c>
      <c r="BL104" s="323" t="s">
        <v>243</v>
      </c>
      <c r="BM104" s="463" t="s">
        <v>1292</v>
      </c>
    </row>
    <row r="105" spans="1:65" s="341" customFormat="1">
      <c r="A105" s="337"/>
      <c r="B105" s="338"/>
      <c r="C105" s="337"/>
      <c r="D105" s="465" t="s">
        <v>147</v>
      </c>
      <c r="E105" s="337"/>
      <c r="F105" s="466" t="s">
        <v>1293</v>
      </c>
      <c r="G105" s="337"/>
      <c r="H105" s="337"/>
      <c r="I105" s="467"/>
      <c r="J105" s="337"/>
      <c r="K105" s="337"/>
      <c r="L105" s="338"/>
      <c r="M105" s="468"/>
      <c r="O105" s="337"/>
      <c r="P105" s="337"/>
      <c r="Q105" s="337"/>
      <c r="R105" s="337"/>
      <c r="S105" s="337"/>
      <c r="T105" s="360"/>
      <c r="U105" s="337"/>
      <c r="V105" s="337"/>
      <c r="W105" s="337"/>
      <c r="X105" s="337"/>
      <c r="Y105" s="337"/>
      <c r="Z105" s="337"/>
      <c r="AA105" s="337"/>
      <c r="AB105" s="337"/>
      <c r="AC105" s="337"/>
      <c r="AD105" s="337"/>
      <c r="AE105" s="337"/>
      <c r="AT105" s="323" t="s">
        <v>147</v>
      </c>
      <c r="AU105" s="323" t="s">
        <v>143</v>
      </c>
    </row>
    <row r="106" spans="1:65" s="341" customFormat="1" ht="24.15" customHeight="1">
      <c r="A106" s="337"/>
      <c r="B106" s="338"/>
      <c r="C106" s="452" t="s">
        <v>209</v>
      </c>
      <c r="D106" s="452" t="s">
        <v>137</v>
      </c>
      <c r="E106" s="453" t="s">
        <v>1294</v>
      </c>
      <c r="F106" s="454" t="s">
        <v>1295</v>
      </c>
      <c r="G106" s="455" t="s">
        <v>153</v>
      </c>
      <c r="H106" s="456">
        <v>2</v>
      </c>
      <c r="I106" s="457"/>
      <c r="J106" s="458">
        <f>ROUND(I106*H106,2)</f>
        <v>0</v>
      </c>
      <c r="K106" s="454" t="s">
        <v>141</v>
      </c>
      <c r="L106" s="338"/>
      <c r="M106" s="459" t="s">
        <v>19</v>
      </c>
      <c r="N106" s="460" t="s">
        <v>42</v>
      </c>
      <c r="O106" s="337"/>
      <c r="P106" s="461">
        <f>O106*H106</f>
        <v>0</v>
      </c>
      <c r="Q106" s="461">
        <v>0</v>
      </c>
      <c r="R106" s="461">
        <f>Q106*H106</f>
        <v>0</v>
      </c>
      <c r="S106" s="461">
        <v>0</v>
      </c>
      <c r="T106" s="462">
        <f>S106*H106</f>
        <v>0</v>
      </c>
      <c r="U106" s="337"/>
      <c r="V106" s="337"/>
      <c r="W106" s="337"/>
      <c r="X106" s="337"/>
      <c r="Y106" s="337"/>
      <c r="Z106" s="337"/>
      <c r="AA106" s="337"/>
      <c r="AB106" s="337"/>
      <c r="AC106" s="337"/>
      <c r="AD106" s="337"/>
      <c r="AE106" s="337"/>
      <c r="AR106" s="463" t="s">
        <v>243</v>
      </c>
      <c r="AT106" s="463" t="s">
        <v>137</v>
      </c>
      <c r="AU106" s="463" t="s">
        <v>143</v>
      </c>
      <c r="AY106" s="323" t="s">
        <v>134</v>
      </c>
      <c r="BE106" s="464">
        <f>IF(N106="základní",J106,0)</f>
        <v>0</v>
      </c>
      <c r="BF106" s="464">
        <f>IF(N106="snížená",J106,0)</f>
        <v>0</v>
      </c>
      <c r="BG106" s="464">
        <f>IF(N106="zákl. přenesená",J106,0)</f>
        <v>0</v>
      </c>
      <c r="BH106" s="464">
        <f>IF(N106="sníž. přenesená",J106,0)</f>
        <v>0</v>
      </c>
      <c r="BI106" s="464">
        <f>IF(N106="nulová",J106,0)</f>
        <v>0</v>
      </c>
      <c r="BJ106" s="323" t="s">
        <v>79</v>
      </c>
      <c r="BK106" s="464">
        <f>ROUND(I106*H106,2)</f>
        <v>0</v>
      </c>
      <c r="BL106" s="323" t="s">
        <v>243</v>
      </c>
      <c r="BM106" s="463" t="s">
        <v>1296</v>
      </c>
    </row>
    <row r="107" spans="1:65" s="341" customFormat="1">
      <c r="A107" s="337"/>
      <c r="B107" s="338"/>
      <c r="C107" s="337"/>
      <c r="D107" s="465" t="s">
        <v>147</v>
      </c>
      <c r="E107" s="337"/>
      <c r="F107" s="466" t="s">
        <v>1297</v>
      </c>
      <c r="G107" s="337"/>
      <c r="H107" s="337"/>
      <c r="I107" s="467"/>
      <c r="J107" s="337"/>
      <c r="K107" s="337"/>
      <c r="L107" s="338"/>
      <c r="M107" s="468"/>
      <c r="O107" s="337"/>
      <c r="P107" s="337"/>
      <c r="Q107" s="337"/>
      <c r="R107" s="337"/>
      <c r="S107" s="337"/>
      <c r="T107" s="360"/>
      <c r="U107" s="337"/>
      <c r="V107" s="337"/>
      <c r="W107" s="337"/>
      <c r="X107" s="337"/>
      <c r="Y107" s="337"/>
      <c r="Z107" s="337"/>
      <c r="AA107" s="337"/>
      <c r="AB107" s="337"/>
      <c r="AC107" s="337"/>
      <c r="AD107" s="337"/>
      <c r="AE107" s="337"/>
      <c r="AT107" s="323" t="s">
        <v>147</v>
      </c>
      <c r="AU107" s="323" t="s">
        <v>143</v>
      </c>
    </row>
    <row r="108" spans="1:65" s="341" customFormat="1" ht="24.15" customHeight="1">
      <c r="A108" s="337"/>
      <c r="B108" s="338"/>
      <c r="C108" s="452" t="s">
        <v>217</v>
      </c>
      <c r="D108" s="452" t="s">
        <v>137</v>
      </c>
      <c r="E108" s="453" t="s">
        <v>1298</v>
      </c>
      <c r="F108" s="454" t="s">
        <v>1299</v>
      </c>
      <c r="G108" s="455" t="s">
        <v>153</v>
      </c>
      <c r="H108" s="456">
        <v>1</v>
      </c>
      <c r="I108" s="457"/>
      <c r="J108" s="458">
        <f>ROUND(I108*H108,2)</f>
        <v>0</v>
      </c>
      <c r="K108" s="454" t="s">
        <v>141</v>
      </c>
      <c r="L108" s="338"/>
      <c r="M108" s="459" t="s">
        <v>19</v>
      </c>
      <c r="N108" s="460" t="s">
        <v>42</v>
      </c>
      <c r="O108" s="337"/>
      <c r="P108" s="461">
        <f>O108*H108</f>
        <v>0</v>
      </c>
      <c r="Q108" s="461">
        <v>0</v>
      </c>
      <c r="R108" s="461">
        <f>Q108*H108</f>
        <v>0</v>
      </c>
      <c r="S108" s="461">
        <v>0</v>
      </c>
      <c r="T108" s="462">
        <f>S108*H108</f>
        <v>0</v>
      </c>
      <c r="U108" s="337"/>
      <c r="V108" s="337"/>
      <c r="W108" s="337"/>
      <c r="X108" s="337"/>
      <c r="Y108" s="337"/>
      <c r="Z108" s="337"/>
      <c r="AA108" s="337"/>
      <c r="AB108" s="337"/>
      <c r="AC108" s="337"/>
      <c r="AD108" s="337"/>
      <c r="AE108" s="337"/>
      <c r="AR108" s="463" t="s">
        <v>243</v>
      </c>
      <c r="AT108" s="463" t="s">
        <v>137</v>
      </c>
      <c r="AU108" s="463" t="s">
        <v>143</v>
      </c>
      <c r="AY108" s="323" t="s">
        <v>134</v>
      </c>
      <c r="BE108" s="464">
        <f>IF(N108="základní",J108,0)</f>
        <v>0</v>
      </c>
      <c r="BF108" s="464">
        <f>IF(N108="snížená",J108,0)</f>
        <v>0</v>
      </c>
      <c r="BG108" s="464">
        <f>IF(N108="zákl. přenesená",J108,0)</f>
        <v>0</v>
      </c>
      <c r="BH108" s="464">
        <f>IF(N108="sníž. přenesená",J108,0)</f>
        <v>0</v>
      </c>
      <c r="BI108" s="464">
        <f>IF(N108="nulová",J108,0)</f>
        <v>0</v>
      </c>
      <c r="BJ108" s="323" t="s">
        <v>79</v>
      </c>
      <c r="BK108" s="464">
        <f>ROUND(I108*H108,2)</f>
        <v>0</v>
      </c>
      <c r="BL108" s="323" t="s">
        <v>243</v>
      </c>
      <c r="BM108" s="463" t="s">
        <v>1300</v>
      </c>
    </row>
    <row r="109" spans="1:65" s="341" customFormat="1">
      <c r="A109" s="337"/>
      <c r="B109" s="338"/>
      <c r="C109" s="337"/>
      <c r="D109" s="465" t="s">
        <v>147</v>
      </c>
      <c r="E109" s="337"/>
      <c r="F109" s="466" t="s">
        <v>1301</v>
      </c>
      <c r="G109" s="337"/>
      <c r="H109" s="337"/>
      <c r="I109" s="467"/>
      <c r="J109" s="337"/>
      <c r="K109" s="337"/>
      <c r="L109" s="338"/>
      <c r="M109" s="468"/>
      <c r="O109" s="337"/>
      <c r="P109" s="337"/>
      <c r="Q109" s="337"/>
      <c r="R109" s="337"/>
      <c r="S109" s="337"/>
      <c r="T109" s="360"/>
      <c r="U109" s="337"/>
      <c r="V109" s="337"/>
      <c r="W109" s="337"/>
      <c r="X109" s="337"/>
      <c r="Y109" s="337"/>
      <c r="Z109" s="337"/>
      <c r="AA109" s="337"/>
      <c r="AB109" s="337"/>
      <c r="AC109" s="337"/>
      <c r="AD109" s="337"/>
      <c r="AE109" s="337"/>
      <c r="AT109" s="323" t="s">
        <v>147</v>
      </c>
      <c r="AU109" s="323" t="s">
        <v>143</v>
      </c>
    </row>
    <row r="110" spans="1:65" s="341" customFormat="1" ht="24.15" customHeight="1">
      <c r="A110" s="337"/>
      <c r="B110" s="338"/>
      <c r="C110" s="452" t="s">
        <v>222</v>
      </c>
      <c r="D110" s="452" t="s">
        <v>137</v>
      </c>
      <c r="E110" s="453" t="s">
        <v>1302</v>
      </c>
      <c r="F110" s="454" t="s">
        <v>1303</v>
      </c>
      <c r="G110" s="455" t="s">
        <v>153</v>
      </c>
      <c r="H110" s="456">
        <v>1</v>
      </c>
      <c r="I110" s="457"/>
      <c r="J110" s="458">
        <f>ROUND(I110*H110,2)</f>
        <v>0</v>
      </c>
      <c r="K110" s="454" t="s">
        <v>141</v>
      </c>
      <c r="L110" s="338"/>
      <c r="M110" s="459" t="s">
        <v>19</v>
      </c>
      <c r="N110" s="460" t="s">
        <v>42</v>
      </c>
      <c r="O110" s="337"/>
      <c r="P110" s="461">
        <f>O110*H110</f>
        <v>0</v>
      </c>
      <c r="Q110" s="461">
        <v>0</v>
      </c>
      <c r="R110" s="461">
        <f>Q110*H110</f>
        <v>0</v>
      </c>
      <c r="S110" s="461">
        <v>1.218E-2</v>
      </c>
      <c r="T110" s="462">
        <f>S110*H110</f>
        <v>1.218E-2</v>
      </c>
      <c r="U110" s="337"/>
      <c r="V110" s="337"/>
      <c r="W110" s="337"/>
      <c r="X110" s="337"/>
      <c r="Y110" s="337"/>
      <c r="Z110" s="337"/>
      <c r="AA110" s="337"/>
      <c r="AB110" s="337"/>
      <c r="AC110" s="337"/>
      <c r="AD110" s="337"/>
      <c r="AE110" s="337"/>
      <c r="AR110" s="463" t="s">
        <v>243</v>
      </c>
      <c r="AT110" s="463" t="s">
        <v>137</v>
      </c>
      <c r="AU110" s="463" t="s">
        <v>143</v>
      </c>
      <c r="AY110" s="323" t="s">
        <v>134</v>
      </c>
      <c r="BE110" s="464">
        <f>IF(N110="základní",J110,0)</f>
        <v>0</v>
      </c>
      <c r="BF110" s="464">
        <f>IF(N110="snížená",J110,0)</f>
        <v>0</v>
      </c>
      <c r="BG110" s="464">
        <f>IF(N110="zákl. přenesená",J110,0)</f>
        <v>0</v>
      </c>
      <c r="BH110" s="464">
        <f>IF(N110="sníž. přenesená",J110,0)</f>
        <v>0</v>
      </c>
      <c r="BI110" s="464">
        <f>IF(N110="nulová",J110,0)</f>
        <v>0</v>
      </c>
      <c r="BJ110" s="323" t="s">
        <v>79</v>
      </c>
      <c r="BK110" s="464">
        <f>ROUND(I110*H110,2)</f>
        <v>0</v>
      </c>
      <c r="BL110" s="323" t="s">
        <v>243</v>
      </c>
      <c r="BM110" s="463" t="s">
        <v>1304</v>
      </c>
    </row>
    <row r="111" spans="1:65" s="341" customFormat="1">
      <c r="A111" s="337"/>
      <c r="B111" s="338"/>
      <c r="C111" s="337"/>
      <c r="D111" s="465" t="s">
        <v>147</v>
      </c>
      <c r="E111" s="337"/>
      <c r="F111" s="466" t="s">
        <v>1305</v>
      </c>
      <c r="G111" s="337"/>
      <c r="H111" s="337"/>
      <c r="I111" s="467"/>
      <c r="J111" s="337"/>
      <c r="K111" s="337"/>
      <c r="L111" s="338"/>
      <c r="M111" s="468"/>
      <c r="O111" s="337"/>
      <c r="P111" s="337"/>
      <c r="Q111" s="337"/>
      <c r="R111" s="337"/>
      <c r="S111" s="337"/>
      <c r="T111" s="360"/>
      <c r="U111" s="337"/>
      <c r="V111" s="337"/>
      <c r="W111" s="337"/>
      <c r="X111" s="337"/>
      <c r="Y111" s="337"/>
      <c r="Z111" s="337"/>
      <c r="AA111" s="337"/>
      <c r="AB111" s="337"/>
      <c r="AC111" s="337"/>
      <c r="AD111" s="337"/>
      <c r="AE111" s="337"/>
      <c r="AT111" s="323" t="s">
        <v>147</v>
      </c>
      <c r="AU111" s="323" t="s">
        <v>143</v>
      </c>
    </row>
    <row r="112" spans="1:65" s="341" customFormat="1" ht="33" customHeight="1">
      <c r="A112" s="337"/>
      <c r="B112" s="338"/>
      <c r="C112" s="452" t="s">
        <v>229</v>
      </c>
      <c r="D112" s="452" t="s">
        <v>137</v>
      </c>
      <c r="E112" s="453" t="s">
        <v>1306</v>
      </c>
      <c r="F112" s="454" t="s">
        <v>1307</v>
      </c>
      <c r="G112" s="455" t="s">
        <v>153</v>
      </c>
      <c r="H112" s="456">
        <v>1</v>
      </c>
      <c r="I112" s="457"/>
      <c r="J112" s="458">
        <f>ROUND(I112*H112,2)</f>
        <v>0</v>
      </c>
      <c r="K112" s="454" t="s">
        <v>141</v>
      </c>
      <c r="L112" s="338"/>
      <c r="M112" s="459" t="s">
        <v>19</v>
      </c>
      <c r="N112" s="460" t="s">
        <v>42</v>
      </c>
      <c r="O112" s="337"/>
      <c r="P112" s="461">
        <f>O112*H112</f>
        <v>0</v>
      </c>
      <c r="Q112" s="461">
        <v>1.4999999999999999E-4</v>
      </c>
      <c r="R112" s="461">
        <f>Q112*H112</f>
        <v>1.4999999999999999E-4</v>
      </c>
      <c r="S112" s="461">
        <v>0</v>
      </c>
      <c r="T112" s="462">
        <f>S112*H112</f>
        <v>0</v>
      </c>
      <c r="U112" s="337"/>
      <c r="V112" s="337"/>
      <c r="W112" s="337"/>
      <c r="X112" s="337"/>
      <c r="Y112" s="337"/>
      <c r="Z112" s="337"/>
      <c r="AA112" s="337"/>
      <c r="AB112" s="337"/>
      <c r="AC112" s="337"/>
      <c r="AD112" s="337"/>
      <c r="AE112" s="337"/>
      <c r="AR112" s="463" t="s">
        <v>243</v>
      </c>
      <c r="AT112" s="463" t="s">
        <v>137</v>
      </c>
      <c r="AU112" s="463" t="s">
        <v>143</v>
      </c>
      <c r="AY112" s="323" t="s">
        <v>134</v>
      </c>
      <c r="BE112" s="464">
        <f>IF(N112="základní",J112,0)</f>
        <v>0</v>
      </c>
      <c r="BF112" s="464">
        <f>IF(N112="snížená",J112,0)</f>
        <v>0</v>
      </c>
      <c r="BG112" s="464">
        <f>IF(N112="zákl. přenesená",J112,0)</f>
        <v>0</v>
      </c>
      <c r="BH112" s="464">
        <f>IF(N112="sníž. přenesená",J112,0)</f>
        <v>0</v>
      </c>
      <c r="BI112" s="464">
        <f>IF(N112="nulová",J112,0)</f>
        <v>0</v>
      </c>
      <c r="BJ112" s="323" t="s">
        <v>79</v>
      </c>
      <c r="BK112" s="464">
        <f>ROUND(I112*H112,2)</f>
        <v>0</v>
      </c>
      <c r="BL112" s="323" t="s">
        <v>243</v>
      </c>
      <c r="BM112" s="463" t="s">
        <v>1308</v>
      </c>
    </row>
    <row r="113" spans="1:65" s="341" customFormat="1">
      <c r="A113" s="337"/>
      <c r="B113" s="338"/>
      <c r="C113" s="337"/>
      <c r="D113" s="465" t="s">
        <v>147</v>
      </c>
      <c r="E113" s="337"/>
      <c r="F113" s="466" t="s">
        <v>1309</v>
      </c>
      <c r="G113" s="337"/>
      <c r="H113" s="337"/>
      <c r="I113" s="467"/>
      <c r="J113" s="337"/>
      <c r="K113" s="337"/>
      <c r="L113" s="338"/>
      <c r="M113" s="468"/>
      <c r="O113" s="337"/>
      <c r="P113" s="337"/>
      <c r="Q113" s="337"/>
      <c r="R113" s="337"/>
      <c r="S113" s="337"/>
      <c r="T113" s="360"/>
      <c r="U113" s="337"/>
      <c r="V113" s="337"/>
      <c r="W113" s="337"/>
      <c r="X113" s="337"/>
      <c r="Y113" s="337"/>
      <c r="Z113" s="337"/>
      <c r="AA113" s="337"/>
      <c r="AB113" s="337"/>
      <c r="AC113" s="337"/>
      <c r="AD113" s="337"/>
      <c r="AE113" s="337"/>
      <c r="AT113" s="323" t="s">
        <v>147</v>
      </c>
      <c r="AU113" s="323" t="s">
        <v>143</v>
      </c>
    </row>
    <row r="114" spans="1:65" s="341" customFormat="1" ht="24.15" customHeight="1">
      <c r="A114" s="337"/>
      <c r="B114" s="338"/>
      <c r="C114" s="469" t="s">
        <v>234</v>
      </c>
      <c r="D114" s="469" t="s">
        <v>297</v>
      </c>
      <c r="E114" s="470" t="s">
        <v>1310</v>
      </c>
      <c r="F114" s="471" t="s">
        <v>1311</v>
      </c>
      <c r="G114" s="472" t="s">
        <v>1312</v>
      </c>
      <c r="H114" s="473">
        <v>1</v>
      </c>
      <c r="I114" s="474"/>
      <c r="J114" s="475">
        <f>ROUND(I114*H114,2)</f>
        <v>0</v>
      </c>
      <c r="K114" s="471" t="s">
        <v>1313</v>
      </c>
      <c r="L114" s="476"/>
      <c r="M114" s="477" t="s">
        <v>19</v>
      </c>
      <c r="N114" s="478" t="s">
        <v>42</v>
      </c>
      <c r="O114" s="337"/>
      <c r="P114" s="461">
        <f>O114*H114</f>
        <v>0</v>
      </c>
      <c r="Q114" s="461">
        <v>3.16E-3</v>
      </c>
      <c r="R114" s="461">
        <f>Q114*H114</f>
        <v>3.16E-3</v>
      </c>
      <c r="S114" s="461">
        <v>0</v>
      </c>
      <c r="T114" s="462">
        <f>S114*H114</f>
        <v>0</v>
      </c>
      <c r="U114" s="337"/>
      <c r="V114" s="337"/>
      <c r="W114" s="337"/>
      <c r="X114" s="337"/>
      <c r="Y114" s="337"/>
      <c r="Z114" s="337"/>
      <c r="AA114" s="337"/>
      <c r="AB114" s="337"/>
      <c r="AC114" s="337"/>
      <c r="AD114" s="337"/>
      <c r="AE114" s="337"/>
      <c r="AR114" s="463" t="s">
        <v>344</v>
      </c>
      <c r="AT114" s="463" t="s">
        <v>297</v>
      </c>
      <c r="AU114" s="463" t="s">
        <v>143</v>
      </c>
      <c r="AY114" s="323" t="s">
        <v>134</v>
      </c>
      <c r="BE114" s="464">
        <f>IF(N114="základní",J114,0)</f>
        <v>0</v>
      </c>
      <c r="BF114" s="464">
        <f>IF(N114="snížená",J114,0)</f>
        <v>0</v>
      </c>
      <c r="BG114" s="464">
        <f>IF(N114="zákl. přenesená",J114,0)</f>
        <v>0</v>
      </c>
      <c r="BH114" s="464">
        <f>IF(N114="sníž. přenesená",J114,0)</f>
        <v>0</v>
      </c>
      <c r="BI114" s="464">
        <f>IF(N114="nulová",J114,0)</f>
        <v>0</v>
      </c>
      <c r="BJ114" s="323" t="s">
        <v>79</v>
      </c>
      <c r="BK114" s="464">
        <f>ROUND(I114*H114,2)</f>
        <v>0</v>
      </c>
      <c r="BL114" s="323" t="s">
        <v>243</v>
      </c>
      <c r="BM114" s="463" t="s">
        <v>1314</v>
      </c>
    </row>
    <row r="115" spans="1:65" s="341" customFormat="1" ht="16.5" customHeight="1">
      <c r="A115" s="337"/>
      <c r="B115" s="338"/>
      <c r="C115" s="452" t="s">
        <v>8</v>
      </c>
      <c r="D115" s="452" t="s">
        <v>137</v>
      </c>
      <c r="E115" s="453" t="s">
        <v>1315</v>
      </c>
      <c r="F115" s="454" t="s">
        <v>1316</v>
      </c>
      <c r="G115" s="455" t="s">
        <v>153</v>
      </c>
      <c r="H115" s="456">
        <v>2</v>
      </c>
      <c r="I115" s="457"/>
      <c r="J115" s="458">
        <f>ROUND(I115*H115,2)</f>
        <v>0</v>
      </c>
      <c r="K115" s="454" t="s">
        <v>141</v>
      </c>
      <c r="L115" s="338"/>
      <c r="M115" s="459" t="s">
        <v>19</v>
      </c>
      <c r="N115" s="460" t="s">
        <v>42</v>
      </c>
      <c r="O115" s="337"/>
      <c r="P115" s="461">
        <f>O115*H115</f>
        <v>0</v>
      </c>
      <c r="Q115" s="461">
        <v>0</v>
      </c>
      <c r="R115" s="461">
        <f>Q115*H115</f>
        <v>0</v>
      </c>
      <c r="S115" s="461">
        <v>3.0999999999999999E-3</v>
      </c>
      <c r="T115" s="462">
        <f>S115*H115</f>
        <v>6.1999999999999998E-3</v>
      </c>
      <c r="U115" s="337"/>
      <c r="V115" s="337"/>
      <c r="W115" s="337"/>
      <c r="X115" s="337"/>
      <c r="Y115" s="337"/>
      <c r="Z115" s="337"/>
      <c r="AA115" s="337"/>
      <c r="AB115" s="337"/>
      <c r="AC115" s="337"/>
      <c r="AD115" s="337"/>
      <c r="AE115" s="337"/>
      <c r="AR115" s="463" t="s">
        <v>243</v>
      </c>
      <c r="AT115" s="463" t="s">
        <v>137</v>
      </c>
      <c r="AU115" s="463" t="s">
        <v>143</v>
      </c>
      <c r="AY115" s="323" t="s">
        <v>134</v>
      </c>
      <c r="BE115" s="464">
        <f>IF(N115="základní",J115,0)</f>
        <v>0</v>
      </c>
      <c r="BF115" s="464">
        <f>IF(N115="snížená",J115,0)</f>
        <v>0</v>
      </c>
      <c r="BG115" s="464">
        <f>IF(N115="zákl. přenesená",J115,0)</f>
        <v>0</v>
      </c>
      <c r="BH115" s="464">
        <f>IF(N115="sníž. přenesená",J115,0)</f>
        <v>0</v>
      </c>
      <c r="BI115" s="464">
        <f>IF(N115="nulová",J115,0)</f>
        <v>0</v>
      </c>
      <c r="BJ115" s="323" t="s">
        <v>79</v>
      </c>
      <c r="BK115" s="464">
        <f>ROUND(I115*H115,2)</f>
        <v>0</v>
      </c>
      <c r="BL115" s="323" t="s">
        <v>243</v>
      </c>
      <c r="BM115" s="463" t="s">
        <v>1317</v>
      </c>
    </row>
    <row r="116" spans="1:65" s="341" customFormat="1">
      <c r="A116" s="337"/>
      <c r="B116" s="338"/>
      <c r="C116" s="337"/>
      <c r="D116" s="465" t="s">
        <v>147</v>
      </c>
      <c r="E116" s="337"/>
      <c r="F116" s="466" t="s">
        <v>1318</v>
      </c>
      <c r="G116" s="337"/>
      <c r="H116" s="337"/>
      <c r="I116" s="467"/>
      <c r="J116" s="337"/>
      <c r="K116" s="337"/>
      <c r="L116" s="338"/>
      <c r="M116" s="468"/>
      <c r="O116" s="337"/>
      <c r="P116" s="337"/>
      <c r="Q116" s="337"/>
      <c r="R116" s="337"/>
      <c r="S116" s="337"/>
      <c r="T116" s="360"/>
      <c r="U116" s="337"/>
      <c r="V116" s="337"/>
      <c r="W116" s="337"/>
      <c r="X116" s="337"/>
      <c r="Y116" s="337"/>
      <c r="Z116" s="337"/>
      <c r="AA116" s="337"/>
      <c r="AB116" s="337"/>
      <c r="AC116" s="337"/>
      <c r="AD116" s="337"/>
      <c r="AE116" s="337"/>
      <c r="AT116" s="323" t="s">
        <v>147</v>
      </c>
      <c r="AU116" s="323" t="s">
        <v>143</v>
      </c>
    </row>
    <row r="117" spans="1:65" s="341" customFormat="1" ht="24.15" customHeight="1">
      <c r="A117" s="337"/>
      <c r="B117" s="338"/>
      <c r="C117" s="452" t="s">
        <v>243</v>
      </c>
      <c r="D117" s="452" t="s">
        <v>137</v>
      </c>
      <c r="E117" s="453" t="s">
        <v>1319</v>
      </c>
      <c r="F117" s="454" t="s">
        <v>1320</v>
      </c>
      <c r="G117" s="455" t="s">
        <v>153</v>
      </c>
      <c r="H117" s="456">
        <v>1</v>
      </c>
      <c r="I117" s="457"/>
      <c r="J117" s="458">
        <f>ROUND(I117*H117,2)</f>
        <v>0</v>
      </c>
      <c r="K117" s="454" t="s">
        <v>141</v>
      </c>
      <c r="L117" s="338"/>
      <c r="M117" s="459" t="s">
        <v>19</v>
      </c>
      <c r="N117" s="460" t="s">
        <v>42</v>
      </c>
      <c r="O117" s="337"/>
      <c r="P117" s="461">
        <f>O117*H117</f>
        <v>0</v>
      </c>
      <c r="Q117" s="461">
        <v>1.7000000000000001E-4</v>
      </c>
      <c r="R117" s="461">
        <f>Q117*H117</f>
        <v>1.7000000000000001E-4</v>
      </c>
      <c r="S117" s="461">
        <v>0</v>
      </c>
      <c r="T117" s="462">
        <f>S117*H117</f>
        <v>0</v>
      </c>
      <c r="U117" s="337"/>
      <c r="V117" s="337"/>
      <c r="W117" s="337"/>
      <c r="X117" s="337"/>
      <c r="Y117" s="337"/>
      <c r="Z117" s="337"/>
      <c r="AA117" s="337"/>
      <c r="AB117" s="337"/>
      <c r="AC117" s="337"/>
      <c r="AD117" s="337"/>
      <c r="AE117" s="337"/>
      <c r="AR117" s="463" t="s">
        <v>243</v>
      </c>
      <c r="AT117" s="463" t="s">
        <v>137</v>
      </c>
      <c r="AU117" s="463" t="s">
        <v>143</v>
      </c>
      <c r="AY117" s="323" t="s">
        <v>134</v>
      </c>
      <c r="BE117" s="464">
        <f>IF(N117="základní",J117,0)</f>
        <v>0</v>
      </c>
      <c r="BF117" s="464">
        <f>IF(N117="snížená",J117,0)</f>
        <v>0</v>
      </c>
      <c r="BG117" s="464">
        <f>IF(N117="zákl. přenesená",J117,0)</f>
        <v>0</v>
      </c>
      <c r="BH117" s="464">
        <f>IF(N117="sníž. přenesená",J117,0)</f>
        <v>0</v>
      </c>
      <c r="BI117" s="464">
        <f>IF(N117="nulová",J117,0)</f>
        <v>0</v>
      </c>
      <c r="BJ117" s="323" t="s">
        <v>79</v>
      </c>
      <c r="BK117" s="464">
        <f>ROUND(I117*H117,2)</f>
        <v>0</v>
      </c>
      <c r="BL117" s="323" t="s">
        <v>243</v>
      </c>
      <c r="BM117" s="463" t="s">
        <v>1321</v>
      </c>
    </row>
    <row r="118" spans="1:65" s="341" customFormat="1">
      <c r="A118" s="337"/>
      <c r="B118" s="338"/>
      <c r="C118" s="337"/>
      <c r="D118" s="465" t="s">
        <v>147</v>
      </c>
      <c r="E118" s="337"/>
      <c r="F118" s="466" t="s">
        <v>1322</v>
      </c>
      <c r="G118" s="337"/>
      <c r="H118" s="337"/>
      <c r="I118" s="467"/>
      <c r="J118" s="337"/>
      <c r="K118" s="337"/>
      <c r="L118" s="338"/>
      <c r="M118" s="468"/>
      <c r="O118" s="337"/>
      <c r="P118" s="337"/>
      <c r="Q118" s="337"/>
      <c r="R118" s="337"/>
      <c r="S118" s="337"/>
      <c r="T118" s="360"/>
      <c r="U118" s="337"/>
      <c r="V118" s="337"/>
      <c r="W118" s="337"/>
      <c r="X118" s="337"/>
      <c r="Y118" s="337"/>
      <c r="Z118" s="337"/>
      <c r="AA118" s="337"/>
      <c r="AB118" s="337"/>
      <c r="AC118" s="337"/>
      <c r="AD118" s="337"/>
      <c r="AE118" s="337"/>
      <c r="AT118" s="323" t="s">
        <v>147</v>
      </c>
      <c r="AU118" s="323" t="s">
        <v>143</v>
      </c>
    </row>
    <row r="119" spans="1:65" s="341" customFormat="1" ht="24.15" customHeight="1">
      <c r="A119" s="337"/>
      <c r="B119" s="338"/>
      <c r="C119" s="452" t="s">
        <v>248</v>
      </c>
      <c r="D119" s="452" t="s">
        <v>137</v>
      </c>
      <c r="E119" s="453" t="s">
        <v>1323</v>
      </c>
      <c r="F119" s="454" t="s">
        <v>1324</v>
      </c>
      <c r="G119" s="455" t="s">
        <v>189</v>
      </c>
      <c r="H119" s="456">
        <v>19</v>
      </c>
      <c r="I119" s="457"/>
      <c r="J119" s="458">
        <f>ROUND(I119*H119,2)</f>
        <v>0</v>
      </c>
      <c r="K119" s="454" t="s">
        <v>141</v>
      </c>
      <c r="L119" s="338"/>
      <c r="M119" s="459" t="s">
        <v>19</v>
      </c>
      <c r="N119" s="460" t="s">
        <v>42</v>
      </c>
      <c r="O119" s="337"/>
      <c r="P119" s="461">
        <f>O119*H119</f>
        <v>0</v>
      </c>
      <c r="Q119" s="461">
        <v>0</v>
      </c>
      <c r="R119" s="461">
        <f>Q119*H119</f>
        <v>0</v>
      </c>
      <c r="S119" s="461">
        <v>0</v>
      </c>
      <c r="T119" s="462">
        <f>S119*H119</f>
        <v>0</v>
      </c>
      <c r="U119" s="337"/>
      <c r="V119" s="337"/>
      <c r="W119" s="337"/>
      <c r="X119" s="337"/>
      <c r="Y119" s="337"/>
      <c r="Z119" s="337"/>
      <c r="AA119" s="337"/>
      <c r="AB119" s="337"/>
      <c r="AC119" s="337"/>
      <c r="AD119" s="337"/>
      <c r="AE119" s="337"/>
      <c r="AR119" s="463" t="s">
        <v>243</v>
      </c>
      <c r="AT119" s="463" t="s">
        <v>137</v>
      </c>
      <c r="AU119" s="463" t="s">
        <v>143</v>
      </c>
      <c r="AY119" s="323" t="s">
        <v>134</v>
      </c>
      <c r="BE119" s="464">
        <f>IF(N119="základní",J119,0)</f>
        <v>0</v>
      </c>
      <c r="BF119" s="464">
        <f>IF(N119="snížená",J119,0)</f>
        <v>0</v>
      </c>
      <c r="BG119" s="464">
        <f>IF(N119="zákl. přenesená",J119,0)</f>
        <v>0</v>
      </c>
      <c r="BH119" s="464">
        <f>IF(N119="sníž. přenesená",J119,0)</f>
        <v>0</v>
      </c>
      <c r="BI119" s="464">
        <f>IF(N119="nulová",J119,0)</f>
        <v>0</v>
      </c>
      <c r="BJ119" s="323" t="s">
        <v>79</v>
      </c>
      <c r="BK119" s="464">
        <f>ROUND(I119*H119,2)</f>
        <v>0</v>
      </c>
      <c r="BL119" s="323" t="s">
        <v>243</v>
      </c>
      <c r="BM119" s="463" t="s">
        <v>1325</v>
      </c>
    </row>
    <row r="120" spans="1:65" s="341" customFormat="1">
      <c r="A120" s="337"/>
      <c r="B120" s="338"/>
      <c r="C120" s="337"/>
      <c r="D120" s="465" t="s">
        <v>147</v>
      </c>
      <c r="E120" s="337"/>
      <c r="F120" s="466" t="s">
        <v>1326</v>
      </c>
      <c r="G120" s="337"/>
      <c r="H120" s="337"/>
      <c r="I120" s="467"/>
      <c r="J120" s="337"/>
      <c r="K120" s="337"/>
      <c r="L120" s="338"/>
      <c r="M120" s="468"/>
      <c r="O120" s="337"/>
      <c r="P120" s="337"/>
      <c r="Q120" s="337"/>
      <c r="R120" s="337"/>
      <c r="S120" s="337"/>
      <c r="T120" s="360"/>
      <c r="U120" s="337"/>
      <c r="V120" s="337"/>
      <c r="W120" s="337"/>
      <c r="X120" s="337"/>
      <c r="Y120" s="337"/>
      <c r="Z120" s="337"/>
      <c r="AA120" s="337"/>
      <c r="AB120" s="337"/>
      <c r="AC120" s="337"/>
      <c r="AD120" s="337"/>
      <c r="AE120" s="337"/>
      <c r="AT120" s="323" t="s">
        <v>147</v>
      </c>
      <c r="AU120" s="323" t="s">
        <v>143</v>
      </c>
    </row>
    <row r="121" spans="1:65" s="341" customFormat="1" ht="44.25" customHeight="1">
      <c r="A121" s="337"/>
      <c r="B121" s="338"/>
      <c r="C121" s="452" t="s">
        <v>255</v>
      </c>
      <c r="D121" s="452" t="s">
        <v>137</v>
      </c>
      <c r="E121" s="453" t="s">
        <v>1327</v>
      </c>
      <c r="F121" s="454" t="s">
        <v>1328</v>
      </c>
      <c r="G121" s="455" t="s">
        <v>166</v>
      </c>
      <c r="H121" s="456">
        <v>0.25</v>
      </c>
      <c r="I121" s="457"/>
      <c r="J121" s="458">
        <f>ROUND(I121*H121,2)</f>
        <v>0</v>
      </c>
      <c r="K121" s="454" t="s">
        <v>141</v>
      </c>
      <c r="L121" s="338"/>
      <c r="M121" s="459" t="s">
        <v>19</v>
      </c>
      <c r="N121" s="460" t="s">
        <v>42</v>
      </c>
      <c r="O121" s="337"/>
      <c r="P121" s="461">
        <f>O121*H121</f>
        <v>0</v>
      </c>
      <c r="Q121" s="461">
        <v>0</v>
      </c>
      <c r="R121" s="461">
        <f>Q121*H121</f>
        <v>0</v>
      </c>
      <c r="S121" s="461">
        <v>0</v>
      </c>
      <c r="T121" s="462">
        <f>S121*H121</f>
        <v>0</v>
      </c>
      <c r="U121" s="337"/>
      <c r="V121" s="337"/>
      <c r="W121" s="337"/>
      <c r="X121" s="337"/>
      <c r="Y121" s="337"/>
      <c r="Z121" s="337"/>
      <c r="AA121" s="337"/>
      <c r="AB121" s="337"/>
      <c r="AC121" s="337"/>
      <c r="AD121" s="337"/>
      <c r="AE121" s="337"/>
      <c r="AR121" s="463" t="s">
        <v>243</v>
      </c>
      <c r="AT121" s="463" t="s">
        <v>137</v>
      </c>
      <c r="AU121" s="463" t="s">
        <v>143</v>
      </c>
      <c r="AY121" s="323" t="s">
        <v>134</v>
      </c>
      <c r="BE121" s="464">
        <f>IF(N121="základní",J121,0)</f>
        <v>0</v>
      </c>
      <c r="BF121" s="464">
        <f>IF(N121="snížená",J121,0)</f>
        <v>0</v>
      </c>
      <c r="BG121" s="464">
        <f>IF(N121="zákl. přenesená",J121,0)</f>
        <v>0</v>
      </c>
      <c r="BH121" s="464">
        <f>IF(N121="sníž. přenesená",J121,0)</f>
        <v>0</v>
      </c>
      <c r="BI121" s="464">
        <f>IF(N121="nulová",J121,0)</f>
        <v>0</v>
      </c>
      <c r="BJ121" s="323" t="s">
        <v>79</v>
      </c>
      <c r="BK121" s="464">
        <f>ROUND(I121*H121,2)</f>
        <v>0</v>
      </c>
      <c r="BL121" s="323" t="s">
        <v>243</v>
      </c>
      <c r="BM121" s="463" t="s">
        <v>1329</v>
      </c>
    </row>
    <row r="122" spans="1:65" s="341" customFormat="1">
      <c r="A122" s="337"/>
      <c r="B122" s="338"/>
      <c r="C122" s="337"/>
      <c r="D122" s="465" t="s">
        <v>147</v>
      </c>
      <c r="E122" s="337"/>
      <c r="F122" s="466" t="s">
        <v>1330</v>
      </c>
      <c r="G122" s="337"/>
      <c r="H122" s="337"/>
      <c r="I122" s="467"/>
      <c r="J122" s="337"/>
      <c r="K122" s="337"/>
      <c r="L122" s="338"/>
      <c r="M122" s="468"/>
      <c r="O122" s="337"/>
      <c r="P122" s="337"/>
      <c r="Q122" s="337"/>
      <c r="R122" s="337"/>
      <c r="S122" s="337"/>
      <c r="T122" s="360"/>
      <c r="U122" s="337"/>
      <c r="V122" s="337"/>
      <c r="W122" s="337"/>
      <c r="X122" s="337"/>
      <c r="Y122" s="337"/>
      <c r="Z122" s="337"/>
      <c r="AA122" s="337"/>
      <c r="AB122" s="337"/>
      <c r="AC122" s="337"/>
      <c r="AD122" s="337"/>
      <c r="AE122" s="337"/>
      <c r="AT122" s="323" t="s">
        <v>147</v>
      </c>
      <c r="AU122" s="323" t="s">
        <v>143</v>
      </c>
    </row>
    <row r="123" spans="1:65" s="341" customFormat="1" ht="24.15" customHeight="1">
      <c r="A123" s="337"/>
      <c r="B123" s="338"/>
      <c r="C123" s="452" t="s">
        <v>262</v>
      </c>
      <c r="D123" s="452" t="s">
        <v>137</v>
      </c>
      <c r="E123" s="453" t="s">
        <v>1331</v>
      </c>
      <c r="F123" s="454" t="s">
        <v>1332</v>
      </c>
      <c r="G123" s="455" t="s">
        <v>153</v>
      </c>
      <c r="H123" s="456">
        <v>1</v>
      </c>
      <c r="I123" s="457"/>
      <c r="J123" s="458">
        <f>ROUND(I123*H123,2)</f>
        <v>0</v>
      </c>
      <c r="K123" s="454" t="s">
        <v>141</v>
      </c>
      <c r="L123" s="338"/>
      <c r="M123" s="459" t="s">
        <v>19</v>
      </c>
      <c r="N123" s="460" t="s">
        <v>42</v>
      </c>
      <c r="O123" s="337"/>
      <c r="P123" s="461">
        <f>O123*H123</f>
        <v>0</v>
      </c>
      <c r="Q123" s="461">
        <v>0</v>
      </c>
      <c r="R123" s="461">
        <f>Q123*H123</f>
        <v>0</v>
      </c>
      <c r="S123" s="461">
        <v>0</v>
      </c>
      <c r="T123" s="462">
        <f>S123*H123</f>
        <v>0</v>
      </c>
      <c r="U123" s="337"/>
      <c r="V123" s="337"/>
      <c r="W123" s="337"/>
      <c r="X123" s="337"/>
      <c r="Y123" s="337"/>
      <c r="Z123" s="337"/>
      <c r="AA123" s="337"/>
      <c r="AB123" s="337"/>
      <c r="AC123" s="337"/>
      <c r="AD123" s="337"/>
      <c r="AE123" s="337"/>
      <c r="AR123" s="463" t="s">
        <v>243</v>
      </c>
      <c r="AT123" s="463" t="s">
        <v>137</v>
      </c>
      <c r="AU123" s="463" t="s">
        <v>143</v>
      </c>
      <c r="AY123" s="323" t="s">
        <v>134</v>
      </c>
      <c r="BE123" s="464">
        <f>IF(N123="základní",J123,0)</f>
        <v>0</v>
      </c>
      <c r="BF123" s="464">
        <f>IF(N123="snížená",J123,0)</f>
        <v>0</v>
      </c>
      <c r="BG123" s="464">
        <f>IF(N123="zákl. přenesená",J123,0)</f>
        <v>0</v>
      </c>
      <c r="BH123" s="464">
        <f>IF(N123="sníž. přenesená",J123,0)</f>
        <v>0</v>
      </c>
      <c r="BI123" s="464">
        <f>IF(N123="nulová",J123,0)</f>
        <v>0</v>
      </c>
      <c r="BJ123" s="323" t="s">
        <v>79</v>
      </c>
      <c r="BK123" s="464">
        <f>ROUND(I123*H123,2)</f>
        <v>0</v>
      </c>
      <c r="BL123" s="323" t="s">
        <v>243</v>
      </c>
      <c r="BM123" s="463" t="s">
        <v>1333</v>
      </c>
    </row>
    <row r="124" spans="1:65" s="341" customFormat="1">
      <c r="A124" s="337"/>
      <c r="B124" s="338"/>
      <c r="C124" s="337"/>
      <c r="D124" s="465" t="s">
        <v>147</v>
      </c>
      <c r="E124" s="337"/>
      <c r="F124" s="466" t="s">
        <v>1334</v>
      </c>
      <c r="G124" s="337"/>
      <c r="H124" s="337"/>
      <c r="I124" s="467"/>
      <c r="J124" s="337"/>
      <c r="K124" s="337"/>
      <c r="L124" s="338"/>
      <c r="M124" s="468"/>
      <c r="O124" s="337"/>
      <c r="P124" s="337"/>
      <c r="Q124" s="337"/>
      <c r="R124" s="337"/>
      <c r="S124" s="337"/>
      <c r="T124" s="360"/>
      <c r="U124" s="337"/>
      <c r="V124" s="337"/>
      <c r="W124" s="337"/>
      <c r="X124" s="337"/>
      <c r="Y124" s="337"/>
      <c r="Z124" s="337"/>
      <c r="AA124" s="337"/>
      <c r="AB124" s="337"/>
      <c r="AC124" s="337"/>
      <c r="AD124" s="337"/>
      <c r="AE124" s="337"/>
      <c r="AT124" s="323" t="s">
        <v>147</v>
      </c>
      <c r="AU124" s="323" t="s">
        <v>143</v>
      </c>
    </row>
    <row r="125" spans="1:65" s="341" customFormat="1" ht="16.5" customHeight="1">
      <c r="A125" s="337"/>
      <c r="B125" s="338"/>
      <c r="C125" s="452" t="s">
        <v>269</v>
      </c>
      <c r="D125" s="452" t="s">
        <v>137</v>
      </c>
      <c r="E125" s="453" t="s">
        <v>1335</v>
      </c>
      <c r="F125" s="454" t="s">
        <v>1336</v>
      </c>
      <c r="G125" s="455" t="s">
        <v>1337</v>
      </c>
      <c r="H125" s="456">
        <v>12</v>
      </c>
      <c r="I125" s="457"/>
      <c r="J125" s="458">
        <f>ROUND(I125*H125,2)</f>
        <v>0</v>
      </c>
      <c r="K125" s="454" t="s">
        <v>19</v>
      </c>
      <c r="L125" s="338"/>
      <c r="M125" s="459" t="s">
        <v>19</v>
      </c>
      <c r="N125" s="460" t="s">
        <v>42</v>
      </c>
      <c r="O125" s="337"/>
      <c r="P125" s="461">
        <f>O125*H125</f>
        <v>0</v>
      </c>
      <c r="Q125" s="461">
        <v>0</v>
      </c>
      <c r="R125" s="461">
        <f>Q125*H125</f>
        <v>0</v>
      </c>
      <c r="S125" s="461">
        <v>0</v>
      </c>
      <c r="T125" s="462">
        <f>S125*H125</f>
        <v>0</v>
      </c>
      <c r="U125" s="337"/>
      <c r="V125" s="337"/>
      <c r="W125" s="337"/>
      <c r="X125" s="337"/>
      <c r="Y125" s="337"/>
      <c r="Z125" s="337"/>
      <c r="AA125" s="337"/>
      <c r="AB125" s="337"/>
      <c r="AC125" s="337"/>
      <c r="AD125" s="337"/>
      <c r="AE125" s="337"/>
      <c r="AR125" s="463" t="s">
        <v>243</v>
      </c>
      <c r="AT125" s="463" t="s">
        <v>137</v>
      </c>
      <c r="AU125" s="463" t="s">
        <v>143</v>
      </c>
      <c r="AY125" s="323" t="s">
        <v>134</v>
      </c>
      <c r="BE125" s="464">
        <f>IF(N125="základní",J125,0)</f>
        <v>0</v>
      </c>
      <c r="BF125" s="464">
        <f>IF(N125="snížená",J125,0)</f>
        <v>0</v>
      </c>
      <c r="BG125" s="464">
        <f>IF(N125="zákl. přenesená",J125,0)</f>
        <v>0</v>
      </c>
      <c r="BH125" s="464">
        <f>IF(N125="sníž. přenesená",J125,0)</f>
        <v>0</v>
      </c>
      <c r="BI125" s="464">
        <f>IF(N125="nulová",J125,0)</f>
        <v>0</v>
      </c>
      <c r="BJ125" s="323" t="s">
        <v>79</v>
      </c>
      <c r="BK125" s="464">
        <f>ROUND(I125*H125,2)</f>
        <v>0</v>
      </c>
      <c r="BL125" s="323" t="s">
        <v>243</v>
      </c>
      <c r="BM125" s="463" t="s">
        <v>1338</v>
      </c>
    </row>
    <row r="126" spans="1:65" s="341" customFormat="1" ht="24.15" customHeight="1">
      <c r="A126" s="337"/>
      <c r="B126" s="338"/>
      <c r="C126" s="452" t="s">
        <v>7</v>
      </c>
      <c r="D126" s="452" t="s">
        <v>137</v>
      </c>
      <c r="E126" s="453" t="s">
        <v>1339</v>
      </c>
      <c r="F126" s="454" t="s">
        <v>1340</v>
      </c>
      <c r="G126" s="455" t="s">
        <v>454</v>
      </c>
      <c r="H126" s="456">
        <v>1</v>
      </c>
      <c r="I126" s="457"/>
      <c r="J126" s="458">
        <f>ROUND(I126*H126,2)</f>
        <v>0</v>
      </c>
      <c r="K126" s="454" t="s">
        <v>19</v>
      </c>
      <c r="L126" s="338"/>
      <c r="M126" s="459" t="s">
        <v>19</v>
      </c>
      <c r="N126" s="460" t="s">
        <v>42</v>
      </c>
      <c r="O126" s="337"/>
      <c r="P126" s="461">
        <f>O126*H126</f>
        <v>0</v>
      </c>
      <c r="Q126" s="461">
        <v>0</v>
      </c>
      <c r="R126" s="461">
        <f>Q126*H126</f>
        <v>0</v>
      </c>
      <c r="S126" s="461">
        <v>0</v>
      </c>
      <c r="T126" s="462">
        <f>S126*H126</f>
        <v>0</v>
      </c>
      <c r="U126" s="337"/>
      <c r="V126" s="337"/>
      <c r="W126" s="337"/>
      <c r="X126" s="337"/>
      <c r="Y126" s="337"/>
      <c r="Z126" s="337"/>
      <c r="AA126" s="337"/>
      <c r="AB126" s="337"/>
      <c r="AC126" s="337"/>
      <c r="AD126" s="337"/>
      <c r="AE126" s="337"/>
      <c r="AR126" s="463" t="s">
        <v>243</v>
      </c>
      <c r="AT126" s="463" t="s">
        <v>137</v>
      </c>
      <c r="AU126" s="463" t="s">
        <v>143</v>
      </c>
      <c r="AY126" s="323" t="s">
        <v>134</v>
      </c>
      <c r="BE126" s="464">
        <f>IF(N126="základní",J126,0)</f>
        <v>0</v>
      </c>
      <c r="BF126" s="464">
        <f>IF(N126="snížená",J126,0)</f>
        <v>0</v>
      </c>
      <c r="BG126" s="464">
        <f>IF(N126="zákl. přenesená",J126,0)</f>
        <v>0</v>
      </c>
      <c r="BH126" s="464">
        <f>IF(N126="sníž. přenesená",J126,0)</f>
        <v>0</v>
      </c>
      <c r="BI126" s="464">
        <f>IF(N126="nulová",J126,0)</f>
        <v>0</v>
      </c>
      <c r="BJ126" s="323" t="s">
        <v>79</v>
      </c>
      <c r="BK126" s="464">
        <f>ROUND(I126*H126,2)</f>
        <v>0</v>
      </c>
      <c r="BL126" s="323" t="s">
        <v>243</v>
      </c>
      <c r="BM126" s="463" t="s">
        <v>1341</v>
      </c>
    </row>
    <row r="127" spans="1:65" s="341" customFormat="1" ht="49" customHeight="1">
      <c r="A127" s="337"/>
      <c r="B127" s="338"/>
      <c r="C127" s="452" t="s">
        <v>282</v>
      </c>
      <c r="D127" s="452" t="s">
        <v>137</v>
      </c>
      <c r="E127" s="453" t="s">
        <v>1342</v>
      </c>
      <c r="F127" s="454" t="s">
        <v>1343</v>
      </c>
      <c r="G127" s="455" t="s">
        <v>166</v>
      </c>
      <c r="H127" s="456">
        <v>0.5</v>
      </c>
      <c r="I127" s="457"/>
      <c r="J127" s="458">
        <f>ROUND(I127*H127,2)</f>
        <v>0</v>
      </c>
      <c r="K127" s="454" t="s">
        <v>141</v>
      </c>
      <c r="L127" s="338"/>
      <c r="M127" s="459" t="s">
        <v>19</v>
      </c>
      <c r="N127" s="460" t="s">
        <v>42</v>
      </c>
      <c r="O127" s="337"/>
      <c r="P127" s="461">
        <f>O127*H127</f>
        <v>0</v>
      </c>
      <c r="Q127" s="461">
        <v>0</v>
      </c>
      <c r="R127" s="461">
        <f>Q127*H127</f>
        <v>0</v>
      </c>
      <c r="S127" s="461">
        <v>0</v>
      </c>
      <c r="T127" s="462">
        <f>S127*H127</f>
        <v>0</v>
      </c>
      <c r="U127" s="337"/>
      <c r="V127" s="337"/>
      <c r="W127" s="337"/>
      <c r="X127" s="337"/>
      <c r="Y127" s="337"/>
      <c r="Z127" s="337"/>
      <c r="AA127" s="337"/>
      <c r="AB127" s="337"/>
      <c r="AC127" s="337"/>
      <c r="AD127" s="337"/>
      <c r="AE127" s="337"/>
      <c r="AR127" s="463" t="s">
        <v>243</v>
      </c>
      <c r="AT127" s="463" t="s">
        <v>137</v>
      </c>
      <c r="AU127" s="463" t="s">
        <v>143</v>
      </c>
      <c r="AY127" s="323" t="s">
        <v>134</v>
      </c>
      <c r="BE127" s="464">
        <f>IF(N127="základní",J127,0)</f>
        <v>0</v>
      </c>
      <c r="BF127" s="464">
        <f>IF(N127="snížená",J127,0)</f>
        <v>0</v>
      </c>
      <c r="BG127" s="464">
        <f>IF(N127="zákl. přenesená",J127,0)</f>
        <v>0</v>
      </c>
      <c r="BH127" s="464">
        <f>IF(N127="sníž. přenesená",J127,0)</f>
        <v>0</v>
      </c>
      <c r="BI127" s="464">
        <f>IF(N127="nulová",J127,0)</f>
        <v>0</v>
      </c>
      <c r="BJ127" s="323" t="s">
        <v>79</v>
      </c>
      <c r="BK127" s="464">
        <f>ROUND(I127*H127,2)</f>
        <v>0</v>
      </c>
      <c r="BL127" s="323" t="s">
        <v>243</v>
      </c>
      <c r="BM127" s="463" t="s">
        <v>1344</v>
      </c>
    </row>
    <row r="128" spans="1:65" s="341" customFormat="1">
      <c r="A128" s="337"/>
      <c r="B128" s="338"/>
      <c r="C128" s="337"/>
      <c r="D128" s="465" t="s">
        <v>147</v>
      </c>
      <c r="E128" s="337"/>
      <c r="F128" s="466" t="s">
        <v>1345</v>
      </c>
      <c r="G128" s="337"/>
      <c r="H128" s="337"/>
      <c r="I128" s="467"/>
      <c r="J128" s="337"/>
      <c r="K128" s="337"/>
      <c r="L128" s="338"/>
      <c r="M128" s="468"/>
      <c r="O128" s="337"/>
      <c r="P128" s="337"/>
      <c r="Q128" s="337"/>
      <c r="R128" s="337"/>
      <c r="S128" s="337"/>
      <c r="T128" s="360"/>
      <c r="U128" s="337"/>
      <c r="V128" s="337"/>
      <c r="W128" s="337"/>
      <c r="X128" s="337"/>
      <c r="Y128" s="337"/>
      <c r="Z128" s="337"/>
      <c r="AA128" s="337"/>
      <c r="AB128" s="337"/>
      <c r="AC128" s="337"/>
      <c r="AD128" s="337"/>
      <c r="AE128" s="337"/>
      <c r="AT128" s="323" t="s">
        <v>147</v>
      </c>
      <c r="AU128" s="323" t="s">
        <v>143</v>
      </c>
    </row>
    <row r="129" spans="1:65" s="439" customFormat="1" ht="22.75" customHeight="1">
      <c r="B129" s="440"/>
      <c r="D129" s="441" t="s">
        <v>70</v>
      </c>
      <c r="E129" s="450" t="s">
        <v>1346</v>
      </c>
      <c r="F129" s="450" t="s">
        <v>1347</v>
      </c>
      <c r="I129" s="443"/>
      <c r="J129" s="451">
        <f>BK129</f>
        <v>0</v>
      </c>
      <c r="L129" s="440"/>
      <c r="M129" s="445"/>
      <c r="P129" s="446">
        <f>SUM(P130:P172)</f>
        <v>0</v>
      </c>
      <c r="R129" s="446">
        <f>SUM(R130:R172)</f>
        <v>3.6900000000000002E-2</v>
      </c>
      <c r="T129" s="447">
        <f>SUM(T130:T172)</f>
        <v>1.9220000000000001E-2</v>
      </c>
      <c r="AR129" s="441" t="s">
        <v>143</v>
      </c>
      <c r="AT129" s="448" t="s">
        <v>70</v>
      </c>
      <c r="AU129" s="448" t="s">
        <v>79</v>
      </c>
      <c r="AY129" s="441" t="s">
        <v>134</v>
      </c>
      <c r="BK129" s="449">
        <f>SUM(BK130:BK172)</f>
        <v>0</v>
      </c>
    </row>
    <row r="130" spans="1:65" s="341" customFormat="1" ht="24.15" customHeight="1">
      <c r="A130" s="337"/>
      <c r="B130" s="338"/>
      <c r="C130" s="452" t="s">
        <v>287</v>
      </c>
      <c r="D130" s="452" t="s">
        <v>137</v>
      </c>
      <c r="E130" s="453" t="s">
        <v>1348</v>
      </c>
      <c r="F130" s="454" t="s">
        <v>1349</v>
      </c>
      <c r="G130" s="455" t="s">
        <v>189</v>
      </c>
      <c r="H130" s="456">
        <v>4</v>
      </c>
      <c r="I130" s="457"/>
      <c r="J130" s="458">
        <f>ROUND(I130*H130,2)</f>
        <v>0</v>
      </c>
      <c r="K130" s="454" t="s">
        <v>141</v>
      </c>
      <c r="L130" s="338"/>
      <c r="M130" s="459" t="s">
        <v>19</v>
      </c>
      <c r="N130" s="460" t="s">
        <v>42</v>
      </c>
      <c r="O130" s="337"/>
      <c r="P130" s="461">
        <f>O130*H130</f>
        <v>0</v>
      </c>
      <c r="Q130" s="461">
        <v>0</v>
      </c>
      <c r="R130" s="461">
        <f>Q130*H130</f>
        <v>0</v>
      </c>
      <c r="S130" s="461">
        <v>2.1299999999999999E-3</v>
      </c>
      <c r="T130" s="462">
        <f>S130*H130</f>
        <v>8.5199999999999998E-3</v>
      </c>
      <c r="U130" s="337"/>
      <c r="V130" s="337"/>
      <c r="W130" s="337"/>
      <c r="X130" s="337"/>
      <c r="Y130" s="337"/>
      <c r="Z130" s="337"/>
      <c r="AA130" s="337"/>
      <c r="AB130" s="337"/>
      <c r="AC130" s="337"/>
      <c r="AD130" s="337"/>
      <c r="AE130" s="337"/>
      <c r="AR130" s="463" t="s">
        <v>243</v>
      </c>
      <c r="AT130" s="463" t="s">
        <v>137</v>
      </c>
      <c r="AU130" s="463" t="s">
        <v>143</v>
      </c>
      <c r="AY130" s="323" t="s">
        <v>134</v>
      </c>
      <c r="BE130" s="464">
        <f>IF(N130="základní",J130,0)</f>
        <v>0</v>
      </c>
      <c r="BF130" s="464">
        <f>IF(N130="snížená",J130,0)</f>
        <v>0</v>
      </c>
      <c r="BG130" s="464">
        <f>IF(N130="zákl. přenesená",J130,0)</f>
        <v>0</v>
      </c>
      <c r="BH130" s="464">
        <f>IF(N130="sníž. přenesená",J130,0)</f>
        <v>0</v>
      </c>
      <c r="BI130" s="464">
        <f>IF(N130="nulová",J130,0)</f>
        <v>0</v>
      </c>
      <c r="BJ130" s="323" t="s">
        <v>79</v>
      </c>
      <c r="BK130" s="464">
        <f>ROUND(I130*H130,2)</f>
        <v>0</v>
      </c>
      <c r="BL130" s="323" t="s">
        <v>243</v>
      </c>
      <c r="BM130" s="463" t="s">
        <v>1350</v>
      </c>
    </row>
    <row r="131" spans="1:65" s="341" customFormat="1">
      <c r="A131" s="337"/>
      <c r="B131" s="338"/>
      <c r="C131" s="337"/>
      <c r="D131" s="465" t="s">
        <v>147</v>
      </c>
      <c r="E131" s="337"/>
      <c r="F131" s="466" t="s">
        <v>1351</v>
      </c>
      <c r="G131" s="337"/>
      <c r="H131" s="337"/>
      <c r="I131" s="467"/>
      <c r="J131" s="337"/>
      <c r="K131" s="337"/>
      <c r="L131" s="338"/>
      <c r="M131" s="468"/>
      <c r="O131" s="337"/>
      <c r="P131" s="337"/>
      <c r="Q131" s="337"/>
      <c r="R131" s="337"/>
      <c r="S131" s="337"/>
      <c r="T131" s="360"/>
      <c r="U131" s="337"/>
      <c r="V131" s="337"/>
      <c r="W131" s="337"/>
      <c r="X131" s="337"/>
      <c r="Y131" s="337"/>
      <c r="Z131" s="337"/>
      <c r="AA131" s="337"/>
      <c r="AB131" s="337"/>
      <c r="AC131" s="337"/>
      <c r="AD131" s="337"/>
      <c r="AE131" s="337"/>
      <c r="AT131" s="323" t="s">
        <v>147</v>
      </c>
      <c r="AU131" s="323" t="s">
        <v>143</v>
      </c>
    </row>
    <row r="132" spans="1:65" s="341" customFormat="1" ht="16.5" customHeight="1">
      <c r="A132" s="337"/>
      <c r="B132" s="338"/>
      <c r="C132" s="452" t="s">
        <v>291</v>
      </c>
      <c r="D132" s="452" t="s">
        <v>137</v>
      </c>
      <c r="E132" s="453" t="s">
        <v>1352</v>
      </c>
      <c r="F132" s="454" t="s">
        <v>1353</v>
      </c>
      <c r="G132" s="455" t="s">
        <v>189</v>
      </c>
      <c r="H132" s="456">
        <v>13</v>
      </c>
      <c r="I132" s="457"/>
      <c r="J132" s="458">
        <f>ROUND(I132*H132,2)</f>
        <v>0</v>
      </c>
      <c r="K132" s="454" t="s">
        <v>141</v>
      </c>
      <c r="L132" s="338"/>
      <c r="M132" s="459" t="s">
        <v>19</v>
      </c>
      <c r="N132" s="460" t="s">
        <v>42</v>
      </c>
      <c r="O132" s="337"/>
      <c r="P132" s="461">
        <f>O132*H132</f>
        <v>0</v>
      </c>
      <c r="Q132" s="461">
        <v>0</v>
      </c>
      <c r="R132" s="461">
        <f>Q132*H132</f>
        <v>0</v>
      </c>
      <c r="S132" s="461">
        <v>2.7999999999999998E-4</v>
      </c>
      <c r="T132" s="462">
        <f>S132*H132</f>
        <v>3.6399999999999996E-3</v>
      </c>
      <c r="U132" s="337"/>
      <c r="V132" s="337"/>
      <c r="W132" s="337"/>
      <c r="X132" s="337"/>
      <c r="Y132" s="337"/>
      <c r="Z132" s="337"/>
      <c r="AA132" s="337"/>
      <c r="AB132" s="337"/>
      <c r="AC132" s="337"/>
      <c r="AD132" s="337"/>
      <c r="AE132" s="337"/>
      <c r="AR132" s="463" t="s">
        <v>243</v>
      </c>
      <c r="AT132" s="463" t="s">
        <v>137</v>
      </c>
      <c r="AU132" s="463" t="s">
        <v>143</v>
      </c>
      <c r="AY132" s="323" t="s">
        <v>134</v>
      </c>
      <c r="BE132" s="464">
        <f>IF(N132="základní",J132,0)</f>
        <v>0</v>
      </c>
      <c r="BF132" s="464">
        <f>IF(N132="snížená",J132,0)</f>
        <v>0</v>
      </c>
      <c r="BG132" s="464">
        <f>IF(N132="zákl. přenesená",J132,0)</f>
        <v>0</v>
      </c>
      <c r="BH132" s="464">
        <f>IF(N132="sníž. přenesená",J132,0)</f>
        <v>0</v>
      </c>
      <c r="BI132" s="464">
        <f>IF(N132="nulová",J132,0)</f>
        <v>0</v>
      </c>
      <c r="BJ132" s="323" t="s">
        <v>79</v>
      </c>
      <c r="BK132" s="464">
        <f>ROUND(I132*H132,2)</f>
        <v>0</v>
      </c>
      <c r="BL132" s="323" t="s">
        <v>243</v>
      </c>
      <c r="BM132" s="463" t="s">
        <v>1354</v>
      </c>
    </row>
    <row r="133" spans="1:65" s="341" customFormat="1">
      <c r="A133" s="337"/>
      <c r="B133" s="338"/>
      <c r="C133" s="337"/>
      <c r="D133" s="465" t="s">
        <v>147</v>
      </c>
      <c r="E133" s="337"/>
      <c r="F133" s="466" t="s">
        <v>1355</v>
      </c>
      <c r="G133" s="337"/>
      <c r="H133" s="337"/>
      <c r="I133" s="467"/>
      <c r="J133" s="337"/>
      <c r="K133" s="337"/>
      <c r="L133" s="338"/>
      <c r="M133" s="468"/>
      <c r="O133" s="337"/>
      <c r="P133" s="337"/>
      <c r="Q133" s="337"/>
      <c r="R133" s="337"/>
      <c r="S133" s="337"/>
      <c r="T133" s="360"/>
      <c r="U133" s="337"/>
      <c r="V133" s="337"/>
      <c r="W133" s="337"/>
      <c r="X133" s="337"/>
      <c r="Y133" s="337"/>
      <c r="Z133" s="337"/>
      <c r="AA133" s="337"/>
      <c r="AB133" s="337"/>
      <c r="AC133" s="337"/>
      <c r="AD133" s="337"/>
      <c r="AE133" s="337"/>
      <c r="AT133" s="323" t="s">
        <v>147</v>
      </c>
      <c r="AU133" s="323" t="s">
        <v>143</v>
      </c>
    </row>
    <row r="134" spans="1:65" s="341" customFormat="1" ht="37.75" customHeight="1">
      <c r="A134" s="337"/>
      <c r="B134" s="338"/>
      <c r="C134" s="452" t="s">
        <v>296</v>
      </c>
      <c r="D134" s="452" t="s">
        <v>137</v>
      </c>
      <c r="E134" s="453" t="s">
        <v>1356</v>
      </c>
      <c r="F134" s="454" t="s">
        <v>1357</v>
      </c>
      <c r="G134" s="455" t="s">
        <v>153</v>
      </c>
      <c r="H134" s="456">
        <v>1</v>
      </c>
      <c r="I134" s="457"/>
      <c r="J134" s="458">
        <f>ROUND(I134*H134,2)</f>
        <v>0</v>
      </c>
      <c r="K134" s="454" t="s">
        <v>141</v>
      </c>
      <c r="L134" s="338"/>
      <c r="M134" s="459" t="s">
        <v>19</v>
      </c>
      <c r="N134" s="460" t="s">
        <v>42</v>
      </c>
      <c r="O134" s="337"/>
      <c r="P134" s="461">
        <f>O134*H134</f>
        <v>0</v>
      </c>
      <c r="Q134" s="461">
        <v>1.47E-3</v>
      </c>
      <c r="R134" s="461">
        <f>Q134*H134</f>
        <v>1.47E-3</v>
      </c>
      <c r="S134" s="461">
        <v>0</v>
      </c>
      <c r="T134" s="462">
        <f>S134*H134</f>
        <v>0</v>
      </c>
      <c r="U134" s="337"/>
      <c r="V134" s="337"/>
      <c r="W134" s="337"/>
      <c r="X134" s="337"/>
      <c r="Y134" s="337"/>
      <c r="Z134" s="337"/>
      <c r="AA134" s="337"/>
      <c r="AB134" s="337"/>
      <c r="AC134" s="337"/>
      <c r="AD134" s="337"/>
      <c r="AE134" s="337"/>
      <c r="AR134" s="463" t="s">
        <v>243</v>
      </c>
      <c r="AT134" s="463" t="s">
        <v>137</v>
      </c>
      <c r="AU134" s="463" t="s">
        <v>143</v>
      </c>
      <c r="AY134" s="323" t="s">
        <v>134</v>
      </c>
      <c r="BE134" s="464">
        <f>IF(N134="základní",J134,0)</f>
        <v>0</v>
      </c>
      <c r="BF134" s="464">
        <f>IF(N134="snížená",J134,0)</f>
        <v>0</v>
      </c>
      <c r="BG134" s="464">
        <f>IF(N134="zákl. přenesená",J134,0)</f>
        <v>0</v>
      </c>
      <c r="BH134" s="464">
        <f>IF(N134="sníž. přenesená",J134,0)</f>
        <v>0</v>
      </c>
      <c r="BI134" s="464">
        <f>IF(N134="nulová",J134,0)</f>
        <v>0</v>
      </c>
      <c r="BJ134" s="323" t="s">
        <v>79</v>
      </c>
      <c r="BK134" s="464">
        <f>ROUND(I134*H134,2)</f>
        <v>0</v>
      </c>
      <c r="BL134" s="323" t="s">
        <v>243</v>
      </c>
      <c r="BM134" s="463" t="s">
        <v>1358</v>
      </c>
    </row>
    <row r="135" spans="1:65" s="341" customFormat="1">
      <c r="A135" s="337"/>
      <c r="B135" s="338"/>
      <c r="C135" s="337"/>
      <c r="D135" s="465" t="s">
        <v>147</v>
      </c>
      <c r="E135" s="337"/>
      <c r="F135" s="466" t="s">
        <v>1359</v>
      </c>
      <c r="G135" s="337"/>
      <c r="H135" s="337"/>
      <c r="I135" s="467"/>
      <c r="J135" s="337"/>
      <c r="K135" s="337"/>
      <c r="L135" s="338"/>
      <c r="M135" s="468"/>
      <c r="O135" s="337"/>
      <c r="P135" s="337"/>
      <c r="Q135" s="337"/>
      <c r="R135" s="337"/>
      <c r="S135" s="337"/>
      <c r="T135" s="360"/>
      <c r="U135" s="337"/>
      <c r="V135" s="337"/>
      <c r="W135" s="337"/>
      <c r="X135" s="337"/>
      <c r="Y135" s="337"/>
      <c r="Z135" s="337"/>
      <c r="AA135" s="337"/>
      <c r="AB135" s="337"/>
      <c r="AC135" s="337"/>
      <c r="AD135" s="337"/>
      <c r="AE135" s="337"/>
      <c r="AT135" s="323" t="s">
        <v>147</v>
      </c>
      <c r="AU135" s="323" t="s">
        <v>143</v>
      </c>
    </row>
    <row r="136" spans="1:65" s="341" customFormat="1" ht="24.15" customHeight="1">
      <c r="A136" s="337"/>
      <c r="B136" s="338"/>
      <c r="C136" s="452" t="s">
        <v>303</v>
      </c>
      <c r="D136" s="452" t="s">
        <v>137</v>
      </c>
      <c r="E136" s="453" t="s">
        <v>1360</v>
      </c>
      <c r="F136" s="454" t="s">
        <v>1361</v>
      </c>
      <c r="G136" s="455" t="s">
        <v>189</v>
      </c>
      <c r="H136" s="456">
        <v>20</v>
      </c>
      <c r="I136" s="457"/>
      <c r="J136" s="458">
        <f>ROUND(I136*H136,2)</f>
        <v>0</v>
      </c>
      <c r="K136" s="454" t="s">
        <v>141</v>
      </c>
      <c r="L136" s="338"/>
      <c r="M136" s="459" t="s">
        <v>19</v>
      </c>
      <c r="N136" s="460" t="s">
        <v>42</v>
      </c>
      <c r="O136" s="337"/>
      <c r="P136" s="461">
        <f>O136*H136</f>
        <v>0</v>
      </c>
      <c r="Q136" s="461">
        <v>7.2999999999999996E-4</v>
      </c>
      <c r="R136" s="461">
        <f>Q136*H136</f>
        <v>1.4599999999999998E-2</v>
      </c>
      <c r="S136" s="461">
        <v>0</v>
      </c>
      <c r="T136" s="462">
        <f>S136*H136</f>
        <v>0</v>
      </c>
      <c r="U136" s="337"/>
      <c r="V136" s="337"/>
      <c r="W136" s="337"/>
      <c r="X136" s="337"/>
      <c r="Y136" s="337"/>
      <c r="Z136" s="337"/>
      <c r="AA136" s="337"/>
      <c r="AB136" s="337"/>
      <c r="AC136" s="337"/>
      <c r="AD136" s="337"/>
      <c r="AE136" s="337"/>
      <c r="AR136" s="463" t="s">
        <v>243</v>
      </c>
      <c r="AT136" s="463" t="s">
        <v>137</v>
      </c>
      <c r="AU136" s="463" t="s">
        <v>143</v>
      </c>
      <c r="AY136" s="323" t="s">
        <v>134</v>
      </c>
      <c r="BE136" s="464">
        <f>IF(N136="základní",J136,0)</f>
        <v>0</v>
      </c>
      <c r="BF136" s="464">
        <f>IF(N136="snížená",J136,0)</f>
        <v>0</v>
      </c>
      <c r="BG136" s="464">
        <f>IF(N136="zákl. přenesená",J136,0)</f>
        <v>0</v>
      </c>
      <c r="BH136" s="464">
        <f>IF(N136="sníž. přenesená",J136,0)</f>
        <v>0</v>
      </c>
      <c r="BI136" s="464">
        <f>IF(N136="nulová",J136,0)</f>
        <v>0</v>
      </c>
      <c r="BJ136" s="323" t="s">
        <v>79</v>
      </c>
      <c r="BK136" s="464">
        <f>ROUND(I136*H136,2)</f>
        <v>0</v>
      </c>
      <c r="BL136" s="323" t="s">
        <v>243</v>
      </c>
      <c r="BM136" s="463" t="s">
        <v>1362</v>
      </c>
    </row>
    <row r="137" spans="1:65" s="341" customFormat="1">
      <c r="A137" s="337"/>
      <c r="B137" s="338"/>
      <c r="C137" s="337"/>
      <c r="D137" s="465" t="s">
        <v>147</v>
      </c>
      <c r="E137" s="337"/>
      <c r="F137" s="466" t="s">
        <v>1363</v>
      </c>
      <c r="G137" s="337"/>
      <c r="H137" s="337"/>
      <c r="I137" s="467"/>
      <c r="J137" s="337"/>
      <c r="K137" s="337"/>
      <c r="L137" s="338"/>
      <c r="M137" s="468"/>
      <c r="O137" s="337"/>
      <c r="P137" s="337"/>
      <c r="Q137" s="337"/>
      <c r="R137" s="337"/>
      <c r="S137" s="337"/>
      <c r="T137" s="360"/>
      <c r="U137" s="337"/>
      <c r="V137" s="337"/>
      <c r="W137" s="337"/>
      <c r="X137" s="337"/>
      <c r="Y137" s="337"/>
      <c r="Z137" s="337"/>
      <c r="AA137" s="337"/>
      <c r="AB137" s="337"/>
      <c r="AC137" s="337"/>
      <c r="AD137" s="337"/>
      <c r="AE137" s="337"/>
      <c r="AT137" s="323" t="s">
        <v>147</v>
      </c>
      <c r="AU137" s="323" t="s">
        <v>143</v>
      </c>
    </row>
    <row r="138" spans="1:65" s="341" customFormat="1" ht="24.15" customHeight="1">
      <c r="A138" s="337"/>
      <c r="B138" s="338"/>
      <c r="C138" s="452" t="s">
        <v>310</v>
      </c>
      <c r="D138" s="452" t="s">
        <v>137</v>
      </c>
      <c r="E138" s="453" t="s">
        <v>1364</v>
      </c>
      <c r="F138" s="454" t="s">
        <v>1365</v>
      </c>
      <c r="G138" s="455" t="s">
        <v>189</v>
      </c>
      <c r="H138" s="456">
        <v>6</v>
      </c>
      <c r="I138" s="457"/>
      <c r="J138" s="458">
        <f>ROUND(I138*H138,2)</f>
        <v>0</v>
      </c>
      <c r="K138" s="454" t="s">
        <v>141</v>
      </c>
      <c r="L138" s="338"/>
      <c r="M138" s="459" t="s">
        <v>19</v>
      </c>
      <c r="N138" s="460" t="s">
        <v>42</v>
      </c>
      <c r="O138" s="337"/>
      <c r="P138" s="461">
        <f>O138*H138</f>
        <v>0</v>
      </c>
      <c r="Q138" s="461">
        <v>9.7999999999999997E-4</v>
      </c>
      <c r="R138" s="461">
        <f>Q138*H138</f>
        <v>5.8799999999999998E-3</v>
      </c>
      <c r="S138" s="461">
        <v>0</v>
      </c>
      <c r="T138" s="462">
        <f>S138*H138</f>
        <v>0</v>
      </c>
      <c r="U138" s="337"/>
      <c r="V138" s="337"/>
      <c r="W138" s="337"/>
      <c r="X138" s="337"/>
      <c r="Y138" s="337"/>
      <c r="Z138" s="337"/>
      <c r="AA138" s="337"/>
      <c r="AB138" s="337"/>
      <c r="AC138" s="337"/>
      <c r="AD138" s="337"/>
      <c r="AE138" s="337"/>
      <c r="AR138" s="463" t="s">
        <v>243</v>
      </c>
      <c r="AT138" s="463" t="s">
        <v>137</v>
      </c>
      <c r="AU138" s="463" t="s">
        <v>143</v>
      </c>
      <c r="AY138" s="323" t="s">
        <v>134</v>
      </c>
      <c r="BE138" s="464">
        <f>IF(N138="základní",J138,0)</f>
        <v>0</v>
      </c>
      <c r="BF138" s="464">
        <f>IF(N138="snížená",J138,0)</f>
        <v>0</v>
      </c>
      <c r="BG138" s="464">
        <f>IF(N138="zákl. přenesená",J138,0)</f>
        <v>0</v>
      </c>
      <c r="BH138" s="464">
        <f>IF(N138="sníž. přenesená",J138,0)</f>
        <v>0</v>
      </c>
      <c r="BI138" s="464">
        <f>IF(N138="nulová",J138,0)</f>
        <v>0</v>
      </c>
      <c r="BJ138" s="323" t="s">
        <v>79</v>
      </c>
      <c r="BK138" s="464">
        <f>ROUND(I138*H138,2)</f>
        <v>0</v>
      </c>
      <c r="BL138" s="323" t="s">
        <v>243</v>
      </c>
      <c r="BM138" s="463" t="s">
        <v>1366</v>
      </c>
    </row>
    <row r="139" spans="1:65" s="341" customFormat="1">
      <c r="A139" s="337"/>
      <c r="B139" s="338"/>
      <c r="C139" s="337"/>
      <c r="D139" s="465" t="s">
        <v>147</v>
      </c>
      <c r="E139" s="337"/>
      <c r="F139" s="466" t="s">
        <v>1367</v>
      </c>
      <c r="G139" s="337"/>
      <c r="H139" s="337"/>
      <c r="I139" s="467"/>
      <c r="J139" s="337"/>
      <c r="K139" s="337"/>
      <c r="L139" s="338"/>
      <c r="M139" s="468"/>
      <c r="O139" s="337"/>
      <c r="P139" s="337"/>
      <c r="Q139" s="337"/>
      <c r="R139" s="337"/>
      <c r="S139" s="337"/>
      <c r="T139" s="360"/>
      <c r="U139" s="337"/>
      <c r="V139" s="337"/>
      <c r="W139" s="337"/>
      <c r="X139" s="337"/>
      <c r="Y139" s="337"/>
      <c r="Z139" s="337"/>
      <c r="AA139" s="337"/>
      <c r="AB139" s="337"/>
      <c r="AC139" s="337"/>
      <c r="AD139" s="337"/>
      <c r="AE139" s="337"/>
      <c r="AT139" s="323" t="s">
        <v>147</v>
      </c>
      <c r="AU139" s="323" t="s">
        <v>143</v>
      </c>
    </row>
    <row r="140" spans="1:65" s="341" customFormat="1" ht="24.15" customHeight="1">
      <c r="A140" s="337"/>
      <c r="B140" s="338"/>
      <c r="C140" s="452" t="s">
        <v>314</v>
      </c>
      <c r="D140" s="452" t="s">
        <v>137</v>
      </c>
      <c r="E140" s="453" t="s">
        <v>1368</v>
      </c>
      <c r="F140" s="454" t="s">
        <v>1369</v>
      </c>
      <c r="G140" s="455" t="s">
        <v>1370</v>
      </c>
      <c r="H140" s="456">
        <v>1</v>
      </c>
      <c r="I140" s="457"/>
      <c r="J140" s="458">
        <f>ROUND(I140*H140,2)</f>
        <v>0</v>
      </c>
      <c r="K140" s="454" t="s">
        <v>141</v>
      </c>
      <c r="L140" s="338"/>
      <c r="M140" s="459" t="s">
        <v>19</v>
      </c>
      <c r="N140" s="460" t="s">
        <v>42</v>
      </c>
      <c r="O140" s="337"/>
      <c r="P140" s="461">
        <f>O140*H140</f>
        <v>0</v>
      </c>
      <c r="Q140" s="461">
        <v>0</v>
      </c>
      <c r="R140" s="461">
        <f>Q140*H140</f>
        <v>0</v>
      </c>
      <c r="S140" s="461">
        <v>0</v>
      </c>
      <c r="T140" s="462">
        <f>S140*H140</f>
        <v>0</v>
      </c>
      <c r="U140" s="337"/>
      <c r="V140" s="337"/>
      <c r="W140" s="337"/>
      <c r="X140" s="337"/>
      <c r="Y140" s="337"/>
      <c r="Z140" s="337"/>
      <c r="AA140" s="337"/>
      <c r="AB140" s="337"/>
      <c r="AC140" s="337"/>
      <c r="AD140" s="337"/>
      <c r="AE140" s="337"/>
      <c r="AR140" s="463" t="s">
        <v>243</v>
      </c>
      <c r="AT140" s="463" t="s">
        <v>137</v>
      </c>
      <c r="AU140" s="463" t="s">
        <v>143</v>
      </c>
      <c r="AY140" s="323" t="s">
        <v>134</v>
      </c>
      <c r="BE140" s="464">
        <f>IF(N140="základní",J140,0)</f>
        <v>0</v>
      </c>
      <c r="BF140" s="464">
        <f>IF(N140="snížená",J140,0)</f>
        <v>0</v>
      </c>
      <c r="BG140" s="464">
        <f>IF(N140="zákl. přenesená",J140,0)</f>
        <v>0</v>
      </c>
      <c r="BH140" s="464">
        <f>IF(N140="sníž. přenesená",J140,0)</f>
        <v>0</v>
      </c>
      <c r="BI140" s="464">
        <f>IF(N140="nulová",J140,0)</f>
        <v>0</v>
      </c>
      <c r="BJ140" s="323" t="s">
        <v>79</v>
      </c>
      <c r="BK140" s="464">
        <f>ROUND(I140*H140,2)</f>
        <v>0</v>
      </c>
      <c r="BL140" s="323" t="s">
        <v>243</v>
      </c>
      <c r="BM140" s="463" t="s">
        <v>1371</v>
      </c>
    </row>
    <row r="141" spans="1:65" s="341" customFormat="1">
      <c r="A141" s="337"/>
      <c r="B141" s="338"/>
      <c r="C141" s="337"/>
      <c r="D141" s="465" t="s">
        <v>147</v>
      </c>
      <c r="E141" s="337"/>
      <c r="F141" s="466" t="s">
        <v>1372</v>
      </c>
      <c r="G141" s="337"/>
      <c r="H141" s="337"/>
      <c r="I141" s="467"/>
      <c r="J141" s="337"/>
      <c r="K141" s="337"/>
      <c r="L141" s="338"/>
      <c r="M141" s="468"/>
      <c r="O141" s="337"/>
      <c r="P141" s="337"/>
      <c r="Q141" s="337"/>
      <c r="R141" s="337"/>
      <c r="S141" s="337"/>
      <c r="T141" s="360"/>
      <c r="U141" s="337"/>
      <c r="V141" s="337"/>
      <c r="W141" s="337"/>
      <c r="X141" s="337"/>
      <c r="Y141" s="337"/>
      <c r="Z141" s="337"/>
      <c r="AA141" s="337"/>
      <c r="AB141" s="337"/>
      <c r="AC141" s="337"/>
      <c r="AD141" s="337"/>
      <c r="AE141" s="337"/>
      <c r="AT141" s="323" t="s">
        <v>147</v>
      </c>
      <c r="AU141" s="323" t="s">
        <v>143</v>
      </c>
    </row>
    <row r="142" spans="1:65" s="341" customFormat="1" ht="55.5" customHeight="1">
      <c r="A142" s="337"/>
      <c r="B142" s="338"/>
      <c r="C142" s="452" t="s">
        <v>321</v>
      </c>
      <c r="D142" s="452" t="s">
        <v>137</v>
      </c>
      <c r="E142" s="453" t="s">
        <v>1373</v>
      </c>
      <c r="F142" s="454" t="s">
        <v>1374</v>
      </c>
      <c r="G142" s="455" t="s">
        <v>189</v>
      </c>
      <c r="H142" s="456">
        <v>26</v>
      </c>
      <c r="I142" s="457"/>
      <c r="J142" s="458">
        <f>ROUND(I142*H142,2)</f>
        <v>0</v>
      </c>
      <c r="K142" s="454" t="s">
        <v>141</v>
      </c>
      <c r="L142" s="338"/>
      <c r="M142" s="459" t="s">
        <v>19</v>
      </c>
      <c r="N142" s="460" t="s">
        <v>42</v>
      </c>
      <c r="O142" s="337"/>
      <c r="P142" s="461">
        <f>O142*H142</f>
        <v>0</v>
      </c>
      <c r="Q142" s="461">
        <v>6.9999999999999994E-5</v>
      </c>
      <c r="R142" s="461">
        <f>Q142*H142</f>
        <v>1.8199999999999998E-3</v>
      </c>
      <c r="S142" s="461">
        <v>0</v>
      </c>
      <c r="T142" s="462">
        <f>S142*H142</f>
        <v>0</v>
      </c>
      <c r="U142" s="337"/>
      <c r="V142" s="337"/>
      <c r="W142" s="337"/>
      <c r="X142" s="337"/>
      <c r="Y142" s="337"/>
      <c r="Z142" s="337"/>
      <c r="AA142" s="337"/>
      <c r="AB142" s="337"/>
      <c r="AC142" s="337"/>
      <c r="AD142" s="337"/>
      <c r="AE142" s="337"/>
      <c r="AR142" s="463" t="s">
        <v>243</v>
      </c>
      <c r="AT142" s="463" t="s">
        <v>137</v>
      </c>
      <c r="AU142" s="463" t="s">
        <v>143</v>
      </c>
      <c r="AY142" s="323" t="s">
        <v>134</v>
      </c>
      <c r="BE142" s="464">
        <f>IF(N142="základní",J142,0)</f>
        <v>0</v>
      </c>
      <c r="BF142" s="464">
        <f>IF(N142="snížená",J142,0)</f>
        <v>0</v>
      </c>
      <c r="BG142" s="464">
        <f>IF(N142="zákl. přenesená",J142,0)</f>
        <v>0</v>
      </c>
      <c r="BH142" s="464">
        <f>IF(N142="sníž. přenesená",J142,0)</f>
        <v>0</v>
      </c>
      <c r="BI142" s="464">
        <f>IF(N142="nulová",J142,0)</f>
        <v>0</v>
      </c>
      <c r="BJ142" s="323" t="s">
        <v>79</v>
      </c>
      <c r="BK142" s="464">
        <f>ROUND(I142*H142,2)</f>
        <v>0</v>
      </c>
      <c r="BL142" s="323" t="s">
        <v>243</v>
      </c>
      <c r="BM142" s="463" t="s">
        <v>1375</v>
      </c>
    </row>
    <row r="143" spans="1:65" s="341" customFormat="1">
      <c r="A143" s="337"/>
      <c r="B143" s="338"/>
      <c r="C143" s="337"/>
      <c r="D143" s="465" t="s">
        <v>147</v>
      </c>
      <c r="E143" s="337"/>
      <c r="F143" s="466" t="s">
        <v>1376</v>
      </c>
      <c r="G143" s="337"/>
      <c r="H143" s="337"/>
      <c r="I143" s="467"/>
      <c r="J143" s="337"/>
      <c r="K143" s="337"/>
      <c r="L143" s="338"/>
      <c r="M143" s="468"/>
      <c r="O143" s="337"/>
      <c r="P143" s="337"/>
      <c r="Q143" s="337"/>
      <c r="R143" s="337"/>
      <c r="S143" s="337"/>
      <c r="T143" s="360"/>
      <c r="U143" s="337"/>
      <c r="V143" s="337"/>
      <c r="W143" s="337"/>
      <c r="X143" s="337"/>
      <c r="Y143" s="337"/>
      <c r="Z143" s="337"/>
      <c r="AA143" s="337"/>
      <c r="AB143" s="337"/>
      <c r="AC143" s="337"/>
      <c r="AD143" s="337"/>
      <c r="AE143" s="337"/>
      <c r="AT143" s="323" t="s">
        <v>147</v>
      </c>
      <c r="AU143" s="323" t="s">
        <v>143</v>
      </c>
    </row>
    <row r="144" spans="1:65" s="341" customFormat="1" ht="24.15" customHeight="1">
      <c r="A144" s="337"/>
      <c r="B144" s="338"/>
      <c r="C144" s="452" t="s">
        <v>330</v>
      </c>
      <c r="D144" s="452" t="s">
        <v>137</v>
      </c>
      <c r="E144" s="453" t="s">
        <v>1377</v>
      </c>
      <c r="F144" s="454" t="s">
        <v>1378</v>
      </c>
      <c r="G144" s="455" t="s">
        <v>189</v>
      </c>
      <c r="H144" s="456">
        <v>17</v>
      </c>
      <c r="I144" s="457"/>
      <c r="J144" s="458">
        <f>ROUND(I144*H144,2)</f>
        <v>0</v>
      </c>
      <c r="K144" s="454" t="s">
        <v>141</v>
      </c>
      <c r="L144" s="338"/>
      <c r="M144" s="459" t="s">
        <v>19</v>
      </c>
      <c r="N144" s="460" t="s">
        <v>42</v>
      </c>
      <c r="O144" s="337"/>
      <c r="P144" s="461">
        <f>O144*H144</f>
        <v>0</v>
      </c>
      <c r="Q144" s="461">
        <v>0</v>
      </c>
      <c r="R144" s="461">
        <f>Q144*H144</f>
        <v>0</v>
      </c>
      <c r="S144" s="461">
        <v>2.3000000000000001E-4</v>
      </c>
      <c r="T144" s="462">
        <f>S144*H144</f>
        <v>3.9100000000000003E-3</v>
      </c>
      <c r="U144" s="337"/>
      <c r="V144" s="337"/>
      <c r="W144" s="337"/>
      <c r="X144" s="337"/>
      <c r="Y144" s="337"/>
      <c r="Z144" s="337"/>
      <c r="AA144" s="337"/>
      <c r="AB144" s="337"/>
      <c r="AC144" s="337"/>
      <c r="AD144" s="337"/>
      <c r="AE144" s="337"/>
      <c r="AR144" s="463" t="s">
        <v>243</v>
      </c>
      <c r="AT144" s="463" t="s">
        <v>137</v>
      </c>
      <c r="AU144" s="463" t="s">
        <v>143</v>
      </c>
      <c r="AY144" s="323" t="s">
        <v>134</v>
      </c>
      <c r="BE144" s="464">
        <f>IF(N144="základní",J144,0)</f>
        <v>0</v>
      </c>
      <c r="BF144" s="464">
        <f>IF(N144="snížená",J144,0)</f>
        <v>0</v>
      </c>
      <c r="BG144" s="464">
        <f>IF(N144="zákl. přenesená",J144,0)</f>
        <v>0</v>
      </c>
      <c r="BH144" s="464">
        <f>IF(N144="sníž. přenesená",J144,0)</f>
        <v>0</v>
      </c>
      <c r="BI144" s="464">
        <f>IF(N144="nulová",J144,0)</f>
        <v>0</v>
      </c>
      <c r="BJ144" s="323" t="s">
        <v>79</v>
      </c>
      <c r="BK144" s="464">
        <f>ROUND(I144*H144,2)</f>
        <v>0</v>
      </c>
      <c r="BL144" s="323" t="s">
        <v>243</v>
      </c>
      <c r="BM144" s="463" t="s">
        <v>1379</v>
      </c>
    </row>
    <row r="145" spans="1:65" s="341" customFormat="1">
      <c r="A145" s="337"/>
      <c r="B145" s="338"/>
      <c r="C145" s="337"/>
      <c r="D145" s="465" t="s">
        <v>147</v>
      </c>
      <c r="E145" s="337"/>
      <c r="F145" s="466" t="s">
        <v>1380</v>
      </c>
      <c r="G145" s="337"/>
      <c r="H145" s="337"/>
      <c r="I145" s="467"/>
      <c r="J145" s="337"/>
      <c r="K145" s="337"/>
      <c r="L145" s="338"/>
      <c r="M145" s="468"/>
      <c r="O145" s="337"/>
      <c r="P145" s="337"/>
      <c r="Q145" s="337"/>
      <c r="R145" s="337"/>
      <c r="S145" s="337"/>
      <c r="T145" s="360"/>
      <c r="U145" s="337"/>
      <c r="V145" s="337"/>
      <c r="W145" s="337"/>
      <c r="X145" s="337"/>
      <c r="Y145" s="337"/>
      <c r="Z145" s="337"/>
      <c r="AA145" s="337"/>
      <c r="AB145" s="337"/>
      <c r="AC145" s="337"/>
      <c r="AD145" s="337"/>
      <c r="AE145" s="337"/>
      <c r="AT145" s="323" t="s">
        <v>147</v>
      </c>
      <c r="AU145" s="323" t="s">
        <v>143</v>
      </c>
    </row>
    <row r="146" spans="1:65" s="341" customFormat="1" ht="16.5" customHeight="1">
      <c r="A146" s="337"/>
      <c r="B146" s="338"/>
      <c r="C146" s="452" t="s">
        <v>337</v>
      </c>
      <c r="D146" s="452" t="s">
        <v>137</v>
      </c>
      <c r="E146" s="453" t="s">
        <v>1381</v>
      </c>
      <c r="F146" s="454" t="s">
        <v>1382</v>
      </c>
      <c r="G146" s="455" t="s">
        <v>189</v>
      </c>
      <c r="H146" s="456">
        <v>4</v>
      </c>
      <c r="I146" s="457"/>
      <c r="J146" s="458">
        <f>ROUND(I146*H146,2)</f>
        <v>0</v>
      </c>
      <c r="K146" s="454" t="s">
        <v>141</v>
      </c>
      <c r="L146" s="338"/>
      <c r="M146" s="459" t="s">
        <v>19</v>
      </c>
      <c r="N146" s="460" t="s">
        <v>42</v>
      </c>
      <c r="O146" s="337"/>
      <c r="P146" s="461">
        <f>O146*H146</f>
        <v>0</v>
      </c>
      <c r="Q146" s="461">
        <v>1.92E-3</v>
      </c>
      <c r="R146" s="461">
        <f>Q146*H146</f>
        <v>7.6800000000000002E-3</v>
      </c>
      <c r="S146" s="461">
        <v>0</v>
      </c>
      <c r="T146" s="462">
        <f>S146*H146</f>
        <v>0</v>
      </c>
      <c r="U146" s="337"/>
      <c r="V146" s="337"/>
      <c r="W146" s="337"/>
      <c r="X146" s="337"/>
      <c r="Y146" s="337"/>
      <c r="Z146" s="337"/>
      <c r="AA146" s="337"/>
      <c r="AB146" s="337"/>
      <c r="AC146" s="337"/>
      <c r="AD146" s="337"/>
      <c r="AE146" s="337"/>
      <c r="AR146" s="463" t="s">
        <v>243</v>
      </c>
      <c r="AT146" s="463" t="s">
        <v>137</v>
      </c>
      <c r="AU146" s="463" t="s">
        <v>143</v>
      </c>
      <c r="AY146" s="323" t="s">
        <v>134</v>
      </c>
      <c r="BE146" s="464">
        <f>IF(N146="základní",J146,0)</f>
        <v>0</v>
      </c>
      <c r="BF146" s="464">
        <f>IF(N146="snížená",J146,0)</f>
        <v>0</v>
      </c>
      <c r="BG146" s="464">
        <f>IF(N146="zákl. přenesená",J146,0)</f>
        <v>0</v>
      </c>
      <c r="BH146" s="464">
        <f>IF(N146="sníž. přenesená",J146,0)</f>
        <v>0</v>
      </c>
      <c r="BI146" s="464">
        <f>IF(N146="nulová",J146,0)</f>
        <v>0</v>
      </c>
      <c r="BJ146" s="323" t="s">
        <v>79</v>
      </c>
      <c r="BK146" s="464">
        <f>ROUND(I146*H146,2)</f>
        <v>0</v>
      </c>
      <c r="BL146" s="323" t="s">
        <v>243</v>
      </c>
      <c r="BM146" s="463" t="s">
        <v>1383</v>
      </c>
    </row>
    <row r="147" spans="1:65" s="341" customFormat="1">
      <c r="A147" s="337"/>
      <c r="B147" s="338"/>
      <c r="C147" s="337"/>
      <c r="D147" s="465" t="s">
        <v>147</v>
      </c>
      <c r="E147" s="337"/>
      <c r="F147" s="466" t="s">
        <v>1384</v>
      </c>
      <c r="G147" s="337"/>
      <c r="H147" s="337"/>
      <c r="I147" s="467"/>
      <c r="J147" s="337"/>
      <c r="K147" s="337"/>
      <c r="L147" s="338"/>
      <c r="M147" s="468"/>
      <c r="O147" s="337"/>
      <c r="P147" s="337"/>
      <c r="Q147" s="337"/>
      <c r="R147" s="337"/>
      <c r="S147" s="337"/>
      <c r="T147" s="360"/>
      <c r="U147" s="337"/>
      <c r="V147" s="337"/>
      <c r="W147" s="337"/>
      <c r="X147" s="337"/>
      <c r="Y147" s="337"/>
      <c r="Z147" s="337"/>
      <c r="AA147" s="337"/>
      <c r="AB147" s="337"/>
      <c r="AC147" s="337"/>
      <c r="AD147" s="337"/>
      <c r="AE147" s="337"/>
      <c r="AT147" s="323" t="s">
        <v>147</v>
      </c>
      <c r="AU147" s="323" t="s">
        <v>143</v>
      </c>
    </row>
    <row r="148" spans="1:65" s="341" customFormat="1" ht="24.15" customHeight="1">
      <c r="A148" s="337"/>
      <c r="B148" s="338"/>
      <c r="C148" s="452" t="s">
        <v>344</v>
      </c>
      <c r="D148" s="452" t="s">
        <v>137</v>
      </c>
      <c r="E148" s="453" t="s">
        <v>1385</v>
      </c>
      <c r="F148" s="454" t="s">
        <v>1386</v>
      </c>
      <c r="G148" s="455" t="s">
        <v>153</v>
      </c>
      <c r="H148" s="456">
        <v>13</v>
      </c>
      <c r="I148" s="457"/>
      <c r="J148" s="458">
        <f>ROUND(I148*H148,2)</f>
        <v>0</v>
      </c>
      <c r="K148" s="454" t="s">
        <v>141</v>
      </c>
      <c r="L148" s="338"/>
      <c r="M148" s="459" t="s">
        <v>19</v>
      </c>
      <c r="N148" s="460" t="s">
        <v>42</v>
      </c>
      <c r="O148" s="337"/>
      <c r="P148" s="461">
        <f>O148*H148</f>
        <v>0</v>
      </c>
      <c r="Q148" s="461">
        <v>0</v>
      </c>
      <c r="R148" s="461">
        <f>Q148*H148</f>
        <v>0</v>
      </c>
      <c r="S148" s="461">
        <v>0</v>
      </c>
      <c r="T148" s="462">
        <f>S148*H148</f>
        <v>0</v>
      </c>
      <c r="U148" s="337"/>
      <c r="V148" s="337"/>
      <c r="W148" s="337"/>
      <c r="X148" s="337"/>
      <c r="Y148" s="337"/>
      <c r="Z148" s="337"/>
      <c r="AA148" s="337"/>
      <c r="AB148" s="337"/>
      <c r="AC148" s="337"/>
      <c r="AD148" s="337"/>
      <c r="AE148" s="337"/>
      <c r="AR148" s="463" t="s">
        <v>243</v>
      </c>
      <c r="AT148" s="463" t="s">
        <v>137</v>
      </c>
      <c r="AU148" s="463" t="s">
        <v>143</v>
      </c>
      <c r="AY148" s="323" t="s">
        <v>134</v>
      </c>
      <c r="BE148" s="464">
        <f>IF(N148="základní",J148,0)</f>
        <v>0</v>
      </c>
      <c r="BF148" s="464">
        <f>IF(N148="snížená",J148,0)</f>
        <v>0</v>
      </c>
      <c r="BG148" s="464">
        <f>IF(N148="zákl. přenesená",J148,0)</f>
        <v>0</v>
      </c>
      <c r="BH148" s="464">
        <f>IF(N148="sníž. přenesená",J148,0)</f>
        <v>0</v>
      </c>
      <c r="BI148" s="464">
        <f>IF(N148="nulová",J148,0)</f>
        <v>0</v>
      </c>
      <c r="BJ148" s="323" t="s">
        <v>79</v>
      </c>
      <c r="BK148" s="464">
        <f>ROUND(I148*H148,2)</f>
        <v>0</v>
      </c>
      <c r="BL148" s="323" t="s">
        <v>243</v>
      </c>
      <c r="BM148" s="463" t="s">
        <v>1387</v>
      </c>
    </row>
    <row r="149" spans="1:65" s="341" customFormat="1">
      <c r="A149" s="337"/>
      <c r="B149" s="338"/>
      <c r="C149" s="337"/>
      <c r="D149" s="465" t="s">
        <v>147</v>
      </c>
      <c r="E149" s="337"/>
      <c r="F149" s="466" t="s">
        <v>1388</v>
      </c>
      <c r="G149" s="337"/>
      <c r="H149" s="337"/>
      <c r="I149" s="467"/>
      <c r="J149" s="337"/>
      <c r="K149" s="337"/>
      <c r="L149" s="338"/>
      <c r="M149" s="468"/>
      <c r="O149" s="337"/>
      <c r="P149" s="337"/>
      <c r="Q149" s="337"/>
      <c r="R149" s="337"/>
      <c r="S149" s="337"/>
      <c r="T149" s="360"/>
      <c r="U149" s="337"/>
      <c r="V149" s="337"/>
      <c r="W149" s="337"/>
      <c r="X149" s="337"/>
      <c r="Y149" s="337"/>
      <c r="Z149" s="337"/>
      <c r="AA149" s="337"/>
      <c r="AB149" s="337"/>
      <c r="AC149" s="337"/>
      <c r="AD149" s="337"/>
      <c r="AE149" s="337"/>
      <c r="AT149" s="323" t="s">
        <v>147</v>
      </c>
      <c r="AU149" s="323" t="s">
        <v>143</v>
      </c>
    </row>
    <row r="150" spans="1:65" s="341" customFormat="1" ht="33" customHeight="1">
      <c r="A150" s="337"/>
      <c r="B150" s="338"/>
      <c r="C150" s="452" t="s">
        <v>350</v>
      </c>
      <c r="D150" s="452" t="s">
        <v>137</v>
      </c>
      <c r="E150" s="453" t="s">
        <v>1389</v>
      </c>
      <c r="F150" s="454" t="s">
        <v>1390</v>
      </c>
      <c r="G150" s="455" t="s">
        <v>153</v>
      </c>
      <c r="H150" s="456">
        <v>1</v>
      </c>
      <c r="I150" s="457"/>
      <c r="J150" s="458">
        <f>ROUND(I150*H150,2)</f>
        <v>0</v>
      </c>
      <c r="K150" s="454" t="s">
        <v>141</v>
      </c>
      <c r="L150" s="338"/>
      <c r="M150" s="459" t="s">
        <v>19</v>
      </c>
      <c r="N150" s="460" t="s">
        <v>42</v>
      </c>
      <c r="O150" s="337"/>
      <c r="P150" s="461">
        <f>O150*H150</f>
        <v>0</v>
      </c>
      <c r="Q150" s="461">
        <v>0</v>
      </c>
      <c r="R150" s="461">
        <f>Q150*H150</f>
        <v>0</v>
      </c>
      <c r="S150" s="461">
        <v>0</v>
      </c>
      <c r="T150" s="462">
        <f>S150*H150</f>
        <v>0</v>
      </c>
      <c r="U150" s="337"/>
      <c r="V150" s="337"/>
      <c r="W150" s="337"/>
      <c r="X150" s="337"/>
      <c r="Y150" s="337"/>
      <c r="Z150" s="337"/>
      <c r="AA150" s="337"/>
      <c r="AB150" s="337"/>
      <c r="AC150" s="337"/>
      <c r="AD150" s="337"/>
      <c r="AE150" s="337"/>
      <c r="AR150" s="463" t="s">
        <v>243</v>
      </c>
      <c r="AT150" s="463" t="s">
        <v>137</v>
      </c>
      <c r="AU150" s="463" t="s">
        <v>143</v>
      </c>
      <c r="AY150" s="323" t="s">
        <v>134</v>
      </c>
      <c r="BE150" s="464">
        <f>IF(N150="základní",J150,0)</f>
        <v>0</v>
      </c>
      <c r="BF150" s="464">
        <f>IF(N150="snížená",J150,0)</f>
        <v>0</v>
      </c>
      <c r="BG150" s="464">
        <f>IF(N150="zákl. přenesená",J150,0)</f>
        <v>0</v>
      </c>
      <c r="BH150" s="464">
        <f>IF(N150="sníž. přenesená",J150,0)</f>
        <v>0</v>
      </c>
      <c r="BI150" s="464">
        <f>IF(N150="nulová",J150,0)</f>
        <v>0</v>
      </c>
      <c r="BJ150" s="323" t="s">
        <v>79</v>
      </c>
      <c r="BK150" s="464">
        <f>ROUND(I150*H150,2)</f>
        <v>0</v>
      </c>
      <c r="BL150" s="323" t="s">
        <v>243</v>
      </c>
      <c r="BM150" s="463" t="s">
        <v>1391</v>
      </c>
    </row>
    <row r="151" spans="1:65" s="341" customFormat="1">
      <c r="A151" s="337"/>
      <c r="B151" s="338"/>
      <c r="C151" s="337"/>
      <c r="D151" s="465" t="s">
        <v>147</v>
      </c>
      <c r="E151" s="337"/>
      <c r="F151" s="466" t="s">
        <v>1392</v>
      </c>
      <c r="G151" s="337"/>
      <c r="H151" s="337"/>
      <c r="I151" s="467"/>
      <c r="J151" s="337"/>
      <c r="K151" s="337"/>
      <c r="L151" s="338"/>
      <c r="M151" s="468"/>
      <c r="O151" s="337"/>
      <c r="P151" s="337"/>
      <c r="Q151" s="337"/>
      <c r="R151" s="337"/>
      <c r="S151" s="337"/>
      <c r="T151" s="360"/>
      <c r="U151" s="337"/>
      <c r="V151" s="337"/>
      <c r="W151" s="337"/>
      <c r="X151" s="337"/>
      <c r="Y151" s="337"/>
      <c r="Z151" s="337"/>
      <c r="AA151" s="337"/>
      <c r="AB151" s="337"/>
      <c r="AC151" s="337"/>
      <c r="AD151" s="337"/>
      <c r="AE151" s="337"/>
      <c r="AT151" s="323" t="s">
        <v>147</v>
      </c>
      <c r="AU151" s="323" t="s">
        <v>143</v>
      </c>
    </row>
    <row r="152" spans="1:65" s="341" customFormat="1" ht="24.15" customHeight="1">
      <c r="A152" s="337"/>
      <c r="B152" s="338"/>
      <c r="C152" s="452" t="s">
        <v>357</v>
      </c>
      <c r="D152" s="452" t="s">
        <v>137</v>
      </c>
      <c r="E152" s="453" t="s">
        <v>1393</v>
      </c>
      <c r="F152" s="454" t="s">
        <v>1394</v>
      </c>
      <c r="G152" s="455" t="s">
        <v>153</v>
      </c>
      <c r="H152" s="456">
        <v>7</v>
      </c>
      <c r="I152" s="457"/>
      <c r="J152" s="458">
        <f>ROUND(I152*H152,2)</f>
        <v>0</v>
      </c>
      <c r="K152" s="454" t="s">
        <v>141</v>
      </c>
      <c r="L152" s="338"/>
      <c r="M152" s="459" t="s">
        <v>19</v>
      </c>
      <c r="N152" s="460" t="s">
        <v>42</v>
      </c>
      <c r="O152" s="337"/>
      <c r="P152" s="461">
        <f>O152*H152</f>
        <v>0</v>
      </c>
      <c r="Q152" s="461">
        <v>1.2999999999999999E-4</v>
      </c>
      <c r="R152" s="461">
        <f>Q152*H152</f>
        <v>9.0999999999999989E-4</v>
      </c>
      <c r="S152" s="461">
        <v>0</v>
      </c>
      <c r="T152" s="462">
        <f>S152*H152</f>
        <v>0</v>
      </c>
      <c r="U152" s="337"/>
      <c r="V152" s="337"/>
      <c r="W152" s="337"/>
      <c r="X152" s="337"/>
      <c r="Y152" s="337"/>
      <c r="Z152" s="337"/>
      <c r="AA152" s="337"/>
      <c r="AB152" s="337"/>
      <c r="AC152" s="337"/>
      <c r="AD152" s="337"/>
      <c r="AE152" s="337"/>
      <c r="AR152" s="463" t="s">
        <v>243</v>
      </c>
      <c r="AT152" s="463" t="s">
        <v>137</v>
      </c>
      <c r="AU152" s="463" t="s">
        <v>143</v>
      </c>
      <c r="AY152" s="323" t="s">
        <v>134</v>
      </c>
      <c r="BE152" s="464">
        <f>IF(N152="základní",J152,0)</f>
        <v>0</v>
      </c>
      <c r="BF152" s="464">
        <f>IF(N152="snížená",J152,0)</f>
        <v>0</v>
      </c>
      <c r="BG152" s="464">
        <f>IF(N152="zákl. přenesená",J152,0)</f>
        <v>0</v>
      </c>
      <c r="BH152" s="464">
        <f>IF(N152="sníž. přenesená",J152,0)</f>
        <v>0</v>
      </c>
      <c r="BI152" s="464">
        <f>IF(N152="nulová",J152,0)</f>
        <v>0</v>
      </c>
      <c r="BJ152" s="323" t="s">
        <v>79</v>
      </c>
      <c r="BK152" s="464">
        <f>ROUND(I152*H152,2)</f>
        <v>0</v>
      </c>
      <c r="BL152" s="323" t="s">
        <v>243</v>
      </c>
      <c r="BM152" s="463" t="s">
        <v>1395</v>
      </c>
    </row>
    <row r="153" spans="1:65" s="341" customFormat="1">
      <c r="A153" s="337"/>
      <c r="B153" s="338"/>
      <c r="C153" s="337"/>
      <c r="D153" s="465" t="s">
        <v>147</v>
      </c>
      <c r="E153" s="337"/>
      <c r="F153" s="466" t="s">
        <v>1396</v>
      </c>
      <c r="G153" s="337"/>
      <c r="H153" s="337"/>
      <c r="I153" s="467"/>
      <c r="J153" s="337"/>
      <c r="K153" s="337"/>
      <c r="L153" s="338"/>
      <c r="M153" s="468"/>
      <c r="O153" s="337"/>
      <c r="P153" s="337"/>
      <c r="Q153" s="337"/>
      <c r="R153" s="337"/>
      <c r="S153" s="337"/>
      <c r="T153" s="360"/>
      <c r="U153" s="337"/>
      <c r="V153" s="337"/>
      <c r="W153" s="337"/>
      <c r="X153" s="337"/>
      <c r="Y153" s="337"/>
      <c r="Z153" s="337"/>
      <c r="AA153" s="337"/>
      <c r="AB153" s="337"/>
      <c r="AC153" s="337"/>
      <c r="AD153" s="337"/>
      <c r="AE153" s="337"/>
      <c r="AT153" s="323" t="s">
        <v>147</v>
      </c>
      <c r="AU153" s="323" t="s">
        <v>143</v>
      </c>
    </row>
    <row r="154" spans="1:65" s="341" customFormat="1" ht="24.15" customHeight="1">
      <c r="A154" s="337"/>
      <c r="B154" s="338"/>
      <c r="C154" s="452" t="s">
        <v>364</v>
      </c>
      <c r="D154" s="452" t="s">
        <v>137</v>
      </c>
      <c r="E154" s="453" t="s">
        <v>1397</v>
      </c>
      <c r="F154" s="454" t="s">
        <v>1398</v>
      </c>
      <c r="G154" s="455" t="s">
        <v>153</v>
      </c>
      <c r="H154" s="456">
        <v>1</v>
      </c>
      <c r="I154" s="457"/>
      <c r="J154" s="458">
        <f>ROUND(I154*H154,2)</f>
        <v>0</v>
      </c>
      <c r="K154" s="454" t="s">
        <v>141</v>
      </c>
      <c r="L154" s="338"/>
      <c r="M154" s="459" t="s">
        <v>19</v>
      </c>
      <c r="N154" s="460" t="s">
        <v>42</v>
      </c>
      <c r="O154" s="337"/>
      <c r="P154" s="461">
        <f>O154*H154</f>
        <v>0</v>
      </c>
      <c r="Q154" s="461">
        <v>0</v>
      </c>
      <c r="R154" s="461">
        <f>Q154*H154</f>
        <v>0</v>
      </c>
      <c r="S154" s="461">
        <v>6.8999999999999997E-4</v>
      </c>
      <c r="T154" s="462">
        <f>S154*H154</f>
        <v>6.8999999999999997E-4</v>
      </c>
      <c r="U154" s="337"/>
      <c r="V154" s="337"/>
      <c r="W154" s="337"/>
      <c r="X154" s="337"/>
      <c r="Y154" s="337"/>
      <c r="Z154" s="337"/>
      <c r="AA154" s="337"/>
      <c r="AB154" s="337"/>
      <c r="AC154" s="337"/>
      <c r="AD154" s="337"/>
      <c r="AE154" s="337"/>
      <c r="AR154" s="463" t="s">
        <v>243</v>
      </c>
      <c r="AT154" s="463" t="s">
        <v>137</v>
      </c>
      <c r="AU154" s="463" t="s">
        <v>143</v>
      </c>
      <c r="AY154" s="323" t="s">
        <v>134</v>
      </c>
      <c r="BE154" s="464">
        <f>IF(N154="základní",J154,0)</f>
        <v>0</v>
      </c>
      <c r="BF154" s="464">
        <f>IF(N154="snížená",J154,0)</f>
        <v>0</v>
      </c>
      <c r="BG154" s="464">
        <f>IF(N154="zákl. přenesená",J154,0)</f>
        <v>0</v>
      </c>
      <c r="BH154" s="464">
        <f>IF(N154="sníž. přenesená",J154,0)</f>
        <v>0</v>
      </c>
      <c r="BI154" s="464">
        <f>IF(N154="nulová",J154,0)</f>
        <v>0</v>
      </c>
      <c r="BJ154" s="323" t="s">
        <v>79</v>
      </c>
      <c r="BK154" s="464">
        <f>ROUND(I154*H154,2)</f>
        <v>0</v>
      </c>
      <c r="BL154" s="323" t="s">
        <v>243</v>
      </c>
      <c r="BM154" s="463" t="s">
        <v>1399</v>
      </c>
    </row>
    <row r="155" spans="1:65" s="341" customFormat="1">
      <c r="A155" s="337"/>
      <c r="B155" s="338"/>
      <c r="C155" s="337"/>
      <c r="D155" s="465" t="s">
        <v>147</v>
      </c>
      <c r="E155" s="337"/>
      <c r="F155" s="466" t="s">
        <v>1400</v>
      </c>
      <c r="G155" s="337"/>
      <c r="H155" s="337"/>
      <c r="I155" s="467"/>
      <c r="J155" s="337"/>
      <c r="K155" s="337"/>
      <c r="L155" s="338"/>
      <c r="M155" s="468"/>
      <c r="O155" s="337"/>
      <c r="P155" s="337"/>
      <c r="Q155" s="337"/>
      <c r="R155" s="337"/>
      <c r="S155" s="337"/>
      <c r="T155" s="360"/>
      <c r="U155" s="337"/>
      <c r="V155" s="337"/>
      <c r="W155" s="337"/>
      <c r="X155" s="337"/>
      <c r="Y155" s="337"/>
      <c r="Z155" s="337"/>
      <c r="AA155" s="337"/>
      <c r="AB155" s="337"/>
      <c r="AC155" s="337"/>
      <c r="AD155" s="337"/>
      <c r="AE155" s="337"/>
      <c r="AT155" s="323" t="s">
        <v>147</v>
      </c>
      <c r="AU155" s="323" t="s">
        <v>143</v>
      </c>
    </row>
    <row r="156" spans="1:65" s="341" customFormat="1" ht="24.15" customHeight="1">
      <c r="A156" s="337"/>
      <c r="B156" s="338"/>
      <c r="C156" s="452" t="s">
        <v>371</v>
      </c>
      <c r="D156" s="452" t="s">
        <v>137</v>
      </c>
      <c r="E156" s="453" t="s">
        <v>1401</v>
      </c>
      <c r="F156" s="454" t="s">
        <v>1402</v>
      </c>
      <c r="G156" s="455" t="s">
        <v>153</v>
      </c>
      <c r="H156" s="456">
        <v>2</v>
      </c>
      <c r="I156" s="457"/>
      <c r="J156" s="458">
        <f>ROUND(I156*H156,2)</f>
        <v>0</v>
      </c>
      <c r="K156" s="454" t="s">
        <v>141</v>
      </c>
      <c r="L156" s="338"/>
      <c r="M156" s="459" t="s">
        <v>19</v>
      </c>
      <c r="N156" s="460" t="s">
        <v>42</v>
      </c>
      <c r="O156" s="337"/>
      <c r="P156" s="461">
        <f>O156*H156</f>
        <v>0</v>
      </c>
      <c r="Q156" s="461">
        <v>0</v>
      </c>
      <c r="R156" s="461">
        <f>Q156*H156</f>
        <v>0</v>
      </c>
      <c r="S156" s="461">
        <v>1.23E-3</v>
      </c>
      <c r="T156" s="462">
        <f>S156*H156</f>
        <v>2.4599999999999999E-3</v>
      </c>
      <c r="U156" s="337"/>
      <c r="V156" s="337"/>
      <c r="W156" s="337"/>
      <c r="X156" s="337"/>
      <c r="Y156" s="337"/>
      <c r="Z156" s="337"/>
      <c r="AA156" s="337"/>
      <c r="AB156" s="337"/>
      <c r="AC156" s="337"/>
      <c r="AD156" s="337"/>
      <c r="AE156" s="337"/>
      <c r="AR156" s="463" t="s">
        <v>243</v>
      </c>
      <c r="AT156" s="463" t="s">
        <v>137</v>
      </c>
      <c r="AU156" s="463" t="s">
        <v>143</v>
      </c>
      <c r="AY156" s="323" t="s">
        <v>134</v>
      </c>
      <c r="BE156" s="464">
        <f>IF(N156="základní",J156,0)</f>
        <v>0</v>
      </c>
      <c r="BF156" s="464">
        <f>IF(N156="snížená",J156,0)</f>
        <v>0</v>
      </c>
      <c r="BG156" s="464">
        <f>IF(N156="zákl. přenesená",J156,0)</f>
        <v>0</v>
      </c>
      <c r="BH156" s="464">
        <f>IF(N156="sníž. přenesená",J156,0)</f>
        <v>0</v>
      </c>
      <c r="BI156" s="464">
        <f>IF(N156="nulová",J156,0)</f>
        <v>0</v>
      </c>
      <c r="BJ156" s="323" t="s">
        <v>79</v>
      </c>
      <c r="BK156" s="464">
        <f>ROUND(I156*H156,2)</f>
        <v>0</v>
      </c>
      <c r="BL156" s="323" t="s">
        <v>243</v>
      </c>
      <c r="BM156" s="463" t="s">
        <v>1403</v>
      </c>
    </row>
    <row r="157" spans="1:65" s="341" customFormat="1">
      <c r="A157" s="337"/>
      <c r="B157" s="338"/>
      <c r="C157" s="337"/>
      <c r="D157" s="465" t="s">
        <v>147</v>
      </c>
      <c r="E157" s="337"/>
      <c r="F157" s="466" t="s">
        <v>1404</v>
      </c>
      <c r="G157" s="337"/>
      <c r="H157" s="337"/>
      <c r="I157" s="467"/>
      <c r="J157" s="337"/>
      <c r="K157" s="337"/>
      <c r="L157" s="338"/>
      <c r="M157" s="468"/>
      <c r="O157" s="337"/>
      <c r="P157" s="337"/>
      <c r="Q157" s="337"/>
      <c r="R157" s="337"/>
      <c r="S157" s="337"/>
      <c r="T157" s="360"/>
      <c r="U157" s="337"/>
      <c r="V157" s="337"/>
      <c r="W157" s="337"/>
      <c r="X157" s="337"/>
      <c r="Y157" s="337"/>
      <c r="Z157" s="337"/>
      <c r="AA157" s="337"/>
      <c r="AB157" s="337"/>
      <c r="AC157" s="337"/>
      <c r="AD157" s="337"/>
      <c r="AE157" s="337"/>
      <c r="AT157" s="323" t="s">
        <v>147</v>
      </c>
      <c r="AU157" s="323" t="s">
        <v>143</v>
      </c>
    </row>
    <row r="158" spans="1:65" s="341" customFormat="1" ht="24.15" customHeight="1">
      <c r="A158" s="337"/>
      <c r="B158" s="338"/>
      <c r="C158" s="452" t="s">
        <v>380</v>
      </c>
      <c r="D158" s="452" t="s">
        <v>137</v>
      </c>
      <c r="E158" s="453" t="s">
        <v>1405</v>
      </c>
      <c r="F158" s="454" t="s">
        <v>1406</v>
      </c>
      <c r="G158" s="455" t="s">
        <v>153</v>
      </c>
      <c r="H158" s="456">
        <v>2</v>
      </c>
      <c r="I158" s="457"/>
      <c r="J158" s="458">
        <f>ROUND(I158*H158,2)</f>
        <v>0</v>
      </c>
      <c r="K158" s="454" t="s">
        <v>141</v>
      </c>
      <c r="L158" s="338"/>
      <c r="M158" s="459" t="s">
        <v>19</v>
      </c>
      <c r="N158" s="460" t="s">
        <v>42</v>
      </c>
      <c r="O158" s="337"/>
      <c r="P158" s="461">
        <f>O158*H158</f>
        <v>0</v>
      </c>
      <c r="Q158" s="461">
        <v>2.2000000000000001E-4</v>
      </c>
      <c r="R158" s="461">
        <f>Q158*H158</f>
        <v>4.4000000000000002E-4</v>
      </c>
      <c r="S158" s="461">
        <v>0</v>
      </c>
      <c r="T158" s="462">
        <f>S158*H158</f>
        <v>0</v>
      </c>
      <c r="U158" s="337"/>
      <c r="V158" s="337"/>
      <c r="W158" s="337"/>
      <c r="X158" s="337"/>
      <c r="Y158" s="337"/>
      <c r="Z158" s="337"/>
      <c r="AA158" s="337"/>
      <c r="AB158" s="337"/>
      <c r="AC158" s="337"/>
      <c r="AD158" s="337"/>
      <c r="AE158" s="337"/>
      <c r="AR158" s="463" t="s">
        <v>243</v>
      </c>
      <c r="AT158" s="463" t="s">
        <v>137</v>
      </c>
      <c r="AU158" s="463" t="s">
        <v>143</v>
      </c>
      <c r="AY158" s="323" t="s">
        <v>134</v>
      </c>
      <c r="BE158" s="464">
        <f>IF(N158="základní",J158,0)</f>
        <v>0</v>
      </c>
      <c r="BF158" s="464">
        <f>IF(N158="snížená",J158,0)</f>
        <v>0</v>
      </c>
      <c r="BG158" s="464">
        <f>IF(N158="zákl. přenesená",J158,0)</f>
        <v>0</v>
      </c>
      <c r="BH158" s="464">
        <f>IF(N158="sníž. přenesená",J158,0)</f>
        <v>0</v>
      </c>
      <c r="BI158" s="464">
        <f>IF(N158="nulová",J158,0)</f>
        <v>0</v>
      </c>
      <c r="BJ158" s="323" t="s">
        <v>79</v>
      </c>
      <c r="BK158" s="464">
        <f>ROUND(I158*H158,2)</f>
        <v>0</v>
      </c>
      <c r="BL158" s="323" t="s">
        <v>243</v>
      </c>
      <c r="BM158" s="463" t="s">
        <v>1407</v>
      </c>
    </row>
    <row r="159" spans="1:65" s="341" customFormat="1">
      <c r="A159" s="337"/>
      <c r="B159" s="338"/>
      <c r="C159" s="337"/>
      <c r="D159" s="465" t="s">
        <v>147</v>
      </c>
      <c r="E159" s="337"/>
      <c r="F159" s="466" t="s">
        <v>1408</v>
      </c>
      <c r="G159" s="337"/>
      <c r="H159" s="337"/>
      <c r="I159" s="467"/>
      <c r="J159" s="337"/>
      <c r="K159" s="337"/>
      <c r="L159" s="338"/>
      <c r="M159" s="468"/>
      <c r="O159" s="337"/>
      <c r="P159" s="337"/>
      <c r="Q159" s="337"/>
      <c r="R159" s="337"/>
      <c r="S159" s="337"/>
      <c r="T159" s="360"/>
      <c r="U159" s="337"/>
      <c r="V159" s="337"/>
      <c r="W159" s="337"/>
      <c r="X159" s="337"/>
      <c r="Y159" s="337"/>
      <c r="Z159" s="337"/>
      <c r="AA159" s="337"/>
      <c r="AB159" s="337"/>
      <c r="AC159" s="337"/>
      <c r="AD159" s="337"/>
      <c r="AE159" s="337"/>
      <c r="AT159" s="323" t="s">
        <v>147</v>
      </c>
      <c r="AU159" s="323" t="s">
        <v>143</v>
      </c>
    </row>
    <row r="160" spans="1:65" s="341" customFormat="1" ht="24.15" customHeight="1">
      <c r="A160" s="337"/>
      <c r="B160" s="338"/>
      <c r="C160" s="452" t="s">
        <v>386</v>
      </c>
      <c r="D160" s="452" t="s">
        <v>137</v>
      </c>
      <c r="E160" s="453" t="s">
        <v>1409</v>
      </c>
      <c r="F160" s="454" t="s">
        <v>1410</v>
      </c>
      <c r="G160" s="455" t="s">
        <v>153</v>
      </c>
      <c r="H160" s="456">
        <v>2</v>
      </c>
      <c r="I160" s="457"/>
      <c r="J160" s="458">
        <f>ROUND(I160*H160,2)</f>
        <v>0</v>
      </c>
      <c r="K160" s="454" t="s">
        <v>141</v>
      </c>
      <c r="L160" s="338"/>
      <c r="M160" s="459" t="s">
        <v>19</v>
      </c>
      <c r="N160" s="460" t="s">
        <v>42</v>
      </c>
      <c r="O160" s="337"/>
      <c r="P160" s="461">
        <f>O160*H160</f>
        <v>0</v>
      </c>
      <c r="Q160" s="461">
        <v>3.5E-4</v>
      </c>
      <c r="R160" s="461">
        <f>Q160*H160</f>
        <v>6.9999999999999999E-4</v>
      </c>
      <c r="S160" s="461">
        <v>0</v>
      </c>
      <c r="T160" s="462">
        <f>S160*H160</f>
        <v>0</v>
      </c>
      <c r="U160" s="337"/>
      <c r="V160" s="337"/>
      <c r="W160" s="337"/>
      <c r="X160" s="337"/>
      <c r="Y160" s="337"/>
      <c r="Z160" s="337"/>
      <c r="AA160" s="337"/>
      <c r="AB160" s="337"/>
      <c r="AC160" s="337"/>
      <c r="AD160" s="337"/>
      <c r="AE160" s="337"/>
      <c r="AR160" s="463" t="s">
        <v>243</v>
      </c>
      <c r="AT160" s="463" t="s">
        <v>137</v>
      </c>
      <c r="AU160" s="463" t="s">
        <v>143</v>
      </c>
      <c r="AY160" s="323" t="s">
        <v>134</v>
      </c>
      <c r="BE160" s="464">
        <f>IF(N160="základní",J160,0)</f>
        <v>0</v>
      </c>
      <c r="BF160" s="464">
        <f>IF(N160="snížená",J160,0)</f>
        <v>0</v>
      </c>
      <c r="BG160" s="464">
        <f>IF(N160="zákl. přenesená",J160,0)</f>
        <v>0</v>
      </c>
      <c r="BH160" s="464">
        <f>IF(N160="sníž. přenesená",J160,0)</f>
        <v>0</v>
      </c>
      <c r="BI160" s="464">
        <f>IF(N160="nulová",J160,0)</f>
        <v>0</v>
      </c>
      <c r="BJ160" s="323" t="s">
        <v>79</v>
      </c>
      <c r="BK160" s="464">
        <f>ROUND(I160*H160,2)</f>
        <v>0</v>
      </c>
      <c r="BL160" s="323" t="s">
        <v>243</v>
      </c>
      <c r="BM160" s="463" t="s">
        <v>1411</v>
      </c>
    </row>
    <row r="161" spans="1:65" s="341" customFormat="1">
      <c r="A161" s="337"/>
      <c r="B161" s="338"/>
      <c r="C161" s="337"/>
      <c r="D161" s="465" t="s">
        <v>147</v>
      </c>
      <c r="E161" s="337"/>
      <c r="F161" s="466" t="s">
        <v>1412</v>
      </c>
      <c r="G161" s="337"/>
      <c r="H161" s="337"/>
      <c r="I161" s="467"/>
      <c r="J161" s="337"/>
      <c r="K161" s="337"/>
      <c r="L161" s="338"/>
      <c r="M161" s="468"/>
      <c r="O161" s="337"/>
      <c r="P161" s="337"/>
      <c r="Q161" s="337"/>
      <c r="R161" s="337"/>
      <c r="S161" s="337"/>
      <c r="T161" s="360"/>
      <c r="U161" s="337"/>
      <c r="V161" s="337"/>
      <c r="W161" s="337"/>
      <c r="X161" s="337"/>
      <c r="Y161" s="337"/>
      <c r="Z161" s="337"/>
      <c r="AA161" s="337"/>
      <c r="AB161" s="337"/>
      <c r="AC161" s="337"/>
      <c r="AD161" s="337"/>
      <c r="AE161" s="337"/>
      <c r="AT161" s="323" t="s">
        <v>147</v>
      </c>
      <c r="AU161" s="323" t="s">
        <v>143</v>
      </c>
    </row>
    <row r="162" spans="1:65" s="341" customFormat="1" ht="37.75" customHeight="1">
      <c r="A162" s="337"/>
      <c r="B162" s="338"/>
      <c r="C162" s="452" t="s">
        <v>393</v>
      </c>
      <c r="D162" s="452" t="s">
        <v>137</v>
      </c>
      <c r="E162" s="453" t="s">
        <v>1413</v>
      </c>
      <c r="F162" s="454" t="s">
        <v>1414</v>
      </c>
      <c r="G162" s="455" t="s">
        <v>189</v>
      </c>
      <c r="H162" s="456">
        <v>17</v>
      </c>
      <c r="I162" s="457"/>
      <c r="J162" s="458">
        <f>ROUND(I162*H162,2)</f>
        <v>0</v>
      </c>
      <c r="K162" s="454" t="s">
        <v>141</v>
      </c>
      <c r="L162" s="338"/>
      <c r="M162" s="459" t="s">
        <v>19</v>
      </c>
      <c r="N162" s="460" t="s">
        <v>42</v>
      </c>
      <c r="O162" s="337"/>
      <c r="P162" s="461">
        <f>O162*H162</f>
        <v>0</v>
      </c>
      <c r="Q162" s="461">
        <v>1.9000000000000001E-4</v>
      </c>
      <c r="R162" s="461">
        <f>Q162*H162</f>
        <v>3.2300000000000002E-3</v>
      </c>
      <c r="S162" s="461">
        <v>0</v>
      </c>
      <c r="T162" s="462">
        <f>S162*H162</f>
        <v>0</v>
      </c>
      <c r="U162" s="337"/>
      <c r="V162" s="337"/>
      <c r="W162" s="337"/>
      <c r="X162" s="337"/>
      <c r="Y162" s="337"/>
      <c r="Z162" s="337"/>
      <c r="AA162" s="337"/>
      <c r="AB162" s="337"/>
      <c r="AC162" s="337"/>
      <c r="AD162" s="337"/>
      <c r="AE162" s="337"/>
      <c r="AR162" s="463" t="s">
        <v>243</v>
      </c>
      <c r="AT162" s="463" t="s">
        <v>137</v>
      </c>
      <c r="AU162" s="463" t="s">
        <v>143</v>
      </c>
      <c r="AY162" s="323" t="s">
        <v>134</v>
      </c>
      <c r="BE162" s="464">
        <f>IF(N162="základní",J162,0)</f>
        <v>0</v>
      </c>
      <c r="BF162" s="464">
        <f>IF(N162="snížená",J162,0)</f>
        <v>0</v>
      </c>
      <c r="BG162" s="464">
        <f>IF(N162="zákl. přenesená",J162,0)</f>
        <v>0</v>
      </c>
      <c r="BH162" s="464">
        <f>IF(N162="sníž. přenesená",J162,0)</f>
        <v>0</v>
      </c>
      <c r="BI162" s="464">
        <f>IF(N162="nulová",J162,0)</f>
        <v>0</v>
      </c>
      <c r="BJ162" s="323" t="s">
        <v>79</v>
      </c>
      <c r="BK162" s="464">
        <f>ROUND(I162*H162,2)</f>
        <v>0</v>
      </c>
      <c r="BL162" s="323" t="s">
        <v>243</v>
      </c>
      <c r="BM162" s="463" t="s">
        <v>1415</v>
      </c>
    </row>
    <row r="163" spans="1:65" s="341" customFormat="1">
      <c r="A163" s="337"/>
      <c r="B163" s="338"/>
      <c r="C163" s="337"/>
      <c r="D163" s="465" t="s">
        <v>147</v>
      </c>
      <c r="E163" s="337"/>
      <c r="F163" s="466" t="s">
        <v>1416</v>
      </c>
      <c r="G163" s="337"/>
      <c r="H163" s="337"/>
      <c r="I163" s="467"/>
      <c r="J163" s="337"/>
      <c r="K163" s="337"/>
      <c r="L163" s="338"/>
      <c r="M163" s="468"/>
      <c r="O163" s="337"/>
      <c r="P163" s="337"/>
      <c r="Q163" s="337"/>
      <c r="R163" s="337"/>
      <c r="S163" s="337"/>
      <c r="T163" s="360"/>
      <c r="U163" s="337"/>
      <c r="V163" s="337"/>
      <c r="W163" s="337"/>
      <c r="X163" s="337"/>
      <c r="Y163" s="337"/>
      <c r="Z163" s="337"/>
      <c r="AA163" s="337"/>
      <c r="AB163" s="337"/>
      <c r="AC163" s="337"/>
      <c r="AD163" s="337"/>
      <c r="AE163" s="337"/>
      <c r="AT163" s="323" t="s">
        <v>147</v>
      </c>
      <c r="AU163" s="323" t="s">
        <v>143</v>
      </c>
    </row>
    <row r="164" spans="1:65" s="341" customFormat="1" ht="33" customHeight="1">
      <c r="A164" s="337"/>
      <c r="B164" s="338"/>
      <c r="C164" s="452" t="s">
        <v>400</v>
      </c>
      <c r="D164" s="452" t="s">
        <v>137</v>
      </c>
      <c r="E164" s="453" t="s">
        <v>1417</v>
      </c>
      <c r="F164" s="454" t="s">
        <v>1418</v>
      </c>
      <c r="G164" s="455" t="s">
        <v>189</v>
      </c>
      <c r="H164" s="456">
        <v>17</v>
      </c>
      <c r="I164" s="457"/>
      <c r="J164" s="458">
        <f>ROUND(I164*H164,2)</f>
        <v>0</v>
      </c>
      <c r="K164" s="454" t="s">
        <v>141</v>
      </c>
      <c r="L164" s="338"/>
      <c r="M164" s="459" t="s">
        <v>19</v>
      </c>
      <c r="N164" s="460" t="s">
        <v>42</v>
      </c>
      <c r="O164" s="337"/>
      <c r="P164" s="461">
        <f>O164*H164</f>
        <v>0</v>
      </c>
      <c r="Q164" s="461">
        <v>1.0000000000000001E-5</v>
      </c>
      <c r="R164" s="461">
        <f>Q164*H164</f>
        <v>1.7000000000000001E-4</v>
      </c>
      <c r="S164" s="461">
        <v>0</v>
      </c>
      <c r="T164" s="462">
        <f>S164*H164</f>
        <v>0</v>
      </c>
      <c r="U164" s="337"/>
      <c r="V164" s="337"/>
      <c r="W164" s="337"/>
      <c r="X164" s="337"/>
      <c r="Y164" s="337"/>
      <c r="Z164" s="337"/>
      <c r="AA164" s="337"/>
      <c r="AB164" s="337"/>
      <c r="AC164" s="337"/>
      <c r="AD164" s="337"/>
      <c r="AE164" s="337"/>
      <c r="AR164" s="463" t="s">
        <v>243</v>
      </c>
      <c r="AT164" s="463" t="s">
        <v>137</v>
      </c>
      <c r="AU164" s="463" t="s">
        <v>143</v>
      </c>
      <c r="AY164" s="323" t="s">
        <v>134</v>
      </c>
      <c r="BE164" s="464">
        <f>IF(N164="základní",J164,0)</f>
        <v>0</v>
      </c>
      <c r="BF164" s="464">
        <f>IF(N164="snížená",J164,0)</f>
        <v>0</v>
      </c>
      <c r="BG164" s="464">
        <f>IF(N164="zákl. přenesená",J164,0)</f>
        <v>0</v>
      </c>
      <c r="BH164" s="464">
        <f>IF(N164="sníž. přenesená",J164,0)</f>
        <v>0</v>
      </c>
      <c r="BI164" s="464">
        <f>IF(N164="nulová",J164,0)</f>
        <v>0</v>
      </c>
      <c r="BJ164" s="323" t="s">
        <v>79</v>
      </c>
      <c r="BK164" s="464">
        <f>ROUND(I164*H164,2)</f>
        <v>0</v>
      </c>
      <c r="BL164" s="323" t="s">
        <v>243</v>
      </c>
      <c r="BM164" s="463" t="s">
        <v>1419</v>
      </c>
    </row>
    <row r="165" spans="1:65" s="341" customFormat="1">
      <c r="A165" s="337"/>
      <c r="B165" s="338"/>
      <c r="C165" s="337"/>
      <c r="D165" s="465" t="s">
        <v>147</v>
      </c>
      <c r="E165" s="337"/>
      <c r="F165" s="466" t="s">
        <v>1420</v>
      </c>
      <c r="G165" s="337"/>
      <c r="H165" s="337"/>
      <c r="I165" s="467"/>
      <c r="J165" s="337"/>
      <c r="K165" s="337"/>
      <c r="L165" s="338"/>
      <c r="M165" s="468"/>
      <c r="O165" s="337"/>
      <c r="P165" s="337"/>
      <c r="Q165" s="337"/>
      <c r="R165" s="337"/>
      <c r="S165" s="337"/>
      <c r="T165" s="360"/>
      <c r="U165" s="337"/>
      <c r="V165" s="337"/>
      <c r="W165" s="337"/>
      <c r="X165" s="337"/>
      <c r="Y165" s="337"/>
      <c r="Z165" s="337"/>
      <c r="AA165" s="337"/>
      <c r="AB165" s="337"/>
      <c r="AC165" s="337"/>
      <c r="AD165" s="337"/>
      <c r="AE165" s="337"/>
      <c r="AT165" s="323" t="s">
        <v>147</v>
      </c>
      <c r="AU165" s="323" t="s">
        <v>143</v>
      </c>
    </row>
    <row r="166" spans="1:65" s="341" customFormat="1" ht="37.75" customHeight="1">
      <c r="A166" s="337"/>
      <c r="B166" s="338"/>
      <c r="C166" s="452" t="s">
        <v>404</v>
      </c>
      <c r="D166" s="452" t="s">
        <v>137</v>
      </c>
      <c r="E166" s="453" t="s">
        <v>1421</v>
      </c>
      <c r="F166" s="454" t="s">
        <v>1422</v>
      </c>
      <c r="G166" s="455" t="s">
        <v>166</v>
      </c>
      <c r="H166" s="456">
        <v>7.4999999999999997E-2</v>
      </c>
      <c r="I166" s="457"/>
      <c r="J166" s="458">
        <f>ROUND(I166*H166,2)</f>
        <v>0</v>
      </c>
      <c r="K166" s="454" t="s">
        <v>141</v>
      </c>
      <c r="L166" s="338"/>
      <c r="M166" s="459" t="s">
        <v>19</v>
      </c>
      <c r="N166" s="460" t="s">
        <v>42</v>
      </c>
      <c r="O166" s="337"/>
      <c r="P166" s="461">
        <f>O166*H166</f>
        <v>0</v>
      </c>
      <c r="Q166" s="461">
        <v>0</v>
      </c>
      <c r="R166" s="461">
        <f>Q166*H166</f>
        <v>0</v>
      </c>
      <c r="S166" s="461">
        <v>0</v>
      </c>
      <c r="T166" s="462">
        <f>S166*H166</f>
        <v>0</v>
      </c>
      <c r="U166" s="337"/>
      <c r="V166" s="337"/>
      <c r="W166" s="337"/>
      <c r="X166" s="337"/>
      <c r="Y166" s="337"/>
      <c r="Z166" s="337"/>
      <c r="AA166" s="337"/>
      <c r="AB166" s="337"/>
      <c r="AC166" s="337"/>
      <c r="AD166" s="337"/>
      <c r="AE166" s="337"/>
      <c r="AR166" s="463" t="s">
        <v>243</v>
      </c>
      <c r="AT166" s="463" t="s">
        <v>137</v>
      </c>
      <c r="AU166" s="463" t="s">
        <v>143</v>
      </c>
      <c r="AY166" s="323" t="s">
        <v>134</v>
      </c>
      <c r="BE166" s="464">
        <f>IF(N166="základní",J166,0)</f>
        <v>0</v>
      </c>
      <c r="BF166" s="464">
        <f>IF(N166="snížená",J166,0)</f>
        <v>0</v>
      </c>
      <c r="BG166" s="464">
        <f>IF(N166="zákl. přenesená",J166,0)</f>
        <v>0</v>
      </c>
      <c r="BH166" s="464">
        <f>IF(N166="sníž. přenesená",J166,0)</f>
        <v>0</v>
      </c>
      <c r="BI166" s="464">
        <f>IF(N166="nulová",J166,0)</f>
        <v>0</v>
      </c>
      <c r="BJ166" s="323" t="s">
        <v>79</v>
      </c>
      <c r="BK166" s="464">
        <f>ROUND(I166*H166,2)</f>
        <v>0</v>
      </c>
      <c r="BL166" s="323" t="s">
        <v>243</v>
      </c>
      <c r="BM166" s="463" t="s">
        <v>1423</v>
      </c>
    </row>
    <row r="167" spans="1:65" s="341" customFormat="1">
      <c r="A167" s="337"/>
      <c r="B167" s="338"/>
      <c r="C167" s="337"/>
      <c r="D167" s="465" t="s">
        <v>147</v>
      </c>
      <c r="E167" s="337"/>
      <c r="F167" s="466" t="s">
        <v>1424</v>
      </c>
      <c r="G167" s="337"/>
      <c r="H167" s="337"/>
      <c r="I167" s="467"/>
      <c r="J167" s="337"/>
      <c r="K167" s="337"/>
      <c r="L167" s="338"/>
      <c r="M167" s="468"/>
      <c r="O167" s="337"/>
      <c r="P167" s="337"/>
      <c r="Q167" s="337"/>
      <c r="R167" s="337"/>
      <c r="S167" s="337"/>
      <c r="T167" s="360"/>
      <c r="U167" s="337"/>
      <c r="V167" s="337"/>
      <c r="W167" s="337"/>
      <c r="X167" s="337"/>
      <c r="Y167" s="337"/>
      <c r="Z167" s="337"/>
      <c r="AA167" s="337"/>
      <c r="AB167" s="337"/>
      <c r="AC167" s="337"/>
      <c r="AD167" s="337"/>
      <c r="AE167" s="337"/>
      <c r="AT167" s="323" t="s">
        <v>147</v>
      </c>
      <c r="AU167" s="323" t="s">
        <v>143</v>
      </c>
    </row>
    <row r="168" spans="1:65" s="341" customFormat="1" ht="16.5" customHeight="1">
      <c r="A168" s="337"/>
      <c r="B168" s="338"/>
      <c r="C168" s="452" t="s">
        <v>408</v>
      </c>
      <c r="D168" s="452" t="s">
        <v>137</v>
      </c>
      <c r="E168" s="453" t="s">
        <v>1425</v>
      </c>
      <c r="F168" s="454" t="s">
        <v>1426</v>
      </c>
      <c r="G168" s="455" t="s">
        <v>1337</v>
      </c>
      <c r="H168" s="456">
        <v>12</v>
      </c>
      <c r="I168" s="457"/>
      <c r="J168" s="458">
        <f>ROUND(I168*H168,2)</f>
        <v>0</v>
      </c>
      <c r="K168" s="454" t="s">
        <v>19</v>
      </c>
      <c r="L168" s="338"/>
      <c r="M168" s="459" t="s">
        <v>19</v>
      </c>
      <c r="N168" s="460" t="s">
        <v>42</v>
      </c>
      <c r="O168" s="337"/>
      <c r="P168" s="461">
        <f>O168*H168</f>
        <v>0</v>
      </c>
      <c r="Q168" s="461">
        <v>0</v>
      </c>
      <c r="R168" s="461">
        <f>Q168*H168</f>
        <v>0</v>
      </c>
      <c r="S168" s="461">
        <v>0</v>
      </c>
      <c r="T168" s="462">
        <f>S168*H168</f>
        <v>0</v>
      </c>
      <c r="U168" s="337"/>
      <c r="V168" s="337"/>
      <c r="W168" s="337"/>
      <c r="X168" s="337"/>
      <c r="Y168" s="337"/>
      <c r="Z168" s="337"/>
      <c r="AA168" s="337"/>
      <c r="AB168" s="337"/>
      <c r="AC168" s="337"/>
      <c r="AD168" s="337"/>
      <c r="AE168" s="337"/>
      <c r="AR168" s="463" t="s">
        <v>243</v>
      </c>
      <c r="AT168" s="463" t="s">
        <v>137</v>
      </c>
      <c r="AU168" s="463" t="s">
        <v>143</v>
      </c>
      <c r="AY168" s="323" t="s">
        <v>134</v>
      </c>
      <c r="BE168" s="464">
        <f>IF(N168="základní",J168,0)</f>
        <v>0</v>
      </c>
      <c r="BF168" s="464">
        <f>IF(N168="snížená",J168,0)</f>
        <v>0</v>
      </c>
      <c r="BG168" s="464">
        <f>IF(N168="zákl. přenesená",J168,0)</f>
        <v>0</v>
      </c>
      <c r="BH168" s="464">
        <f>IF(N168="sníž. přenesená",J168,0)</f>
        <v>0</v>
      </c>
      <c r="BI168" s="464">
        <f>IF(N168="nulová",J168,0)</f>
        <v>0</v>
      </c>
      <c r="BJ168" s="323" t="s">
        <v>79</v>
      </c>
      <c r="BK168" s="464">
        <f>ROUND(I168*H168,2)</f>
        <v>0</v>
      </c>
      <c r="BL168" s="323" t="s">
        <v>243</v>
      </c>
      <c r="BM168" s="463" t="s">
        <v>1427</v>
      </c>
    </row>
    <row r="169" spans="1:65" s="341" customFormat="1" ht="24.15" customHeight="1">
      <c r="A169" s="337"/>
      <c r="B169" s="338"/>
      <c r="C169" s="452" t="s">
        <v>412</v>
      </c>
      <c r="D169" s="452" t="s">
        <v>137</v>
      </c>
      <c r="E169" s="453" t="s">
        <v>1428</v>
      </c>
      <c r="F169" s="454" t="s">
        <v>1429</v>
      </c>
      <c r="G169" s="455" t="s">
        <v>454</v>
      </c>
      <c r="H169" s="456">
        <v>1</v>
      </c>
      <c r="I169" s="457"/>
      <c r="J169" s="458">
        <f>ROUND(I169*H169,2)</f>
        <v>0</v>
      </c>
      <c r="K169" s="454" t="s">
        <v>19</v>
      </c>
      <c r="L169" s="338"/>
      <c r="M169" s="459" t="s">
        <v>19</v>
      </c>
      <c r="N169" s="460" t="s">
        <v>42</v>
      </c>
      <c r="O169" s="337"/>
      <c r="P169" s="461">
        <f>O169*H169</f>
        <v>0</v>
      </c>
      <c r="Q169" s="461">
        <v>0</v>
      </c>
      <c r="R169" s="461">
        <f>Q169*H169</f>
        <v>0</v>
      </c>
      <c r="S169" s="461">
        <v>0</v>
      </c>
      <c r="T169" s="462">
        <f>S169*H169</f>
        <v>0</v>
      </c>
      <c r="U169" s="337"/>
      <c r="V169" s="337"/>
      <c r="W169" s="337"/>
      <c r="X169" s="337"/>
      <c r="Y169" s="337"/>
      <c r="Z169" s="337"/>
      <c r="AA169" s="337"/>
      <c r="AB169" s="337"/>
      <c r="AC169" s="337"/>
      <c r="AD169" s="337"/>
      <c r="AE169" s="337"/>
      <c r="AR169" s="463" t="s">
        <v>243</v>
      </c>
      <c r="AT169" s="463" t="s">
        <v>137</v>
      </c>
      <c r="AU169" s="463" t="s">
        <v>143</v>
      </c>
      <c r="AY169" s="323" t="s">
        <v>134</v>
      </c>
      <c r="BE169" s="464">
        <f>IF(N169="základní",J169,0)</f>
        <v>0</v>
      </c>
      <c r="BF169" s="464">
        <f>IF(N169="snížená",J169,0)</f>
        <v>0</v>
      </c>
      <c r="BG169" s="464">
        <f>IF(N169="zákl. přenesená",J169,0)</f>
        <v>0</v>
      </c>
      <c r="BH169" s="464">
        <f>IF(N169="sníž. přenesená",J169,0)</f>
        <v>0</v>
      </c>
      <c r="BI169" s="464">
        <f>IF(N169="nulová",J169,0)</f>
        <v>0</v>
      </c>
      <c r="BJ169" s="323" t="s">
        <v>79</v>
      </c>
      <c r="BK169" s="464">
        <f>ROUND(I169*H169,2)</f>
        <v>0</v>
      </c>
      <c r="BL169" s="323" t="s">
        <v>243</v>
      </c>
      <c r="BM169" s="463" t="s">
        <v>1430</v>
      </c>
    </row>
    <row r="170" spans="1:65" s="341" customFormat="1" ht="24.15" customHeight="1">
      <c r="A170" s="337"/>
      <c r="B170" s="338"/>
      <c r="C170" s="452" t="s">
        <v>417</v>
      </c>
      <c r="D170" s="452" t="s">
        <v>137</v>
      </c>
      <c r="E170" s="453" t="s">
        <v>1431</v>
      </c>
      <c r="F170" s="454" t="s">
        <v>1432</v>
      </c>
      <c r="G170" s="455" t="s">
        <v>1433</v>
      </c>
      <c r="H170" s="456">
        <v>10</v>
      </c>
      <c r="I170" s="457"/>
      <c r="J170" s="458">
        <f>ROUND(I170*H170,2)</f>
        <v>0</v>
      </c>
      <c r="K170" s="454" t="s">
        <v>19</v>
      </c>
      <c r="L170" s="338"/>
      <c r="M170" s="459" t="s">
        <v>19</v>
      </c>
      <c r="N170" s="460" t="s">
        <v>42</v>
      </c>
      <c r="O170" s="337"/>
      <c r="P170" s="461">
        <f>O170*H170</f>
        <v>0</v>
      </c>
      <c r="Q170" s="461">
        <v>0</v>
      </c>
      <c r="R170" s="461">
        <f>Q170*H170</f>
        <v>0</v>
      </c>
      <c r="S170" s="461">
        <v>0</v>
      </c>
      <c r="T170" s="462">
        <f>S170*H170</f>
        <v>0</v>
      </c>
      <c r="U170" s="337"/>
      <c r="V170" s="337"/>
      <c r="W170" s="337"/>
      <c r="X170" s="337"/>
      <c r="Y170" s="337"/>
      <c r="Z170" s="337"/>
      <c r="AA170" s="337"/>
      <c r="AB170" s="337"/>
      <c r="AC170" s="337"/>
      <c r="AD170" s="337"/>
      <c r="AE170" s="337"/>
      <c r="AR170" s="463" t="s">
        <v>243</v>
      </c>
      <c r="AT170" s="463" t="s">
        <v>137</v>
      </c>
      <c r="AU170" s="463" t="s">
        <v>143</v>
      </c>
      <c r="AY170" s="323" t="s">
        <v>134</v>
      </c>
      <c r="BE170" s="464">
        <f>IF(N170="základní",J170,0)</f>
        <v>0</v>
      </c>
      <c r="BF170" s="464">
        <f>IF(N170="snížená",J170,0)</f>
        <v>0</v>
      </c>
      <c r="BG170" s="464">
        <f>IF(N170="zákl. přenesená",J170,0)</f>
        <v>0</v>
      </c>
      <c r="BH170" s="464">
        <f>IF(N170="sníž. přenesená",J170,0)</f>
        <v>0</v>
      </c>
      <c r="BI170" s="464">
        <f>IF(N170="nulová",J170,0)</f>
        <v>0</v>
      </c>
      <c r="BJ170" s="323" t="s">
        <v>79</v>
      </c>
      <c r="BK170" s="464">
        <f>ROUND(I170*H170,2)</f>
        <v>0</v>
      </c>
      <c r="BL170" s="323" t="s">
        <v>243</v>
      </c>
      <c r="BM170" s="463" t="s">
        <v>1434</v>
      </c>
    </row>
    <row r="171" spans="1:65" s="341" customFormat="1" ht="44.25" customHeight="1">
      <c r="A171" s="337"/>
      <c r="B171" s="338"/>
      <c r="C171" s="452" t="s">
        <v>423</v>
      </c>
      <c r="D171" s="452" t="s">
        <v>137</v>
      </c>
      <c r="E171" s="453" t="s">
        <v>1435</v>
      </c>
      <c r="F171" s="454" t="s">
        <v>1436</v>
      </c>
      <c r="G171" s="455" t="s">
        <v>166</v>
      </c>
      <c r="H171" s="456">
        <v>0.15</v>
      </c>
      <c r="I171" s="457"/>
      <c r="J171" s="458">
        <f>ROUND(I171*H171,2)</f>
        <v>0</v>
      </c>
      <c r="K171" s="454" t="s">
        <v>141</v>
      </c>
      <c r="L171" s="338"/>
      <c r="M171" s="459" t="s">
        <v>19</v>
      </c>
      <c r="N171" s="460" t="s">
        <v>42</v>
      </c>
      <c r="O171" s="337"/>
      <c r="P171" s="461">
        <f>O171*H171</f>
        <v>0</v>
      </c>
      <c r="Q171" s="461">
        <v>0</v>
      </c>
      <c r="R171" s="461">
        <f>Q171*H171</f>
        <v>0</v>
      </c>
      <c r="S171" s="461">
        <v>0</v>
      </c>
      <c r="T171" s="462">
        <f>S171*H171</f>
        <v>0</v>
      </c>
      <c r="U171" s="337"/>
      <c r="V171" s="337"/>
      <c r="W171" s="337"/>
      <c r="X171" s="337"/>
      <c r="Y171" s="337"/>
      <c r="Z171" s="337"/>
      <c r="AA171" s="337"/>
      <c r="AB171" s="337"/>
      <c r="AC171" s="337"/>
      <c r="AD171" s="337"/>
      <c r="AE171" s="337"/>
      <c r="AR171" s="463" t="s">
        <v>243</v>
      </c>
      <c r="AT171" s="463" t="s">
        <v>137</v>
      </c>
      <c r="AU171" s="463" t="s">
        <v>143</v>
      </c>
      <c r="AY171" s="323" t="s">
        <v>134</v>
      </c>
      <c r="BE171" s="464">
        <f>IF(N171="základní",J171,0)</f>
        <v>0</v>
      </c>
      <c r="BF171" s="464">
        <f>IF(N171="snížená",J171,0)</f>
        <v>0</v>
      </c>
      <c r="BG171" s="464">
        <f>IF(N171="zákl. přenesená",J171,0)</f>
        <v>0</v>
      </c>
      <c r="BH171" s="464">
        <f>IF(N171="sníž. přenesená",J171,0)</f>
        <v>0</v>
      </c>
      <c r="BI171" s="464">
        <f>IF(N171="nulová",J171,0)</f>
        <v>0</v>
      </c>
      <c r="BJ171" s="323" t="s">
        <v>79</v>
      </c>
      <c r="BK171" s="464">
        <f>ROUND(I171*H171,2)</f>
        <v>0</v>
      </c>
      <c r="BL171" s="323" t="s">
        <v>243</v>
      </c>
      <c r="BM171" s="463" t="s">
        <v>1437</v>
      </c>
    </row>
    <row r="172" spans="1:65" s="341" customFormat="1">
      <c r="A172" s="337"/>
      <c r="B172" s="338"/>
      <c r="C172" s="337"/>
      <c r="D172" s="465" t="s">
        <v>147</v>
      </c>
      <c r="E172" s="337"/>
      <c r="F172" s="466" t="s">
        <v>1438</v>
      </c>
      <c r="G172" s="337"/>
      <c r="H172" s="337"/>
      <c r="I172" s="467"/>
      <c r="J172" s="337"/>
      <c r="K172" s="337"/>
      <c r="L172" s="338"/>
      <c r="M172" s="468"/>
      <c r="O172" s="337"/>
      <c r="P172" s="337"/>
      <c r="Q172" s="337"/>
      <c r="R172" s="337"/>
      <c r="S172" s="337"/>
      <c r="T172" s="360"/>
      <c r="U172" s="337"/>
      <c r="V172" s="337"/>
      <c r="W172" s="337"/>
      <c r="X172" s="337"/>
      <c r="Y172" s="337"/>
      <c r="Z172" s="337"/>
      <c r="AA172" s="337"/>
      <c r="AB172" s="337"/>
      <c r="AC172" s="337"/>
      <c r="AD172" s="337"/>
      <c r="AE172" s="337"/>
      <c r="AT172" s="323" t="s">
        <v>147</v>
      </c>
      <c r="AU172" s="323" t="s">
        <v>143</v>
      </c>
    </row>
    <row r="173" spans="1:65" s="439" customFormat="1" ht="22.75" customHeight="1">
      <c r="B173" s="440"/>
      <c r="D173" s="441" t="s">
        <v>70</v>
      </c>
      <c r="E173" s="450" t="s">
        <v>1439</v>
      </c>
      <c r="F173" s="450" t="s">
        <v>1440</v>
      </c>
      <c r="I173" s="443"/>
      <c r="J173" s="451">
        <f>BK173</f>
        <v>0</v>
      </c>
      <c r="L173" s="440"/>
      <c r="M173" s="445"/>
      <c r="P173" s="446">
        <f>SUM(P174:P228)</f>
        <v>0</v>
      </c>
      <c r="R173" s="446">
        <f>SUM(R174:R228)</f>
        <v>7.0509999999999989E-2</v>
      </c>
      <c r="T173" s="447">
        <f>SUM(T174:T228)</f>
        <v>0.24220999999999998</v>
      </c>
      <c r="AR173" s="441" t="s">
        <v>143</v>
      </c>
      <c r="AT173" s="448" t="s">
        <v>70</v>
      </c>
      <c r="AU173" s="448" t="s">
        <v>79</v>
      </c>
      <c r="AY173" s="441" t="s">
        <v>134</v>
      </c>
      <c r="BK173" s="449">
        <f>SUM(BK174:BK228)</f>
        <v>0</v>
      </c>
    </row>
    <row r="174" spans="1:65" s="341" customFormat="1" ht="16.5" customHeight="1">
      <c r="A174" s="337"/>
      <c r="B174" s="338"/>
      <c r="C174" s="452" t="s">
        <v>431</v>
      </c>
      <c r="D174" s="452" t="s">
        <v>137</v>
      </c>
      <c r="E174" s="453" t="s">
        <v>1441</v>
      </c>
      <c r="F174" s="454" t="s">
        <v>1442</v>
      </c>
      <c r="G174" s="455" t="s">
        <v>1370</v>
      </c>
      <c r="H174" s="456">
        <v>2</v>
      </c>
      <c r="I174" s="457"/>
      <c r="J174" s="458">
        <f>ROUND(I174*H174,2)</f>
        <v>0</v>
      </c>
      <c r="K174" s="454" t="s">
        <v>141</v>
      </c>
      <c r="L174" s="338"/>
      <c r="M174" s="459" t="s">
        <v>19</v>
      </c>
      <c r="N174" s="460" t="s">
        <v>42</v>
      </c>
      <c r="O174" s="337"/>
      <c r="P174" s="461">
        <f>O174*H174</f>
        <v>0</v>
      </c>
      <c r="Q174" s="461">
        <v>0</v>
      </c>
      <c r="R174" s="461">
        <f>Q174*H174</f>
        <v>0</v>
      </c>
      <c r="S174" s="461">
        <v>3.4200000000000001E-2</v>
      </c>
      <c r="T174" s="462">
        <f>S174*H174</f>
        <v>6.8400000000000002E-2</v>
      </c>
      <c r="U174" s="337"/>
      <c r="V174" s="337"/>
      <c r="W174" s="337"/>
      <c r="X174" s="337"/>
      <c r="Y174" s="337"/>
      <c r="Z174" s="337"/>
      <c r="AA174" s="337"/>
      <c r="AB174" s="337"/>
      <c r="AC174" s="337"/>
      <c r="AD174" s="337"/>
      <c r="AE174" s="337"/>
      <c r="AR174" s="463" t="s">
        <v>243</v>
      </c>
      <c r="AT174" s="463" t="s">
        <v>137</v>
      </c>
      <c r="AU174" s="463" t="s">
        <v>143</v>
      </c>
      <c r="AY174" s="323" t="s">
        <v>134</v>
      </c>
      <c r="BE174" s="464">
        <f>IF(N174="základní",J174,0)</f>
        <v>0</v>
      </c>
      <c r="BF174" s="464">
        <f>IF(N174="snížená",J174,0)</f>
        <v>0</v>
      </c>
      <c r="BG174" s="464">
        <f>IF(N174="zákl. přenesená",J174,0)</f>
        <v>0</v>
      </c>
      <c r="BH174" s="464">
        <f>IF(N174="sníž. přenesená",J174,0)</f>
        <v>0</v>
      </c>
      <c r="BI174" s="464">
        <f>IF(N174="nulová",J174,0)</f>
        <v>0</v>
      </c>
      <c r="BJ174" s="323" t="s">
        <v>79</v>
      </c>
      <c r="BK174" s="464">
        <f>ROUND(I174*H174,2)</f>
        <v>0</v>
      </c>
      <c r="BL174" s="323" t="s">
        <v>243</v>
      </c>
      <c r="BM174" s="463" t="s">
        <v>1443</v>
      </c>
    </row>
    <row r="175" spans="1:65" s="341" customFormat="1">
      <c r="A175" s="337"/>
      <c r="B175" s="338"/>
      <c r="C175" s="337"/>
      <c r="D175" s="465" t="s">
        <v>147</v>
      </c>
      <c r="E175" s="337"/>
      <c r="F175" s="466" t="s">
        <v>1444</v>
      </c>
      <c r="G175" s="337"/>
      <c r="H175" s="337"/>
      <c r="I175" s="467"/>
      <c r="J175" s="337"/>
      <c r="K175" s="337"/>
      <c r="L175" s="338"/>
      <c r="M175" s="468"/>
      <c r="O175" s="337"/>
      <c r="P175" s="337"/>
      <c r="Q175" s="337"/>
      <c r="R175" s="337"/>
      <c r="S175" s="337"/>
      <c r="T175" s="360"/>
      <c r="U175" s="337"/>
      <c r="V175" s="337"/>
      <c r="W175" s="337"/>
      <c r="X175" s="337"/>
      <c r="Y175" s="337"/>
      <c r="Z175" s="337"/>
      <c r="AA175" s="337"/>
      <c r="AB175" s="337"/>
      <c r="AC175" s="337"/>
      <c r="AD175" s="337"/>
      <c r="AE175" s="337"/>
      <c r="AT175" s="323" t="s">
        <v>147</v>
      </c>
      <c r="AU175" s="323" t="s">
        <v>143</v>
      </c>
    </row>
    <row r="176" spans="1:65" s="341" customFormat="1" ht="33" customHeight="1">
      <c r="A176" s="337"/>
      <c r="B176" s="338"/>
      <c r="C176" s="452" t="s">
        <v>436</v>
      </c>
      <c r="D176" s="452" t="s">
        <v>137</v>
      </c>
      <c r="E176" s="453" t="s">
        <v>1445</v>
      </c>
      <c r="F176" s="454" t="s">
        <v>1446</v>
      </c>
      <c r="G176" s="455" t="s">
        <v>1370</v>
      </c>
      <c r="H176" s="456">
        <v>1</v>
      </c>
      <c r="I176" s="457"/>
      <c r="J176" s="458">
        <f>ROUND(I176*H176,2)</f>
        <v>0</v>
      </c>
      <c r="K176" s="454" t="s">
        <v>141</v>
      </c>
      <c r="L176" s="338"/>
      <c r="M176" s="459" t="s">
        <v>19</v>
      </c>
      <c r="N176" s="460" t="s">
        <v>42</v>
      </c>
      <c r="O176" s="337"/>
      <c r="P176" s="461">
        <f>O176*H176</f>
        <v>0</v>
      </c>
      <c r="Q176" s="461">
        <v>1.6969999999999999E-2</v>
      </c>
      <c r="R176" s="461">
        <f>Q176*H176</f>
        <v>1.6969999999999999E-2</v>
      </c>
      <c r="S176" s="461">
        <v>0</v>
      </c>
      <c r="T176" s="462">
        <f>S176*H176</f>
        <v>0</v>
      </c>
      <c r="U176" s="337"/>
      <c r="V176" s="337"/>
      <c r="W176" s="337"/>
      <c r="X176" s="337"/>
      <c r="Y176" s="337"/>
      <c r="Z176" s="337"/>
      <c r="AA176" s="337"/>
      <c r="AB176" s="337"/>
      <c r="AC176" s="337"/>
      <c r="AD176" s="337"/>
      <c r="AE176" s="337"/>
      <c r="AR176" s="463" t="s">
        <v>243</v>
      </c>
      <c r="AT176" s="463" t="s">
        <v>137</v>
      </c>
      <c r="AU176" s="463" t="s">
        <v>143</v>
      </c>
      <c r="AY176" s="323" t="s">
        <v>134</v>
      </c>
      <c r="BE176" s="464">
        <f>IF(N176="základní",J176,0)</f>
        <v>0</v>
      </c>
      <c r="BF176" s="464">
        <f>IF(N176="snížená",J176,0)</f>
        <v>0</v>
      </c>
      <c r="BG176" s="464">
        <f>IF(N176="zákl. přenesená",J176,0)</f>
        <v>0</v>
      </c>
      <c r="BH176" s="464">
        <f>IF(N176="sníž. přenesená",J176,0)</f>
        <v>0</v>
      </c>
      <c r="BI176" s="464">
        <f>IF(N176="nulová",J176,0)</f>
        <v>0</v>
      </c>
      <c r="BJ176" s="323" t="s">
        <v>79</v>
      </c>
      <c r="BK176" s="464">
        <f>ROUND(I176*H176,2)</f>
        <v>0</v>
      </c>
      <c r="BL176" s="323" t="s">
        <v>243</v>
      </c>
      <c r="BM176" s="463" t="s">
        <v>1447</v>
      </c>
    </row>
    <row r="177" spans="1:65" s="341" customFormat="1">
      <c r="A177" s="337"/>
      <c r="B177" s="338"/>
      <c r="C177" s="337"/>
      <c r="D177" s="465" t="s">
        <v>147</v>
      </c>
      <c r="E177" s="337"/>
      <c r="F177" s="466" t="s">
        <v>1448</v>
      </c>
      <c r="G177" s="337"/>
      <c r="H177" s="337"/>
      <c r="I177" s="467"/>
      <c r="J177" s="337"/>
      <c r="K177" s="337"/>
      <c r="L177" s="338"/>
      <c r="M177" s="468"/>
      <c r="O177" s="337"/>
      <c r="P177" s="337"/>
      <c r="Q177" s="337"/>
      <c r="R177" s="337"/>
      <c r="S177" s="337"/>
      <c r="T177" s="360"/>
      <c r="U177" s="337"/>
      <c r="V177" s="337"/>
      <c r="W177" s="337"/>
      <c r="X177" s="337"/>
      <c r="Y177" s="337"/>
      <c r="Z177" s="337"/>
      <c r="AA177" s="337"/>
      <c r="AB177" s="337"/>
      <c r="AC177" s="337"/>
      <c r="AD177" s="337"/>
      <c r="AE177" s="337"/>
      <c r="AT177" s="323" t="s">
        <v>147</v>
      </c>
      <c r="AU177" s="323" t="s">
        <v>143</v>
      </c>
    </row>
    <row r="178" spans="1:65" s="341" customFormat="1" ht="24.15" customHeight="1">
      <c r="A178" s="337"/>
      <c r="B178" s="338"/>
      <c r="C178" s="452" t="s">
        <v>441</v>
      </c>
      <c r="D178" s="452" t="s">
        <v>137</v>
      </c>
      <c r="E178" s="453" t="s">
        <v>1449</v>
      </c>
      <c r="F178" s="454" t="s">
        <v>1450</v>
      </c>
      <c r="G178" s="455" t="s">
        <v>153</v>
      </c>
      <c r="H178" s="456">
        <v>1</v>
      </c>
      <c r="I178" s="457"/>
      <c r="J178" s="458">
        <f>ROUND(I178*H178,2)</f>
        <v>0</v>
      </c>
      <c r="K178" s="454" t="s">
        <v>141</v>
      </c>
      <c r="L178" s="338"/>
      <c r="M178" s="459" t="s">
        <v>19</v>
      </c>
      <c r="N178" s="460" t="s">
        <v>42</v>
      </c>
      <c r="O178" s="337"/>
      <c r="P178" s="461">
        <f>O178*H178</f>
        <v>0</v>
      </c>
      <c r="Q178" s="461">
        <v>2.47E-3</v>
      </c>
      <c r="R178" s="461">
        <f>Q178*H178</f>
        <v>2.47E-3</v>
      </c>
      <c r="S178" s="461">
        <v>0</v>
      </c>
      <c r="T178" s="462">
        <f>S178*H178</f>
        <v>0</v>
      </c>
      <c r="U178" s="337"/>
      <c r="V178" s="337"/>
      <c r="W178" s="337"/>
      <c r="X178" s="337"/>
      <c r="Y178" s="337"/>
      <c r="Z178" s="337"/>
      <c r="AA178" s="337"/>
      <c r="AB178" s="337"/>
      <c r="AC178" s="337"/>
      <c r="AD178" s="337"/>
      <c r="AE178" s="337"/>
      <c r="AR178" s="463" t="s">
        <v>243</v>
      </c>
      <c r="AT178" s="463" t="s">
        <v>137</v>
      </c>
      <c r="AU178" s="463" t="s">
        <v>143</v>
      </c>
      <c r="AY178" s="323" t="s">
        <v>134</v>
      </c>
      <c r="BE178" s="464">
        <f>IF(N178="základní",J178,0)</f>
        <v>0</v>
      </c>
      <c r="BF178" s="464">
        <f>IF(N178="snížená",J178,0)</f>
        <v>0</v>
      </c>
      <c r="BG178" s="464">
        <f>IF(N178="zákl. přenesená",J178,0)</f>
        <v>0</v>
      </c>
      <c r="BH178" s="464">
        <f>IF(N178="sníž. přenesená",J178,0)</f>
        <v>0</v>
      </c>
      <c r="BI178" s="464">
        <f>IF(N178="nulová",J178,0)</f>
        <v>0</v>
      </c>
      <c r="BJ178" s="323" t="s">
        <v>79</v>
      </c>
      <c r="BK178" s="464">
        <f>ROUND(I178*H178,2)</f>
        <v>0</v>
      </c>
      <c r="BL178" s="323" t="s">
        <v>243</v>
      </c>
      <c r="BM178" s="463" t="s">
        <v>1451</v>
      </c>
    </row>
    <row r="179" spans="1:65" s="341" customFormat="1">
      <c r="A179" s="337"/>
      <c r="B179" s="338"/>
      <c r="C179" s="337"/>
      <c r="D179" s="465" t="s">
        <v>147</v>
      </c>
      <c r="E179" s="337"/>
      <c r="F179" s="466" t="s">
        <v>1452</v>
      </c>
      <c r="G179" s="337"/>
      <c r="H179" s="337"/>
      <c r="I179" s="467"/>
      <c r="J179" s="337"/>
      <c r="K179" s="337"/>
      <c r="L179" s="338"/>
      <c r="M179" s="468"/>
      <c r="O179" s="337"/>
      <c r="P179" s="337"/>
      <c r="Q179" s="337"/>
      <c r="R179" s="337"/>
      <c r="S179" s="337"/>
      <c r="T179" s="360"/>
      <c r="U179" s="337"/>
      <c r="V179" s="337"/>
      <c r="W179" s="337"/>
      <c r="X179" s="337"/>
      <c r="Y179" s="337"/>
      <c r="Z179" s="337"/>
      <c r="AA179" s="337"/>
      <c r="AB179" s="337"/>
      <c r="AC179" s="337"/>
      <c r="AD179" s="337"/>
      <c r="AE179" s="337"/>
      <c r="AT179" s="323" t="s">
        <v>147</v>
      </c>
      <c r="AU179" s="323" t="s">
        <v>143</v>
      </c>
    </row>
    <row r="180" spans="1:65" s="341" customFormat="1" ht="21.75" customHeight="1">
      <c r="A180" s="337"/>
      <c r="B180" s="338"/>
      <c r="C180" s="452" t="s">
        <v>445</v>
      </c>
      <c r="D180" s="452" t="s">
        <v>137</v>
      </c>
      <c r="E180" s="453" t="s">
        <v>1453</v>
      </c>
      <c r="F180" s="454" t="s">
        <v>1454</v>
      </c>
      <c r="G180" s="455" t="s">
        <v>1370</v>
      </c>
      <c r="H180" s="456">
        <v>1</v>
      </c>
      <c r="I180" s="457"/>
      <c r="J180" s="458">
        <f>ROUND(I180*H180,2)</f>
        <v>0</v>
      </c>
      <c r="K180" s="454" t="s">
        <v>141</v>
      </c>
      <c r="L180" s="338"/>
      <c r="M180" s="459" t="s">
        <v>19</v>
      </c>
      <c r="N180" s="460" t="s">
        <v>42</v>
      </c>
      <c r="O180" s="337"/>
      <c r="P180" s="461">
        <f>O180*H180</f>
        <v>0</v>
      </c>
      <c r="Q180" s="461">
        <v>0</v>
      </c>
      <c r="R180" s="461">
        <f>Q180*H180</f>
        <v>0</v>
      </c>
      <c r="S180" s="461">
        <v>1.9460000000000002E-2</v>
      </c>
      <c r="T180" s="462">
        <f>S180*H180</f>
        <v>1.9460000000000002E-2</v>
      </c>
      <c r="U180" s="337"/>
      <c r="V180" s="337"/>
      <c r="W180" s="337"/>
      <c r="X180" s="337"/>
      <c r="Y180" s="337"/>
      <c r="Z180" s="337"/>
      <c r="AA180" s="337"/>
      <c r="AB180" s="337"/>
      <c r="AC180" s="337"/>
      <c r="AD180" s="337"/>
      <c r="AE180" s="337"/>
      <c r="AR180" s="463" t="s">
        <v>243</v>
      </c>
      <c r="AT180" s="463" t="s">
        <v>137</v>
      </c>
      <c r="AU180" s="463" t="s">
        <v>143</v>
      </c>
      <c r="AY180" s="323" t="s">
        <v>134</v>
      </c>
      <c r="BE180" s="464">
        <f>IF(N180="základní",J180,0)</f>
        <v>0</v>
      </c>
      <c r="BF180" s="464">
        <f>IF(N180="snížená",J180,0)</f>
        <v>0</v>
      </c>
      <c r="BG180" s="464">
        <f>IF(N180="zákl. přenesená",J180,0)</f>
        <v>0</v>
      </c>
      <c r="BH180" s="464">
        <f>IF(N180="sníž. přenesená",J180,0)</f>
        <v>0</v>
      </c>
      <c r="BI180" s="464">
        <f>IF(N180="nulová",J180,0)</f>
        <v>0</v>
      </c>
      <c r="BJ180" s="323" t="s">
        <v>79</v>
      </c>
      <c r="BK180" s="464">
        <f>ROUND(I180*H180,2)</f>
        <v>0</v>
      </c>
      <c r="BL180" s="323" t="s">
        <v>243</v>
      </c>
      <c r="BM180" s="463" t="s">
        <v>1455</v>
      </c>
    </row>
    <row r="181" spans="1:65" s="341" customFormat="1">
      <c r="A181" s="337"/>
      <c r="B181" s="338"/>
      <c r="C181" s="337"/>
      <c r="D181" s="465" t="s">
        <v>147</v>
      </c>
      <c r="E181" s="337"/>
      <c r="F181" s="466" t="s">
        <v>1456</v>
      </c>
      <c r="G181" s="337"/>
      <c r="H181" s="337"/>
      <c r="I181" s="467"/>
      <c r="J181" s="337"/>
      <c r="K181" s="337"/>
      <c r="L181" s="338"/>
      <c r="M181" s="468"/>
      <c r="O181" s="337"/>
      <c r="P181" s="337"/>
      <c r="Q181" s="337"/>
      <c r="R181" s="337"/>
      <c r="S181" s="337"/>
      <c r="T181" s="360"/>
      <c r="U181" s="337"/>
      <c r="V181" s="337"/>
      <c r="W181" s="337"/>
      <c r="X181" s="337"/>
      <c r="Y181" s="337"/>
      <c r="Z181" s="337"/>
      <c r="AA181" s="337"/>
      <c r="AB181" s="337"/>
      <c r="AC181" s="337"/>
      <c r="AD181" s="337"/>
      <c r="AE181" s="337"/>
      <c r="AT181" s="323" t="s">
        <v>147</v>
      </c>
      <c r="AU181" s="323" t="s">
        <v>143</v>
      </c>
    </row>
    <row r="182" spans="1:65" s="341" customFormat="1" ht="37.75" customHeight="1">
      <c r="A182" s="337"/>
      <c r="B182" s="338"/>
      <c r="C182" s="452" t="s">
        <v>451</v>
      </c>
      <c r="D182" s="452" t="s">
        <v>137</v>
      </c>
      <c r="E182" s="453" t="s">
        <v>1457</v>
      </c>
      <c r="F182" s="454" t="s">
        <v>1458</v>
      </c>
      <c r="G182" s="455" t="s">
        <v>1370</v>
      </c>
      <c r="H182" s="456">
        <v>1</v>
      </c>
      <c r="I182" s="457"/>
      <c r="J182" s="458">
        <f>ROUND(I182*H182,2)</f>
        <v>0</v>
      </c>
      <c r="K182" s="454" t="s">
        <v>141</v>
      </c>
      <c r="L182" s="338"/>
      <c r="M182" s="459" t="s">
        <v>19</v>
      </c>
      <c r="N182" s="460" t="s">
        <v>42</v>
      </c>
      <c r="O182" s="337"/>
      <c r="P182" s="461">
        <f>O182*H182</f>
        <v>0</v>
      </c>
      <c r="Q182" s="461">
        <v>2.0729999999999998E-2</v>
      </c>
      <c r="R182" s="461">
        <f>Q182*H182</f>
        <v>2.0729999999999998E-2</v>
      </c>
      <c r="S182" s="461">
        <v>0</v>
      </c>
      <c r="T182" s="462">
        <f>S182*H182</f>
        <v>0</v>
      </c>
      <c r="U182" s="337"/>
      <c r="V182" s="337"/>
      <c r="W182" s="337"/>
      <c r="X182" s="337"/>
      <c r="Y182" s="337"/>
      <c r="Z182" s="337"/>
      <c r="AA182" s="337"/>
      <c r="AB182" s="337"/>
      <c r="AC182" s="337"/>
      <c r="AD182" s="337"/>
      <c r="AE182" s="337"/>
      <c r="AR182" s="463" t="s">
        <v>243</v>
      </c>
      <c r="AT182" s="463" t="s">
        <v>137</v>
      </c>
      <c r="AU182" s="463" t="s">
        <v>143</v>
      </c>
      <c r="AY182" s="323" t="s">
        <v>134</v>
      </c>
      <c r="BE182" s="464">
        <f>IF(N182="základní",J182,0)</f>
        <v>0</v>
      </c>
      <c r="BF182" s="464">
        <f>IF(N182="snížená",J182,0)</f>
        <v>0</v>
      </c>
      <c r="BG182" s="464">
        <f>IF(N182="zákl. přenesená",J182,0)</f>
        <v>0</v>
      </c>
      <c r="BH182" s="464">
        <f>IF(N182="sníž. přenesená",J182,0)</f>
        <v>0</v>
      </c>
      <c r="BI182" s="464">
        <f>IF(N182="nulová",J182,0)</f>
        <v>0</v>
      </c>
      <c r="BJ182" s="323" t="s">
        <v>79</v>
      </c>
      <c r="BK182" s="464">
        <f>ROUND(I182*H182,2)</f>
        <v>0</v>
      </c>
      <c r="BL182" s="323" t="s">
        <v>243</v>
      </c>
      <c r="BM182" s="463" t="s">
        <v>1459</v>
      </c>
    </row>
    <row r="183" spans="1:65" s="341" customFormat="1">
      <c r="A183" s="337"/>
      <c r="B183" s="338"/>
      <c r="C183" s="337"/>
      <c r="D183" s="465" t="s">
        <v>147</v>
      </c>
      <c r="E183" s="337"/>
      <c r="F183" s="466" t="s">
        <v>1460</v>
      </c>
      <c r="G183" s="337"/>
      <c r="H183" s="337"/>
      <c r="I183" s="467"/>
      <c r="J183" s="337"/>
      <c r="K183" s="337"/>
      <c r="L183" s="338"/>
      <c r="M183" s="468"/>
      <c r="O183" s="337"/>
      <c r="P183" s="337"/>
      <c r="Q183" s="337"/>
      <c r="R183" s="337"/>
      <c r="S183" s="337"/>
      <c r="T183" s="360"/>
      <c r="U183" s="337"/>
      <c r="V183" s="337"/>
      <c r="W183" s="337"/>
      <c r="X183" s="337"/>
      <c r="Y183" s="337"/>
      <c r="Z183" s="337"/>
      <c r="AA183" s="337"/>
      <c r="AB183" s="337"/>
      <c r="AC183" s="337"/>
      <c r="AD183" s="337"/>
      <c r="AE183" s="337"/>
      <c r="AT183" s="323" t="s">
        <v>147</v>
      </c>
      <c r="AU183" s="323" t="s">
        <v>143</v>
      </c>
    </row>
    <row r="184" spans="1:65" s="341" customFormat="1" ht="16.5" customHeight="1">
      <c r="A184" s="337"/>
      <c r="B184" s="338"/>
      <c r="C184" s="452" t="s">
        <v>458</v>
      </c>
      <c r="D184" s="452" t="s">
        <v>137</v>
      </c>
      <c r="E184" s="453" t="s">
        <v>1461</v>
      </c>
      <c r="F184" s="454" t="s">
        <v>1462</v>
      </c>
      <c r="G184" s="455" t="s">
        <v>1370</v>
      </c>
      <c r="H184" s="456">
        <v>1</v>
      </c>
      <c r="I184" s="457"/>
      <c r="J184" s="458">
        <f>ROUND(I184*H184,2)</f>
        <v>0</v>
      </c>
      <c r="K184" s="454" t="s">
        <v>141</v>
      </c>
      <c r="L184" s="338"/>
      <c r="M184" s="459" t="s">
        <v>19</v>
      </c>
      <c r="N184" s="460" t="s">
        <v>42</v>
      </c>
      <c r="O184" s="337"/>
      <c r="P184" s="461">
        <f>O184*H184</f>
        <v>0</v>
      </c>
      <c r="Q184" s="461">
        <v>0</v>
      </c>
      <c r="R184" s="461">
        <f>Q184*H184</f>
        <v>0</v>
      </c>
      <c r="S184" s="461">
        <v>3.2899999999999999E-2</v>
      </c>
      <c r="T184" s="462">
        <f>S184*H184</f>
        <v>3.2899999999999999E-2</v>
      </c>
      <c r="U184" s="337"/>
      <c r="V184" s="337"/>
      <c r="W184" s="337"/>
      <c r="X184" s="337"/>
      <c r="Y184" s="337"/>
      <c r="Z184" s="337"/>
      <c r="AA184" s="337"/>
      <c r="AB184" s="337"/>
      <c r="AC184" s="337"/>
      <c r="AD184" s="337"/>
      <c r="AE184" s="337"/>
      <c r="AR184" s="463" t="s">
        <v>243</v>
      </c>
      <c r="AT184" s="463" t="s">
        <v>137</v>
      </c>
      <c r="AU184" s="463" t="s">
        <v>143</v>
      </c>
      <c r="AY184" s="323" t="s">
        <v>134</v>
      </c>
      <c r="BE184" s="464">
        <f>IF(N184="základní",J184,0)</f>
        <v>0</v>
      </c>
      <c r="BF184" s="464">
        <f>IF(N184="snížená",J184,0)</f>
        <v>0</v>
      </c>
      <c r="BG184" s="464">
        <f>IF(N184="zákl. přenesená",J184,0)</f>
        <v>0</v>
      </c>
      <c r="BH184" s="464">
        <f>IF(N184="sníž. přenesená",J184,0)</f>
        <v>0</v>
      </c>
      <c r="BI184" s="464">
        <f>IF(N184="nulová",J184,0)</f>
        <v>0</v>
      </c>
      <c r="BJ184" s="323" t="s">
        <v>79</v>
      </c>
      <c r="BK184" s="464">
        <f>ROUND(I184*H184,2)</f>
        <v>0</v>
      </c>
      <c r="BL184" s="323" t="s">
        <v>243</v>
      </c>
      <c r="BM184" s="463" t="s">
        <v>1463</v>
      </c>
    </row>
    <row r="185" spans="1:65" s="341" customFormat="1">
      <c r="A185" s="337"/>
      <c r="B185" s="338"/>
      <c r="C185" s="337"/>
      <c r="D185" s="465" t="s">
        <v>147</v>
      </c>
      <c r="E185" s="337"/>
      <c r="F185" s="466" t="s">
        <v>1464</v>
      </c>
      <c r="G185" s="337"/>
      <c r="H185" s="337"/>
      <c r="I185" s="467"/>
      <c r="J185" s="337"/>
      <c r="K185" s="337"/>
      <c r="L185" s="338"/>
      <c r="M185" s="468"/>
      <c r="O185" s="337"/>
      <c r="P185" s="337"/>
      <c r="Q185" s="337"/>
      <c r="R185" s="337"/>
      <c r="S185" s="337"/>
      <c r="T185" s="360"/>
      <c r="U185" s="337"/>
      <c r="V185" s="337"/>
      <c r="W185" s="337"/>
      <c r="X185" s="337"/>
      <c r="Y185" s="337"/>
      <c r="Z185" s="337"/>
      <c r="AA185" s="337"/>
      <c r="AB185" s="337"/>
      <c r="AC185" s="337"/>
      <c r="AD185" s="337"/>
      <c r="AE185" s="337"/>
      <c r="AT185" s="323" t="s">
        <v>147</v>
      </c>
      <c r="AU185" s="323" t="s">
        <v>143</v>
      </c>
    </row>
    <row r="186" spans="1:65" s="341" customFormat="1" ht="24.15" customHeight="1">
      <c r="A186" s="337"/>
      <c r="B186" s="338"/>
      <c r="C186" s="452" t="s">
        <v>464</v>
      </c>
      <c r="D186" s="452" t="s">
        <v>137</v>
      </c>
      <c r="E186" s="453" t="s">
        <v>1465</v>
      </c>
      <c r="F186" s="454" t="s">
        <v>1466</v>
      </c>
      <c r="G186" s="455" t="s">
        <v>1370</v>
      </c>
      <c r="H186" s="456">
        <v>1</v>
      </c>
      <c r="I186" s="457"/>
      <c r="J186" s="458">
        <f>ROUND(I186*H186,2)</f>
        <v>0</v>
      </c>
      <c r="K186" s="454" t="s">
        <v>141</v>
      </c>
      <c r="L186" s="338"/>
      <c r="M186" s="459" t="s">
        <v>19</v>
      </c>
      <c r="N186" s="460" t="s">
        <v>42</v>
      </c>
      <c r="O186" s="337"/>
      <c r="P186" s="461">
        <f>O186*H186</f>
        <v>0</v>
      </c>
      <c r="Q186" s="461">
        <v>1.57E-3</v>
      </c>
      <c r="R186" s="461">
        <f>Q186*H186</f>
        <v>1.57E-3</v>
      </c>
      <c r="S186" s="461">
        <v>0</v>
      </c>
      <c r="T186" s="462">
        <f>S186*H186</f>
        <v>0</v>
      </c>
      <c r="U186" s="337"/>
      <c r="V186" s="337"/>
      <c r="W186" s="337"/>
      <c r="X186" s="337"/>
      <c r="Y186" s="337"/>
      <c r="Z186" s="337"/>
      <c r="AA186" s="337"/>
      <c r="AB186" s="337"/>
      <c r="AC186" s="337"/>
      <c r="AD186" s="337"/>
      <c r="AE186" s="337"/>
      <c r="AR186" s="463" t="s">
        <v>243</v>
      </c>
      <c r="AT186" s="463" t="s">
        <v>137</v>
      </c>
      <c r="AU186" s="463" t="s">
        <v>143</v>
      </c>
      <c r="AY186" s="323" t="s">
        <v>134</v>
      </c>
      <c r="BE186" s="464">
        <f>IF(N186="základní",J186,0)</f>
        <v>0</v>
      </c>
      <c r="BF186" s="464">
        <f>IF(N186="snížená",J186,0)</f>
        <v>0</v>
      </c>
      <c r="BG186" s="464">
        <f>IF(N186="zákl. přenesená",J186,0)</f>
        <v>0</v>
      </c>
      <c r="BH186" s="464">
        <f>IF(N186="sníž. přenesená",J186,0)</f>
        <v>0</v>
      </c>
      <c r="BI186" s="464">
        <f>IF(N186="nulová",J186,0)</f>
        <v>0</v>
      </c>
      <c r="BJ186" s="323" t="s">
        <v>79</v>
      </c>
      <c r="BK186" s="464">
        <f>ROUND(I186*H186,2)</f>
        <v>0</v>
      </c>
      <c r="BL186" s="323" t="s">
        <v>243</v>
      </c>
      <c r="BM186" s="463" t="s">
        <v>1467</v>
      </c>
    </row>
    <row r="187" spans="1:65" s="341" customFormat="1">
      <c r="A187" s="337"/>
      <c r="B187" s="338"/>
      <c r="C187" s="337"/>
      <c r="D187" s="465" t="s">
        <v>147</v>
      </c>
      <c r="E187" s="337"/>
      <c r="F187" s="466" t="s">
        <v>1468</v>
      </c>
      <c r="G187" s="337"/>
      <c r="H187" s="337"/>
      <c r="I187" s="467"/>
      <c r="J187" s="337"/>
      <c r="K187" s="337"/>
      <c r="L187" s="338"/>
      <c r="M187" s="468"/>
      <c r="O187" s="337"/>
      <c r="P187" s="337"/>
      <c r="Q187" s="337"/>
      <c r="R187" s="337"/>
      <c r="S187" s="337"/>
      <c r="T187" s="360"/>
      <c r="U187" s="337"/>
      <c r="V187" s="337"/>
      <c r="W187" s="337"/>
      <c r="X187" s="337"/>
      <c r="Y187" s="337"/>
      <c r="Z187" s="337"/>
      <c r="AA187" s="337"/>
      <c r="AB187" s="337"/>
      <c r="AC187" s="337"/>
      <c r="AD187" s="337"/>
      <c r="AE187" s="337"/>
      <c r="AT187" s="323" t="s">
        <v>147</v>
      </c>
      <c r="AU187" s="323" t="s">
        <v>143</v>
      </c>
    </row>
    <row r="188" spans="1:65" s="341" customFormat="1" ht="24.15" customHeight="1">
      <c r="A188" s="337"/>
      <c r="B188" s="338"/>
      <c r="C188" s="469" t="s">
        <v>468</v>
      </c>
      <c r="D188" s="469" t="s">
        <v>297</v>
      </c>
      <c r="E188" s="470" t="s">
        <v>1469</v>
      </c>
      <c r="F188" s="471" t="s">
        <v>1470</v>
      </c>
      <c r="G188" s="472" t="s">
        <v>153</v>
      </c>
      <c r="H188" s="473">
        <v>1</v>
      </c>
      <c r="I188" s="474"/>
      <c r="J188" s="475">
        <f>ROUND(I188*H188,2)</f>
        <v>0</v>
      </c>
      <c r="K188" s="471" t="s">
        <v>1313</v>
      </c>
      <c r="L188" s="476"/>
      <c r="M188" s="477" t="s">
        <v>19</v>
      </c>
      <c r="N188" s="478" t="s">
        <v>42</v>
      </c>
      <c r="O188" s="337"/>
      <c r="P188" s="461">
        <f>O188*H188</f>
        <v>0</v>
      </c>
      <c r="Q188" s="461">
        <v>1.7999999999999999E-2</v>
      </c>
      <c r="R188" s="461">
        <f>Q188*H188</f>
        <v>1.7999999999999999E-2</v>
      </c>
      <c r="S188" s="461">
        <v>0</v>
      </c>
      <c r="T188" s="462">
        <f>S188*H188</f>
        <v>0</v>
      </c>
      <c r="U188" s="337"/>
      <c r="V188" s="337"/>
      <c r="W188" s="337"/>
      <c r="X188" s="337"/>
      <c r="Y188" s="337"/>
      <c r="Z188" s="337"/>
      <c r="AA188" s="337"/>
      <c r="AB188" s="337"/>
      <c r="AC188" s="337"/>
      <c r="AD188" s="337"/>
      <c r="AE188" s="337"/>
      <c r="AR188" s="463" t="s">
        <v>344</v>
      </c>
      <c r="AT188" s="463" t="s">
        <v>297</v>
      </c>
      <c r="AU188" s="463" t="s">
        <v>143</v>
      </c>
      <c r="AY188" s="323" t="s">
        <v>134</v>
      </c>
      <c r="BE188" s="464">
        <f>IF(N188="základní",J188,0)</f>
        <v>0</v>
      </c>
      <c r="BF188" s="464">
        <f>IF(N188="snížená",J188,0)</f>
        <v>0</v>
      </c>
      <c r="BG188" s="464">
        <f>IF(N188="zákl. přenesená",J188,0)</f>
        <v>0</v>
      </c>
      <c r="BH188" s="464">
        <f>IF(N188="sníž. přenesená",J188,0)</f>
        <v>0</v>
      </c>
      <c r="BI188" s="464">
        <f>IF(N188="nulová",J188,0)</f>
        <v>0</v>
      </c>
      <c r="BJ188" s="323" t="s">
        <v>79</v>
      </c>
      <c r="BK188" s="464">
        <f>ROUND(I188*H188,2)</f>
        <v>0</v>
      </c>
      <c r="BL188" s="323" t="s">
        <v>243</v>
      </c>
      <c r="BM188" s="463" t="s">
        <v>1471</v>
      </c>
    </row>
    <row r="189" spans="1:65" s="341" customFormat="1" ht="24.15" customHeight="1">
      <c r="A189" s="337"/>
      <c r="B189" s="338"/>
      <c r="C189" s="452" t="s">
        <v>472</v>
      </c>
      <c r="D189" s="452" t="s">
        <v>137</v>
      </c>
      <c r="E189" s="453" t="s">
        <v>1472</v>
      </c>
      <c r="F189" s="454" t="s">
        <v>1473</v>
      </c>
      <c r="G189" s="455" t="s">
        <v>1370</v>
      </c>
      <c r="H189" s="456">
        <v>1</v>
      </c>
      <c r="I189" s="457"/>
      <c r="J189" s="458">
        <f>ROUND(I189*H189,2)</f>
        <v>0</v>
      </c>
      <c r="K189" s="454" t="s">
        <v>141</v>
      </c>
      <c r="L189" s="338"/>
      <c r="M189" s="459" t="s">
        <v>19</v>
      </c>
      <c r="N189" s="460" t="s">
        <v>42</v>
      </c>
      <c r="O189" s="337"/>
      <c r="P189" s="461">
        <f>O189*H189</f>
        <v>0</v>
      </c>
      <c r="Q189" s="461">
        <v>0</v>
      </c>
      <c r="R189" s="461">
        <f>Q189*H189</f>
        <v>0</v>
      </c>
      <c r="S189" s="461">
        <v>8.7999999999999995E-2</v>
      </c>
      <c r="T189" s="462">
        <f>S189*H189</f>
        <v>8.7999999999999995E-2</v>
      </c>
      <c r="U189" s="337"/>
      <c r="V189" s="337"/>
      <c r="W189" s="337"/>
      <c r="X189" s="337"/>
      <c r="Y189" s="337"/>
      <c r="Z189" s="337"/>
      <c r="AA189" s="337"/>
      <c r="AB189" s="337"/>
      <c r="AC189" s="337"/>
      <c r="AD189" s="337"/>
      <c r="AE189" s="337"/>
      <c r="AR189" s="463" t="s">
        <v>243</v>
      </c>
      <c r="AT189" s="463" t="s">
        <v>137</v>
      </c>
      <c r="AU189" s="463" t="s">
        <v>143</v>
      </c>
      <c r="AY189" s="323" t="s">
        <v>134</v>
      </c>
      <c r="BE189" s="464">
        <f>IF(N189="základní",J189,0)</f>
        <v>0</v>
      </c>
      <c r="BF189" s="464">
        <f>IF(N189="snížená",J189,0)</f>
        <v>0</v>
      </c>
      <c r="BG189" s="464">
        <f>IF(N189="zákl. přenesená",J189,0)</f>
        <v>0</v>
      </c>
      <c r="BH189" s="464">
        <f>IF(N189="sníž. přenesená",J189,0)</f>
        <v>0</v>
      </c>
      <c r="BI189" s="464">
        <f>IF(N189="nulová",J189,0)</f>
        <v>0</v>
      </c>
      <c r="BJ189" s="323" t="s">
        <v>79</v>
      </c>
      <c r="BK189" s="464">
        <f>ROUND(I189*H189,2)</f>
        <v>0</v>
      </c>
      <c r="BL189" s="323" t="s">
        <v>243</v>
      </c>
      <c r="BM189" s="463" t="s">
        <v>1474</v>
      </c>
    </row>
    <row r="190" spans="1:65" s="341" customFormat="1">
      <c r="A190" s="337"/>
      <c r="B190" s="338"/>
      <c r="C190" s="337"/>
      <c r="D190" s="465" t="s">
        <v>147</v>
      </c>
      <c r="E190" s="337"/>
      <c r="F190" s="466" t="s">
        <v>1475</v>
      </c>
      <c r="G190" s="337"/>
      <c r="H190" s="337"/>
      <c r="I190" s="467"/>
      <c r="J190" s="337"/>
      <c r="K190" s="337"/>
      <c r="L190" s="338"/>
      <c r="M190" s="468"/>
      <c r="O190" s="337"/>
      <c r="P190" s="337"/>
      <c r="Q190" s="337"/>
      <c r="R190" s="337"/>
      <c r="S190" s="337"/>
      <c r="T190" s="360"/>
      <c r="U190" s="337"/>
      <c r="V190" s="337"/>
      <c r="W190" s="337"/>
      <c r="X190" s="337"/>
      <c r="Y190" s="337"/>
      <c r="Z190" s="337"/>
      <c r="AA190" s="337"/>
      <c r="AB190" s="337"/>
      <c r="AC190" s="337"/>
      <c r="AD190" s="337"/>
      <c r="AE190" s="337"/>
      <c r="AT190" s="323" t="s">
        <v>147</v>
      </c>
      <c r="AU190" s="323" t="s">
        <v>143</v>
      </c>
    </row>
    <row r="191" spans="1:65" s="341" customFormat="1" ht="24.15" customHeight="1">
      <c r="A191" s="337"/>
      <c r="B191" s="338"/>
      <c r="C191" s="452" t="s">
        <v>477</v>
      </c>
      <c r="D191" s="452" t="s">
        <v>137</v>
      </c>
      <c r="E191" s="453" t="s">
        <v>1476</v>
      </c>
      <c r="F191" s="454" t="s">
        <v>1477</v>
      </c>
      <c r="G191" s="455" t="s">
        <v>1370</v>
      </c>
      <c r="H191" s="456">
        <v>1</v>
      </c>
      <c r="I191" s="457"/>
      <c r="J191" s="458">
        <f>ROUND(I191*H191,2)</f>
        <v>0</v>
      </c>
      <c r="K191" s="454" t="s">
        <v>141</v>
      </c>
      <c r="L191" s="338"/>
      <c r="M191" s="459" t="s">
        <v>19</v>
      </c>
      <c r="N191" s="460" t="s">
        <v>42</v>
      </c>
      <c r="O191" s="337"/>
      <c r="P191" s="461">
        <f>O191*H191</f>
        <v>0</v>
      </c>
      <c r="Q191" s="461">
        <v>0</v>
      </c>
      <c r="R191" s="461">
        <f>Q191*H191</f>
        <v>0</v>
      </c>
      <c r="S191" s="461">
        <v>2.4500000000000001E-2</v>
      </c>
      <c r="T191" s="462">
        <f>S191*H191</f>
        <v>2.4500000000000001E-2</v>
      </c>
      <c r="U191" s="337"/>
      <c r="V191" s="337"/>
      <c r="W191" s="337"/>
      <c r="X191" s="337"/>
      <c r="Y191" s="337"/>
      <c r="Z191" s="337"/>
      <c r="AA191" s="337"/>
      <c r="AB191" s="337"/>
      <c r="AC191" s="337"/>
      <c r="AD191" s="337"/>
      <c r="AE191" s="337"/>
      <c r="AR191" s="463" t="s">
        <v>243</v>
      </c>
      <c r="AT191" s="463" t="s">
        <v>137</v>
      </c>
      <c r="AU191" s="463" t="s">
        <v>143</v>
      </c>
      <c r="AY191" s="323" t="s">
        <v>134</v>
      </c>
      <c r="BE191" s="464">
        <f>IF(N191="základní",J191,0)</f>
        <v>0</v>
      </c>
      <c r="BF191" s="464">
        <f>IF(N191="snížená",J191,0)</f>
        <v>0</v>
      </c>
      <c r="BG191" s="464">
        <f>IF(N191="zákl. přenesená",J191,0)</f>
        <v>0</v>
      </c>
      <c r="BH191" s="464">
        <f>IF(N191="sníž. přenesená",J191,0)</f>
        <v>0</v>
      </c>
      <c r="BI191" s="464">
        <f>IF(N191="nulová",J191,0)</f>
        <v>0</v>
      </c>
      <c r="BJ191" s="323" t="s">
        <v>79</v>
      </c>
      <c r="BK191" s="464">
        <f>ROUND(I191*H191,2)</f>
        <v>0</v>
      </c>
      <c r="BL191" s="323" t="s">
        <v>243</v>
      </c>
      <c r="BM191" s="463" t="s">
        <v>1478</v>
      </c>
    </row>
    <row r="192" spans="1:65" s="341" customFormat="1">
      <c r="A192" s="337"/>
      <c r="B192" s="338"/>
      <c r="C192" s="337"/>
      <c r="D192" s="465" t="s">
        <v>147</v>
      </c>
      <c r="E192" s="337"/>
      <c r="F192" s="466" t="s">
        <v>1479</v>
      </c>
      <c r="G192" s="337"/>
      <c r="H192" s="337"/>
      <c r="I192" s="467"/>
      <c r="J192" s="337"/>
      <c r="K192" s="337"/>
      <c r="L192" s="338"/>
      <c r="M192" s="468"/>
      <c r="O192" s="337"/>
      <c r="P192" s="337"/>
      <c r="Q192" s="337"/>
      <c r="R192" s="337"/>
      <c r="S192" s="337"/>
      <c r="T192" s="360"/>
      <c r="U192" s="337"/>
      <c r="V192" s="337"/>
      <c r="W192" s="337"/>
      <c r="X192" s="337"/>
      <c r="Y192" s="337"/>
      <c r="Z192" s="337"/>
      <c r="AA192" s="337"/>
      <c r="AB192" s="337"/>
      <c r="AC192" s="337"/>
      <c r="AD192" s="337"/>
      <c r="AE192" s="337"/>
      <c r="AT192" s="323" t="s">
        <v>147</v>
      </c>
      <c r="AU192" s="323" t="s">
        <v>143</v>
      </c>
    </row>
    <row r="193" spans="1:65" s="341" customFormat="1" ht="24.15" customHeight="1">
      <c r="A193" s="337"/>
      <c r="B193" s="338"/>
      <c r="C193" s="452" t="s">
        <v>482</v>
      </c>
      <c r="D193" s="452" t="s">
        <v>137</v>
      </c>
      <c r="E193" s="453" t="s">
        <v>1480</v>
      </c>
      <c r="F193" s="454" t="s">
        <v>1481</v>
      </c>
      <c r="G193" s="455" t="s">
        <v>1370</v>
      </c>
      <c r="H193" s="456">
        <v>2</v>
      </c>
      <c r="I193" s="457"/>
      <c r="J193" s="458">
        <f>ROUND(I193*H193,2)</f>
        <v>0</v>
      </c>
      <c r="K193" s="454" t="s">
        <v>141</v>
      </c>
      <c r="L193" s="338"/>
      <c r="M193" s="459" t="s">
        <v>19</v>
      </c>
      <c r="N193" s="460" t="s">
        <v>42</v>
      </c>
      <c r="O193" s="337"/>
      <c r="P193" s="461">
        <f>O193*H193</f>
        <v>0</v>
      </c>
      <c r="Q193" s="461">
        <v>5.1999999999999995E-4</v>
      </c>
      <c r="R193" s="461">
        <f>Q193*H193</f>
        <v>1.0399999999999999E-3</v>
      </c>
      <c r="S193" s="461">
        <v>0</v>
      </c>
      <c r="T193" s="462">
        <f>S193*H193</f>
        <v>0</v>
      </c>
      <c r="U193" s="337"/>
      <c r="V193" s="337"/>
      <c r="W193" s="337"/>
      <c r="X193" s="337"/>
      <c r="Y193" s="337"/>
      <c r="Z193" s="337"/>
      <c r="AA193" s="337"/>
      <c r="AB193" s="337"/>
      <c r="AC193" s="337"/>
      <c r="AD193" s="337"/>
      <c r="AE193" s="337"/>
      <c r="AR193" s="463" t="s">
        <v>243</v>
      </c>
      <c r="AT193" s="463" t="s">
        <v>137</v>
      </c>
      <c r="AU193" s="463" t="s">
        <v>143</v>
      </c>
      <c r="AY193" s="323" t="s">
        <v>134</v>
      </c>
      <c r="BE193" s="464">
        <f>IF(N193="základní",J193,0)</f>
        <v>0</v>
      </c>
      <c r="BF193" s="464">
        <f>IF(N193="snížená",J193,0)</f>
        <v>0</v>
      </c>
      <c r="BG193" s="464">
        <f>IF(N193="zákl. přenesená",J193,0)</f>
        <v>0</v>
      </c>
      <c r="BH193" s="464">
        <f>IF(N193="sníž. přenesená",J193,0)</f>
        <v>0</v>
      </c>
      <c r="BI193" s="464">
        <f>IF(N193="nulová",J193,0)</f>
        <v>0</v>
      </c>
      <c r="BJ193" s="323" t="s">
        <v>79</v>
      </c>
      <c r="BK193" s="464">
        <f>ROUND(I193*H193,2)</f>
        <v>0</v>
      </c>
      <c r="BL193" s="323" t="s">
        <v>243</v>
      </c>
      <c r="BM193" s="463" t="s">
        <v>1482</v>
      </c>
    </row>
    <row r="194" spans="1:65" s="341" customFormat="1">
      <c r="A194" s="337"/>
      <c r="B194" s="338"/>
      <c r="C194" s="337"/>
      <c r="D194" s="465" t="s">
        <v>147</v>
      </c>
      <c r="E194" s="337"/>
      <c r="F194" s="466" t="s">
        <v>1483</v>
      </c>
      <c r="G194" s="337"/>
      <c r="H194" s="337"/>
      <c r="I194" s="467"/>
      <c r="J194" s="337"/>
      <c r="K194" s="337"/>
      <c r="L194" s="338"/>
      <c r="M194" s="468"/>
      <c r="O194" s="337"/>
      <c r="P194" s="337"/>
      <c r="Q194" s="337"/>
      <c r="R194" s="337"/>
      <c r="S194" s="337"/>
      <c r="T194" s="360"/>
      <c r="U194" s="337"/>
      <c r="V194" s="337"/>
      <c r="W194" s="337"/>
      <c r="X194" s="337"/>
      <c r="Y194" s="337"/>
      <c r="Z194" s="337"/>
      <c r="AA194" s="337"/>
      <c r="AB194" s="337"/>
      <c r="AC194" s="337"/>
      <c r="AD194" s="337"/>
      <c r="AE194" s="337"/>
      <c r="AT194" s="323" t="s">
        <v>147</v>
      </c>
      <c r="AU194" s="323" t="s">
        <v>143</v>
      </c>
    </row>
    <row r="195" spans="1:65" s="341" customFormat="1" ht="16.5" customHeight="1">
      <c r="A195" s="337"/>
      <c r="B195" s="338"/>
      <c r="C195" s="452" t="s">
        <v>486</v>
      </c>
      <c r="D195" s="452" t="s">
        <v>137</v>
      </c>
      <c r="E195" s="453" t="s">
        <v>1484</v>
      </c>
      <c r="F195" s="454" t="s">
        <v>1485</v>
      </c>
      <c r="G195" s="455" t="s">
        <v>153</v>
      </c>
      <c r="H195" s="456">
        <v>1</v>
      </c>
      <c r="I195" s="457"/>
      <c r="J195" s="458">
        <f>ROUND(I195*H195,2)</f>
        <v>0</v>
      </c>
      <c r="K195" s="454" t="s">
        <v>19</v>
      </c>
      <c r="L195" s="338"/>
      <c r="M195" s="459" t="s">
        <v>19</v>
      </c>
      <c r="N195" s="460" t="s">
        <v>42</v>
      </c>
      <c r="O195" s="337"/>
      <c r="P195" s="461">
        <f>O195*H195</f>
        <v>0</v>
      </c>
      <c r="Q195" s="461">
        <v>0</v>
      </c>
      <c r="R195" s="461">
        <f>Q195*H195</f>
        <v>0</v>
      </c>
      <c r="S195" s="461">
        <v>0</v>
      </c>
      <c r="T195" s="462">
        <f>S195*H195</f>
        <v>0</v>
      </c>
      <c r="U195" s="337"/>
      <c r="V195" s="337"/>
      <c r="W195" s="337"/>
      <c r="X195" s="337"/>
      <c r="Y195" s="337"/>
      <c r="Z195" s="337"/>
      <c r="AA195" s="337"/>
      <c r="AB195" s="337"/>
      <c r="AC195" s="337"/>
      <c r="AD195" s="337"/>
      <c r="AE195" s="337"/>
      <c r="AR195" s="463" t="s">
        <v>243</v>
      </c>
      <c r="AT195" s="463" t="s">
        <v>137</v>
      </c>
      <c r="AU195" s="463" t="s">
        <v>143</v>
      </c>
      <c r="AY195" s="323" t="s">
        <v>134</v>
      </c>
      <c r="BE195" s="464">
        <f>IF(N195="základní",J195,0)</f>
        <v>0</v>
      </c>
      <c r="BF195" s="464">
        <f>IF(N195="snížená",J195,0)</f>
        <v>0</v>
      </c>
      <c r="BG195" s="464">
        <f>IF(N195="zákl. přenesená",J195,0)</f>
        <v>0</v>
      </c>
      <c r="BH195" s="464">
        <f>IF(N195="sníž. přenesená",J195,0)</f>
        <v>0</v>
      </c>
      <c r="BI195" s="464">
        <f>IF(N195="nulová",J195,0)</f>
        <v>0</v>
      </c>
      <c r="BJ195" s="323" t="s">
        <v>79</v>
      </c>
      <c r="BK195" s="464">
        <f>ROUND(I195*H195,2)</f>
        <v>0</v>
      </c>
      <c r="BL195" s="323" t="s">
        <v>243</v>
      </c>
      <c r="BM195" s="463" t="s">
        <v>1486</v>
      </c>
    </row>
    <row r="196" spans="1:65" s="341" customFormat="1" ht="21.75" customHeight="1">
      <c r="A196" s="337"/>
      <c r="B196" s="338"/>
      <c r="C196" s="452" t="s">
        <v>492</v>
      </c>
      <c r="D196" s="452" t="s">
        <v>137</v>
      </c>
      <c r="E196" s="453" t="s">
        <v>1487</v>
      </c>
      <c r="F196" s="454" t="s">
        <v>1488</v>
      </c>
      <c r="G196" s="455" t="s">
        <v>153</v>
      </c>
      <c r="H196" s="456">
        <v>2</v>
      </c>
      <c r="I196" s="457"/>
      <c r="J196" s="458">
        <f>ROUND(I196*H196,2)</f>
        <v>0</v>
      </c>
      <c r="K196" s="454" t="s">
        <v>19</v>
      </c>
      <c r="L196" s="338"/>
      <c r="M196" s="459" t="s">
        <v>19</v>
      </c>
      <c r="N196" s="460" t="s">
        <v>42</v>
      </c>
      <c r="O196" s="337"/>
      <c r="P196" s="461">
        <f>O196*H196</f>
        <v>0</v>
      </c>
      <c r="Q196" s="461">
        <v>0</v>
      </c>
      <c r="R196" s="461">
        <f>Q196*H196</f>
        <v>0</v>
      </c>
      <c r="S196" s="461">
        <v>0</v>
      </c>
      <c r="T196" s="462">
        <f>S196*H196</f>
        <v>0</v>
      </c>
      <c r="U196" s="337"/>
      <c r="V196" s="337"/>
      <c r="W196" s="337"/>
      <c r="X196" s="337"/>
      <c r="Y196" s="337"/>
      <c r="Z196" s="337"/>
      <c r="AA196" s="337"/>
      <c r="AB196" s="337"/>
      <c r="AC196" s="337"/>
      <c r="AD196" s="337"/>
      <c r="AE196" s="337"/>
      <c r="AR196" s="463" t="s">
        <v>243</v>
      </c>
      <c r="AT196" s="463" t="s">
        <v>137</v>
      </c>
      <c r="AU196" s="463" t="s">
        <v>143</v>
      </c>
      <c r="AY196" s="323" t="s">
        <v>134</v>
      </c>
      <c r="BE196" s="464">
        <f>IF(N196="základní",J196,0)</f>
        <v>0</v>
      </c>
      <c r="BF196" s="464">
        <f>IF(N196="snížená",J196,0)</f>
        <v>0</v>
      </c>
      <c r="BG196" s="464">
        <f>IF(N196="zákl. přenesená",J196,0)</f>
        <v>0</v>
      </c>
      <c r="BH196" s="464">
        <f>IF(N196="sníž. přenesená",J196,0)</f>
        <v>0</v>
      </c>
      <c r="BI196" s="464">
        <f>IF(N196="nulová",J196,0)</f>
        <v>0</v>
      </c>
      <c r="BJ196" s="323" t="s">
        <v>79</v>
      </c>
      <c r="BK196" s="464">
        <f>ROUND(I196*H196,2)</f>
        <v>0</v>
      </c>
      <c r="BL196" s="323" t="s">
        <v>243</v>
      </c>
      <c r="BM196" s="463" t="s">
        <v>1489</v>
      </c>
    </row>
    <row r="197" spans="1:65" s="341" customFormat="1" ht="24.15" customHeight="1">
      <c r="A197" s="337"/>
      <c r="B197" s="338"/>
      <c r="C197" s="452" t="s">
        <v>498</v>
      </c>
      <c r="D197" s="452" t="s">
        <v>137</v>
      </c>
      <c r="E197" s="453" t="s">
        <v>1490</v>
      </c>
      <c r="F197" s="454" t="s">
        <v>1491</v>
      </c>
      <c r="G197" s="455" t="s">
        <v>1370</v>
      </c>
      <c r="H197" s="456">
        <v>1</v>
      </c>
      <c r="I197" s="457"/>
      <c r="J197" s="458">
        <f>ROUND(I197*H197,2)</f>
        <v>0</v>
      </c>
      <c r="K197" s="454" t="s">
        <v>141</v>
      </c>
      <c r="L197" s="338"/>
      <c r="M197" s="459" t="s">
        <v>19</v>
      </c>
      <c r="N197" s="460" t="s">
        <v>42</v>
      </c>
      <c r="O197" s="337"/>
      <c r="P197" s="461">
        <f>O197*H197</f>
        <v>0</v>
      </c>
      <c r="Q197" s="461">
        <v>5.1999999999999995E-4</v>
      </c>
      <c r="R197" s="461">
        <f>Q197*H197</f>
        <v>5.1999999999999995E-4</v>
      </c>
      <c r="S197" s="461">
        <v>0</v>
      </c>
      <c r="T197" s="462">
        <f>S197*H197</f>
        <v>0</v>
      </c>
      <c r="U197" s="337"/>
      <c r="V197" s="337"/>
      <c r="W197" s="337"/>
      <c r="X197" s="337"/>
      <c r="Y197" s="337"/>
      <c r="Z197" s="337"/>
      <c r="AA197" s="337"/>
      <c r="AB197" s="337"/>
      <c r="AC197" s="337"/>
      <c r="AD197" s="337"/>
      <c r="AE197" s="337"/>
      <c r="AR197" s="463" t="s">
        <v>243</v>
      </c>
      <c r="AT197" s="463" t="s">
        <v>137</v>
      </c>
      <c r="AU197" s="463" t="s">
        <v>143</v>
      </c>
      <c r="AY197" s="323" t="s">
        <v>134</v>
      </c>
      <c r="BE197" s="464">
        <f>IF(N197="základní",J197,0)</f>
        <v>0</v>
      </c>
      <c r="BF197" s="464">
        <f>IF(N197="snížená",J197,0)</f>
        <v>0</v>
      </c>
      <c r="BG197" s="464">
        <f>IF(N197="zákl. přenesená",J197,0)</f>
        <v>0</v>
      </c>
      <c r="BH197" s="464">
        <f>IF(N197="sníž. přenesená",J197,0)</f>
        <v>0</v>
      </c>
      <c r="BI197" s="464">
        <f>IF(N197="nulová",J197,0)</f>
        <v>0</v>
      </c>
      <c r="BJ197" s="323" t="s">
        <v>79</v>
      </c>
      <c r="BK197" s="464">
        <f>ROUND(I197*H197,2)</f>
        <v>0</v>
      </c>
      <c r="BL197" s="323" t="s">
        <v>243</v>
      </c>
      <c r="BM197" s="463" t="s">
        <v>1492</v>
      </c>
    </row>
    <row r="198" spans="1:65" s="341" customFormat="1">
      <c r="A198" s="337"/>
      <c r="B198" s="338"/>
      <c r="C198" s="337"/>
      <c r="D198" s="465" t="s">
        <v>147</v>
      </c>
      <c r="E198" s="337"/>
      <c r="F198" s="466" t="s">
        <v>1493</v>
      </c>
      <c r="G198" s="337"/>
      <c r="H198" s="337"/>
      <c r="I198" s="467"/>
      <c r="J198" s="337"/>
      <c r="K198" s="337"/>
      <c r="L198" s="338"/>
      <c r="M198" s="468"/>
      <c r="O198" s="337"/>
      <c r="P198" s="337"/>
      <c r="Q198" s="337"/>
      <c r="R198" s="337"/>
      <c r="S198" s="337"/>
      <c r="T198" s="360"/>
      <c r="U198" s="337"/>
      <c r="V198" s="337"/>
      <c r="W198" s="337"/>
      <c r="X198" s="337"/>
      <c r="Y198" s="337"/>
      <c r="Z198" s="337"/>
      <c r="AA198" s="337"/>
      <c r="AB198" s="337"/>
      <c r="AC198" s="337"/>
      <c r="AD198" s="337"/>
      <c r="AE198" s="337"/>
      <c r="AT198" s="323" t="s">
        <v>147</v>
      </c>
      <c r="AU198" s="323" t="s">
        <v>143</v>
      </c>
    </row>
    <row r="199" spans="1:65" s="341" customFormat="1" ht="24.15" customHeight="1">
      <c r="A199" s="337"/>
      <c r="B199" s="338"/>
      <c r="C199" s="452" t="s">
        <v>502</v>
      </c>
      <c r="D199" s="452" t="s">
        <v>137</v>
      </c>
      <c r="E199" s="453" t="s">
        <v>1494</v>
      </c>
      <c r="F199" s="454" t="s">
        <v>1495</v>
      </c>
      <c r="G199" s="455" t="s">
        <v>1370</v>
      </c>
      <c r="H199" s="456">
        <v>1</v>
      </c>
      <c r="I199" s="457"/>
      <c r="J199" s="458">
        <f>ROUND(I199*H199,2)</f>
        <v>0</v>
      </c>
      <c r="K199" s="454" t="s">
        <v>141</v>
      </c>
      <c r="L199" s="338"/>
      <c r="M199" s="459" t="s">
        <v>19</v>
      </c>
      <c r="N199" s="460" t="s">
        <v>42</v>
      </c>
      <c r="O199" s="337"/>
      <c r="P199" s="461">
        <f>O199*H199</f>
        <v>0</v>
      </c>
      <c r="Q199" s="461">
        <v>5.1999999999999995E-4</v>
      </c>
      <c r="R199" s="461">
        <f>Q199*H199</f>
        <v>5.1999999999999995E-4</v>
      </c>
      <c r="S199" s="461">
        <v>0</v>
      </c>
      <c r="T199" s="462">
        <f>S199*H199</f>
        <v>0</v>
      </c>
      <c r="U199" s="337"/>
      <c r="V199" s="337"/>
      <c r="W199" s="337"/>
      <c r="X199" s="337"/>
      <c r="Y199" s="337"/>
      <c r="Z199" s="337"/>
      <c r="AA199" s="337"/>
      <c r="AB199" s="337"/>
      <c r="AC199" s="337"/>
      <c r="AD199" s="337"/>
      <c r="AE199" s="337"/>
      <c r="AR199" s="463" t="s">
        <v>243</v>
      </c>
      <c r="AT199" s="463" t="s">
        <v>137</v>
      </c>
      <c r="AU199" s="463" t="s">
        <v>143</v>
      </c>
      <c r="AY199" s="323" t="s">
        <v>134</v>
      </c>
      <c r="BE199" s="464">
        <f>IF(N199="základní",J199,0)</f>
        <v>0</v>
      </c>
      <c r="BF199" s="464">
        <f>IF(N199="snížená",J199,0)</f>
        <v>0</v>
      </c>
      <c r="BG199" s="464">
        <f>IF(N199="zákl. přenesená",J199,0)</f>
        <v>0</v>
      </c>
      <c r="BH199" s="464">
        <f>IF(N199="sníž. přenesená",J199,0)</f>
        <v>0</v>
      </c>
      <c r="BI199" s="464">
        <f>IF(N199="nulová",J199,0)</f>
        <v>0</v>
      </c>
      <c r="BJ199" s="323" t="s">
        <v>79</v>
      </c>
      <c r="BK199" s="464">
        <f>ROUND(I199*H199,2)</f>
        <v>0</v>
      </c>
      <c r="BL199" s="323" t="s">
        <v>243</v>
      </c>
      <c r="BM199" s="463" t="s">
        <v>1496</v>
      </c>
    </row>
    <row r="200" spans="1:65" s="341" customFormat="1">
      <c r="A200" s="337"/>
      <c r="B200" s="338"/>
      <c r="C200" s="337"/>
      <c r="D200" s="465" t="s">
        <v>147</v>
      </c>
      <c r="E200" s="337"/>
      <c r="F200" s="466" t="s">
        <v>1497</v>
      </c>
      <c r="G200" s="337"/>
      <c r="H200" s="337"/>
      <c r="I200" s="467"/>
      <c r="J200" s="337"/>
      <c r="K200" s="337"/>
      <c r="L200" s="338"/>
      <c r="M200" s="468"/>
      <c r="O200" s="337"/>
      <c r="P200" s="337"/>
      <c r="Q200" s="337"/>
      <c r="R200" s="337"/>
      <c r="S200" s="337"/>
      <c r="T200" s="360"/>
      <c r="U200" s="337"/>
      <c r="V200" s="337"/>
      <c r="W200" s="337"/>
      <c r="X200" s="337"/>
      <c r="Y200" s="337"/>
      <c r="Z200" s="337"/>
      <c r="AA200" s="337"/>
      <c r="AB200" s="337"/>
      <c r="AC200" s="337"/>
      <c r="AD200" s="337"/>
      <c r="AE200" s="337"/>
      <c r="AT200" s="323" t="s">
        <v>147</v>
      </c>
      <c r="AU200" s="323" t="s">
        <v>143</v>
      </c>
    </row>
    <row r="201" spans="1:65" s="341" customFormat="1" ht="44.25" customHeight="1">
      <c r="A201" s="337"/>
      <c r="B201" s="338"/>
      <c r="C201" s="452" t="s">
        <v>507</v>
      </c>
      <c r="D201" s="452" t="s">
        <v>137</v>
      </c>
      <c r="E201" s="453" t="s">
        <v>1498</v>
      </c>
      <c r="F201" s="454" t="s">
        <v>1499</v>
      </c>
      <c r="G201" s="455" t="s">
        <v>166</v>
      </c>
      <c r="H201" s="456">
        <v>0.08</v>
      </c>
      <c r="I201" s="457"/>
      <c r="J201" s="458">
        <f>ROUND(I201*H201,2)</f>
        <v>0</v>
      </c>
      <c r="K201" s="454" t="s">
        <v>141</v>
      </c>
      <c r="L201" s="338"/>
      <c r="M201" s="459" t="s">
        <v>19</v>
      </c>
      <c r="N201" s="460" t="s">
        <v>42</v>
      </c>
      <c r="O201" s="337"/>
      <c r="P201" s="461">
        <f>O201*H201</f>
        <v>0</v>
      </c>
      <c r="Q201" s="461">
        <v>0</v>
      </c>
      <c r="R201" s="461">
        <f>Q201*H201</f>
        <v>0</v>
      </c>
      <c r="S201" s="461">
        <v>0</v>
      </c>
      <c r="T201" s="462">
        <f>S201*H201</f>
        <v>0</v>
      </c>
      <c r="U201" s="337"/>
      <c r="V201" s="337"/>
      <c r="W201" s="337"/>
      <c r="X201" s="337"/>
      <c r="Y201" s="337"/>
      <c r="Z201" s="337"/>
      <c r="AA201" s="337"/>
      <c r="AB201" s="337"/>
      <c r="AC201" s="337"/>
      <c r="AD201" s="337"/>
      <c r="AE201" s="337"/>
      <c r="AR201" s="463" t="s">
        <v>243</v>
      </c>
      <c r="AT201" s="463" t="s">
        <v>137</v>
      </c>
      <c r="AU201" s="463" t="s">
        <v>143</v>
      </c>
      <c r="AY201" s="323" t="s">
        <v>134</v>
      </c>
      <c r="BE201" s="464">
        <f>IF(N201="základní",J201,0)</f>
        <v>0</v>
      </c>
      <c r="BF201" s="464">
        <f>IF(N201="snížená",J201,0)</f>
        <v>0</v>
      </c>
      <c r="BG201" s="464">
        <f>IF(N201="zákl. přenesená",J201,0)</f>
        <v>0</v>
      </c>
      <c r="BH201" s="464">
        <f>IF(N201="sníž. přenesená",J201,0)</f>
        <v>0</v>
      </c>
      <c r="BI201" s="464">
        <f>IF(N201="nulová",J201,0)</f>
        <v>0</v>
      </c>
      <c r="BJ201" s="323" t="s">
        <v>79</v>
      </c>
      <c r="BK201" s="464">
        <f>ROUND(I201*H201,2)</f>
        <v>0</v>
      </c>
      <c r="BL201" s="323" t="s">
        <v>243</v>
      </c>
      <c r="BM201" s="463" t="s">
        <v>1500</v>
      </c>
    </row>
    <row r="202" spans="1:65" s="341" customFormat="1">
      <c r="A202" s="337"/>
      <c r="B202" s="338"/>
      <c r="C202" s="337"/>
      <c r="D202" s="465" t="s">
        <v>147</v>
      </c>
      <c r="E202" s="337"/>
      <c r="F202" s="466" t="s">
        <v>1501</v>
      </c>
      <c r="G202" s="337"/>
      <c r="H202" s="337"/>
      <c r="I202" s="467"/>
      <c r="J202" s="337"/>
      <c r="K202" s="337"/>
      <c r="L202" s="338"/>
      <c r="M202" s="468"/>
      <c r="O202" s="337"/>
      <c r="P202" s="337"/>
      <c r="Q202" s="337"/>
      <c r="R202" s="337"/>
      <c r="S202" s="337"/>
      <c r="T202" s="360"/>
      <c r="U202" s="337"/>
      <c r="V202" s="337"/>
      <c r="W202" s="337"/>
      <c r="X202" s="337"/>
      <c r="Y202" s="337"/>
      <c r="Z202" s="337"/>
      <c r="AA202" s="337"/>
      <c r="AB202" s="337"/>
      <c r="AC202" s="337"/>
      <c r="AD202" s="337"/>
      <c r="AE202" s="337"/>
      <c r="AT202" s="323" t="s">
        <v>147</v>
      </c>
      <c r="AU202" s="323" t="s">
        <v>143</v>
      </c>
    </row>
    <row r="203" spans="1:65" s="341" customFormat="1" ht="24.15" customHeight="1">
      <c r="A203" s="337"/>
      <c r="B203" s="338"/>
      <c r="C203" s="452" t="s">
        <v>512</v>
      </c>
      <c r="D203" s="452" t="s">
        <v>137</v>
      </c>
      <c r="E203" s="453" t="s">
        <v>1502</v>
      </c>
      <c r="F203" s="454" t="s">
        <v>1503</v>
      </c>
      <c r="G203" s="455" t="s">
        <v>153</v>
      </c>
      <c r="H203" s="456">
        <v>1</v>
      </c>
      <c r="I203" s="457"/>
      <c r="J203" s="458">
        <f>ROUND(I203*H203,2)</f>
        <v>0</v>
      </c>
      <c r="K203" s="454" t="s">
        <v>141</v>
      </c>
      <c r="L203" s="338"/>
      <c r="M203" s="459" t="s">
        <v>19</v>
      </c>
      <c r="N203" s="460" t="s">
        <v>42</v>
      </c>
      <c r="O203" s="337"/>
      <c r="P203" s="461">
        <f>O203*H203</f>
        <v>0</v>
      </c>
      <c r="Q203" s="461">
        <v>1.09E-3</v>
      </c>
      <c r="R203" s="461">
        <f>Q203*H203</f>
        <v>1.09E-3</v>
      </c>
      <c r="S203" s="461">
        <v>0</v>
      </c>
      <c r="T203" s="462">
        <f>S203*H203</f>
        <v>0</v>
      </c>
      <c r="U203" s="337"/>
      <c r="V203" s="337"/>
      <c r="W203" s="337"/>
      <c r="X203" s="337"/>
      <c r="Y203" s="337"/>
      <c r="Z203" s="337"/>
      <c r="AA203" s="337"/>
      <c r="AB203" s="337"/>
      <c r="AC203" s="337"/>
      <c r="AD203" s="337"/>
      <c r="AE203" s="337"/>
      <c r="AR203" s="463" t="s">
        <v>243</v>
      </c>
      <c r="AT203" s="463" t="s">
        <v>137</v>
      </c>
      <c r="AU203" s="463" t="s">
        <v>143</v>
      </c>
      <c r="AY203" s="323" t="s">
        <v>134</v>
      </c>
      <c r="BE203" s="464">
        <f>IF(N203="základní",J203,0)</f>
        <v>0</v>
      </c>
      <c r="BF203" s="464">
        <f>IF(N203="snížená",J203,0)</f>
        <v>0</v>
      </c>
      <c r="BG203" s="464">
        <f>IF(N203="zákl. přenesená",J203,0)</f>
        <v>0</v>
      </c>
      <c r="BH203" s="464">
        <f>IF(N203="sníž. přenesená",J203,0)</f>
        <v>0</v>
      </c>
      <c r="BI203" s="464">
        <f>IF(N203="nulová",J203,0)</f>
        <v>0</v>
      </c>
      <c r="BJ203" s="323" t="s">
        <v>79</v>
      </c>
      <c r="BK203" s="464">
        <f>ROUND(I203*H203,2)</f>
        <v>0</v>
      </c>
      <c r="BL203" s="323" t="s">
        <v>243</v>
      </c>
      <c r="BM203" s="463" t="s">
        <v>1504</v>
      </c>
    </row>
    <row r="204" spans="1:65" s="341" customFormat="1">
      <c r="A204" s="337"/>
      <c r="B204" s="338"/>
      <c r="C204" s="337"/>
      <c r="D204" s="465" t="s">
        <v>147</v>
      </c>
      <c r="E204" s="337"/>
      <c r="F204" s="466" t="s">
        <v>1505</v>
      </c>
      <c r="G204" s="337"/>
      <c r="H204" s="337"/>
      <c r="I204" s="467"/>
      <c r="J204" s="337"/>
      <c r="K204" s="337"/>
      <c r="L204" s="338"/>
      <c r="M204" s="468"/>
      <c r="O204" s="337"/>
      <c r="P204" s="337"/>
      <c r="Q204" s="337"/>
      <c r="R204" s="337"/>
      <c r="S204" s="337"/>
      <c r="T204" s="360"/>
      <c r="U204" s="337"/>
      <c r="V204" s="337"/>
      <c r="W204" s="337"/>
      <c r="X204" s="337"/>
      <c r="Y204" s="337"/>
      <c r="Z204" s="337"/>
      <c r="AA204" s="337"/>
      <c r="AB204" s="337"/>
      <c r="AC204" s="337"/>
      <c r="AD204" s="337"/>
      <c r="AE204" s="337"/>
      <c r="AT204" s="323" t="s">
        <v>147</v>
      </c>
      <c r="AU204" s="323" t="s">
        <v>143</v>
      </c>
    </row>
    <row r="205" spans="1:65" s="341" customFormat="1" ht="16.5" customHeight="1">
      <c r="A205" s="337"/>
      <c r="B205" s="338"/>
      <c r="C205" s="452" t="s">
        <v>516</v>
      </c>
      <c r="D205" s="452" t="s">
        <v>137</v>
      </c>
      <c r="E205" s="453" t="s">
        <v>1506</v>
      </c>
      <c r="F205" s="454" t="s">
        <v>1507</v>
      </c>
      <c r="G205" s="455" t="s">
        <v>1370</v>
      </c>
      <c r="H205" s="456">
        <v>3</v>
      </c>
      <c r="I205" s="457"/>
      <c r="J205" s="458">
        <f>ROUND(I205*H205,2)</f>
        <v>0</v>
      </c>
      <c r="K205" s="454" t="s">
        <v>141</v>
      </c>
      <c r="L205" s="338"/>
      <c r="M205" s="459" t="s">
        <v>19</v>
      </c>
      <c r="N205" s="460" t="s">
        <v>42</v>
      </c>
      <c r="O205" s="337"/>
      <c r="P205" s="461">
        <f>O205*H205</f>
        <v>0</v>
      </c>
      <c r="Q205" s="461">
        <v>0</v>
      </c>
      <c r="R205" s="461">
        <f>Q205*H205</f>
        <v>0</v>
      </c>
      <c r="S205" s="461">
        <v>1.56E-3</v>
      </c>
      <c r="T205" s="462">
        <f>S205*H205</f>
        <v>4.6800000000000001E-3</v>
      </c>
      <c r="U205" s="337"/>
      <c r="V205" s="337"/>
      <c r="W205" s="337"/>
      <c r="X205" s="337"/>
      <c r="Y205" s="337"/>
      <c r="Z205" s="337"/>
      <c r="AA205" s="337"/>
      <c r="AB205" s="337"/>
      <c r="AC205" s="337"/>
      <c r="AD205" s="337"/>
      <c r="AE205" s="337"/>
      <c r="AR205" s="463" t="s">
        <v>243</v>
      </c>
      <c r="AT205" s="463" t="s">
        <v>137</v>
      </c>
      <c r="AU205" s="463" t="s">
        <v>143</v>
      </c>
      <c r="AY205" s="323" t="s">
        <v>134</v>
      </c>
      <c r="BE205" s="464">
        <f>IF(N205="základní",J205,0)</f>
        <v>0</v>
      </c>
      <c r="BF205" s="464">
        <f>IF(N205="snížená",J205,0)</f>
        <v>0</v>
      </c>
      <c r="BG205" s="464">
        <f>IF(N205="zákl. přenesená",J205,0)</f>
        <v>0</v>
      </c>
      <c r="BH205" s="464">
        <f>IF(N205="sníž. přenesená",J205,0)</f>
        <v>0</v>
      </c>
      <c r="BI205" s="464">
        <f>IF(N205="nulová",J205,0)</f>
        <v>0</v>
      </c>
      <c r="BJ205" s="323" t="s">
        <v>79</v>
      </c>
      <c r="BK205" s="464">
        <f>ROUND(I205*H205,2)</f>
        <v>0</v>
      </c>
      <c r="BL205" s="323" t="s">
        <v>243</v>
      </c>
      <c r="BM205" s="463" t="s">
        <v>1508</v>
      </c>
    </row>
    <row r="206" spans="1:65" s="341" customFormat="1">
      <c r="A206" s="337"/>
      <c r="B206" s="338"/>
      <c r="C206" s="337"/>
      <c r="D206" s="465" t="s">
        <v>147</v>
      </c>
      <c r="E206" s="337"/>
      <c r="F206" s="466" t="s">
        <v>1509</v>
      </c>
      <c r="G206" s="337"/>
      <c r="H206" s="337"/>
      <c r="I206" s="467"/>
      <c r="J206" s="337"/>
      <c r="K206" s="337"/>
      <c r="L206" s="338"/>
      <c r="M206" s="468"/>
      <c r="O206" s="337"/>
      <c r="P206" s="337"/>
      <c r="Q206" s="337"/>
      <c r="R206" s="337"/>
      <c r="S206" s="337"/>
      <c r="T206" s="360"/>
      <c r="U206" s="337"/>
      <c r="V206" s="337"/>
      <c r="W206" s="337"/>
      <c r="X206" s="337"/>
      <c r="Y206" s="337"/>
      <c r="Z206" s="337"/>
      <c r="AA206" s="337"/>
      <c r="AB206" s="337"/>
      <c r="AC206" s="337"/>
      <c r="AD206" s="337"/>
      <c r="AE206" s="337"/>
      <c r="AT206" s="323" t="s">
        <v>147</v>
      </c>
      <c r="AU206" s="323" t="s">
        <v>143</v>
      </c>
    </row>
    <row r="207" spans="1:65" s="341" customFormat="1" ht="21.75" customHeight="1">
      <c r="A207" s="337"/>
      <c r="B207" s="338"/>
      <c r="C207" s="452" t="s">
        <v>522</v>
      </c>
      <c r="D207" s="452" t="s">
        <v>137</v>
      </c>
      <c r="E207" s="453" t="s">
        <v>1510</v>
      </c>
      <c r="F207" s="454" t="s">
        <v>1511</v>
      </c>
      <c r="G207" s="455" t="s">
        <v>1370</v>
      </c>
      <c r="H207" s="456">
        <v>1</v>
      </c>
      <c r="I207" s="457"/>
      <c r="J207" s="458">
        <f>ROUND(I207*H207,2)</f>
        <v>0</v>
      </c>
      <c r="K207" s="454" t="s">
        <v>141</v>
      </c>
      <c r="L207" s="338"/>
      <c r="M207" s="459" t="s">
        <v>19</v>
      </c>
      <c r="N207" s="460" t="s">
        <v>42</v>
      </c>
      <c r="O207" s="337"/>
      <c r="P207" s="461">
        <f>O207*H207</f>
        <v>0</v>
      </c>
      <c r="Q207" s="461">
        <v>1.8E-3</v>
      </c>
      <c r="R207" s="461">
        <f>Q207*H207</f>
        <v>1.8E-3</v>
      </c>
      <c r="S207" s="461">
        <v>0</v>
      </c>
      <c r="T207" s="462">
        <f>S207*H207</f>
        <v>0</v>
      </c>
      <c r="U207" s="337"/>
      <c r="V207" s="337"/>
      <c r="W207" s="337"/>
      <c r="X207" s="337"/>
      <c r="Y207" s="337"/>
      <c r="Z207" s="337"/>
      <c r="AA207" s="337"/>
      <c r="AB207" s="337"/>
      <c r="AC207" s="337"/>
      <c r="AD207" s="337"/>
      <c r="AE207" s="337"/>
      <c r="AR207" s="463" t="s">
        <v>243</v>
      </c>
      <c r="AT207" s="463" t="s">
        <v>137</v>
      </c>
      <c r="AU207" s="463" t="s">
        <v>143</v>
      </c>
      <c r="AY207" s="323" t="s">
        <v>134</v>
      </c>
      <c r="BE207" s="464">
        <f>IF(N207="základní",J207,0)</f>
        <v>0</v>
      </c>
      <c r="BF207" s="464">
        <f>IF(N207="snížená",J207,0)</f>
        <v>0</v>
      </c>
      <c r="BG207" s="464">
        <f>IF(N207="zákl. přenesená",J207,0)</f>
        <v>0</v>
      </c>
      <c r="BH207" s="464">
        <f>IF(N207="sníž. přenesená",J207,0)</f>
        <v>0</v>
      </c>
      <c r="BI207" s="464">
        <f>IF(N207="nulová",J207,0)</f>
        <v>0</v>
      </c>
      <c r="BJ207" s="323" t="s">
        <v>79</v>
      </c>
      <c r="BK207" s="464">
        <f>ROUND(I207*H207,2)</f>
        <v>0</v>
      </c>
      <c r="BL207" s="323" t="s">
        <v>243</v>
      </c>
      <c r="BM207" s="463" t="s">
        <v>1512</v>
      </c>
    </row>
    <row r="208" spans="1:65" s="341" customFormat="1">
      <c r="A208" s="337"/>
      <c r="B208" s="338"/>
      <c r="C208" s="337"/>
      <c r="D208" s="465" t="s">
        <v>147</v>
      </c>
      <c r="E208" s="337"/>
      <c r="F208" s="466" t="s">
        <v>1513</v>
      </c>
      <c r="G208" s="337"/>
      <c r="H208" s="337"/>
      <c r="I208" s="467"/>
      <c r="J208" s="337"/>
      <c r="K208" s="337"/>
      <c r="L208" s="338"/>
      <c r="M208" s="468"/>
      <c r="O208" s="337"/>
      <c r="P208" s="337"/>
      <c r="Q208" s="337"/>
      <c r="R208" s="337"/>
      <c r="S208" s="337"/>
      <c r="T208" s="360"/>
      <c r="U208" s="337"/>
      <c r="V208" s="337"/>
      <c r="W208" s="337"/>
      <c r="X208" s="337"/>
      <c r="Y208" s="337"/>
      <c r="Z208" s="337"/>
      <c r="AA208" s="337"/>
      <c r="AB208" s="337"/>
      <c r="AC208" s="337"/>
      <c r="AD208" s="337"/>
      <c r="AE208" s="337"/>
      <c r="AT208" s="323" t="s">
        <v>147</v>
      </c>
      <c r="AU208" s="323" t="s">
        <v>143</v>
      </c>
    </row>
    <row r="209" spans="1:65" s="341" customFormat="1" ht="24.15" customHeight="1">
      <c r="A209" s="337"/>
      <c r="B209" s="338"/>
      <c r="C209" s="452" t="s">
        <v>526</v>
      </c>
      <c r="D209" s="452" t="s">
        <v>137</v>
      </c>
      <c r="E209" s="453" t="s">
        <v>1514</v>
      </c>
      <c r="F209" s="454" t="s">
        <v>1515</v>
      </c>
      <c r="G209" s="455" t="s">
        <v>1370</v>
      </c>
      <c r="H209" s="456">
        <v>1</v>
      </c>
      <c r="I209" s="457"/>
      <c r="J209" s="458">
        <f>ROUND(I209*H209,2)</f>
        <v>0</v>
      </c>
      <c r="K209" s="454" t="s">
        <v>141</v>
      </c>
      <c r="L209" s="338"/>
      <c r="M209" s="459" t="s">
        <v>19</v>
      </c>
      <c r="N209" s="460" t="s">
        <v>42</v>
      </c>
      <c r="O209" s="337"/>
      <c r="P209" s="461">
        <f>O209*H209</f>
        <v>0</v>
      </c>
      <c r="Q209" s="461">
        <v>2.3600000000000001E-3</v>
      </c>
      <c r="R209" s="461">
        <f>Q209*H209</f>
        <v>2.3600000000000001E-3</v>
      </c>
      <c r="S209" s="461">
        <v>0</v>
      </c>
      <c r="T209" s="462">
        <f>S209*H209</f>
        <v>0</v>
      </c>
      <c r="U209" s="337"/>
      <c r="V209" s="337"/>
      <c r="W209" s="337"/>
      <c r="X209" s="337"/>
      <c r="Y209" s="337"/>
      <c r="Z209" s="337"/>
      <c r="AA209" s="337"/>
      <c r="AB209" s="337"/>
      <c r="AC209" s="337"/>
      <c r="AD209" s="337"/>
      <c r="AE209" s="337"/>
      <c r="AR209" s="463" t="s">
        <v>243</v>
      </c>
      <c r="AT209" s="463" t="s">
        <v>137</v>
      </c>
      <c r="AU209" s="463" t="s">
        <v>143</v>
      </c>
      <c r="AY209" s="323" t="s">
        <v>134</v>
      </c>
      <c r="BE209" s="464">
        <f>IF(N209="základní",J209,0)</f>
        <v>0</v>
      </c>
      <c r="BF209" s="464">
        <f>IF(N209="snížená",J209,0)</f>
        <v>0</v>
      </c>
      <c r="BG209" s="464">
        <f>IF(N209="zákl. přenesená",J209,0)</f>
        <v>0</v>
      </c>
      <c r="BH209" s="464">
        <f>IF(N209="sníž. přenesená",J209,0)</f>
        <v>0</v>
      </c>
      <c r="BI209" s="464">
        <f>IF(N209="nulová",J209,0)</f>
        <v>0</v>
      </c>
      <c r="BJ209" s="323" t="s">
        <v>79</v>
      </c>
      <c r="BK209" s="464">
        <f>ROUND(I209*H209,2)</f>
        <v>0</v>
      </c>
      <c r="BL209" s="323" t="s">
        <v>243</v>
      </c>
      <c r="BM209" s="463" t="s">
        <v>1516</v>
      </c>
    </row>
    <row r="210" spans="1:65" s="341" customFormat="1">
      <c r="A210" s="337"/>
      <c r="B210" s="338"/>
      <c r="C210" s="337"/>
      <c r="D210" s="465" t="s">
        <v>147</v>
      </c>
      <c r="E210" s="337"/>
      <c r="F210" s="466" t="s">
        <v>1517</v>
      </c>
      <c r="G210" s="337"/>
      <c r="H210" s="337"/>
      <c r="I210" s="467"/>
      <c r="J210" s="337"/>
      <c r="K210" s="337"/>
      <c r="L210" s="338"/>
      <c r="M210" s="468"/>
      <c r="O210" s="337"/>
      <c r="P210" s="337"/>
      <c r="Q210" s="337"/>
      <c r="R210" s="337"/>
      <c r="S210" s="337"/>
      <c r="T210" s="360"/>
      <c r="U210" s="337"/>
      <c r="V210" s="337"/>
      <c r="W210" s="337"/>
      <c r="X210" s="337"/>
      <c r="Y210" s="337"/>
      <c r="Z210" s="337"/>
      <c r="AA210" s="337"/>
      <c r="AB210" s="337"/>
      <c r="AC210" s="337"/>
      <c r="AD210" s="337"/>
      <c r="AE210" s="337"/>
      <c r="AT210" s="323" t="s">
        <v>147</v>
      </c>
      <c r="AU210" s="323" t="s">
        <v>143</v>
      </c>
    </row>
    <row r="211" spans="1:65" s="341" customFormat="1" ht="24.15" customHeight="1">
      <c r="A211" s="337"/>
      <c r="B211" s="338"/>
      <c r="C211" s="452" t="s">
        <v>531</v>
      </c>
      <c r="D211" s="452" t="s">
        <v>137</v>
      </c>
      <c r="E211" s="453" t="s">
        <v>1518</v>
      </c>
      <c r="F211" s="454" t="s">
        <v>1519</v>
      </c>
      <c r="G211" s="455" t="s">
        <v>1370</v>
      </c>
      <c r="H211" s="456">
        <v>1</v>
      </c>
      <c r="I211" s="457"/>
      <c r="J211" s="458">
        <f>ROUND(I211*H211,2)</f>
        <v>0</v>
      </c>
      <c r="K211" s="454" t="s">
        <v>141</v>
      </c>
      <c r="L211" s="338"/>
      <c r="M211" s="459" t="s">
        <v>19</v>
      </c>
      <c r="N211" s="460" t="s">
        <v>42</v>
      </c>
      <c r="O211" s="337"/>
      <c r="P211" s="461">
        <f>O211*H211</f>
        <v>0</v>
      </c>
      <c r="Q211" s="461">
        <v>1.8400000000000001E-3</v>
      </c>
      <c r="R211" s="461">
        <f>Q211*H211</f>
        <v>1.8400000000000001E-3</v>
      </c>
      <c r="S211" s="461">
        <v>0</v>
      </c>
      <c r="T211" s="462">
        <f>S211*H211</f>
        <v>0</v>
      </c>
      <c r="U211" s="337"/>
      <c r="V211" s="337"/>
      <c r="W211" s="337"/>
      <c r="X211" s="337"/>
      <c r="Y211" s="337"/>
      <c r="Z211" s="337"/>
      <c r="AA211" s="337"/>
      <c r="AB211" s="337"/>
      <c r="AC211" s="337"/>
      <c r="AD211" s="337"/>
      <c r="AE211" s="337"/>
      <c r="AR211" s="463" t="s">
        <v>243</v>
      </c>
      <c r="AT211" s="463" t="s">
        <v>137</v>
      </c>
      <c r="AU211" s="463" t="s">
        <v>143</v>
      </c>
      <c r="AY211" s="323" t="s">
        <v>134</v>
      </c>
      <c r="BE211" s="464">
        <f>IF(N211="základní",J211,0)</f>
        <v>0</v>
      </c>
      <c r="BF211" s="464">
        <f>IF(N211="snížená",J211,0)</f>
        <v>0</v>
      </c>
      <c r="BG211" s="464">
        <f>IF(N211="zákl. přenesená",J211,0)</f>
        <v>0</v>
      </c>
      <c r="BH211" s="464">
        <f>IF(N211="sníž. přenesená",J211,0)</f>
        <v>0</v>
      </c>
      <c r="BI211" s="464">
        <f>IF(N211="nulová",J211,0)</f>
        <v>0</v>
      </c>
      <c r="BJ211" s="323" t="s">
        <v>79</v>
      </c>
      <c r="BK211" s="464">
        <f>ROUND(I211*H211,2)</f>
        <v>0</v>
      </c>
      <c r="BL211" s="323" t="s">
        <v>243</v>
      </c>
      <c r="BM211" s="463" t="s">
        <v>1520</v>
      </c>
    </row>
    <row r="212" spans="1:65" s="341" customFormat="1">
      <c r="A212" s="337"/>
      <c r="B212" s="338"/>
      <c r="C212" s="337"/>
      <c r="D212" s="465" t="s">
        <v>147</v>
      </c>
      <c r="E212" s="337"/>
      <c r="F212" s="466" t="s">
        <v>1521</v>
      </c>
      <c r="G212" s="337"/>
      <c r="H212" s="337"/>
      <c r="I212" s="467"/>
      <c r="J212" s="337"/>
      <c r="K212" s="337"/>
      <c r="L212" s="338"/>
      <c r="M212" s="468"/>
      <c r="O212" s="337"/>
      <c r="P212" s="337"/>
      <c r="Q212" s="337"/>
      <c r="R212" s="337"/>
      <c r="S212" s="337"/>
      <c r="T212" s="360"/>
      <c r="U212" s="337"/>
      <c r="V212" s="337"/>
      <c r="W212" s="337"/>
      <c r="X212" s="337"/>
      <c r="Y212" s="337"/>
      <c r="Z212" s="337"/>
      <c r="AA212" s="337"/>
      <c r="AB212" s="337"/>
      <c r="AC212" s="337"/>
      <c r="AD212" s="337"/>
      <c r="AE212" s="337"/>
      <c r="AT212" s="323" t="s">
        <v>147</v>
      </c>
      <c r="AU212" s="323" t="s">
        <v>143</v>
      </c>
    </row>
    <row r="213" spans="1:65" s="341" customFormat="1" ht="24.15" customHeight="1">
      <c r="A213" s="337"/>
      <c r="B213" s="338"/>
      <c r="C213" s="452" t="s">
        <v>536</v>
      </c>
      <c r="D213" s="452" t="s">
        <v>137</v>
      </c>
      <c r="E213" s="453" t="s">
        <v>1522</v>
      </c>
      <c r="F213" s="454" t="s">
        <v>1523</v>
      </c>
      <c r="G213" s="455" t="s">
        <v>153</v>
      </c>
      <c r="H213" s="456">
        <v>1</v>
      </c>
      <c r="I213" s="457"/>
      <c r="J213" s="458">
        <f>ROUND(I213*H213,2)</f>
        <v>0</v>
      </c>
      <c r="K213" s="454" t="s">
        <v>141</v>
      </c>
      <c r="L213" s="338"/>
      <c r="M213" s="459" t="s">
        <v>19</v>
      </c>
      <c r="N213" s="460" t="s">
        <v>42</v>
      </c>
      <c r="O213" s="337"/>
      <c r="P213" s="461">
        <f>O213*H213</f>
        <v>0</v>
      </c>
      <c r="Q213" s="461">
        <v>1.2E-4</v>
      </c>
      <c r="R213" s="461">
        <f>Q213*H213</f>
        <v>1.2E-4</v>
      </c>
      <c r="S213" s="461">
        <v>0</v>
      </c>
      <c r="T213" s="462">
        <f>S213*H213</f>
        <v>0</v>
      </c>
      <c r="U213" s="337"/>
      <c r="V213" s="337"/>
      <c r="W213" s="337"/>
      <c r="X213" s="337"/>
      <c r="Y213" s="337"/>
      <c r="Z213" s="337"/>
      <c r="AA213" s="337"/>
      <c r="AB213" s="337"/>
      <c r="AC213" s="337"/>
      <c r="AD213" s="337"/>
      <c r="AE213" s="337"/>
      <c r="AR213" s="463" t="s">
        <v>243</v>
      </c>
      <c r="AT213" s="463" t="s">
        <v>137</v>
      </c>
      <c r="AU213" s="463" t="s">
        <v>143</v>
      </c>
      <c r="AY213" s="323" t="s">
        <v>134</v>
      </c>
      <c r="BE213" s="464">
        <f>IF(N213="základní",J213,0)</f>
        <v>0</v>
      </c>
      <c r="BF213" s="464">
        <f>IF(N213="snížená",J213,0)</f>
        <v>0</v>
      </c>
      <c r="BG213" s="464">
        <f>IF(N213="zákl. přenesená",J213,0)</f>
        <v>0</v>
      </c>
      <c r="BH213" s="464">
        <f>IF(N213="sníž. přenesená",J213,0)</f>
        <v>0</v>
      </c>
      <c r="BI213" s="464">
        <f>IF(N213="nulová",J213,0)</f>
        <v>0</v>
      </c>
      <c r="BJ213" s="323" t="s">
        <v>79</v>
      </c>
      <c r="BK213" s="464">
        <f>ROUND(I213*H213,2)</f>
        <v>0</v>
      </c>
      <c r="BL213" s="323" t="s">
        <v>243</v>
      </c>
      <c r="BM213" s="463" t="s">
        <v>1524</v>
      </c>
    </row>
    <row r="214" spans="1:65" s="341" customFormat="1">
      <c r="A214" s="337"/>
      <c r="B214" s="338"/>
      <c r="C214" s="337"/>
      <c r="D214" s="465" t="s">
        <v>147</v>
      </c>
      <c r="E214" s="337"/>
      <c r="F214" s="466" t="s">
        <v>1525</v>
      </c>
      <c r="G214" s="337"/>
      <c r="H214" s="337"/>
      <c r="I214" s="467"/>
      <c r="J214" s="337"/>
      <c r="K214" s="337"/>
      <c r="L214" s="338"/>
      <c r="M214" s="468"/>
      <c r="O214" s="337"/>
      <c r="P214" s="337"/>
      <c r="Q214" s="337"/>
      <c r="R214" s="337"/>
      <c r="S214" s="337"/>
      <c r="T214" s="360"/>
      <c r="U214" s="337"/>
      <c r="V214" s="337"/>
      <c r="W214" s="337"/>
      <c r="X214" s="337"/>
      <c r="Y214" s="337"/>
      <c r="Z214" s="337"/>
      <c r="AA214" s="337"/>
      <c r="AB214" s="337"/>
      <c r="AC214" s="337"/>
      <c r="AD214" s="337"/>
      <c r="AE214" s="337"/>
      <c r="AT214" s="323" t="s">
        <v>147</v>
      </c>
      <c r="AU214" s="323" t="s">
        <v>143</v>
      </c>
    </row>
    <row r="215" spans="1:65" s="341" customFormat="1" ht="24.15" customHeight="1">
      <c r="A215" s="337"/>
      <c r="B215" s="338"/>
      <c r="C215" s="452" t="s">
        <v>540</v>
      </c>
      <c r="D215" s="452" t="s">
        <v>137</v>
      </c>
      <c r="E215" s="453" t="s">
        <v>1526</v>
      </c>
      <c r="F215" s="454" t="s">
        <v>1527</v>
      </c>
      <c r="G215" s="455" t="s">
        <v>153</v>
      </c>
      <c r="H215" s="456">
        <v>2</v>
      </c>
      <c r="I215" s="457"/>
      <c r="J215" s="458">
        <f>ROUND(I215*H215,2)</f>
        <v>0</v>
      </c>
      <c r="K215" s="454" t="s">
        <v>141</v>
      </c>
      <c r="L215" s="338"/>
      <c r="M215" s="459" t="s">
        <v>19</v>
      </c>
      <c r="N215" s="460" t="s">
        <v>42</v>
      </c>
      <c r="O215" s="337"/>
      <c r="P215" s="461">
        <f>O215*H215</f>
        <v>0</v>
      </c>
      <c r="Q215" s="461">
        <v>0</v>
      </c>
      <c r="R215" s="461">
        <f>Q215*H215</f>
        <v>0</v>
      </c>
      <c r="S215" s="461">
        <v>8.5999999999999998E-4</v>
      </c>
      <c r="T215" s="462">
        <f>S215*H215</f>
        <v>1.72E-3</v>
      </c>
      <c r="U215" s="337"/>
      <c r="V215" s="337"/>
      <c r="W215" s="337"/>
      <c r="X215" s="337"/>
      <c r="Y215" s="337"/>
      <c r="Z215" s="337"/>
      <c r="AA215" s="337"/>
      <c r="AB215" s="337"/>
      <c r="AC215" s="337"/>
      <c r="AD215" s="337"/>
      <c r="AE215" s="337"/>
      <c r="AR215" s="463" t="s">
        <v>243</v>
      </c>
      <c r="AT215" s="463" t="s">
        <v>137</v>
      </c>
      <c r="AU215" s="463" t="s">
        <v>143</v>
      </c>
      <c r="AY215" s="323" t="s">
        <v>134</v>
      </c>
      <c r="BE215" s="464">
        <f>IF(N215="základní",J215,0)</f>
        <v>0</v>
      </c>
      <c r="BF215" s="464">
        <f>IF(N215="snížená",J215,0)</f>
        <v>0</v>
      </c>
      <c r="BG215" s="464">
        <f>IF(N215="zákl. přenesená",J215,0)</f>
        <v>0</v>
      </c>
      <c r="BH215" s="464">
        <f>IF(N215="sníž. přenesená",J215,0)</f>
        <v>0</v>
      </c>
      <c r="BI215" s="464">
        <f>IF(N215="nulová",J215,0)</f>
        <v>0</v>
      </c>
      <c r="BJ215" s="323" t="s">
        <v>79</v>
      </c>
      <c r="BK215" s="464">
        <f>ROUND(I215*H215,2)</f>
        <v>0</v>
      </c>
      <c r="BL215" s="323" t="s">
        <v>243</v>
      </c>
      <c r="BM215" s="463" t="s">
        <v>1528</v>
      </c>
    </row>
    <row r="216" spans="1:65" s="341" customFormat="1">
      <c r="A216" s="337"/>
      <c r="B216" s="338"/>
      <c r="C216" s="337"/>
      <c r="D216" s="465" t="s">
        <v>147</v>
      </c>
      <c r="E216" s="337"/>
      <c r="F216" s="466" t="s">
        <v>1529</v>
      </c>
      <c r="G216" s="337"/>
      <c r="H216" s="337"/>
      <c r="I216" s="467"/>
      <c r="J216" s="337"/>
      <c r="K216" s="337"/>
      <c r="L216" s="338"/>
      <c r="M216" s="468"/>
      <c r="O216" s="337"/>
      <c r="P216" s="337"/>
      <c r="Q216" s="337"/>
      <c r="R216" s="337"/>
      <c r="S216" s="337"/>
      <c r="T216" s="360"/>
      <c r="U216" s="337"/>
      <c r="V216" s="337"/>
      <c r="W216" s="337"/>
      <c r="X216" s="337"/>
      <c r="Y216" s="337"/>
      <c r="Z216" s="337"/>
      <c r="AA216" s="337"/>
      <c r="AB216" s="337"/>
      <c r="AC216" s="337"/>
      <c r="AD216" s="337"/>
      <c r="AE216" s="337"/>
      <c r="AT216" s="323" t="s">
        <v>147</v>
      </c>
      <c r="AU216" s="323" t="s">
        <v>143</v>
      </c>
    </row>
    <row r="217" spans="1:65" s="341" customFormat="1" ht="24.15" customHeight="1">
      <c r="A217" s="337"/>
      <c r="B217" s="338"/>
      <c r="C217" s="452" t="s">
        <v>545</v>
      </c>
      <c r="D217" s="452" t="s">
        <v>137</v>
      </c>
      <c r="E217" s="453" t="s">
        <v>1530</v>
      </c>
      <c r="F217" s="454" t="s">
        <v>1531</v>
      </c>
      <c r="G217" s="455" t="s">
        <v>153</v>
      </c>
      <c r="H217" s="456">
        <v>1</v>
      </c>
      <c r="I217" s="457"/>
      <c r="J217" s="458">
        <f>ROUND(I217*H217,2)</f>
        <v>0</v>
      </c>
      <c r="K217" s="454" t="s">
        <v>141</v>
      </c>
      <c r="L217" s="338"/>
      <c r="M217" s="459" t="s">
        <v>19</v>
      </c>
      <c r="N217" s="460" t="s">
        <v>42</v>
      </c>
      <c r="O217" s="337"/>
      <c r="P217" s="461">
        <f>O217*H217</f>
        <v>0</v>
      </c>
      <c r="Q217" s="461">
        <v>1.3999999999999999E-4</v>
      </c>
      <c r="R217" s="461">
        <f>Q217*H217</f>
        <v>1.3999999999999999E-4</v>
      </c>
      <c r="S217" s="461">
        <v>0</v>
      </c>
      <c r="T217" s="462">
        <f>S217*H217</f>
        <v>0</v>
      </c>
      <c r="U217" s="337"/>
      <c r="V217" s="337"/>
      <c r="W217" s="337"/>
      <c r="X217" s="337"/>
      <c r="Y217" s="337"/>
      <c r="Z217" s="337"/>
      <c r="AA217" s="337"/>
      <c r="AB217" s="337"/>
      <c r="AC217" s="337"/>
      <c r="AD217" s="337"/>
      <c r="AE217" s="337"/>
      <c r="AR217" s="463" t="s">
        <v>243</v>
      </c>
      <c r="AT217" s="463" t="s">
        <v>137</v>
      </c>
      <c r="AU217" s="463" t="s">
        <v>143</v>
      </c>
      <c r="AY217" s="323" t="s">
        <v>134</v>
      </c>
      <c r="BE217" s="464">
        <f>IF(N217="základní",J217,0)</f>
        <v>0</v>
      </c>
      <c r="BF217" s="464">
        <f>IF(N217="snížená",J217,0)</f>
        <v>0</v>
      </c>
      <c r="BG217" s="464">
        <f>IF(N217="zákl. přenesená",J217,0)</f>
        <v>0</v>
      </c>
      <c r="BH217" s="464">
        <f>IF(N217="sníž. přenesená",J217,0)</f>
        <v>0</v>
      </c>
      <c r="BI217" s="464">
        <f>IF(N217="nulová",J217,0)</f>
        <v>0</v>
      </c>
      <c r="BJ217" s="323" t="s">
        <v>79</v>
      </c>
      <c r="BK217" s="464">
        <f>ROUND(I217*H217,2)</f>
        <v>0</v>
      </c>
      <c r="BL217" s="323" t="s">
        <v>243</v>
      </c>
      <c r="BM217" s="463" t="s">
        <v>1532</v>
      </c>
    </row>
    <row r="218" spans="1:65" s="341" customFormat="1">
      <c r="A218" s="337"/>
      <c r="B218" s="338"/>
      <c r="C218" s="337"/>
      <c r="D218" s="465" t="s">
        <v>147</v>
      </c>
      <c r="E218" s="337"/>
      <c r="F218" s="466" t="s">
        <v>1533</v>
      </c>
      <c r="G218" s="337"/>
      <c r="H218" s="337"/>
      <c r="I218" s="467"/>
      <c r="J218" s="337"/>
      <c r="K218" s="337"/>
      <c r="L218" s="338"/>
      <c r="M218" s="468"/>
      <c r="O218" s="337"/>
      <c r="P218" s="337"/>
      <c r="Q218" s="337"/>
      <c r="R218" s="337"/>
      <c r="S218" s="337"/>
      <c r="T218" s="360"/>
      <c r="U218" s="337"/>
      <c r="V218" s="337"/>
      <c r="W218" s="337"/>
      <c r="X218" s="337"/>
      <c r="Y218" s="337"/>
      <c r="Z218" s="337"/>
      <c r="AA218" s="337"/>
      <c r="AB218" s="337"/>
      <c r="AC218" s="337"/>
      <c r="AD218" s="337"/>
      <c r="AE218" s="337"/>
      <c r="AT218" s="323" t="s">
        <v>147</v>
      </c>
      <c r="AU218" s="323" t="s">
        <v>143</v>
      </c>
    </row>
    <row r="219" spans="1:65" s="341" customFormat="1" ht="24.15" customHeight="1">
      <c r="A219" s="337"/>
      <c r="B219" s="338"/>
      <c r="C219" s="452" t="s">
        <v>549</v>
      </c>
      <c r="D219" s="452" t="s">
        <v>137</v>
      </c>
      <c r="E219" s="453" t="s">
        <v>1534</v>
      </c>
      <c r="F219" s="454" t="s">
        <v>1535</v>
      </c>
      <c r="G219" s="455" t="s">
        <v>153</v>
      </c>
      <c r="H219" s="456">
        <v>3</v>
      </c>
      <c r="I219" s="457"/>
      <c r="J219" s="458">
        <f>ROUND(I219*H219,2)</f>
        <v>0</v>
      </c>
      <c r="K219" s="454" t="s">
        <v>141</v>
      </c>
      <c r="L219" s="338"/>
      <c r="M219" s="459" t="s">
        <v>19</v>
      </c>
      <c r="N219" s="460" t="s">
        <v>42</v>
      </c>
      <c r="O219" s="337"/>
      <c r="P219" s="461">
        <f>O219*H219</f>
        <v>0</v>
      </c>
      <c r="Q219" s="461">
        <v>0</v>
      </c>
      <c r="R219" s="461">
        <f>Q219*H219</f>
        <v>0</v>
      </c>
      <c r="S219" s="461">
        <v>8.4999999999999995E-4</v>
      </c>
      <c r="T219" s="462">
        <f>S219*H219</f>
        <v>2.5499999999999997E-3</v>
      </c>
      <c r="U219" s="337"/>
      <c r="V219" s="337"/>
      <c r="W219" s="337"/>
      <c r="X219" s="337"/>
      <c r="Y219" s="337"/>
      <c r="Z219" s="337"/>
      <c r="AA219" s="337"/>
      <c r="AB219" s="337"/>
      <c r="AC219" s="337"/>
      <c r="AD219" s="337"/>
      <c r="AE219" s="337"/>
      <c r="AR219" s="463" t="s">
        <v>243</v>
      </c>
      <c r="AT219" s="463" t="s">
        <v>137</v>
      </c>
      <c r="AU219" s="463" t="s">
        <v>143</v>
      </c>
      <c r="AY219" s="323" t="s">
        <v>134</v>
      </c>
      <c r="BE219" s="464">
        <f>IF(N219="základní",J219,0)</f>
        <v>0</v>
      </c>
      <c r="BF219" s="464">
        <f>IF(N219="snížená",J219,0)</f>
        <v>0</v>
      </c>
      <c r="BG219" s="464">
        <f>IF(N219="zákl. přenesená",J219,0)</f>
        <v>0</v>
      </c>
      <c r="BH219" s="464">
        <f>IF(N219="sníž. přenesená",J219,0)</f>
        <v>0</v>
      </c>
      <c r="BI219" s="464">
        <f>IF(N219="nulová",J219,0)</f>
        <v>0</v>
      </c>
      <c r="BJ219" s="323" t="s">
        <v>79</v>
      </c>
      <c r="BK219" s="464">
        <f>ROUND(I219*H219,2)</f>
        <v>0</v>
      </c>
      <c r="BL219" s="323" t="s">
        <v>243</v>
      </c>
      <c r="BM219" s="463" t="s">
        <v>1536</v>
      </c>
    </row>
    <row r="220" spans="1:65" s="341" customFormat="1">
      <c r="A220" s="337"/>
      <c r="B220" s="338"/>
      <c r="C220" s="337"/>
      <c r="D220" s="465" t="s">
        <v>147</v>
      </c>
      <c r="E220" s="337"/>
      <c r="F220" s="466" t="s">
        <v>1537</v>
      </c>
      <c r="G220" s="337"/>
      <c r="H220" s="337"/>
      <c r="I220" s="467"/>
      <c r="J220" s="337"/>
      <c r="K220" s="337"/>
      <c r="L220" s="338"/>
      <c r="M220" s="468"/>
      <c r="O220" s="337"/>
      <c r="P220" s="337"/>
      <c r="Q220" s="337"/>
      <c r="R220" s="337"/>
      <c r="S220" s="337"/>
      <c r="T220" s="360"/>
      <c r="U220" s="337"/>
      <c r="V220" s="337"/>
      <c r="W220" s="337"/>
      <c r="X220" s="337"/>
      <c r="Y220" s="337"/>
      <c r="Z220" s="337"/>
      <c r="AA220" s="337"/>
      <c r="AB220" s="337"/>
      <c r="AC220" s="337"/>
      <c r="AD220" s="337"/>
      <c r="AE220" s="337"/>
      <c r="AT220" s="323" t="s">
        <v>147</v>
      </c>
      <c r="AU220" s="323" t="s">
        <v>143</v>
      </c>
    </row>
    <row r="221" spans="1:65" s="341" customFormat="1" ht="24.15" customHeight="1">
      <c r="A221" s="337"/>
      <c r="B221" s="338"/>
      <c r="C221" s="452" t="s">
        <v>554</v>
      </c>
      <c r="D221" s="452" t="s">
        <v>137</v>
      </c>
      <c r="E221" s="453" t="s">
        <v>1538</v>
      </c>
      <c r="F221" s="454" t="s">
        <v>1539</v>
      </c>
      <c r="G221" s="455" t="s">
        <v>153</v>
      </c>
      <c r="H221" s="456">
        <v>1</v>
      </c>
      <c r="I221" s="457"/>
      <c r="J221" s="458">
        <f>ROUND(I221*H221,2)</f>
        <v>0</v>
      </c>
      <c r="K221" s="454" t="s">
        <v>141</v>
      </c>
      <c r="L221" s="338"/>
      <c r="M221" s="459" t="s">
        <v>19</v>
      </c>
      <c r="N221" s="460" t="s">
        <v>42</v>
      </c>
      <c r="O221" s="337"/>
      <c r="P221" s="461">
        <f>O221*H221</f>
        <v>0</v>
      </c>
      <c r="Q221" s="461">
        <v>2.4000000000000001E-4</v>
      </c>
      <c r="R221" s="461">
        <f>Q221*H221</f>
        <v>2.4000000000000001E-4</v>
      </c>
      <c r="S221" s="461">
        <v>0</v>
      </c>
      <c r="T221" s="462">
        <f>S221*H221</f>
        <v>0</v>
      </c>
      <c r="U221" s="337"/>
      <c r="V221" s="337"/>
      <c r="W221" s="337"/>
      <c r="X221" s="337"/>
      <c r="Y221" s="337"/>
      <c r="Z221" s="337"/>
      <c r="AA221" s="337"/>
      <c r="AB221" s="337"/>
      <c r="AC221" s="337"/>
      <c r="AD221" s="337"/>
      <c r="AE221" s="337"/>
      <c r="AR221" s="463" t="s">
        <v>243</v>
      </c>
      <c r="AT221" s="463" t="s">
        <v>137</v>
      </c>
      <c r="AU221" s="463" t="s">
        <v>143</v>
      </c>
      <c r="AY221" s="323" t="s">
        <v>134</v>
      </c>
      <c r="BE221" s="464">
        <f>IF(N221="základní",J221,0)</f>
        <v>0</v>
      </c>
      <c r="BF221" s="464">
        <f>IF(N221="snížená",J221,0)</f>
        <v>0</v>
      </c>
      <c r="BG221" s="464">
        <f>IF(N221="zákl. přenesená",J221,0)</f>
        <v>0</v>
      </c>
      <c r="BH221" s="464">
        <f>IF(N221="sníž. přenesená",J221,0)</f>
        <v>0</v>
      </c>
      <c r="BI221" s="464">
        <f>IF(N221="nulová",J221,0)</f>
        <v>0</v>
      </c>
      <c r="BJ221" s="323" t="s">
        <v>79</v>
      </c>
      <c r="BK221" s="464">
        <f>ROUND(I221*H221,2)</f>
        <v>0</v>
      </c>
      <c r="BL221" s="323" t="s">
        <v>243</v>
      </c>
      <c r="BM221" s="463" t="s">
        <v>1540</v>
      </c>
    </row>
    <row r="222" spans="1:65" s="341" customFormat="1">
      <c r="A222" s="337"/>
      <c r="B222" s="338"/>
      <c r="C222" s="337"/>
      <c r="D222" s="465" t="s">
        <v>147</v>
      </c>
      <c r="E222" s="337"/>
      <c r="F222" s="466" t="s">
        <v>1541</v>
      </c>
      <c r="G222" s="337"/>
      <c r="H222" s="337"/>
      <c r="I222" s="467"/>
      <c r="J222" s="337"/>
      <c r="K222" s="337"/>
      <c r="L222" s="338"/>
      <c r="M222" s="468"/>
      <c r="O222" s="337"/>
      <c r="P222" s="337"/>
      <c r="Q222" s="337"/>
      <c r="R222" s="337"/>
      <c r="S222" s="337"/>
      <c r="T222" s="360"/>
      <c r="U222" s="337"/>
      <c r="V222" s="337"/>
      <c r="W222" s="337"/>
      <c r="X222" s="337"/>
      <c r="Y222" s="337"/>
      <c r="Z222" s="337"/>
      <c r="AA222" s="337"/>
      <c r="AB222" s="337"/>
      <c r="AC222" s="337"/>
      <c r="AD222" s="337"/>
      <c r="AE222" s="337"/>
      <c r="AT222" s="323" t="s">
        <v>147</v>
      </c>
      <c r="AU222" s="323" t="s">
        <v>143</v>
      </c>
    </row>
    <row r="223" spans="1:65" s="341" customFormat="1" ht="33" customHeight="1">
      <c r="A223" s="337"/>
      <c r="B223" s="338"/>
      <c r="C223" s="452" t="s">
        <v>558</v>
      </c>
      <c r="D223" s="452" t="s">
        <v>137</v>
      </c>
      <c r="E223" s="453" t="s">
        <v>1542</v>
      </c>
      <c r="F223" s="454" t="s">
        <v>1543</v>
      </c>
      <c r="G223" s="455" t="s">
        <v>153</v>
      </c>
      <c r="H223" s="456">
        <v>1</v>
      </c>
      <c r="I223" s="457"/>
      <c r="J223" s="458">
        <f>ROUND(I223*H223,2)</f>
        <v>0</v>
      </c>
      <c r="K223" s="454" t="s">
        <v>141</v>
      </c>
      <c r="L223" s="338"/>
      <c r="M223" s="459" t="s">
        <v>19</v>
      </c>
      <c r="N223" s="460" t="s">
        <v>42</v>
      </c>
      <c r="O223" s="337"/>
      <c r="P223" s="461">
        <f>O223*H223</f>
        <v>0</v>
      </c>
      <c r="Q223" s="461">
        <v>1.01E-3</v>
      </c>
      <c r="R223" s="461">
        <f>Q223*H223</f>
        <v>1.01E-3</v>
      </c>
      <c r="S223" s="461">
        <v>0</v>
      </c>
      <c r="T223" s="462">
        <f>S223*H223</f>
        <v>0</v>
      </c>
      <c r="U223" s="337"/>
      <c r="V223" s="337"/>
      <c r="W223" s="337"/>
      <c r="X223" s="337"/>
      <c r="Y223" s="337"/>
      <c r="Z223" s="337"/>
      <c r="AA223" s="337"/>
      <c r="AB223" s="337"/>
      <c r="AC223" s="337"/>
      <c r="AD223" s="337"/>
      <c r="AE223" s="337"/>
      <c r="AR223" s="463" t="s">
        <v>243</v>
      </c>
      <c r="AT223" s="463" t="s">
        <v>137</v>
      </c>
      <c r="AU223" s="463" t="s">
        <v>143</v>
      </c>
      <c r="AY223" s="323" t="s">
        <v>134</v>
      </c>
      <c r="BE223" s="464">
        <f>IF(N223="základní",J223,0)</f>
        <v>0</v>
      </c>
      <c r="BF223" s="464">
        <f>IF(N223="snížená",J223,0)</f>
        <v>0</v>
      </c>
      <c r="BG223" s="464">
        <f>IF(N223="zákl. přenesená",J223,0)</f>
        <v>0</v>
      </c>
      <c r="BH223" s="464">
        <f>IF(N223="sníž. přenesená",J223,0)</f>
        <v>0</v>
      </c>
      <c r="BI223" s="464">
        <f>IF(N223="nulová",J223,0)</f>
        <v>0</v>
      </c>
      <c r="BJ223" s="323" t="s">
        <v>79</v>
      </c>
      <c r="BK223" s="464">
        <f>ROUND(I223*H223,2)</f>
        <v>0</v>
      </c>
      <c r="BL223" s="323" t="s">
        <v>243</v>
      </c>
      <c r="BM223" s="463" t="s">
        <v>1544</v>
      </c>
    </row>
    <row r="224" spans="1:65" s="341" customFormat="1">
      <c r="A224" s="337"/>
      <c r="B224" s="338"/>
      <c r="C224" s="337"/>
      <c r="D224" s="465" t="s">
        <v>147</v>
      </c>
      <c r="E224" s="337"/>
      <c r="F224" s="466" t="s">
        <v>1545</v>
      </c>
      <c r="G224" s="337"/>
      <c r="H224" s="337"/>
      <c r="I224" s="467"/>
      <c r="J224" s="337"/>
      <c r="K224" s="337"/>
      <c r="L224" s="338"/>
      <c r="M224" s="468"/>
      <c r="O224" s="337"/>
      <c r="P224" s="337"/>
      <c r="Q224" s="337"/>
      <c r="R224" s="337"/>
      <c r="S224" s="337"/>
      <c r="T224" s="360"/>
      <c r="U224" s="337"/>
      <c r="V224" s="337"/>
      <c r="W224" s="337"/>
      <c r="X224" s="337"/>
      <c r="Y224" s="337"/>
      <c r="Z224" s="337"/>
      <c r="AA224" s="337"/>
      <c r="AB224" s="337"/>
      <c r="AC224" s="337"/>
      <c r="AD224" s="337"/>
      <c r="AE224" s="337"/>
      <c r="AT224" s="323" t="s">
        <v>147</v>
      </c>
      <c r="AU224" s="323" t="s">
        <v>143</v>
      </c>
    </row>
    <row r="225" spans="1:65" s="341" customFormat="1" ht="16.5" customHeight="1">
      <c r="A225" s="337"/>
      <c r="B225" s="338"/>
      <c r="C225" s="452" t="s">
        <v>564</v>
      </c>
      <c r="D225" s="452" t="s">
        <v>137</v>
      </c>
      <c r="E225" s="453" t="s">
        <v>1546</v>
      </c>
      <c r="F225" s="454" t="s">
        <v>1547</v>
      </c>
      <c r="G225" s="455" t="s">
        <v>153</v>
      </c>
      <c r="H225" s="456">
        <v>1</v>
      </c>
      <c r="I225" s="457"/>
      <c r="J225" s="458">
        <f>ROUND(I225*H225,2)</f>
        <v>0</v>
      </c>
      <c r="K225" s="454" t="s">
        <v>141</v>
      </c>
      <c r="L225" s="338"/>
      <c r="M225" s="459" t="s">
        <v>19</v>
      </c>
      <c r="N225" s="460" t="s">
        <v>42</v>
      </c>
      <c r="O225" s="337"/>
      <c r="P225" s="461">
        <f>O225*H225</f>
        <v>0</v>
      </c>
      <c r="Q225" s="461">
        <v>9.0000000000000006E-5</v>
      </c>
      <c r="R225" s="461">
        <f>Q225*H225</f>
        <v>9.0000000000000006E-5</v>
      </c>
      <c r="S225" s="461">
        <v>0</v>
      </c>
      <c r="T225" s="462">
        <f>S225*H225</f>
        <v>0</v>
      </c>
      <c r="U225" s="337"/>
      <c r="V225" s="337"/>
      <c r="W225" s="337"/>
      <c r="X225" s="337"/>
      <c r="Y225" s="337"/>
      <c r="Z225" s="337"/>
      <c r="AA225" s="337"/>
      <c r="AB225" s="337"/>
      <c r="AC225" s="337"/>
      <c r="AD225" s="337"/>
      <c r="AE225" s="337"/>
      <c r="AR225" s="463" t="s">
        <v>243</v>
      </c>
      <c r="AT225" s="463" t="s">
        <v>137</v>
      </c>
      <c r="AU225" s="463" t="s">
        <v>143</v>
      </c>
      <c r="AY225" s="323" t="s">
        <v>134</v>
      </c>
      <c r="BE225" s="464">
        <f>IF(N225="základní",J225,0)</f>
        <v>0</v>
      </c>
      <c r="BF225" s="464">
        <f>IF(N225="snížená",J225,0)</f>
        <v>0</v>
      </c>
      <c r="BG225" s="464">
        <f>IF(N225="zákl. přenesená",J225,0)</f>
        <v>0</v>
      </c>
      <c r="BH225" s="464">
        <f>IF(N225="sníž. přenesená",J225,0)</f>
        <v>0</v>
      </c>
      <c r="BI225" s="464">
        <f>IF(N225="nulová",J225,0)</f>
        <v>0</v>
      </c>
      <c r="BJ225" s="323" t="s">
        <v>79</v>
      </c>
      <c r="BK225" s="464">
        <f>ROUND(I225*H225,2)</f>
        <v>0</v>
      </c>
      <c r="BL225" s="323" t="s">
        <v>243</v>
      </c>
      <c r="BM225" s="463" t="s">
        <v>1548</v>
      </c>
    </row>
    <row r="226" spans="1:65" s="341" customFormat="1">
      <c r="A226" s="337"/>
      <c r="B226" s="338"/>
      <c r="C226" s="337"/>
      <c r="D226" s="465" t="s">
        <v>147</v>
      </c>
      <c r="E226" s="337"/>
      <c r="F226" s="466" t="s">
        <v>1549</v>
      </c>
      <c r="G226" s="337"/>
      <c r="H226" s="337"/>
      <c r="I226" s="467"/>
      <c r="J226" s="337"/>
      <c r="K226" s="337"/>
      <c r="L226" s="338"/>
      <c r="M226" s="468"/>
      <c r="O226" s="337"/>
      <c r="P226" s="337"/>
      <c r="Q226" s="337"/>
      <c r="R226" s="337"/>
      <c r="S226" s="337"/>
      <c r="T226" s="360"/>
      <c r="U226" s="337"/>
      <c r="V226" s="337"/>
      <c r="W226" s="337"/>
      <c r="X226" s="337"/>
      <c r="Y226" s="337"/>
      <c r="Z226" s="337"/>
      <c r="AA226" s="337"/>
      <c r="AB226" s="337"/>
      <c r="AC226" s="337"/>
      <c r="AD226" s="337"/>
      <c r="AE226" s="337"/>
      <c r="AT226" s="323" t="s">
        <v>147</v>
      </c>
      <c r="AU226" s="323" t="s">
        <v>143</v>
      </c>
    </row>
    <row r="227" spans="1:65" s="341" customFormat="1" ht="49" customHeight="1">
      <c r="A227" s="337"/>
      <c r="B227" s="338"/>
      <c r="C227" s="452" t="s">
        <v>569</v>
      </c>
      <c r="D227" s="452" t="s">
        <v>137</v>
      </c>
      <c r="E227" s="453" t="s">
        <v>1550</v>
      </c>
      <c r="F227" s="454" t="s">
        <v>1551</v>
      </c>
      <c r="G227" s="455" t="s">
        <v>166</v>
      </c>
      <c r="H227" s="456">
        <v>0.15</v>
      </c>
      <c r="I227" s="457"/>
      <c r="J227" s="458">
        <f>ROUND(I227*H227,2)</f>
        <v>0</v>
      </c>
      <c r="K227" s="454" t="s">
        <v>141</v>
      </c>
      <c r="L227" s="338"/>
      <c r="M227" s="459" t="s">
        <v>19</v>
      </c>
      <c r="N227" s="460" t="s">
        <v>42</v>
      </c>
      <c r="O227" s="337"/>
      <c r="P227" s="461">
        <f>O227*H227</f>
        <v>0</v>
      </c>
      <c r="Q227" s="461">
        <v>0</v>
      </c>
      <c r="R227" s="461">
        <f>Q227*H227</f>
        <v>0</v>
      </c>
      <c r="S227" s="461">
        <v>0</v>
      </c>
      <c r="T227" s="462">
        <f>S227*H227</f>
        <v>0</v>
      </c>
      <c r="U227" s="337"/>
      <c r="V227" s="337"/>
      <c r="W227" s="337"/>
      <c r="X227" s="337"/>
      <c r="Y227" s="337"/>
      <c r="Z227" s="337"/>
      <c r="AA227" s="337"/>
      <c r="AB227" s="337"/>
      <c r="AC227" s="337"/>
      <c r="AD227" s="337"/>
      <c r="AE227" s="337"/>
      <c r="AR227" s="463" t="s">
        <v>243</v>
      </c>
      <c r="AT227" s="463" t="s">
        <v>137</v>
      </c>
      <c r="AU227" s="463" t="s">
        <v>143</v>
      </c>
      <c r="AY227" s="323" t="s">
        <v>134</v>
      </c>
      <c r="BE227" s="464">
        <f>IF(N227="základní",J227,0)</f>
        <v>0</v>
      </c>
      <c r="BF227" s="464">
        <f>IF(N227="snížená",J227,0)</f>
        <v>0</v>
      </c>
      <c r="BG227" s="464">
        <f>IF(N227="zákl. přenesená",J227,0)</f>
        <v>0</v>
      </c>
      <c r="BH227" s="464">
        <f>IF(N227="sníž. přenesená",J227,0)</f>
        <v>0</v>
      </c>
      <c r="BI227" s="464">
        <f>IF(N227="nulová",J227,0)</f>
        <v>0</v>
      </c>
      <c r="BJ227" s="323" t="s">
        <v>79</v>
      </c>
      <c r="BK227" s="464">
        <f>ROUND(I227*H227,2)</f>
        <v>0</v>
      </c>
      <c r="BL227" s="323" t="s">
        <v>243</v>
      </c>
      <c r="BM227" s="463" t="s">
        <v>1552</v>
      </c>
    </row>
    <row r="228" spans="1:65" s="341" customFormat="1">
      <c r="A228" s="337"/>
      <c r="B228" s="338"/>
      <c r="C228" s="337"/>
      <c r="D228" s="465" t="s">
        <v>147</v>
      </c>
      <c r="E228" s="337"/>
      <c r="F228" s="466" t="s">
        <v>1553</v>
      </c>
      <c r="G228" s="337"/>
      <c r="H228" s="337"/>
      <c r="I228" s="467"/>
      <c r="J228" s="337"/>
      <c r="K228" s="337"/>
      <c r="L228" s="338"/>
      <c r="M228" s="468"/>
      <c r="O228" s="337"/>
      <c r="P228" s="337"/>
      <c r="Q228" s="337"/>
      <c r="R228" s="337"/>
      <c r="S228" s="337"/>
      <c r="T228" s="360"/>
      <c r="U228" s="337"/>
      <c r="V228" s="337"/>
      <c r="W228" s="337"/>
      <c r="X228" s="337"/>
      <c r="Y228" s="337"/>
      <c r="Z228" s="337"/>
      <c r="AA228" s="337"/>
      <c r="AB228" s="337"/>
      <c r="AC228" s="337"/>
      <c r="AD228" s="337"/>
      <c r="AE228" s="337"/>
      <c r="AT228" s="323" t="s">
        <v>147</v>
      </c>
      <c r="AU228" s="323" t="s">
        <v>143</v>
      </c>
    </row>
    <row r="229" spans="1:65" s="439" customFormat="1" ht="22.75" customHeight="1">
      <c r="B229" s="440"/>
      <c r="D229" s="441" t="s">
        <v>70</v>
      </c>
      <c r="E229" s="450" t="s">
        <v>1554</v>
      </c>
      <c r="F229" s="450" t="s">
        <v>1555</v>
      </c>
      <c r="I229" s="443"/>
      <c r="J229" s="451">
        <f>BK229</f>
        <v>0</v>
      </c>
      <c r="L229" s="440"/>
      <c r="M229" s="445"/>
      <c r="P229" s="446">
        <f>SUM(P230:P237)</f>
        <v>0</v>
      </c>
      <c r="R229" s="446">
        <f>SUM(R230:R237)</f>
        <v>1.7300000000000003E-2</v>
      </c>
      <c r="T229" s="447">
        <f>SUM(T230:T237)</f>
        <v>0</v>
      </c>
      <c r="AR229" s="441" t="s">
        <v>143</v>
      </c>
      <c r="AT229" s="448" t="s">
        <v>70</v>
      </c>
      <c r="AU229" s="448" t="s">
        <v>79</v>
      </c>
      <c r="AY229" s="441" t="s">
        <v>134</v>
      </c>
      <c r="BK229" s="449">
        <f>SUM(BK230:BK237)</f>
        <v>0</v>
      </c>
    </row>
    <row r="230" spans="1:65" s="341" customFormat="1" ht="37.75" customHeight="1">
      <c r="A230" s="337"/>
      <c r="B230" s="338"/>
      <c r="C230" s="452" t="s">
        <v>573</v>
      </c>
      <c r="D230" s="452" t="s">
        <v>137</v>
      </c>
      <c r="E230" s="453" t="s">
        <v>1556</v>
      </c>
      <c r="F230" s="454" t="s">
        <v>1557</v>
      </c>
      <c r="G230" s="455" t="s">
        <v>1370</v>
      </c>
      <c r="H230" s="456">
        <v>1</v>
      </c>
      <c r="I230" s="457"/>
      <c r="J230" s="458">
        <f>ROUND(I230*H230,2)</f>
        <v>0</v>
      </c>
      <c r="K230" s="454" t="s">
        <v>141</v>
      </c>
      <c r="L230" s="338"/>
      <c r="M230" s="459" t="s">
        <v>19</v>
      </c>
      <c r="N230" s="460" t="s">
        <v>42</v>
      </c>
      <c r="O230" s="337"/>
      <c r="P230" s="461">
        <f>O230*H230</f>
        <v>0</v>
      </c>
      <c r="Q230" s="461">
        <v>1.6650000000000002E-2</v>
      </c>
      <c r="R230" s="461">
        <f>Q230*H230</f>
        <v>1.6650000000000002E-2</v>
      </c>
      <c r="S230" s="461">
        <v>0</v>
      </c>
      <c r="T230" s="462">
        <f>S230*H230</f>
        <v>0</v>
      </c>
      <c r="U230" s="337"/>
      <c r="V230" s="337"/>
      <c r="W230" s="337"/>
      <c r="X230" s="337"/>
      <c r="Y230" s="337"/>
      <c r="Z230" s="337"/>
      <c r="AA230" s="337"/>
      <c r="AB230" s="337"/>
      <c r="AC230" s="337"/>
      <c r="AD230" s="337"/>
      <c r="AE230" s="337"/>
      <c r="AR230" s="463" t="s">
        <v>243</v>
      </c>
      <c r="AT230" s="463" t="s">
        <v>137</v>
      </c>
      <c r="AU230" s="463" t="s">
        <v>143</v>
      </c>
      <c r="AY230" s="323" t="s">
        <v>134</v>
      </c>
      <c r="BE230" s="464">
        <f>IF(N230="základní",J230,0)</f>
        <v>0</v>
      </c>
      <c r="BF230" s="464">
        <f>IF(N230="snížená",J230,0)</f>
        <v>0</v>
      </c>
      <c r="BG230" s="464">
        <f>IF(N230="zákl. přenesená",J230,0)</f>
        <v>0</v>
      </c>
      <c r="BH230" s="464">
        <f>IF(N230="sníž. přenesená",J230,0)</f>
        <v>0</v>
      </c>
      <c r="BI230" s="464">
        <f>IF(N230="nulová",J230,0)</f>
        <v>0</v>
      </c>
      <c r="BJ230" s="323" t="s">
        <v>79</v>
      </c>
      <c r="BK230" s="464">
        <f>ROUND(I230*H230,2)</f>
        <v>0</v>
      </c>
      <c r="BL230" s="323" t="s">
        <v>243</v>
      </c>
      <c r="BM230" s="463" t="s">
        <v>1558</v>
      </c>
    </row>
    <row r="231" spans="1:65" s="341" customFormat="1">
      <c r="A231" s="337"/>
      <c r="B231" s="338"/>
      <c r="C231" s="337"/>
      <c r="D231" s="465" t="s">
        <v>147</v>
      </c>
      <c r="E231" s="337"/>
      <c r="F231" s="466" t="s">
        <v>1559</v>
      </c>
      <c r="G231" s="337"/>
      <c r="H231" s="337"/>
      <c r="I231" s="467"/>
      <c r="J231" s="337"/>
      <c r="K231" s="337"/>
      <c r="L231" s="338"/>
      <c r="M231" s="468"/>
      <c r="O231" s="337"/>
      <c r="P231" s="337"/>
      <c r="Q231" s="337"/>
      <c r="R231" s="337"/>
      <c r="S231" s="337"/>
      <c r="T231" s="360"/>
      <c r="U231" s="337"/>
      <c r="V231" s="337"/>
      <c r="W231" s="337"/>
      <c r="X231" s="337"/>
      <c r="Y231" s="337"/>
      <c r="Z231" s="337"/>
      <c r="AA231" s="337"/>
      <c r="AB231" s="337"/>
      <c r="AC231" s="337"/>
      <c r="AD231" s="337"/>
      <c r="AE231" s="337"/>
      <c r="AT231" s="323" t="s">
        <v>147</v>
      </c>
      <c r="AU231" s="323" t="s">
        <v>143</v>
      </c>
    </row>
    <row r="232" spans="1:65" s="341" customFormat="1" ht="24.15" customHeight="1">
      <c r="A232" s="337"/>
      <c r="B232" s="338"/>
      <c r="C232" s="452" t="s">
        <v>579</v>
      </c>
      <c r="D232" s="452" t="s">
        <v>137</v>
      </c>
      <c r="E232" s="453" t="s">
        <v>1560</v>
      </c>
      <c r="F232" s="454" t="s">
        <v>1561</v>
      </c>
      <c r="G232" s="455" t="s">
        <v>1370</v>
      </c>
      <c r="H232" s="456">
        <v>1</v>
      </c>
      <c r="I232" s="457"/>
      <c r="J232" s="458">
        <f>ROUND(I232*H232,2)</f>
        <v>0</v>
      </c>
      <c r="K232" s="454" t="s">
        <v>141</v>
      </c>
      <c r="L232" s="338"/>
      <c r="M232" s="459" t="s">
        <v>19</v>
      </c>
      <c r="N232" s="460" t="s">
        <v>42</v>
      </c>
      <c r="O232" s="337"/>
      <c r="P232" s="461">
        <f>O232*H232</f>
        <v>0</v>
      </c>
      <c r="Q232" s="461">
        <v>1.4999999999999999E-4</v>
      </c>
      <c r="R232" s="461">
        <f>Q232*H232</f>
        <v>1.4999999999999999E-4</v>
      </c>
      <c r="S232" s="461">
        <v>0</v>
      </c>
      <c r="T232" s="462">
        <f>S232*H232</f>
        <v>0</v>
      </c>
      <c r="U232" s="337"/>
      <c r="V232" s="337"/>
      <c r="W232" s="337"/>
      <c r="X232" s="337"/>
      <c r="Y232" s="337"/>
      <c r="Z232" s="337"/>
      <c r="AA232" s="337"/>
      <c r="AB232" s="337"/>
      <c r="AC232" s="337"/>
      <c r="AD232" s="337"/>
      <c r="AE232" s="337"/>
      <c r="AR232" s="463" t="s">
        <v>243</v>
      </c>
      <c r="AT232" s="463" t="s">
        <v>137</v>
      </c>
      <c r="AU232" s="463" t="s">
        <v>143</v>
      </c>
      <c r="AY232" s="323" t="s">
        <v>134</v>
      </c>
      <c r="BE232" s="464">
        <f>IF(N232="základní",J232,0)</f>
        <v>0</v>
      </c>
      <c r="BF232" s="464">
        <f>IF(N232="snížená",J232,0)</f>
        <v>0</v>
      </c>
      <c r="BG232" s="464">
        <f>IF(N232="zákl. přenesená",J232,0)</f>
        <v>0</v>
      </c>
      <c r="BH232" s="464">
        <f>IF(N232="sníž. přenesená",J232,0)</f>
        <v>0</v>
      </c>
      <c r="BI232" s="464">
        <f>IF(N232="nulová",J232,0)</f>
        <v>0</v>
      </c>
      <c r="BJ232" s="323" t="s">
        <v>79</v>
      </c>
      <c r="BK232" s="464">
        <f>ROUND(I232*H232,2)</f>
        <v>0</v>
      </c>
      <c r="BL232" s="323" t="s">
        <v>243</v>
      </c>
      <c r="BM232" s="463" t="s">
        <v>1562</v>
      </c>
    </row>
    <row r="233" spans="1:65" s="341" customFormat="1">
      <c r="A233" s="337"/>
      <c r="B233" s="338"/>
      <c r="C233" s="337"/>
      <c r="D233" s="465" t="s">
        <v>147</v>
      </c>
      <c r="E233" s="337"/>
      <c r="F233" s="466" t="s">
        <v>1563</v>
      </c>
      <c r="G233" s="337"/>
      <c r="H233" s="337"/>
      <c r="I233" s="467"/>
      <c r="J233" s="337"/>
      <c r="K233" s="337"/>
      <c r="L233" s="338"/>
      <c r="M233" s="468"/>
      <c r="O233" s="337"/>
      <c r="P233" s="337"/>
      <c r="Q233" s="337"/>
      <c r="R233" s="337"/>
      <c r="S233" s="337"/>
      <c r="T233" s="360"/>
      <c r="U233" s="337"/>
      <c r="V233" s="337"/>
      <c r="W233" s="337"/>
      <c r="X233" s="337"/>
      <c r="Y233" s="337"/>
      <c r="Z233" s="337"/>
      <c r="AA233" s="337"/>
      <c r="AB233" s="337"/>
      <c r="AC233" s="337"/>
      <c r="AD233" s="337"/>
      <c r="AE233" s="337"/>
      <c r="AT233" s="323" t="s">
        <v>147</v>
      </c>
      <c r="AU233" s="323" t="s">
        <v>143</v>
      </c>
    </row>
    <row r="234" spans="1:65" s="341" customFormat="1" ht="24.15" customHeight="1">
      <c r="A234" s="337"/>
      <c r="B234" s="338"/>
      <c r="C234" s="452" t="s">
        <v>584</v>
      </c>
      <c r="D234" s="452" t="s">
        <v>137</v>
      </c>
      <c r="E234" s="453" t="s">
        <v>1564</v>
      </c>
      <c r="F234" s="454" t="s">
        <v>1565</v>
      </c>
      <c r="G234" s="455" t="s">
        <v>1370</v>
      </c>
      <c r="H234" s="456">
        <v>1</v>
      </c>
      <c r="I234" s="457"/>
      <c r="J234" s="458">
        <f>ROUND(I234*H234,2)</f>
        <v>0</v>
      </c>
      <c r="K234" s="454" t="s">
        <v>141</v>
      </c>
      <c r="L234" s="338"/>
      <c r="M234" s="459" t="s">
        <v>19</v>
      </c>
      <c r="N234" s="460" t="s">
        <v>42</v>
      </c>
      <c r="O234" s="337"/>
      <c r="P234" s="461">
        <f>O234*H234</f>
        <v>0</v>
      </c>
      <c r="Q234" s="461">
        <v>5.0000000000000001E-4</v>
      </c>
      <c r="R234" s="461">
        <f>Q234*H234</f>
        <v>5.0000000000000001E-4</v>
      </c>
      <c r="S234" s="461">
        <v>0</v>
      </c>
      <c r="T234" s="462">
        <f>S234*H234</f>
        <v>0</v>
      </c>
      <c r="U234" s="337"/>
      <c r="V234" s="337"/>
      <c r="W234" s="337"/>
      <c r="X234" s="337"/>
      <c r="Y234" s="337"/>
      <c r="Z234" s="337"/>
      <c r="AA234" s="337"/>
      <c r="AB234" s="337"/>
      <c r="AC234" s="337"/>
      <c r="AD234" s="337"/>
      <c r="AE234" s="337"/>
      <c r="AR234" s="463" t="s">
        <v>243</v>
      </c>
      <c r="AT234" s="463" t="s">
        <v>137</v>
      </c>
      <c r="AU234" s="463" t="s">
        <v>143</v>
      </c>
      <c r="AY234" s="323" t="s">
        <v>134</v>
      </c>
      <c r="BE234" s="464">
        <f>IF(N234="základní",J234,0)</f>
        <v>0</v>
      </c>
      <c r="BF234" s="464">
        <f>IF(N234="snížená",J234,0)</f>
        <v>0</v>
      </c>
      <c r="BG234" s="464">
        <f>IF(N234="zákl. přenesená",J234,0)</f>
        <v>0</v>
      </c>
      <c r="BH234" s="464">
        <f>IF(N234="sníž. přenesená",J234,0)</f>
        <v>0</v>
      </c>
      <c r="BI234" s="464">
        <f>IF(N234="nulová",J234,0)</f>
        <v>0</v>
      </c>
      <c r="BJ234" s="323" t="s">
        <v>79</v>
      </c>
      <c r="BK234" s="464">
        <f>ROUND(I234*H234,2)</f>
        <v>0</v>
      </c>
      <c r="BL234" s="323" t="s">
        <v>243</v>
      </c>
      <c r="BM234" s="463" t="s">
        <v>1566</v>
      </c>
    </row>
    <row r="235" spans="1:65" s="341" customFormat="1">
      <c r="A235" s="337"/>
      <c r="B235" s="338"/>
      <c r="C235" s="337"/>
      <c r="D235" s="465" t="s">
        <v>147</v>
      </c>
      <c r="E235" s="337"/>
      <c r="F235" s="466" t="s">
        <v>1567</v>
      </c>
      <c r="G235" s="337"/>
      <c r="H235" s="337"/>
      <c r="I235" s="467"/>
      <c r="J235" s="337"/>
      <c r="K235" s="337"/>
      <c r="L235" s="338"/>
      <c r="M235" s="468"/>
      <c r="O235" s="337"/>
      <c r="P235" s="337"/>
      <c r="Q235" s="337"/>
      <c r="R235" s="337"/>
      <c r="S235" s="337"/>
      <c r="T235" s="360"/>
      <c r="U235" s="337"/>
      <c r="V235" s="337"/>
      <c r="W235" s="337"/>
      <c r="X235" s="337"/>
      <c r="Y235" s="337"/>
      <c r="Z235" s="337"/>
      <c r="AA235" s="337"/>
      <c r="AB235" s="337"/>
      <c r="AC235" s="337"/>
      <c r="AD235" s="337"/>
      <c r="AE235" s="337"/>
      <c r="AT235" s="323" t="s">
        <v>147</v>
      </c>
      <c r="AU235" s="323" t="s">
        <v>143</v>
      </c>
    </row>
    <row r="236" spans="1:65" s="341" customFormat="1" ht="49" customHeight="1">
      <c r="A236" s="337"/>
      <c r="B236" s="338"/>
      <c r="C236" s="452" t="s">
        <v>588</v>
      </c>
      <c r="D236" s="452" t="s">
        <v>137</v>
      </c>
      <c r="E236" s="453" t="s">
        <v>1568</v>
      </c>
      <c r="F236" s="454" t="s">
        <v>1569</v>
      </c>
      <c r="G236" s="455" t="s">
        <v>166</v>
      </c>
      <c r="H236" s="456">
        <v>1.7000000000000001E-2</v>
      </c>
      <c r="I236" s="457"/>
      <c r="J236" s="458">
        <f>ROUND(I236*H236,2)</f>
        <v>0</v>
      </c>
      <c r="K236" s="454" t="s">
        <v>141</v>
      </c>
      <c r="L236" s="338"/>
      <c r="M236" s="459" t="s">
        <v>19</v>
      </c>
      <c r="N236" s="460" t="s">
        <v>42</v>
      </c>
      <c r="O236" s="337"/>
      <c r="P236" s="461">
        <f>O236*H236</f>
        <v>0</v>
      </c>
      <c r="Q236" s="461">
        <v>0</v>
      </c>
      <c r="R236" s="461">
        <f>Q236*H236</f>
        <v>0</v>
      </c>
      <c r="S236" s="461">
        <v>0</v>
      </c>
      <c r="T236" s="462">
        <f>S236*H236</f>
        <v>0</v>
      </c>
      <c r="U236" s="337"/>
      <c r="V236" s="337"/>
      <c r="W236" s="337"/>
      <c r="X236" s="337"/>
      <c r="Y236" s="337"/>
      <c r="Z236" s="337"/>
      <c r="AA236" s="337"/>
      <c r="AB236" s="337"/>
      <c r="AC236" s="337"/>
      <c r="AD236" s="337"/>
      <c r="AE236" s="337"/>
      <c r="AR236" s="463" t="s">
        <v>243</v>
      </c>
      <c r="AT236" s="463" t="s">
        <v>137</v>
      </c>
      <c r="AU236" s="463" t="s">
        <v>143</v>
      </c>
      <c r="AY236" s="323" t="s">
        <v>134</v>
      </c>
      <c r="BE236" s="464">
        <f>IF(N236="základní",J236,0)</f>
        <v>0</v>
      </c>
      <c r="BF236" s="464">
        <f>IF(N236="snížená",J236,0)</f>
        <v>0</v>
      </c>
      <c r="BG236" s="464">
        <f>IF(N236="zákl. přenesená",J236,0)</f>
        <v>0</v>
      </c>
      <c r="BH236" s="464">
        <f>IF(N236="sníž. přenesená",J236,0)</f>
        <v>0</v>
      </c>
      <c r="BI236" s="464">
        <f>IF(N236="nulová",J236,0)</f>
        <v>0</v>
      </c>
      <c r="BJ236" s="323" t="s">
        <v>79</v>
      </c>
      <c r="BK236" s="464">
        <f>ROUND(I236*H236,2)</f>
        <v>0</v>
      </c>
      <c r="BL236" s="323" t="s">
        <v>243</v>
      </c>
      <c r="BM236" s="463" t="s">
        <v>1570</v>
      </c>
    </row>
    <row r="237" spans="1:65" s="341" customFormat="1">
      <c r="A237" s="337"/>
      <c r="B237" s="338"/>
      <c r="C237" s="337"/>
      <c r="D237" s="465" t="s">
        <v>147</v>
      </c>
      <c r="E237" s="337"/>
      <c r="F237" s="466" t="s">
        <v>1571</v>
      </c>
      <c r="G237" s="337"/>
      <c r="H237" s="337"/>
      <c r="I237" s="467"/>
      <c r="J237" s="337"/>
      <c r="K237" s="337"/>
      <c r="L237" s="338"/>
      <c r="M237" s="468"/>
      <c r="O237" s="337"/>
      <c r="P237" s="337"/>
      <c r="Q237" s="337"/>
      <c r="R237" s="337"/>
      <c r="S237" s="337"/>
      <c r="T237" s="360"/>
      <c r="U237" s="337"/>
      <c r="V237" s="337"/>
      <c r="W237" s="337"/>
      <c r="X237" s="337"/>
      <c r="Y237" s="337"/>
      <c r="Z237" s="337"/>
      <c r="AA237" s="337"/>
      <c r="AB237" s="337"/>
      <c r="AC237" s="337"/>
      <c r="AD237" s="337"/>
      <c r="AE237" s="337"/>
      <c r="AT237" s="323" t="s">
        <v>147</v>
      </c>
      <c r="AU237" s="323" t="s">
        <v>143</v>
      </c>
    </row>
    <row r="238" spans="1:65" s="439" customFormat="1" ht="22.75" customHeight="1">
      <c r="B238" s="440"/>
      <c r="D238" s="441" t="s">
        <v>70</v>
      </c>
      <c r="E238" s="450" t="s">
        <v>1572</v>
      </c>
      <c r="F238" s="450" t="s">
        <v>1573</v>
      </c>
      <c r="I238" s="443"/>
      <c r="J238" s="451">
        <f>BK238</f>
        <v>0</v>
      </c>
      <c r="L238" s="440"/>
      <c r="M238" s="445"/>
      <c r="P238" s="446">
        <f>SUM(P239:P242)</f>
        <v>0</v>
      </c>
      <c r="R238" s="446">
        <f>SUM(R239:R242)</f>
        <v>2.4000000000000002E-3</v>
      </c>
      <c r="T238" s="447">
        <f>SUM(T239:T242)</f>
        <v>0</v>
      </c>
      <c r="AR238" s="441" t="s">
        <v>143</v>
      </c>
      <c r="AT238" s="448" t="s">
        <v>70</v>
      </c>
      <c r="AU238" s="448" t="s">
        <v>79</v>
      </c>
      <c r="AY238" s="441" t="s">
        <v>134</v>
      </c>
      <c r="BK238" s="449">
        <f>SUM(BK239:BK242)</f>
        <v>0</v>
      </c>
    </row>
    <row r="239" spans="1:65" s="341" customFormat="1" ht="37.75" customHeight="1">
      <c r="A239" s="337"/>
      <c r="B239" s="338"/>
      <c r="C239" s="452" t="s">
        <v>593</v>
      </c>
      <c r="D239" s="452" t="s">
        <v>137</v>
      </c>
      <c r="E239" s="453" t="s">
        <v>1574</v>
      </c>
      <c r="F239" s="454" t="s">
        <v>1575</v>
      </c>
      <c r="G239" s="455" t="s">
        <v>153</v>
      </c>
      <c r="H239" s="456">
        <v>2</v>
      </c>
      <c r="I239" s="457"/>
      <c r="J239" s="458">
        <f>ROUND(I239*H239,2)</f>
        <v>0</v>
      </c>
      <c r="K239" s="454" t="s">
        <v>141</v>
      </c>
      <c r="L239" s="338"/>
      <c r="M239" s="459" t="s">
        <v>19</v>
      </c>
      <c r="N239" s="460" t="s">
        <v>42</v>
      </c>
      <c r="O239" s="337"/>
      <c r="P239" s="461">
        <f>O239*H239</f>
        <v>0</v>
      </c>
      <c r="Q239" s="461">
        <v>5.0000000000000001E-4</v>
      </c>
      <c r="R239" s="461">
        <f>Q239*H239</f>
        <v>1E-3</v>
      </c>
      <c r="S239" s="461">
        <v>0</v>
      </c>
      <c r="T239" s="462">
        <f>S239*H239</f>
        <v>0</v>
      </c>
      <c r="U239" s="337"/>
      <c r="V239" s="337"/>
      <c r="W239" s="337"/>
      <c r="X239" s="337"/>
      <c r="Y239" s="337"/>
      <c r="Z239" s="337"/>
      <c r="AA239" s="337"/>
      <c r="AB239" s="337"/>
      <c r="AC239" s="337"/>
      <c r="AD239" s="337"/>
      <c r="AE239" s="337"/>
      <c r="AR239" s="463" t="s">
        <v>243</v>
      </c>
      <c r="AT239" s="463" t="s">
        <v>137</v>
      </c>
      <c r="AU239" s="463" t="s">
        <v>143</v>
      </c>
      <c r="AY239" s="323" t="s">
        <v>134</v>
      </c>
      <c r="BE239" s="464">
        <f>IF(N239="základní",J239,0)</f>
        <v>0</v>
      </c>
      <c r="BF239" s="464">
        <f>IF(N239="snížená",J239,0)</f>
        <v>0</v>
      </c>
      <c r="BG239" s="464">
        <f>IF(N239="zákl. přenesená",J239,0)</f>
        <v>0</v>
      </c>
      <c r="BH239" s="464">
        <f>IF(N239="sníž. přenesená",J239,0)</f>
        <v>0</v>
      </c>
      <c r="BI239" s="464">
        <f>IF(N239="nulová",J239,0)</f>
        <v>0</v>
      </c>
      <c r="BJ239" s="323" t="s">
        <v>79</v>
      </c>
      <c r="BK239" s="464">
        <f>ROUND(I239*H239,2)</f>
        <v>0</v>
      </c>
      <c r="BL239" s="323" t="s">
        <v>243</v>
      </c>
      <c r="BM239" s="463" t="s">
        <v>1576</v>
      </c>
    </row>
    <row r="240" spans="1:65" s="341" customFormat="1">
      <c r="A240" s="337"/>
      <c r="B240" s="338"/>
      <c r="C240" s="337"/>
      <c r="D240" s="465" t="s">
        <v>147</v>
      </c>
      <c r="E240" s="337"/>
      <c r="F240" s="466" t="s">
        <v>1577</v>
      </c>
      <c r="G240" s="337"/>
      <c r="H240" s="337"/>
      <c r="I240" s="467"/>
      <c r="J240" s="337"/>
      <c r="K240" s="337"/>
      <c r="L240" s="338"/>
      <c r="M240" s="468"/>
      <c r="O240" s="337"/>
      <c r="P240" s="337"/>
      <c r="Q240" s="337"/>
      <c r="R240" s="337"/>
      <c r="S240" s="337"/>
      <c r="T240" s="360"/>
      <c r="U240" s="337"/>
      <c r="V240" s="337"/>
      <c r="W240" s="337"/>
      <c r="X240" s="337"/>
      <c r="Y240" s="337"/>
      <c r="Z240" s="337"/>
      <c r="AA240" s="337"/>
      <c r="AB240" s="337"/>
      <c r="AC240" s="337"/>
      <c r="AD240" s="337"/>
      <c r="AE240" s="337"/>
      <c r="AT240" s="323" t="s">
        <v>147</v>
      </c>
      <c r="AU240" s="323" t="s">
        <v>143</v>
      </c>
    </row>
    <row r="241" spans="1:65" s="341" customFormat="1" ht="37.75" customHeight="1">
      <c r="A241" s="337"/>
      <c r="B241" s="338"/>
      <c r="C241" s="452" t="s">
        <v>599</v>
      </c>
      <c r="D241" s="452" t="s">
        <v>137</v>
      </c>
      <c r="E241" s="453" t="s">
        <v>1578</v>
      </c>
      <c r="F241" s="454" t="s">
        <v>1579</v>
      </c>
      <c r="G241" s="455" t="s">
        <v>153</v>
      </c>
      <c r="H241" s="456">
        <v>2</v>
      </c>
      <c r="I241" s="457"/>
      <c r="J241" s="458">
        <f>ROUND(I241*H241,2)</f>
        <v>0</v>
      </c>
      <c r="K241" s="454" t="s">
        <v>141</v>
      </c>
      <c r="L241" s="338"/>
      <c r="M241" s="459" t="s">
        <v>19</v>
      </c>
      <c r="N241" s="460" t="s">
        <v>42</v>
      </c>
      <c r="O241" s="337"/>
      <c r="P241" s="461">
        <f>O241*H241</f>
        <v>0</v>
      </c>
      <c r="Q241" s="461">
        <v>6.9999999999999999E-4</v>
      </c>
      <c r="R241" s="461">
        <f>Q241*H241</f>
        <v>1.4E-3</v>
      </c>
      <c r="S241" s="461">
        <v>0</v>
      </c>
      <c r="T241" s="462">
        <f>S241*H241</f>
        <v>0</v>
      </c>
      <c r="U241" s="337"/>
      <c r="V241" s="337"/>
      <c r="W241" s="337"/>
      <c r="X241" s="337"/>
      <c r="Y241" s="337"/>
      <c r="Z241" s="337"/>
      <c r="AA241" s="337"/>
      <c r="AB241" s="337"/>
      <c r="AC241" s="337"/>
      <c r="AD241" s="337"/>
      <c r="AE241" s="337"/>
      <c r="AR241" s="463" t="s">
        <v>243</v>
      </c>
      <c r="AT241" s="463" t="s">
        <v>137</v>
      </c>
      <c r="AU241" s="463" t="s">
        <v>143</v>
      </c>
      <c r="AY241" s="323" t="s">
        <v>134</v>
      </c>
      <c r="BE241" s="464">
        <f>IF(N241="základní",J241,0)</f>
        <v>0</v>
      </c>
      <c r="BF241" s="464">
        <f>IF(N241="snížená",J241,0)</f>
        <v>0</v>
      </c>
      <c r="BG241" s="464">
        <f>IF(N241="zákl. přenesená",J241,0)</f>
        <v>0</v>
      </c>
      <c r="BH241" s="464">
        <f>IF(N241="sníž. přenesená",J241,0)</f>
        <v>0</v>
      </c>
      <c r="BI241" s="464">
        <f>IF(N241="nulová",J241,0)</f>
        <v>0</v>
      </c>
      <c r="BJ241" s="323" t="s">
        <v>79</v>
      </c>
      <c r="BK241" s="464">
        <f>ROUND(I241*H241,2)</f>
        <v>0</v>
      </c>
      <c r="BL241" s="323" t="s">
        <v>243</v>
      </c>
      <c r="BM241" s="463" t="s">
        <v>1580</v>
      </c>
    </row>
    <row r="242" spans="1:65" s="341" customFormat="1">
      <c r="A242" s="337"/>
      <c r="B242" s="338"/>
      <c r="C242" s="337"/>
      <c r="D242" s="465" t="s">
        <v>147</v>
      </c>
      <c r="E242" s="337"/>
      <c r="F242" s="466" t="s">
        <v>1581</v>
      </c>
      <c r="G242" s="337"/>
      <c r="H242" s="337"/>
      <c r="I242" s="467"/>
      <c r="J242" s="337"/>
      <c r="K242" s="337"/>
      <c r="L242" s="338"/>
      <c r="M242" s="479"/>
      <c r="N242" s="480"/>
      <c r="O242" s="481"/>
      <c r="P242" s="481"/>
      <c r="Q242" s="481"/>
      <c r="R242" s="481"/>
      <c r="S242" s="481"/>
      <c r="T242" s="482"/>
      <c r="U242" s="337"/>
      <c r="V242" s="337"/>
      <c r="W242" s="337"/>
      <c r="X242" s="337"/>
      <c r="Y242" s="337"/>
      <c r="Z242" s="337"/>
      <c r="AA242" s="337"/>
      <c r="AB242" s="337"/>
      <c r="AC242" s="337"/>
      <c r="AD242" s="337"/>
      <c r="AE242" s="337"/>
      <c r="AT242" s="323" t="s">
        <v>147</v>
      </c>
      <c r="AU242" s="323" t="s">
        <v>143</v>
      </c>
    </row>
    <row r="243" spans="1:65" s="341" customFormat="1" ht="6.9" customHeight="1">
      <c r="A243" s="337"/>
      <c r="B243" s="348"/>
      <c r="C243" s="349"/>
      <c r="D243" s="349"/>
      <c r="E243" s="349"/>
      <c r="F243" s="349"/>
      <c r="G243" s="349"/>
      <c r="H243" s="349"/>
      <c r="I243" s="349"/>
      <c r="J243" s="349"/>
      <c r="K243" s="349"/>
      <c r="L243" s="338"/>
      <c r="M243" s="337"/>
      <c r="O243" s="337"/>
      <c r="P243" s="337"/>
      <c r="Q243" s="337"/>
      <c r="R243" s="337"/>
      <c r="S243" s="337"/>
      <c r="T243" s="337"/>
      <c r="U243" s="337"/>
      <c r="V243" s="337"/>
      <c r="W243" s="337"/>
      <c r="X243" s="337"/>
      <c r="Y243" s="337"/>
      <c r="Z243" s="337"/>
      <c r="AA243" s="337"/>
      <c r="AB243" s="337"/>
      <c r="AC243" s="337"/>
      <c r="AD243" s="337"/>
      <c r="AE243" s="337"/>
    </row>
  </sheetData>
  <sheetProtection algorithmName="SHA-512" hashValue="JRWhpAWXOzksC6uXJx/T+shH2nerZiV0U69beEjY23WBgGVJSuqGHxaTCmv8fMn3Q05Vqv4RL5nr0bAmJhOf0A==" saltValue="Ogzq9a0UcbFUJy5N/EHlC7gk5PDnbEVgkh97oF9Qz2ZwiGWlAkMC5j7N+B46iYP5d4vcP6poznpn0NkyX44S6Q==" spinCount="100000" sheet="1" objects="1" scenarios="1" formatColumns="0" formatRows="0" autoFilter="0"/>
  <autoFilter ref="C84:K242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CEA34C85-5414-41FC-B134-817D21AEBEB3}"/>
    <hyperlink ref="F91" r:id="rId2" xr:uid="{E60912F6-9DB2-4101-A818-DD220481B786}"/>
    <hyperlink ref="F93" r:id="rId3" xr:uid="{443C6D40-5008-451A-B003-5B2FC105EEE2}"/>
    <hyperlink ref="F95" r:id="rId4" xr:uid="{2AE42A25-6332-4B7B-8D04-365DA123961C}"/>
    <hyperlink ref="F97" r:id="rId5" xr:uid="{05411B98-0F58-4D0B-86C0-356F5B471E47}"/>
    <hyperlink ref="F99" r:id="rId6" xr:uid="{9CEE8CB0-EF3D-4A23-8EE2-10BE16ED9479}"/>
    <hyperlink ref="F101" r:id="rId7" xr:uid="{C4107165-2989-4D7D-9224-39338CBB4B99}"/>
    <hyperlink ref="F103" r:id="rId8" xr:uid="{F6CBE184-A7DE-4B41-A6E5-7A6886442E0F}"/>
    <hyperlink ref="F105" r:id="rId9" xr:uid="{80136875-E3F0-4203-AC14-202673C7EF67}"/>
    <hyperlink ref="F107" r:id="rId10" xr:uid="{6EE6C84A-1CB7-46E2-9F83-27E5030471C7}"/>
    <hyperlink ref="F109" r:id="rId11" xr:uid="{B2D4D137-90EB-4B24-872D-15B97CA73FD4}"/>
    <hyperlink ref="F111" r:id="rId12" xr:uid="{97F3FF69-8998-4EEC-AD73-8D0915371442}"/>
    <hyperlink ref="F113" r:id="rId13" xr:uid="{8D8C770C-252C-4040-9C85-1C09F7506B94}"/>
    <hyperlink ref="F116" r:id="rId14" xr:uid="{C1BEC50A-F950-4AB1-ACB2-C069D8C929A1}"/>
    <hyperlink ref="F118" r:id="rId15" xr:uid="{A046467F-1A45-4D37-BC38-51C83094E4E3}"/>
    <hyperlink ref="F120" r:id="rId16" xr:uid="{BC0E77B1-5D08-4AE4-B5E7-9B2DB1AE6DC6}"/>
    <hyperlink ref="F122" r:id="rId17" xr:uid="{9D17B1B9-F012-4168-AABB-E528224C4BC0}"/>
    <hyperlink ref="F124" r:id="rId18" xr:uid="{77A3D723-4F89-4174-8154-B35FC6F473EB}"/>
    <hyperlink ref="F128" r:id="rId19" xr:uid="{62061ABB-F6F4-4F74-B71A-CFEA510825A1}"/>
    <hyperlink ref="F131" r:id="rId20" xr:uid="{AAEEEE0D-34EE-4307-A113-89125A3C4A16}"/>
    <hyperlink ref="F133" r:id="rId21" xr:uid="{D6D25AB3-64A5-44CD-9BB4-3F147FEBEFA3}"/>
    <hyperlink ref="F135" r:id="rId22" xr:uid="{21C8433E-96FC-4F7E-949A-09A69A53F3F4}"/>
    <hyperlink ref="F137" r:id="rId23" xr:uid="{A824F304-0BB7-4E1D-815C-87C64079BDD5}"/>
    <hyperlink ref="F139" r:id="rId24" xr:uid="{2C23997E-E090-41F8-B295-943B9D8F8246}"/>
    <hyperlink ref="F141" r:id="rId25" xr:uid="{3A4379C4-1F6F-4978-ABB2-77390ACA5FB4}"/>
    <hyperlink ref="F143" r:id="rId26" xr:uid="{A83D832D-AD28-4C1A-9B2B-08719D0316F6}"/>
    <hyperlink ref="F145" r:id="rId27" xr:uid="{0EA9AB39-B0B6-4910-A00C-26FFED5467CC}"/>
    <hyperlink ref="F147" r:id="rId28" xr:uid="{BAA90620-1F5E-40AE-812E-9359429C4456}"/>
    <hyperlink ref="F149" r:id="rId29" xr:uid="{5AAE8F71-B9C3-4063-9390-8FD6095E8555}"/>
    <hyperlink ref="F151" r:id="rId30" xr:uid="{737AFE7C-9716-480B-ACB9-19399038C660}"/>
    <hyperlink ref="F153" r:id="rId31" xr:uid="{4407A6FE-8624-4219-98E9-4BDEC8B52B2B}"/>
    <hyperlink ref="F155" r:id="rId32" xr:uid="{FC80C2F9-552B-4197-8748-3290E6DACEEB}"/>
    <hyperlink ref="F157" r:id="rId33" xr:uid="{6320ECFC-F23C-4DAA-A3B7-19BA6876FE34}"/>
    <hyperlink ref="F159" r:id="rId34" xr:uid="{6EC2AC13-DEFA-424A-9842-B56E48281457}"/>
    <hyperlink ref="F161" r:id="rId35" xr:uid="{5E81CC42-849D-4D87-8B22-B45DEA558EB5}"/>
    <hyperlink ref="F163" r:id="rId36" xr:uid="{FAC3B30D-7326-4D32-B994-5239790284EA}"/>
    <hyperlink ref="F165" r:id="rId37" xr:uid="{C39BD9B6-40D5-4352-8AC2-FEAE8875137E}"/>
    <hyperlink ref="F167" r:id="rId38" xr:uid="{3AF13A07-48EC-4DB2-9000-002DB239E017}"/>
    <hyperlink ref="F172" r:id="rId39" xr:uid="{EFAE3BCB-543F-47EF-86F0-2F879334F6F6}"/>
    <hyperlink ref="F175" r:id="rId40" xr:uid="{09D3EE19-68CC-4BD9-AAF0-26228D7A6A0E}"/>
    <hyperlink ref="F177" r:id="rId41" xr:uid="{353DB2A9-5835-452E-AEE3-699D3D1882EB}"/>
    <hyperlink ref="F179" r:id="rId42" xr:uid="{9FAAA40E-CD1C-485D-B766-B17EC5C44FA1}"/>
    <hyperlink ref="F181" r:id="rId43" xr:uid="{6F1F5A91-636B-42A5-BE4D-F653E4ECE860}"/>
    <hyperlink ref="F183" r:id="rId44" xr:uid="{6A6D70FA-C0EF-46E1-859D-ACFA1304A5D8}"/>
    <hyperlink ref="F185" r:id="rId45" xr:uid="{64164745-883A-486C-ADCD-5BB61D56A11B}"/>
    <hyperlink ref="F187" r:id="rId46" xr:uid="{01412E70-B437-436D-8B30-A3044C487FBC}"/>
    <hyperlink ref="F190" r:id="rId47" xr:uid="{F7AD1588-6FF7-40F5-BB7E-39DAEA34777C}"/>
    <hyperlink ref="F192" r:id="rId48" xr:uid="{508BC2AA-2623-4456-8A0D-4E7D5B0BAFFF}"/>
    <hyperlink ref="F194" r:id="rId49" xr:uid="{4689AFF2-2D8B-4FA0-8514-4C49C2334AC5}"/>
    <hyperlink ref="F198" r:id="rId50" xr:uid="{40B237A8-84BD-42C9-B7DD-CA5B21B7987F}"/>
    <hyperlink ref="F200" r:id="rId51" xr:uid="{7E9DC5B1-F754-4914-9C9D-784319B7B94A}"/>
    <hyperlink ref="F202" r:id="rId52" xr:uid="{68932D8D-715B-485B-8A94-55826FB6DB0C}"/>
    <hyperlink ref="F204" r:id="rId53" xr:uid="{8BF9B9A0-55FD-4F55-B2D5-8B4ACF0513F3}"/>
    <hyperlink ref="F206" r:id="rId54" xr:uid="{63DF12EC-26CF-4B0A-BAFB-9AED92D28F44}"/>
    <hyperlink ref="F208" r:id="rId55" xr:uid="{2B15BCB4-E624-41DF-807A-89076AB0CEF9}"/>
    <hyperlink ref="F210" r:id="rId56" xr:uid="{8B0B135F-A0F3-48C6-A1A2-18D374FAE701}"/>
    <hyperlink ref="F212" r:id="rId57" xr:uid="{11AB42F3-2966-479D-896A-F5761411AAEC}"/>
    <hyperlink ref="F214" r:id="rId58" xr:uid="{148E108B-54DC-4680-AD98-35523E123625}"/>
    <hyperlink ref="F216" r:id="rId59" xr:uid="{AF435FBB-FF7B-4AFA-A7E1-BFDB3A3E43BF}"/>
    <hyperlink ref="F218" r:id="rId60" xr:uid="{091CAF9B-A508-49C6-98CA-C7DA5A1B7511}"/>
    <hyperlink ref="F220" r:id="rId61" xr:uid="{9316BEDF-2AD8-42B1-ADB7-7A973CA7C29C}"/>
    <hyperlink ref="F222" r:id="rId62" xr:uid="{F4ADCFC1-065A-4025-BAC8-117672267D44}"/>
    <hyperlink ref="F224" r:id="rId63" xr:uid="{460B3AC2-28E5-4494-9449-8C5A110AA7DF}"/>
    <hyperlink ref="F226" r:id="rId64" xr:uid="{DF5E09A9-F5AC-46F0-BCF8-C0CE62711BBA}"/>
    <hyperlink ref="F228" r:id="rId65" xr:uid="{BAAEA38F-2A80-4A59-888F-58D203794DDD}"/>
    <hyperlink ref="F231" r:id="rId66" xr:uid="{98A4FE11-C16D-4F17-BE72-95E987991C67}"/>
    <hyperlink ref="F233" r:id="rId67" xr:uid="{6BDF38A0-B669-4655-B344-50A06F50F2B3}"/>
    <hyperlink ref="F235" r:id="rId68" xr:uid="{CE11AD48-7C63-4EC0-B714-C3B01F8ACC79}"/>
    <hyperlink ref="F237" r:id="rId69" xr:uid="{DB680A30-C9ED-4FC5-A4C3-4DE158FEFA04}"/>
    <hyperlink ref="F240" r:id="rId70" xr:uid="{E2C97D2C-1BF2-4F26-8420-25AE646E915D}"/>
    <hyperlink ref="F242" r:id="rId71" xr:uid="{DE86FE40-047F-4EA0-AA15-3641A3C2F16F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8A998-4F47-443F-BB64-F408F0DD3B19}">
  <sheetPr>
    <pageSetUpPr fitToPage="1"/>
  </sheetPr>
  <dimension ref="A2:BM150"/>
  <sheetViews>
    <sheetView showGridLines="0" workbookViewId="0"/>
  </sheetViews>
  <sheetFormatPr defaultColWidth="9.109375" defaultRowHeight="10"/>
  <cols>
    <col min="1" max="1" width="8.33203125" style="322" customWidth="1"/>
    <col min="2" max="2" width="1.109375" style="322" customWidth="1"/>
    <col min="3" max="3" width="4.109375" style="322" customWidth="1"/>
    <col min="4" max="4" width="4.33203125" style="322" customWidth="1"/>
    <col min="5" max="5" width="17.109375" style="322" customWidth="1"/>
    <col min="6" max="6" width="50.88671875" style="322" customWidth="1"/>
    <col min="7" max="7" width="7.44140625" style="322" customWidth="1"/>
    <col min="8" max="8" width="14" style="322" customWidth="1"/>
    <col min="9" max="9" width="15.88671875" style="322" customWidth="1"/>
    <col min="10" max="11" width="22.33203125" style="322" customWidth="1"/>
    <col min="12" max="12" width="9.33203125" style="322" customWidth="1"/>
    <col min="13" max="13" width="10.88671875" style="322" hidden="1" customWidth="1"/>
    <col min="14" max="14" width="9.109375" style="322"/>
    <col min="15" max="20" width="14.109375" style="322" hidden="1" customWidth="1"/>
    <col min="21" max="21" width="16.33203125" style="322" hidden="1" customWidth="1"/>
    <col min="22" max="22" width="12.33203125" style="322" customWidth="1"/>
    <col min="23" max="23" width="16.33203125" style="322" customWidth="1"/>
    <col min="24" max="24" width="12.33203125" style="322" customWidth="1"/>
    <col min="25" max="25" width="15" style="322" customWidth="1"/>
    <col min="26" max="26" width="11" style="322" customWidth="1"/>
    <col min="27" max="27" width="15" style="322" customWidth="1"/>
    <col min="28" max="28" width="16.33203125" style="322" customWidth="1"/>
    <col min="29" max="29" width="11" style="322" customWidth="1"/>
    <col min="30" max="30" width="15" style="322" customWidth="1"/>
    <col min="31" max="31" width="16.33203125" style="322" customWidth="1"/>
    <col min="32" max="16384" width="9.109375" style="322"/>
  </cols>
  <sheetData>
    <row r="2" spans="1:46" ht="36.9" customHeight="1">
      <c r="L2" s="712"/>
      <c r="M2" s="712"/>
      <c r="N2" s="712"/>
      <c r="O2" s="712"/>
      <c r="P2" s="712"/>
      <c r="Q2" s="712"/>
      <c r="R2" s="712"/>
      <c r="S2" s="712"/>
      <c r="T2" s="712"/>
      <c r="U2" s="712"/>
      <c r="V2" s="712"/>
      <c r="AT2" s="323" t="s">
        <v>1249</v>
      </c>
    </row>
    <row r="3" spans="1:46" ht="6.9" customHeight="1">
      <c r="B3" s="324"/>
      <c r="C3" s="325"/>
      <c r="D3" s="325"/>
      <c r="E3" s="325"/>
      <c r="F3" s="325"/>
      <c r="G3" s="325"/>
      <c r="H3" s="325"/>
      <c r="I3" s="325"/>
      <c r="J3" s="325"/>
      <c r="K3" s="325"/>
      <c r="L3" s="326"/>
      <c r="AT3" s="323" t="s">
        <v>143</v>
      </c>
    </row>
    <row r="4" spans="1:46" ht="24.9" customHeight="1">
      <c r="B4" s="326"/>
      <c r="D4" s="327" t="s">
        <v>91</v>
      </c>
      <c r="L4" s="326"/>
      <c r="M4" s="395" t="s">
        <v>10</v>
      </c>
      <c r="AT4" s="323" t="s">
        <v>4</v>
      </c>
    </row>
    <row r="5" spans="1:46" ht="6.9" customHeight="1">
      <c r="B5" s="326"/>
      <c r="L5" s="326"/>
    </row>
    <row r="6" spans="1:46" ht="12" customHeight="1">
      <c r="B6" s="326"/>
      <c r="D6" s="332" t="s">
        <v>16</v>
      </c>
      <c r="L6" s="326"/>
    </row>
    <row r="7" spans="1:46" ht="16.5" customHeight="1">
      <c r="B7" s="326"/>
      <c r="E7" s="725" t="str">
        <f>'ZTI - Rekapitulace stavby'!K6</f>
        <v>STAVEBNÍ ÚPRAVY st.271, HAJNICE</v>
      </c>
      <c r="F7" s="726"/>
      <c r="G7" s="726"/>
      <c r="H7" s="726"/>
      <c r="L7" s="326"/>
    </row>
    <row r="8" spans="1:46" s="341" customFormat="1" ht="12" customHeight="1">
      <c r="A8" s="337"/>
      <c r="B8" s="338"/>
      <c r="C8" s="337"/>
      <c r="D8" s="332" t="s">
        <v>92</v>
      </c>
      <c r="E8" s="337"/>
      <c r="F8" s="337"/>
      <c r="G8" s="337"/>
      <c r="H8" s="337"/>
      <c r="I8" s="337"/>
      <c r="J8" s="337"/>
      <c r="K8" s="337"/>
      <c r="L8" s="396"/>
      <c r="S8" s="337"/>
      <c r="T8" s="337"/>
      <c r="U8" s="337"/>
      <c r="V8" s="337"/>
      <c r="W8" s="337"/>
      <c r="X8" s="337"/>
      <c r="Y8" s="337"/>
      <c r="Z8" s="337"/>
      <c r="AA8" s="337"/>
      <c r="AB8" s="337"/>
      <c r="AC8" s="337"/>
      <c r="AD8" s="337"/>
      <c r="AE8" s="337"/>
    </row>
    <row r="9" spans="1:46" s="341" customFormat="1" ht="16.5" customHeight="1">
      <c r="A9" s="337"/>
      <c r="B9" s="338"/>
      <c r="C9" s="337"/>
      <c r="D9" s="337"/>
      <c r="E9" s="710" t="s">
        <v>1582</v>
      </c>
      <c r="F9" s="724"/>
      <c r="G9" s="724"/>
      <c r="H9" s="724"/>
      <c r="I9" s="337"/>
      <c r="J9" s="337"/>
      <c r="K9" s="337"/>
      <c r="L9" s="396"/>
      <c r="S9" s="337"/>
      <c r="T9" s="337"/>
      <c r="U9" s="337"/>
      <c r="V9" s="337"/>
      <c r="W9" s="337"/>
      <c r="X9" s="337"/>
      <c r="Y9" s="337"/>
      <c r="Z9" s="337"/>
      <c r="AA9" s="337"/>
      <c r="AB9" s="337"/>
      <c r="AC9" s="337"/>
      <c r="AD9" s="337"/>
      <c r="AE9" s="337"/>
    </row>
    <row r="10" spans="1:46" s="341" customFormat="1">
      <c r="A10" s="337"/>
      <c r="B10" s="338"/>
      <c r="C10" s="337"/>
      <c r="D10" s="337"/>
      <c r="E10" s="337"/>
      <c r="F10" s="337"/>
      <c r="G10" s="337"/>
      <c r="H10" s="337"/>
      <c r="I10" s="337"/>
      <c r="J10" s="337"/>
      <c r="K10" s="337"/>
      <c r="L10" s="396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</row>
    <row r="11" spans="1:46" s="341" customFormat="1" ht="12" customHeight="1">
      <c r="A11" s="337"/>
      <c r="B11" s="338"/>
      <c r="C11" s="337"/>
      <c r="D11" s="332" t="s">
        <v>18</v>
      </c>
      <c r="E11" s="337"/>
      <c r="F11" s="333" t="s">
        <v>19</v>
      </c>
      <c r="G11" s="337"/>
      <c r="H11" s="337"/>
      <c r="I11" s="332" t="s">
        <v>20</v>
      </c>
      <c r="J11" s="333" t="s">
        <v>19</v>
      </c>
      <c r="K11" s="337"/>
      <c r="L11" s="396"/>
      <c r="S11" s="337"/>
      <c r="T11" s="337"/>
      <c r="U11" s="337"/>
      <c r="V11" s="337"/>
      <c r="W11" s="337"/>
      <c r="X11" s="337"/>
      <c r="Y11" s="337"/>
      <c r="Z11" s="337"/>
      <c r="AA11" s="337"/>
      <c r="AB11" s="337"/>
      <c r="AC11" s="337"/>
      <c r="AD11" s="337"/>
      <c r="AE11" s="337"/>
    </row>
    <row r="12" spans="1:46" s="341" customFormat="1" ht="12" customHeight="1">
      <c r="A12" s="337"/>
      <c r="B12" s="338"/>
      <c r="C12" s="337"/>
      <c r="D12" s="332" t="s">
        <v>21</v>
      </c>
      <c r="E12" s="337"/>
      <c r="F12" s="333" t="s">
        <v>1240</v>
      </c>
      <c r="G12" s="337"/>
      <c r="H12" s="337"/>
      <c r="I12" s="332" t="s">
        <v>23</v>
      </c>
      <c r="J12" s="397" t="str">
        <f>'ZTI - Rekapitulace stavby'!AN8</f>
        <v>10. 1. 2022</v>
      </c>
      <c r="K12" s="337"/>
      <c r="L12" s="396"/>
      <c r="S12" s="337"/>
      <c r="T12" s="337"/>
      <c r="U12" s="337"/>
      <c r="V12" s="337"/>
      <c r="W12" s="337"/>
      <c r="X12" s="337"/>
      <c r="Y12" s="337"/>
      <c r="Z12" s="337"/>
      <c r="AA12" s="337"/>
      <c r="AB12" s="337"/>
      <c r="AC12" s="337"/>
      <c r="AD12" s="337"/>
      <c r="AE12" s="337"/>
    </row>
    <row r="13" spans="1:46" s="341" customFormat="1" ht="10.75" customHeight="1">
      <c r="A13" s="337"/>
      <c r="B13" s="338"/>
      <c r="C13" s="337"/>
      <c r="D13" s="337"/>
      <c r="E13" s="337"/>
      <c r="F13" s="337"/>
      <c r="G13" s="337"/>
      <c r="H13" s="337"/>
      <c r="I13" s="337"/>
      <c r="J13" s="337"/>
      <c r="K13" s="337"/>
      <c r="L13" s="396"/>
      <c r="S13" s="337"/>
      <c r="T13" s="337"/>
      <c r="U13" s="337"/>
      <c r="V13" s="337"/>
      <c r="W13" s="337"/>
      <c r="X13" s="337"/>
      <c r="Y13" s="337"/>
      <c r="Z13" s="337"/>
      <c r="AA13" s="337"/>
      <c r="AB13" s="337"/>
      <c r="AC13" s="337"/>
      <c r="AD13" s="337"/>
      <c r="AE13" s="337"/>
    </row>
    <row r="14" spans="1:46" s="341" customFormat="1" ht="12" customHeight="1">
      <c r="A14" s="337"/>
      <c r="B14" s="338"/>
      <c r="C14" s="337"/>
      <c r="D14" s="332" t="s">
        <v>24</v>
      </c>
      <c r="E14" s="337"/>
      <c r="F14" s="337"/>
      <c r="G14" s="337"/>
      <c r="H14" s="337"/>
      <c r="I14" s="332" t="s">
        <v>25</v>
      </c>
      <c r="J14" s="333" t="str">
        <f>IF('ZTI - Rekapitulace stavby'!AN10="","",'ZTI - Rekapitulace stavby'!AN10)</f>
        <v/>
      </c>
      <c r="K14" s="337"/>
      <c r="L14" s="396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</row>
    <row r="15" spans="1:46" s="341" customFormat="1" ht="18" customHeight="1">
      <c r="A15" s="337"/>
      <c r="B15" s="338"/>
      <c r="C15" s="337"/>
      <c r="D15" s="337"/>
      <c r="E15" s="333" t="str">
        <f>IF('ZTI - Rekapitulace stavby'!E11="","",'ZTI - Rekapitulace stavby'!E11)</f>
        <v xml:space="preserve"> </v>
      </c>
      <c r="F15" s="337"/>
      <c r="G15" s="337"/>
      <c r="H15" s="337"/>
      <c r="I15" s="332" t="s">
        <v>27</v>
      </c>
      <c r="J15" s="333" t="str">
        <f>IF('ZTI - Rekapitulace stavby'!AN11="","",'ZTI - Rekapitulace stavby'!AN11)</f>
        <v/>
      </c>
      <c r="K15" s="337"/>
      <c r="L15" s="396"/>
      <c r="S15" s="337"/>
      <c r="T15" s="337"/>
      <c r="U15" s="337"/>
      <c r="V15" s="337"/>
      <c r="W15" s="337"/>
      <c r="X15" s="337"/>
      <c r="Y15" s="337"/>
      <c r="Z15" s="337"/>
      <c r="AA15" s="337"/>
      <c r="AB15" s="337"/>
      <c r="AC15" s="337"/>
      <c r="AD15" s="337"/>
      <c r="AE15" s="337"/>
    </row>
    <row r="16" spans="1:46" s="341" customFormat="1" ht="6.9" customHeight="1">
      <c r="A16" s="337"/>
      <c r="B16" s="338"/>
      <c r="C16" s="337"/>
      <c r="D16" s="337"/>
      <c r="E16" s="337"/>
      <c r="F16" s="337"/>
      <c r="G16" s="337"/>
      <c r="H16" s="337"/>
      <c r="I16" s="337"/>
      <c r="J16" s="337"/>
      <c r="K16" s="337"/>
      <c r="L16" s="396"/>
      <c r="S16" s="337"/>
      <c r="T16" s="337"/>
      <c r="U16" s="337"/>
      <c r="V16" s="337"/>
      <c r="W16" s="337"/>
      <c r="X16" s="337"/>
      <c r="Y16" s="337"/>
      <c r="Z16" s="337"/>
      <c r="AA16" s="337"/>
      <c r="AB16" s="337"/>
      <c r="AC16" s="337"/>
      <c r="AD16" s="337"/>
      <c r="AE16" s="337"/>
    </row>
    <row r="17" spans="1:31" s="341" customFormat="1" ht="12" customHeight="1">
      <c r="A17" s="337"/>
      <c r="B17" s="338"/>
      <c r="C17" s="337"/>
      <c r="D17" s="332" t="s">
        <v>28</v>
      </c>
      <c r="E17" s="337"/>
      <c r="F17" s="337"/>
      <c r="G17" s="337"/>
      <c r="H17" s="337"/>
      <c r="I17" s="332" t="s">
        <v>25</v>
      </c>
      <c r="J17" s="334" t="str">
        <f>'ZTI - Rekapitulace stavby'!AN13</f>
        <v>Vyplň údaj</v>
      </c>
      <c r="K17" s="337"/>
      <c r="L17" s="396"/>
      <c r="S17" s="337"/>
      <c r="T17" s="337"/>
      <c r="U17" s="337"/>
      <c r="V17" s="337"/>
      <c r="W17" s="337"/>
      <c r="X17" s="337"/>
      <c r="Y17" s="337"/>
      <c r="Z17" s="337"/>
      <c r="AA17" s="337"/>
      <c r="AB17" s="337"/>
      <c r="AC17" s="337"/>
      <c r="AD17" s="337"/>
      <c r="AE17" s="337"/>
    </row>
    <row r="18" spans="1:31" s="341" customFormat="1" ht="18" customHeight="1">
      <c r="A18" s="337"/>
      <c r="B18" s="338"/>
      <c r="C18" s="337"/>
      <c r="D18" s="337"/>
      <c r="E18" s="727" t="str">
        <f>'ZTI - Rekapitulace stavby'!E14</f>
        <v>Vyplň údaj</v>
      </c>
      <c r="F18" s="713"/>
      <c r="G18" s="713"/>
      <c r="H18" s="713"/>
      <c r="I18" s="332" t="s">
        <v>27</v>
      </c>
      <c r="J18" s="334" t="str">
        <f>'ZTI - Rekapitulace stavby'!AN14</f>
        <v>Vyplň údaj</v>
      </c>
      <c r="K18" s="337"/>
      <c r="L18" s="396"/>
      <c r="S18" s="337"/>
      <c r="T18" s="337"/>
      <c r="U18" s="337"/>
      <c r="V18" s="337"/>
      <c r="W18" s="337"/>
      <c r="X18" s="337"/>
      <c r="Y18" s="337"/>
      <c r="Z18" s="337"/>
      <c r="AA18" s="337"/>
      <c r="AB18" s="337"/>
      <c r="AC18" s="337"/>
      <c r="AD18" s="337"/>
      <c r="AE18" s="337"/>
    </row>
    <row r="19" spans="1:31" s="341" customFormat="1" ht="6.9" customHeight="1">
      <c r="A19" s="337"/>
      <c r="B19" s="338"/>
      <c r="C19" s="337"/>
      <c r="D19" s="337"/>
      <c r="E19" s="337"/>
      <c r="F19" s="337"/>
      <c r="G19" s="337"/>
      <c r="H19" s="337"/>
      <c r="I19" s="337"/>
      <c r="J19" s="337"/>
      <c r="K19" s="337"/>
      <c r="L19" s="396"/>
      <c r="S19" s="337"/>
      <c r="T19" s="337"/>
      <c r="U19" s="337"/>
      <c r="V19" s="337"/>
      <c r="W19" s="337"/>
      <c r="X19" s="337"/>
      <c r="Y19" s="337"/>
      <c r="Z19" s="337"/>
      <c r="AA19" s="337"/>
      <c r="AB19" s="337"/>
      <c r="AC19" s="337"/>
      <c r="AD19" s="337"/>
      <c r="AE19" s="337"/>
    </row>
    <row r="20" spans="1:31" s="341" customFormat="1" ht="12" customHeight="1">
      <c r="A20" s="337"/>
      <c r="B20" s="338"/>
      <c r="C20" s="337"/>
      <c r="D20" s="332" t="s">
        <v>30</v>
      </c>
      <c r="E20" s="337"/>
      <c r="F20" s="337"/>
      <c r="G20" s="337"/>
      <c r="H20" s="337"/>
      <c r="I20" s="332" t="s">
        <v>25</v>
      </c>
      <c r="J20" s="333" t="str">
        <f>IF('ZTI - Rekapitulace stavby'!AN16="","",'ZTI - Rekapitulace stavby'!AN16)</f>
        <v/>
      </c>
      <c r="K20" s="337"/>
      <c r="L20" s="396"/>
      <c r="S20" s="337"/>
      <c r="T20" s="337"/>
      <c r="U20" s="337"/>
      <c r="V20" s="337"/>
      <c r="W20" s="337"/>
      <c r="X20" s="337"/>
      <c r="Y20" s="337"/>
      <c r="Z20" s="337"/>
      <c r="AA20" s="337"/>
      <c r="AB20" s="337"/>
      <c r="AC20" s="337"/>
      <c r="AD20" s="337"/>
      <c r="AE20" s="337"/>
    </row>
    <row r="21" spans="1:31" s="341" customFormat="1" ht="18" customHeight="1">
      <c r="A21" s="337"/>
      <c r="B21" s="338"/>
      <c r="C21" s="337"/>
      <c r="D21" s="337"/>
      <c r="E21" s="333" t="str">
        <f>IF('ZTI - Rekapitulace stavby'!E17="","",'ZTI - Rekapitulace stavby'!E17)</f>
        <v xml:space="preserve"> </v>
      </c>
      <c r="F21" s="337"/>
      <c r="G21" s="337"/>
      <c r="H21" s="337"/>
      <c r="I21" s="332" t="s">
        <v>27</v>
      </c>
      <c r="J21" s="333" t="str">
        <f>IF('ZTI - Rekapitulace stavby'!AN17="","",'ZTI - Rekapitulace stavby'!AN17)</f>
        <v/>
      </c>
      <c r="K21" s="337"/>
      <c r="L21" s="396"/>
      <c r="S21" s="337"/>
      <c r="T21" s="337"/>
      <c r="U21" s="337"/>
      <c r="V21" s="337"/>
      <c r="W21" s="337"/>
      <c r="X21" s="337"/>
      <c r="Y21" s="337"/>
      <c r="Z21" s="337"/>
      <c r="AA21" s="337"/>
      <c r="AB21" s="337"/>
      <c r="AC21" s="337"/>
      <c r="AD21" s="337"/>
      <c r="AE21" s="337"/>
    </row>
    <row r="22" spans="1:31" s="341" customFormat="1" ht="6.9" customHeight="1">
      <c r="A22" s="337"/>
      <c r="B22" s="338"/>
      <c r="C22" s="337"/>
      <c r="D22" s="337"/>
      <c r="E22" s="337"/>
      <c r="F22" s="337"/>
      <c r="G22" s="337"/>
      <c r="H22" s="337"/>
      <c r="I22" s="337"/>
      <c r="J22" s="337"/>
      <c r="K22" s="337"/>
      <c r="L22" s="396"/>
      <c r="S22" s="337"/>
      <c r="T22" s="337"/>
      <c r="U22" s="337"/>
      <c r="V22" s="337"/>
      <c r="W22" s="337"/>
      <c r="X22" s="337"/>
      <c r="Y22" s="337"/>
      <c r="Z22" s="337"/>
      <c r="AA22" s="337"/>
      <c r="AB22" s="337"/>
      <c r="AC22" s="337"/>
      <c r="AD22" s="337"/>
      <c r="AE22" s="337"/>
    </row>
    <row r="23" spans="1:31" s="341" customFormat="1" ht="12" customHeight="1">
      <c r="A23" s="337"/>
      <c r="B23" s="338"/>
      <c r="C23" s="337"/>
      <c r="D23" s="332" t="s">
        <v>33</v>
      </c>
      <c r="E23" s="337"/>
      <c r="F23" s="337"/>
      <c r="G23" s="337"/>
      <c r="H23" s="337"/>
      <c r="I23" s="332" t="s">
        <v>25</v>
      </c>
      <c r="J23" s="333" t="str">
        <f>IF('ZTI - Rekapitulace stavby'!AN19="","",'ZTI - Rekapitulace stavby'!AN19)</f>
        <v/>
      </c>
      <c r="K23" s="337"/>
      <c r="L23" s="396"/>
      <c r="S23" s="337"/>
      <c r="T23" s="337"/>
      <c r="U23" s="337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</row>
    <row r="24" spans="1:31" s="341" customFormat="1" ht="18" customHeight="1">
      <c r="A24" s="337"/>
      <c r="B24" s="338"/>
      <c r="C24" s="337"/>
      <c r="D24" s="337"/>
      <c r="E24" s="333" t="str">
        <f>IF('ZTI - Rekapitulace stavby'!E20="","",'ZTI - Rekapitulace stavby'!E20)</f>
        <v xml:space="preserve"> </v>
      </c>
      <c r="F24" s="337"/>
      <c r="G24" s="337"/>
      <c r="H24" s="337"/>
      <c r="I24" s="332" t="s">
        <v>27</v>
      </c>
      <c r="J24" s="333" t="str">
        <f>IF('ZTI - Rekapitulace stavby'!AN20="","",'ZTI - Rekapitulace stavby'!AN20)</f>
        <v/>
      </c>
      <c r="K24" s="337"/>
      <c r="L24" s="396"/>
      <c r="S24" s="337"/>
      <c r="T24" s="337"/>
      <c r="U24" s="337"/>
      <c r="V24" s="337"/>
      <c r="W24" s="337"/>
      <c r="X24" s="337"/>
      <c r="Y24" s="337"/>
      <c r="Z24" s="337"/>
      <c r="AA24" s="337"/>
      <c r="AB24" s="337"/>
      <c r="AC24" s="337"/>
      <c r="AD24" s="337"/>
      <c r="AE24" s="337"/>
    </row>
    <row r="25" spans="1:31" s="341" customFormat="1" ht="6.9" customHeight="1">
      <c r="A25" s="337"/>
      <c r="B25" s="338"/>
      <c r="C25" s="337"/>
      <c r="D25" s="337"/>
      <c r="E25" s="337"/>
      <c r="F25" s="337"/>
      <c r="G25" s="337"/>
      <c r="H25" s="337"/>
      <c r="I25" s="337"/>
      <c r="J25" s="337"/>
      <c r="K25" s="337"/>
      <c r="L25" s="396"/>
      <c r="S25" s="337"/>
      <c r="T25" s="337"/>
      <c r="U25" s="337"/>
      <c r="V25" s="337"/>
      <c r="W25" s="337"/>
      <c r="X25" s="337"/>
      <c r="Y25" s="337"/>
      <c r="Z25" s="337"/>
      <c r="AA25" s="337"/>
      <c r="AB25" s="337"/>
      <c r="AC25" s="337"/>
      <c r="AD25" s="337"/>
      <c r="AE25" s="337"/>
    </row>
    <row r="26" spans="1:31" s="341" customFormat="1" ht="12" customHeight="1">
      <c r="A26" s="337"/>
      <c r="B26" s="338"/>
      <c r="C26" s="337"/>
      <c r="D26" s="332" t="s">
        <v>35</v>
      </c>
      <c r="E26" s="337"/>
      <c r="F26" s="337"/>
      <c r="G26" s="337"/>
      <c r="H26" s="337"/>
      <c r="I26" s="337"/>
      <c r="J26" s="337"/>
      <c r="K26" s="337"/>
      <c r="L26" s="396"/>
      <c r="S26" s="337"/>
      <c r="T26" s="337"/>
      <c r="U26" s="337"/>
      <c r="V26" s="337"/>
      <c r="W26" s="337"/>
      <c r="X26" s="337"/>
      <c r="Y26" s="337"/>
      <c r="Z26" s="337"/>
      <c r="AA26" s="337"/>
      <c r="AB26" s="337"/>
      <c r="AC26" s="337"/>
      <c r="AD26" s="337"/>
      <c r="AE26" s="337"/>
    </row>
    <row r="27" spans="1:31" s="401" customFormat="1" ht="16.5" customHeight="1">
      <c r="A27" s="398"/>
      <c r="B27" s="399"/>
      <c r="C27" s="398"/>
      <c r="D27" s="398"/>
      <c r="E27" s="720" t="s">
        <v>19</v>
      </c>
      <c r="F27" s="720"/>
      <c r="G27" s="720"/>
      <c r="H27" s="720"/>
      <c r="I27" s="398"/>
      <c r="J27" s="398"/>
      <c r="K27" s="398"/>
      <c r="L27" s="400"/>
      <c r="S27" s="398"/>
      <c r="T27" s="398"/>
      <c r="U27" s="398"/>
      <c r="V27" s="398"/>
      <c r="W27" s="398"/>
      <c r="X27" s="398"/>
      <c r="Y27" s="398"/>
      <c r="Z27" s="398"/>
      <c r="AA27" s="398"/>
      <c r="AB27" s="398"/>
      <c r="AC27" s="398"/>
      <c r="AD27" s="398"/>
      <c r="AE27" s="398"/>
    </row>
    <row r="28" spans="1:31" s="341" customFormat="1" ht="6.9" customHeight="1">
      <c r="A28" s="337"/>
      <c r="B28" s="338"/>
      <c r="C28" s="337"/>
      <c r="D28" s="337"/>
      <c r="E28" s="337"/>
      <c r="F28" s="337"/>
      <c r="G28" s="337"/>
      <c r="H28" s="337"/>
      <c r="I28" s="337"/>
      <c r="J28" s="337"/>
      <c r="K28" s="337"/>
      <c r="L28" s="396"/>
      <c r="S28" s="337"/>
      <c r="T28" s="337"/>
      <c r="U28" s="337"/>
      <c r="V28" s="337"/>
      <c r="W28" s="337"/>
      <c r="X28" s="337"/>
      <c r="Y28" s="337"/>
      <c r="Z28" s="337"/>
      <c r="AA28" s="337"/>
      <c r="AB28" s="337"/>
      <c r="AC28" s="337"/>
      <c r="AD28" s="337"/>
      <c r="AE28" s="337"/>
    </row>
    <row r="29" spans="1:31" s="341" customFormat="1" ht="6.9" customHeight="1">
      <c r="A29" s="337"/>
      <c r="B29" s="338"/>
      <c r="C29" s="337"/>
      <c r="D29" s="367"/>
      <c r="E29" s="367"/>
      <c r="F29" s="367"/>
      <c r="G29" s="367"/>
      <c r="H29" s="367"/>
      <c r="I29" s="367"/>
      <c r="J29" s="367"/>
      <c r="K29" s="367"/>
      <c r="L29" s="396"/>
      <c r="S29" s="337"/>
      <c r="T29" s="337"/>
      <c r="U29" s="337"/>
      <c r="V29" s="337"/>
      <c r="W29" s="337"/>
      <c r="X29" s="337"/>
      <c r="Y29" s="337"/>
      <c r="Z29" s="337"/>
      <c r="AA29" s="337"/>
      <c r="AB29" s="337"/>
      <c r="AC29" s="337"/>
      <c r="AD29" s="337"/>
      <c r="AE29" s="337"/>
    </row>
    <row r="30" spans="1:31" s="341" customFormat="1" ht="25.4" customHeight="1">
      <c r="A30" s="337"/>
      <c r="B30" s="338"/>
      <c r="C30" s="337"/>
      <c r="D30" s="402" t="s">
        <v>37</v>
      </c>
      <c r="E30" s="337"/>
      <c r="F30" s="337"/>
      <c r="G30" s="337"/>
      <c r="H30" s="337"/>
      <c r="I30" s="337"/>
      <c r="J30" s="403">
        <f>ROUND(J84, 2)</f>
        <v>0</v>
      </c>
      <c r="K30" s="337"/>
      <c r="L30" s="396"/>
      <c r="S30" s="337"/>
      <c r="T30" s="337"/>
      <c r="U30" s="337"/>
      <c r="V30" s="337"/>
      <c r="W30" s="337"/>
      <c r="X30" s="337"/>
      <c r="Y30" s="337"/>
      <c r="Z30" s="337"/>
      <c r="AA30" s="337"/>
      <c r="AB30" s="337"/>
      <c r="AC30" s="337"/>
      <c r="AD30" s="337"/>
      <c r="AE30" s="337"/>
    </row>
    <row r="31" spans="1:31" s="341" customFormat="1" ht="6.9" customHeight="1">
      <c r="A31" s="337"/>
      <c r="B31" s="338"/>
      <c r="C31" s="337"/>
      <c r="D31" s="367"/>
      <c r="E31" s="367"/>
      <c r="F31" s="367"/>
      <c r="G31" s="367"/>
      <c r="H31" s="367"/>
      <c r="I31" s="367"/>
      <c r="J31" s="367"/>
      <c r="K31" s="367"/>
      <c r="L31" s="396"/>
      <c r="S31" s="337"/>
      <c r="T31" s="337"/>
      <c r="U31" s="337"/>
      <c r="V31" s="337"/>
      <c r="W31" s="337"/>
      <c r="X31" s="337"/>
      <c r="Y31" s="337"/>
      <c r="Z31" s="337"/>
      <c r="AA31" s="337"/>
      <c r="AB31" s="337"/>
      <c r="AC31" s="337"/>
      <c r="AD31" s="337"/>
      <c r="AE31" s="337"/>
    </row>
    <row r="32" spans="1:31" s="341" customFormat="1" ht="14.4" customHeight="1">
      <c r="A32" s="337"/>
      <c r="B32" s="338"/>
      <c r="C32" s="337"/>
      <c r="D32" s="337"/>
      <c r="E32" s="337"/>
      <c r="F32" s="404" t="s">
        <v>39</v>
      </c>
      <c r="G32" s="337"/>
      <c r="H32" s="337"/>
      <c r="I32" s="404" t="s">
        <v>38</v>
      </c>
      <c r="J32" s="404" t="s">
        <v>40</v>
      </c>
      <c r="K32" s="337"/>
      <c r="L32" s="396"/>
      <c r="S32" s="337"/>
      <c r="T32" s="337"/>
      <c r="U32" s="337"/>
      <c r="V32" s="337"/>
      <c r="W32" s="337"/>
      <c r="X32" s="337"/>
      <c r="Y32" s="337"/>
      <c r="Z32" s="337"/>
      <c r="AA32" s="337"/>
      <c r="AB32" s="337"/>
      <c r="AC32" s="337"/>
      <c r="AD32" s="337"/>
      <c r="AE32" s="337"/>
    </row>
    <row r="33" spans="1:31" s="341" customFormat="1" ht="14.4" customHeight="1">
      <c r="A33" s="337"/>
      <c r="B33" s="338"/>
      <c r="C33" s="337"/>
      <c r="D33" s="405" t="s">
        <v>41</v>
      </c>
      <c r="E33" s="332" t="s">
        <v>42</v>
      </c>
      <c r="F33" s="406">
        <f>ROUND((SUM(BE84:BE149)),  2)</f>
        <v>0</v>
      </c>
      <c r="G33" s="337"/>
      <c r="H33" s="337"/>
      <c r="I33" s="407">
        <v>0.21</v>
      </c>
      <c r="J33" s="406">
        <f>ROUND(((SUM(BE84:BE149))*I33),  2)</f>
        <v>0</v>
      </c>
      <c r="K33" s="337"/>
      <c r="L33" s="396"/>
      <c r="S33" s="337"/>
      <c r="T33" s="337"/>
      <c r="U33" s="337"/>
      <c r="V33" s="337"/>
      <c r="W33" s="337"/>
      <c r="X33" s="337"/>
      <c r="Y33" s="337"/>
      <c r="Z33" s="337"/>
      <c r="AA33" s="337"/>
      <c r="AB33" s="337"/>
      <c r="AC33" s="337"/>
      <c r="AD33" s="337"/>
      <c r="AE33" s="337"/>
    </row>
    <row r="34" spans="1:31" s="341" customFormat="1" ht="14.4" customHeight="1">
      <c r="A34" s="337"/>
      <c r="B34" s="338"/>
      <c r="C34" s="337"/>
      <c r="D34" s="337"/>
      <c r="E34" s="332" t="s">
        <v>43</v>
      </c>
      <c r="F34" s="406">
        <f>ROUND((SUM(BF84:BF149)),  2)</f>
        <v>0</v>
      </c>
      <c r="G34" s="337"/>
      <c r="H34" s="337"/>
      <c r="I34" s="407">
        <v>0.15</v>
      </c>
      <c r="J34" s="406">
        <f>ROUND(((SUM(BF84:BF149))*I34),  2)</f>
        <v>0</v>
      </c>
      <c r="K34" s="337"/>
      <c r="L34" s="396"/>
      <c r="S34" s="337"/>
      <c r="T34" s="337"/>
      <c r="U34" s="337"/>
      <c r="V34" s="337"/>
      <c r="W34" s="337"/>
      <c r="X34" s="337"/>
      <c r="Y34" s="337"/>
      <c r="Z34" s="337"/>
      <c r="AA34" s="337"/>
      <c r="AB34" s="337"/>
      <c r="AC34" s="337"/>
      <c r="AD34" s="337"/>
      <c r="AE34" s="337"/>
    </row>
    <row r="35" spans="1:31" s="341" customFormat="1" ht="14.4" hidden="1" customHeight="1">
      <c r="A35" s="337"/>
      <c r="B35" s="338"/>
      <c r="C35" s="337"/>
      <c r="D35" s="337"/>
      <c r="E35" s="332" t="s">
        <v>44</v>
      </c>
      <c r="F35" s="406">
        <f>ROUND((SUM(BG84:BG149)),  2)</f>
        <v>0</v>
      </c>
      <c r="G35" s="337"/>
      <c r="H35" s="337"/>
      <c r="I35" s="407">
        <v>0.21</v>
      </c>
      <c r="J35" s="406">
        <f>0</f>
        <v>0</v>
      </c>
      <c r="K35" s="337"/>
      <c r="L35" s="396"/>
      <c r="S35" s="337"/>
      <c r="T35" s="337"/>
      <c r="U35" s="337"/>
      <c r="V35" s="337"/>
      <c r="W35" s="337"/>
      <c r="X35" s="337"/>
      <c r="Y35" s="337"/>
      <c r="Z35" s="337"/>
      <c r="AA35" s="337"/>
      <c r="AB35" s="337"/>
      <c r="AC35" s="337"/>
      <c r="AD35" s="337"/>
      <c r="AE35" s="337"/>
    </row>
    <row r="36" spans="1:31" s="341" customFormat="1" ht="14.4" hidden="1" customHeight="1">
      <c r="A36" s="337"/>
      <c r="B36" s="338"/>
      <c r="C36" s="337"/>
      <c r="D36" s="337"/>
      <c r="E36" s="332" t="s">
        <v>45</v>
      </c>
      <c r="F36" s="406">
        <f>ROUND((SUM(BH84:BH149)),  2)</f>
        <v>0</v>
      </c>
      <c r="G36" s="337"/>
      <c r="H36" s="337"/>
      <c r="I36" s="407">
        <v>0.15</v>
      </c>
      <c r="J36" s="406">
        <f>0</f>
        <v>0</v>
      </c>
      <c r="K36" s="337"/>
      <c r="L36" s="396"/>
      <c r="S36" s="337"/>
      <c r="T36" s="337"/>
      <c r="U36" s="337"/>
      <c r="V36" s="337"/>
      <c r="W36" s="337"/>
      <c r="X36" s="337"/>
      <c r="Y36" s="337"/>
      <c r="Z36" s="337"/>
      <c r="AA36" s="337"/>
      <c r="AB36" s="337"/>
      <c r="AC36" s="337"/>
      <c r="AD36" s="337"/>
      <c r="AE36" s="337"/>
    </row>
    <row r="37" spans="1:31" s="341" customFormat="1" ht="14.4" hidden="1" customHeight="1">
      <c r="A37" s="337"/>
      <c r="B37" s="338"/>
      <c r="C37" s="337"/>
      <c r="D37" s="337"/>
      <c r="E37" s="332" t="s">
        <v>46</v>
      </c>
      <c r="F37" s="406">
        <f>ROUND((SUM(BI84:BI149)),  2)</f>
        <v>0</v>
      </c>
      <c r="G37" s="337"/>
      <c r="H37" s="337"/>
      <c r="I37" s="407">
        <v>0</v>
      </c>
      <c r="J37" s="406">
        <f>0</f>
        <v>0</v>
      </c>
      <c r="K37" s="337"/>
      <c r="L37" s="396"/>
      <c r="S37" s="337"/>
      <c r="T37" s="337"/>
      <c r="U37" s="337"/>
      <c r="V37" s="337"/>
      <c r="W37" s="337"/>
      <c r="X37" s="337"/>
      <c r="Y37" s="337"/>
      <c r="Z37" s="337"/>
      <c r="AA37" s="337"/>
      <c r="AB37" s="337"/>
      <c r="AC37" s="337"/>
      <c r="AD37" s="337"/>
      <c r="AE37" s="337"/>
    </row>
    <row r="38" spans="1:31" s="341" customFormat="1" ht="6.9" customHeight="1">
      <c r="A38" s="337"/>
      <c r="B38" s="338"/>
      <c r="C38" s="337"/>
      <c r="D38" s="337"/>
      <c r="E38" s="337"/>
      <c r="F38" s="337"/>
      <c r="G38" s="337"/>
      <c r="H38" s="337"/>
      <c r="I38" s="337"/>
      <c r="J38" s="337"/>
      <c r="K38" s="337"/>
      <c r="L38" s="396"/>
      <c r="S38" s="337"/>
      <c r="T38" s="337"/>
      <c r="U38" s="337"/>
      <c r="V38" s="337"/>
      <c r="W38" s="337"/>
      <c r="X38" s="337"/>
      <c r="Y38" s="337"/>
      <c r="Z38" s="337"/>
      <c r="AA38" s="337"/>
      <c r="AB38" s="337"/>
      <c r="AC38" s="337"/>
      <c r="AD38" s="337"/>
      <c r="AE38" s="337"/>
    </row>
    <row r="39" spans="1:31" s="341" customFormat="1" ht="25.4" customHeight="1">
      <c r="A39" s="337"/>
      <c r="B39" s="338"/>
      <c r="C39" s="408"/>
      <c r="D39" s="409" t="s">
        <v>47</v>
      </c>
      <c r="E39" s="361"/>
      <c r="F39" s="361"/>
      <c r="G39" s="410" t="s">
        <v>48</v>
      </c>
      <c r="H39" s="411" t="s">
        <v>49</v>
      </c>
      <c r="I39" s="361"/>
      <c r="J39" s="412">
        <f>SUM(J30:J37)</f>
        <v>0</v>
      </c>
      <c r="K39" s="413"/>
      <c r="L39" s="396"/>
      <c r="S39" s="337"/>
      <c r="T39" s="337"/>
      <c r="U39" s="337"/>
      <c r="V39" s="337"/>
      <c r="W39" s="337"/>
      <c r="X39" s="337"/>
      <c r="Y39" s="337"/>
      <c r="Z39" s="337"/>
      <c r="AA39" s="337"/>
      <c r="AB39" s="337"/>
      <c r="AC39" s="337"/>
      <c r="AD39" s="337"/>
      <c r="AE39" s="337"/>
    </row>
    <row r="40" spans="1:31" s="341" customFormat="1" ht="14.4" customHeight="1">
      <c r="A40" s="337"/>
      <c r="B40" s="348"/>
      <c r="C40" s="349"/>
      <c r="D40" s="349"/>
      <c r="E40" s="349"/>
      <c r="F40" s="349"/>
      <c r="G40" s="349"/>
      <c r="H40" s="349"/>
      <c r="I40" s="349"/>
      <c r="J40" s="349"/>
      <c r="K40" s="349"/>
      <c r="L40" s="396"/>
      <c r="S40" s="337"/>
      <c r="T40" s="337"/>
      <c r="U40" s="337"/>
      <c r="V40" s="337"/>
      <c r="W40" s="337"/>
      <c r="X40" s="337"/>
      <c r="Y40" s="337"/>
      <c r="Z40" s="337"/>
      <c r="AA40" s="337"/>
      <c r="AB40" s="337"/>
      <c r="AC40" s="337"/>
      <c r="AD40" s="337"/>
      <c r="AE40" s="337"/>
    </row>
    <row r="44" spans="1:31" s="341" customFormat="1" ht="6.9" customHeight="1">
      <c r="A44" s="337"/>
      <c r="B44" s="350"/>
      <c r="C44" s="351"/>
      <c r="D44" s="351"/>
      <c r="E44" s="351"/>
      <c r="F44" s="351"/>
      <c r="G44" s="351"/>
      <c r="H44" s="351"/>
      <c r="I44" s="351"/>
      <c r="J44" s="351"/>
      <c r="K44" s="351"/>
      <c r="L44" s="396"/>
      <c r="S44" s="337"/>
      <c r="T44" s="337"/>
      <c r="U44" s="337"/>
      <c r="V44" s="337"/>
      <c r="W44" s="337"/>
      <c r="X44" s="337"/>
      <c r="Y44" s="337"/>
      <c r="Z44" s="337"/>
      <c r="AA44" s="337"/>
      <c r="AB44" s="337"/>
      <c r="AC44" s="337"/>
      <c r="AD44" s="337"/>
      <c r="AE44" s="337"/>
    </row>
    <row r="45" spans="1:31" s="341" customFormat="1" ht="24.9" customHeight="1">
      <c r="A45" s="337"/>
      <c r="B45" s="338"/>
      <c r="C45" s="327" t="s">
        <v>94</v>
      </c>
      <c r="D45" s="337"/>
      <c r="E45" s="337"/>
      <c r="F45" s="337"/>
      <c r="G45" s="337"/>
      <c r="H45" s="337"/>
      <c r="I45" s="337"/>
      <c r="J45" s="337"/>
      <c r="K45" s="337"/>
      <c r="L45" s="396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</row>
    <row r="46" spans="1:31" s="341" customFormat="1" ht="6.9" customHeight="1">
      <c r="A46" s="337"/>
      <c r="B46" s="338"/>
      <c r="C46" s="337"/>
      <c r="D46" s="337"/>
      <c r="E46" s="337"/>
      <c r="F46" s="337"/>
      <c r="G46" s="337"/>
      <c r="H46" s="337"/>
      <c r="I46" s="337"/>
      <c r="J46" s="337"/>
      <c r="K46" s="337"/>
      <c r="L46" s="396"/>
      <c r="S46" s="337"/>
      <c r="T46" s="337"/>
      <c r="U46" s="337"/>
      <c r="V46" s="337"/>
      <c r="W46" s="337"/>
      <c r="X46" s="337"/>
      <c r="Y46" s="337"/>
      <c r="Z46" s="337"/>
      <c r="AA46" s="337"/>
      <c r="AB46" s="337"/>
      <c r="AC46" s="337"/>
      <c r="AD46" s="337"/>
      <c r="AE46" s="337"/>
    </row>
    <row r="47" spans="1:31" s="341" customFormat="1" ht="12" customHeight="1">
      <c r="A47" s="337"/>
      <c r="B47" s="338"/>
      <c r="C47" s="332" t="s">
        <v>16</v>
      </c>
      <c r="D47" s="337"/>
      <c r="E47" s="337"/>
      <c r="F47" s="337"/>
      <c r="G47" s="337"/>
      <c r="H47" s="337"/>
      <c r="I47" s="337"/>
      <c r="J47" s="337"/>
      <c r="K47" s="337"/>
      <c r="L47" s="396"/>
      <c r="S47" s="337"/>
      <c r="T47" s="337"/>
      <c r="U47" s="337"/>
      <c r="V47" s="337"/>
      <c r="W47" s="337"/>
      <c r="X47" s="337"/>
      <c r="Y47" s="337"/>
      <c r="Z47" s="337"/>
      <c r="AA47" s="337"/>
      <c r="AB47" s="337"/>
      <c r="AC47" s="337"/>
      <c r="AD47" s="337"/>
      <c r="AE47" s="337"/>
    </row>
    <row r="48" spans="1:31" s="341" customFormat="1" ht="16.5" customHeight="1">
      <c r="A48" s="337"/>
      <c r="B48" s="338"/>
      <c r="C48" s="337"/>
      <c r="D48" s="337"/>
      <c r="E48" s="725" t="str">
        <f>E7</f>
        <v>STAVEBNÍ ÚPRAVY st.271, HAJNICE</v>
      </c>
      <c r="F48" s="726"/>
      <c r="G48" s="726"/>
      <c r="H48" s="726"/>
      <c r="I48" s="337"/>
      <c r="J48" s="337"/>
      <c r="K48" s="337"/>
      <c r="L48" s="396"/>
      <c r="S48" s="337"/>
      <c r="T48" s="337"/>
      <c r="U48" s="337"/>
      <c r="V48" s="337"/>
      <c r="W48" s="337"/>
      <c r="X48" s="337"/>
      <c r="Y48" s="337"/>
      <c r="Z48" s="337"/>
      <c r="AA48" s="337"/>
      <c r="AB48" s="337"/>
      <c r="AC48" s="337"/>
      <c r="AD48" s="337"/>
      <c r="AE48" s="337"/>
    </row>
    <row r="49" spans="1:47" s="341" customFormat="1" ht="12" customHeight="1">
      <c r="A49" s="337"/>
      <c r="B49" s="338"/>
      <c r="C49" s="332" t="s">
        <v>92</v>
      </c>
      <c r="D49" s="337"/>
      <c r="E49" s="337"/>
      <c r="F49" s="337"/>
      <c r="G49" s="337"/>
      <c r="H49" s="337"/>
      <c r="I49" s="337"/>
      <c r="J49" s="337"/>
      <c r="K49" s="337"/>
      <c r="L49" s="396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</row>
    <row r="50" spans="1:47" s="341" customFormat="1" ht="16.5" customHeight="1">
      <c r="A50" s="337"/>
      <c r="B50" s="338"/>
      <c r="C50" s="337"/>
      <c r="D50" s="337"/>
      <c r="E50" s="710" t="str">
        <f>E9</f>
        <v>D.1.4.1b - Zdravotní technika - neuznatelné náklady</v>
      </c>
      <c r="F50" s="724"/>
      <c r="G50" s="724"/>
      <c r="H50" s="724"/>
      <c r="I50" s="337"/>
      <c r="J50" s="337"/>
      <c r="K50" s="337"/>
      <c r="L50" s="396"/>
      <c r="S50" s="337"/>
      <c r="T50" s="337"/>
      <c r="U50" s="337"/>
      <c r="V50" s="337"/>
      <c r="W50" s="337"/>
      <c r="X50" s="337"/>
      <c r="Y50" s="337"/>
      <c r="Z50" s="337"/>
      <c r="AA50" s="337"/>
      <c r="AB50" s="337"/>
      <c r="AC50" s="337"/>
      <c r="AD50" s="337"/>
      <c r="AE50" s="337"/>
    </row>
    <row r="51" spans="1:47" s="341" customFormat="1" ht="6.9" customHeight="1">
      <c r="A51" s="337"/>
      <c r="B51" s="338"/>
      <c r="C51" s="337"/>
      <c r="D51" s="337"/>
      <c r="E51" s="337"/>
      <c r="F51" s="337"/>
      <c r="G51" s="337"/>
      <c r="H51" s="337"/>
      <c r="I51" s="337"/>
      <c r="J51" s="337"/>
      <c r="K51" s="337"/>
      <c r="L51" s="396"/>
      <c r="S51" s="337"/>
      <c r="T51" s="337"/>
      <c r="U51" s="337"/>
      <c r="V51" s="337"/>
      <c r="W51" s="337"/>
      <c r="X51" s="337"/>
      <c r="Y51" s="337"/>
      <c r="Z51" s="337"/>
      <c r="AA51" s="337"/>
      <c r="AB51" s="337"/>
      <c r="AC51" s="337"/>
      <c r="AD51" s="337"/>
      <c r="AE51" s="337"/>
    </row>
    <row r="52" spans="1:47" s="341" customFormat="1" ht="12" customHeight="1">
      <c r="A52" s="337"/>
      <c r="B52" s="338"/>
      <c r="C52" s="332" t="s">
        <v>21</v>
      </c>
      <c r="D52" s="337"/>
      <c r="E52" s="337"/>
      <c r="F52" s="333" t="str">
        <f>F12</f>
        <v>p.č.st. 271, k.ú. BRUSNICE</v>
      </c>
      <c r="G52" s="337"/>
      <c r="H52" s="337"/>
      <c r="I52" s="332" t="s">
        <v>23</v>
      </c>
      <c r="J52" s="397" t="str">
        <f>IF(J12="","",J12)</f>
        <v>10. 1. 2022</v>
      </c>
      <c r="K52" s="337"/>
      <c r="L52" s="396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</row>
    <row r="53" spans="1:47" s="341" customFormat="1" ht="6.9" customHeight="1">
      <c r="A53" s="337"/>
      <c r="B53" s="338"/>
      <c r="C53" s="337"/>
      <c r="D53" s="337"/>
      <c r="E53" s="337"/>
      <c r="F53" s="337"/>
      <c r="G53" s="337"/>
      <c r="H53" s="337"/>
      <c r="I53" s="337"/>
      <c r="J53" s="337"/>
      <c r="K53" s="337"/>
      <c r="L53" s="396"/>
      <c r="S53" s="337"/>
      <c r="T53" s="337"/>
      <c r="U53" s="337"/>
      <c r="V53" s="337"/>
      <c r="W53" s="337"/>
      <c r="X53" s="337"/>
      <c r="Y53" s="337"/>
      <c r="Z53" s="337"/>
      <c r="AA53" s="337"/>
      <c r="AB53" s="337"/>
      <c r="AC53" s="337"/>
      <c r="AD53" s="337"/>
      <c r="AE53" s="337"/>
    </row>
    <row r="54" spans="1:47" s="341" customFormat="1" ht="15.15" customHeight="1">
      <c r="A54" s="337"/>
      <c r="B54" s="338"/>
      <c r="C54" s="332" t="s">
        <v>24</v>
      </c>
      <c r="D54" s="337"/>
      <c r="E54" s="337"/>
      <c r="F54" s="333" t="str">
        <f>E15</f>
        <v xml:space="preserve"> </v>
      </c>
      <c r="G54" s="337"/>
      <c r="H54" s="337"/>
      <c r="I54" s="332" t="s">
        <v>30</v>
      </c>
      <c r="J54" s="414" t="str">
        <f>E21</f>
        <v xml:space="preserve"> </v>
      </c>
      <c r="K54" s="337"/>
      <c r="L54" s="396"/>
      <c r="S54" s="337"/>
      <c r="T54" s="337"/>
      <c r="U54" s="337"/>
      <c r="V54" s="337"/>
      <c r="W54" s="337"/>
      <c r="X54" s="337"/>
      <c r="Y54" s="337"/>
      <c r="Z54" s="337"/>
      <c r="AA54" s="337"/>
      <c r="AB54" s="337"/>
      <c r="AC54" s="337"/>
      <c r="AD54" s="337"/>
      <c r="AE54" s="337"/>
    </row>
    <row r="55" spans="1:47" s="341" customFormat="1" ht="15.15" customHeight="1">
      <c r="A55" s="337"/>
      <c r="B55" s="338"/>
      <c r="C55" s="332" t="s">
        <v>28</v>
      </c>
      <c r="D55" s="337"/>
      <c r="E55" s="337"/>
      <c r="F55" s="333" t="str">
        <f>IF(E18="","",E18)</f>
        <v>Vyplň údaj</v>
      </c>
      <c r="G55" s="337"/>
      <c r="H55" s="337"/>
      <c r="I55" s="332" t="s">
        <v>33</v>
      </c>
      <c r="J55" s="414" t="str">
        <f>E24</f>
        <v xml:space="preserve"> </v>
      </c>
      <c r="K55" s="337"/>
      <c r="L55" s="396"/>
      <c r="S55" s="337"/>
      <c r="T55" s="337"/>
      <c r="U55" s="337"/>
      <c r="V55" s="337"/>
      <c r="W55" s="337"/>
      <c r="X55" s="337"/>
      <c r="Y55" s="337"/>
      <c r="Z55" s="337"/>
      <c r="AA55" s="337"/>
      <c r="AB55" s="337"/>
      <c r="AC55" s="337"/>
      <c r="AD55" s="337"/>
      <c r="AE55" s="337"/>
    </row>
    <row r="56" spans="1:47" s="341" customFormat="1" ht="10.4" customHeight="1">
      <c r="A56" s="337"/>
      <c r="B56" s="338"/>
      <c r="C56" s="337"/>
      <c r="D56" s="337"/>
      <c r="E56" s="337"/>
      <c r="F56" s="337"/>
      <c r="G56" s="337"/>
      <c r="H56" s="337"/>
      <c r="I56" s="337"/>
      <c r="J56" s="337"/>
      <c r="K56" s="337"/>
      <c r="L56" s="396"/>
      <c r="S56" s="337"/>
      <c r="T56" s="337"/>
      <c r="U56" s="337"/>
      <c r="V56" s="337"/>
      <c r="W56" s="337"/>
      <c r="X56" s="337"/>
      <c r="Y56" s="337"/>
      <c r="Z56" s="337"/>
      <c r="AA56" s="337"/>
      <c r="AB56" s="337"/>
      <c r="AC56" s="337"/>
      <c r="AD56" s="337"/>
      <c r="AE56" s="337"/>
    </row>
    <row r="57" spans="1:47" s="341" customFormat="1" ht="29.25" customHeight="1">
      <c r="A57" s="337"/>
      <c r="B57" s="338"/>
      <c r="C57" s="415" t="s">
        <v>95</v>
      </c>
      <c r="D57" s="408"/>
      <c r="E57" s="408"/>
      <c r="F57" s="408"/>
      <c r="G57" s="408"/>
      <c r="H57" s="408"/>
      <c r="I57" s="408"/>
      <c r="J57" s="416" t="s">
        <v>96</v>
      </c>
      <c r="K57" s="408"/>
      <c r="L57" s="396"/>
      <c r="S57" s="337"/>
      <c r="T57" s="337"/>
      <c r="U57" s="337"/>
      <c r="V57" s="337"/>
      <c r="W57" s="337"/>
      <c r="X57" s="337"/>
      <c r="Y57" s="337"/>
      <c r="Z57" s="337"/>
      <c r="AA57" s="337"/>
      <c r="AB57" s="337"/>
      <c r="AC57" s="337"/>
      <c r="AD57" s="337"/>
      <c r="AE57" s="337"/>
    </row>
    <row r="58" spans="1:47" s="341" customFormat="1" ht="10.4" customHeight="1">
      <c r="A58" s="337"/>
      <c r="B58" s="338"/>
      <c r="C58" s="337"/>
      <c r="D58" s="337"/>
      <c r="E58" s="337"/>
      <c r="F58" s="337"/>
      <c r="G58" s="337"/>
      <c r="H58" s="337"/>
      <c r="I58" s="337"/>
      <c r="J58" s="337"/>
      <c r="K58" s="337"/>
      <c r="L58" s="396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37"/>
      <c r="AE58" s="337"/>
    </row>
    <row r="59" spans="1:47" s="341" customFormat="1" ht="22.75" customHeight="1">
      <c r="A59" s="337"/>
      <c r="B59" s="338"/>
      <c r="C59" s="417" t="s">
        <v>69</v>
      </c>
      <c r="D59" s="337"/>
      <c r="E59" s="337"/>
      <c r="F59" s="337"/>
      <c r="G59" s="337"/>
      <c r="H59" s="337"/>
      <c r="I59" s="337"/>
      <c r="J59" s="403">
        <f>J84</f>
        <v>0</v>
      </c>
      <c r="K59" s="337"/>
      <c r="L59" s="396"/>
      <c r="S59" s="337"/>
      <c r="T59" s="337"/>
      <c r="U59" s="337"/>
      <c r="V59" s="337"/>
      <c r="W59" s="337"/>
      <c r="X59" s="337"/>
      <c r="Y59" s="337"/>
      <c r="Z59" s="337"/>
      <c r="AA59" s="337"/>
      <c r="AB59" s="337"/>
      <c r="AC59" s="337"/>
      <c r="AD59" s="337"/>
      <c r="AE59" s="337"/>
      <c r="AU59" s="323" t="s">
        <v>97</v>
      </c>
    </row>
    <row r="60" spans="1:47" s="418" customFormat="1" ht="24.9" customHeight="1">
      <c r="B60" s="419"/>
      <c r="D60" s="420" t="s">
        <v>107</v>
      </c>
      <c r="E60" s="421"/>
      <c r="F60" s="421"/>
      <c r="G60" s="421"/>
      <c r="H60" s="421"/>
      <c r="I60" s="421"/>
      <c r="J60" s="422">
        <f>J85</f>
        <v>0</v>
      </c>
      <c r="L60" s="419"/>
    </row>
    <row r="61" spans="1:47" s="423" customFormat="1" ht="20" customHeight="1">
      <c r="B61" s="424"/>
      <c r="D61" s="425" t="s">
        <v>1251</v>
      </c>
      <c r="E61" s="426"/>
      <c r="F61" s="426"/>
      <c r="G61" s="426"/>
      <c r="H61" s="426"/>
      <c r="I61" s="426"/>
      <c r="J61" s="427">
        <f>J86</f>
        <v>0</v>
      </c>
      <c r="L61" s="424"/>
    </row>
    <row r="62" spans="1:47" s="423" customFormat="1" ht="20" customHeight="1">
      <c r="B62" s="424"/>
      <c r="D62" s="425" t="s">
        <v>1252</v>
      </c>
      <c r="E62" s="426"/>
      <c r="F62" s="426"/>
      <c r="G62" s="426"/>
      <c r="H62" s="426"/>
      <c r="I62" s="426"/>
      <c r="J62" s="427">
        <f>J103</f>
        <v>0</v>
      </c>
      <c r="L62" s="424"/>
    </row>
    <row r="63" spans="1:47" s="423" customFormat="1" ht="20" customHeight="1">
      <c r="B63" s="424"/>
      <c r="D63" s="425" t="s">
        <v>1253</v>
      </c>
      <c r="E63" s="426"/>
      <c r="F63" s="426"/>
      <c r="G63" s="426"/>
      <c r="H63" s="426"/>
      <c r="I63" s="426"/>
      <c r="J63" s="427">
        <f>J132</f>
        <v>0</v>
      </c>
      <c r="L63" s="424"/>
    </row>
    <row r="64" spans="1:47" s="423" customFormat="1" ht="20" customHeight="1">
      <c r="B64" s="424"/>
      <c r="D64" s="425" t="s">
        <v>1255</v>
      </c>
      <c r="E64" s="426"/>
      <c r="F64" s="426"/>
      <c r="G64" s="426"/>
      <c r="H64" s="426"/>
      <c r="I64" s="426"/>
      <c r="J64" s="427">
        <f>J149</f>
        <v>0</v>
      </c>
      <c r="L64" s="424"/>
    </row>
    <row r="65" spans="1:31" s="341" customFormat="1" ht="21.75" customHeight="1">
      <c r="A65" s="337"/>
      <c r="B65" s="338"/>
      <c r="C65" s="337"/>
      <c r="D65" s="337"/>
      <c r="E65" s="337"/>
      <c r="F65" s="337"/>
      <c r="G65" s="337"/>
      <c r="H65" s="337"/>
      <c r="I65" s="337"/>
      <c r="J65" s="337"/>
      <c r="K65" s="337"/>
      <c r="L65" s="396"/>
      <c r="S65" s="337"/>
      <c r="T65" s="337"/>
      <c r="U65" s="337"/>
      <c r="V65" s="337"/>
      <c r="W65" s="337"/>
      <c r="X65" s="337"/>
      <c r="Y65" s="337"/>
      <c r="Z65" s="337"/>
      <c r="AA65" s="337"/>
      <c r="AB65" s="337"/>
      <c r="AC65" s="337"/>
      <c r="AD65" s="337"/>
      <c r="AE65" s="337"/>
    </row>
    <row r="66" spans="1:31" s="341" customFormat="1" ht="6.9" customHeight="1">
      <c r="A66" s="337"/>
      <c r="B66" s="348"/>
      <c r="C66" s="349"/>
      <c r="D66" s="349"/>
      <c r="E66" s="349"/>
      <c r="F66" s="349"/>
      <c r="G66" s="349"/>
      <c r="H66" s="349"/>
      <c r="I66" s="349"/>
      <c r="J66" s="349"/>
      <c r="K66" s="349"/>
      <c r="L66" s="396"/>
      <c r="S66" s="337"/>
      <c r="T66" s="337"/>
      <c r="U66" s="337"/>
      <c r="V66" s="337"/>
      <c r="W66" s="337"/>
      <c r="X66" s="337"/>
      <c r="Y66" s="337"/>
      <c r="Z66" s="337"/>
      <c r="AA66" s="337"/>
      <c r="AB66" s="337"/>
      <c r="AC66" s="337"/>
      <c r="AD66" s="337"/>
      <c r="AE66" s="337"/>
    </row>
    <row r="70" spans="1:31" s="341" customFormat="1" ht="6.9" customHeight="1">
      <c r="A70" s="337"/>
      <c r="B70" s="350"/>
      <c r="C70" s="351"/>
      <c r="D70" s="351"/>
      <c r="E70" s="351"/>
      <c r="F70" s="351"/>
      <c r="G70" s="351"/>
      <c r="H70" s="351"/>
      <c r="I70" s="351"/>
      <c r="J70" s="351"/>
      <c r="K70" s="351"/>
      <c r="L70" s="396"/>
      <c r="S70" s="337"/>
      <c r="T70" s="337"/>
      <c r="U70" s="337"/>
      <c r="V70" s="337"/>
      <c r="W70" s="337"/>
      <c r="X70" s="337"/>
      <c r="Y70" s="337"/>
      <c r="Z70" s="337"/>
      <c r="AA70" s="337"/>
      <c r="AB70" s="337"/>
      <c r="AC70" s="337"/>
      <c r="AD70" s="337"/>
      <c r="AE70" s="337"/>
    </row>
    <row r="71" spans="1:31" s="341" customFormat="1" ht="24.9" customHeight="1">
      <c r="A71" s="337"/>
      <c r="B71" s="338"/>
      <c r="C71" s="327" t="s">
        <v>119</v>
      </c>
      <c r="D71" s="337"/>
      <c r="E71" s="337"/>
      <c r="F71" s="337"/>
      <c r="G71" s="337"/>
      <c r="H71" s="337"/>
      <c r="I71" s="337"/>
      <c r="J71" s="337"/>
      <c r="K71" s="337"/>
      <c r="L71" s="396"/>
      <c r="S71" s="337"/>
      <c r="T71" s="337"/>
      <c r="U71" s="337"/>
      <c r="V71" s="337"/>
      <c r="W71" s="337"/>
      <c r="X71" s="337"/>
      <c r="Y71" s="337"/>
      <c r="Z71" s="337"/>
      <c r="AA71" s="337"/>
      <c r="AB71" s="337"/>
      <c r="AC71" s="337"/>
      <c r="AD71" s="337"/>
      <c r="AE71" s="337"/>
    </row>
    <row r="72" spans="1:31" s="341" customFormat="1" ht="6.9" customHeight="1">
      <c r="A72" s="337"/>
      <c r="B72" s="338"/>
      <c r="C72" s="337"/>
      <c r="D72" s="337"/>
      <c r="E72" s="337"/>
      <c r="F72" s="337"/>
      <c r="G72" s="337"/>
      <c r="H72" s="337"/>
      <c r="I72" s="337"/>
      <c r="J72" s="337"/>
      <c r="K72" s="337"/>
      <c r="L72" s="396"/>
      <c r="S72" s="337"/>
      <c r="T72" s="337"/>
      <c r="U72" s="337"/>
      <c r="V72" s="337"/>
      <c r="W72" s="337"/>
      <c r="X72" s="337"/>
      <c r="Y72" s="337"/>
      <c r="Z72" s="337"/>
      <c r="AA72" s="337"/>
      <c r="AB72" s="337"/>
      <c r="AC72" s="337"/>
      <c r="AD72" s="337"/>
      <c r="AE72" s="337"/>
    </row>
    <row r="73" spans="1:31" s="341" customFormat="1" ht="12" customHeight="1">
      <c r="A73" s="337"/>
      <c r="B73" s="338"/>
      <c r="C73" s="332" t="s">
        <v>16</v>
      </c>
      <c r="D73" s="337"/>
      <c r="E73" s="337"/>
      <c r="F73" s="337"/>
      <c r="G73" s="337"/>
      <c r="H73" s="337"/>
      <c r="I73" s="337"/>
      <c r="J73" s="337"/>
      <c r="K73" s="337"/>
      <c r="L73" s="396"/>
      <c r="S73" s="337"/>
      <c r="T73" s="337"/>
      <c r="U73" s="337"/>
      <c r="V73" s="337"/>
      <c r="W73" s="337"/>
      <c r="X73" s="337"/>
      <c r="Y73" s="337"/>
      <c r="Z73" s="337"/>
      <c r="AA73" s="337"/>
      <c r="AB73" s="337"/>
      <c r="AC73" s="337"/>
      <c r="AD73" s="337"/>
      <c r="AE73" s="337"/>
    </row>
    <row r="74" spans="1:31" s="341" customFormat="1" ht="16.5" customHeight="1">
      <c r="A74" s="337"/>
      <c r="B74" s="338"/>
      <c r="C74" s="337"/>
      <c r="D74" s="337"/>
      <c r="E74" s="725" t="str">
        <f>E7</f>
        <v>STAVEBNÍ ÚPRAVY st.271, HAJNICE</v>
      </c>
      <c r="F74" s="726"/>
      <c r="G74" s="726"/>
      <c r="H74" s="726"/>
      <c r="I74" s="337"/>
      <c r="J74" s="337"/>
      <c r="K74" s="337"/>
      <c r="L74" s="396"/>
      <c r="S74" s="337"/>
      <c r="T74" s="337"/>
      <c r="U74" s="337"/>
      <c r="V74" s="337"/>
      <c r="W74" s="337"/>
      <c r="X74" s="337"/>
      <c r="Y74" s="337"/>
      <c r="Z74" s="337"/>
      <c r="AA74" s="337"/>
      <c r="AB74" s="337"/>
      <c r="AC74" s="337"/>
      <c r="AD74" s="337"/>
      <c r="AE74" s="337"/>
    </row>
    <row r="75" spans="1:31" s="341" customFormat="1" ht="12" customHeight="1">
      <c r="A75" s="337"/>
      <c r="B75" s="338"/>
      <c r="C75" s="332" t="s">
        <v>92</v>
      </c>
      <c r="D75" s="337"/>
      <c r="E75" s="337"/>
      <c r="F75" s="337"/>
      <c r="G75" s="337"/>
      <c r="H75" s="337"/>
      <c r="I75" s="337"/>
      <c r="J75" s="337"/>
      <c r="K75" s="337"/>
      <c r="L75" s="396"/>
      <c r="S75" s="337"/>
      <c r="T75" s="337"/>
      <c r="U75" s="337"/>
      <c r="V75" s="337"/>
      <c r="W75" s="337"/>
      <c r="X75" s="337"/>
      <c r="Y75" s="337"/>
      <c r="Z75" s="337"/>
      <c r="AA75" s="337"/>
      <c r="AB75" s="337"/>
      <c r="AC75" s="337"/>
      <c r="AD75" s="337"/>
      <c r="AE75" s="337"/>
    </row>
    <row r="76" spans="1:31" s="341" customFormat="1" ht="16.5" customHeight="1">
      <c r="A76" s="337"/>
      <c r="B76" s="338"/>
      <c r="C76" s="337"/>
      <c r="D76" s="337"/>
      <c r="E76" s="710" t="str">
        <f>E9</f>
        <v>D.1.4.1b - Zdravotní technika - neuznatelné náklady</v>
      </c>
      <c r="F76" s="724"/>
      <c r="G76" s="724"/>
      <c r="H76" s="724"/>
      <c r="I76" s="337"/>
      <c r="J76" s="337"/>
      <c r="K76" s="337"/>
      <c r="L76" s="396"/>
      <c r="S76" s="337"/>
      <c r="T76" s="337"/>
      <c r="U76" s="337"/>
      <c r="V76" s="337"/>
      <c r="W76" s="337"/>
      <c r="X76" s="337"/>
      <c r="Y76" s="337"/>
      <c r="Z76" s="337"/>
      <c r="AA76" s="337"/>
      <c r="AB76" s="337"/>
      <c r="AC76" s="337"/>
      <c r="AD76" s="337"/>
      <c r="AE76" s="337"/>
    </row>
    <row r="77" spans="1:31" s="341" customFormat="1" ht="6.9" customHeight="1">
      <c r="A77" s="337"/>
      <c r="B77" s="338"/>
      <c r="C77" s="337"/>
      <c r="D77" s="337"/>
      <c r="E77" s="337"/>
      <c r="F77" s="337"/>
      <c r="G77" s="337"/>
      <c r="H77" s="337"/>
      <c r="I77" s="337"/>
      <c r="J77" s="337"/>
      <c r="K77" s="337"/>
      <c r="L77" s="396"/>
      <c r="S77" s="337"/>
      <c r="T77" s="337"/>
      <c r="U77" s="337"/>
      <c r="V77" s="337"/>
      <c r="W77" s="337"/>
      <c r="X77" s="337"/>
      <c r="Y77" s="337"/>
      <c r="Z77" s="337"/>
      <c r="AA77" s="337"/>
      <c r="AB77" s="337"/>
      <c r="AC77" s="337"/>
      <c r="AD77" s="337"/>
      <c r="AE77" s="337"/>
    </row>
    <row r="78" spans="1:31" s="341" customFormat="1" ht="12" customHeight="1">
      <c r="A78" s="337"/>
      <c r="B78" s="338"/>
      <c r="C78" s="332" t="s">
        <v>21</v>
      </c>
      <c r="D78" s="337"/>
      <c r="E78" s="337"/>
      <c r="F78" s="333" t="str">
        <f>F12</f>
        <v>p.č.st. 271, k.ú. BRUSNICE</v>
      </c>
      <c r="G78" s="337"/>
      <c r="H78" s="337"/>
      <c r="I78" s="332" t="s">
        <v>23</v>
      </c>
      <c r="J78" s="397" t="str">
        <f>IF(J12="","",J12)</f>
        <v>10. 1. 2022</v>
      </c>
      <c r="K78" s="337"/>
      <c r="L78" s="396"/>
      <c r="S78" s="337"/>
      <c r="T78" s="337"/>
      <c r="U78" s="337"/>
      <c r="V78" s="337"/>
      <c r="W78" s="337"/>
      <c r="X78" s="337"/>
      <c r="Y78" s="337"/>
      <c r="Z78" s="337"/>
      <c r="AA78" s="337"/>
      <c r="AB78" s="337"/>
      <c r="AC78" s="337"/>
      <c r="AD78" s="337"/>
      <c r="AE78" s="337"/>
    </row>
    <row r="79" spans="1:31" s="341" customFormat="1" ht="6.9" customHeight="1">
      <c r="A79" s="337"/>
      <c r="B79" s="338"/>
      <c r="C79" s="337"/>
      <c r="D79" s="337"/>
      <c r="E79" s="337"/>
      <c r="F79" s="337"/>
      <c r="G79" s="337"/>
      <c r="H79" s="337"/>
      <c r="I79" s="337"/>
      <c r="J79" s="337"/>
      <c r="K79" s="337"/>
      <c r="L79" s="396"/>
      <c r="S79" s="337"/>
      <c r="T79" s="337"/>
      <c r="U79" s="337"/>
      <c r="V79" s="337"/>
      <c r="W79" s="337"/>
      <c r="X79" s="337"/>
      <c r="Y79" s="337"/>
      <c r="Z79" s="337"/>
      <c r="AA79" s="337"/>
      <c r="AB79" s="337"/>
      <c r="AC79" s="337"/>
      <c r="AD79" s="337"/>
      <c r="AE79" s="337"/>
    </row>
    <row r="80" spans="1:31" s="341" customFormat="1" ht="15.15" customHeight="1">
      <c r="A80" s="337"/>
      <c r="B80" s="338"/>
      <c r="C80" s="332" t="s">
        <v>24</v>
      </c>
      <c r="D80" s="337"/>
      <c r="E80" s="337"/>
      <c r="F80" s="333" t="str">
        <f>E15</f>
        <v xml:space="preserve"> </v>
      </c>
      <c r="G80" s="337"/>
      <c r="H80" s="337"/>
      <c r="I80" s="332" t="s">
        <v>30</v>
      </c>
      <c r="J80" s="414" t="str">
        <f>E21</f>
        <v xml:space="preserve"> </v>
      </c>
      <c r="K80" s="337"/>
      <c r="L80" s="396"/>
      <c r="S80" s="337"/>
      <c r="T80" s="337"/>
      <c r="U80" s="337"/>
      <c r="V80" s="337"/>
      <c r="W80" s="337"/>
      <c r="X80" s="337"/>
      <c r="Y80" s="337"/>
      <c r="Z80" s="337"/>
      <c r="AA80" s="337"/>
      <c r="AB80" s="337"/>
      <c r="AC80" s="337"/>
      <c r="AD80" s="337"/>
      <c r="AE80" s="337"/>
    </row>
    <row r="81" spans="1:65" s="341" customFormat="1" ht="15.15" customHeight="1">
      <c r="A81" s="337"/>
      <c r="B81" s="338"/>
      <c r="C81" s="332" t="s">
        <v>28</v>
      </c>
      <c r="D81" s="337"/>
      <c r="E81" s="337"/>
      <c r="F81" s="333" t="str">
        <f>IF(E18="","",E18)</f>
        <v>Vyplň údaj</v>
      </c>
      <c r="G81" s="337"/>
      <c r="H81" s="337"/>
      <c r="I81" s="332" t="s">
        <v>33</v>
      </c>
      <c r="J81" s="414" t="str">
        <f>E24</f>
        <v xml:space="preserve"> </v>
      </c>
      <c r="K81" s="337"/>
      <c r="L81" s="396"/>
      <c r="S81" s="337"/>
      <c r="T81" s="337"/>
      <c r="U81" s="337"/>
      <c r="V81" s="337"/>
      <c r="W81" s="337"/>
      <c r="X81" s="337"/>
      <c r="Y81" s="337"/>
      <c r="Z81" s="337"/>
      <c r="AA81" s="337"/>
      <c r="AB81" s="337"/>
      <c r="AC81" s="337"/>
      <c r="AD81" s="337"/>
      <c r="AE81" s="337"/>
    </row>
    <row r="82" spans="1:65" s="341" customFormat="1" ht="10.4" customHeight="1">
      <c r="A82" s="337"/>
      <c r="B82" s="338"/>
      <c r="C82" s="337"/>
      <c r="D82" s="337"/>
      <c r="E82" s="337"/>
      <c r="F82" s="337"/>
      <c r="G82" s="337"/>
      <c r="H82" s="337"/>
      <c r="I82" s="337"/>
      <c r="J82" s="337"/>
      <c r="K82" s="337"/>
      <c r="L82" s="396"/>
      <c r="S82" s="337"/>
      <c r="T82" s="337"/>
      <c r="U82" s="337"/>
      <c r="V82" s="337"/>
      <c r="W82" s="337"/>
      <c r="X82" s="337"/>
      <c r="Y82" s="337"/>
      <c r="Z82" s="337"/>
      <c r="AA82" s="337"/>
      <c r="AB82" s="337"/>
      <c r="AC82" s="337"/>
      <c r="AD82" s="337"/>
      <c r="AE82" s="337"/>
    </row>
    <row r="83" spans="1:65" s="434" customFormat="1" ht="29.25" customHeight="1">
      <c r="A83" s="428"/>
      <c r="B83" s="429"/>
      <c r="C83" s="430" t="s">
        <v>120</v>
      </c>
      <c r="D83" s="431" t="s">
        <v>56</v>
      </c>
      <c r="E83" s="431" t="s">
        <v>52</v>
      </c>
      <c r="F83" s="431" t="s">
        <v>53</v>
      </c>
      <c r="G83" s="431" t="s">
        <v>121</v>
      </c>
      <c r="H83" s="431" t="s">
        <v>122</v>
      </c>
      <c r="I83" s="431" t="s">
        <v>123</v>
      </c>
      <c r="J83" s="431" t="s">
        <v>96</v>
      </c>
      <c r="K83" s="432" t="s">
        <v>124</v>
      </c>
      <c r="L83" s="433"/>
      <c r="M83" s="363" t="s">
        <v>19</v>
      </c>
      <c r="N83" s="364" t="s">
        <v>41</v>
      </c>
      <c r="O83" s="364" t="s">
        <v>125</v>
      </c>
      <c r="P83" s="364" t="s">
        <v>126</v>
      </c>
      <c r="Q83" s="364" t="s">
        <v>127</v>
      </c>
      <c r="R83" s="364" t="s">
        <v>128</v>
      </c>
      <c r="S83" s="364" t="s">
        <v>129</v>
      </c>
      <c r="T83" s="365" t="s">
        <v>130</v>
      </c>
      <c r="U83" s="428"/>
      <c r="V83" s="428"/>
      <c r="W83" s="428"/>
      <c r="X83" s="428"/>
      <c r="Y83" s="428"/>
      <c r="Z83" s="428"/>
      <c r="AA83" s="428"/>
      <c r="AB83" s="428"/>
      <c r="AC83" s="428"/>
      <c r="AD83" s="428"/>
      <c r="AE83" s="428"/>
    </row>
    <row r="84" spans="1:65" s="341" customFormat="1" ht="22.75" customHeight="1">
      <c r="A84" s="337"/>
      <c r="B84" s="338"/>
      <c r="C84" s="371" t="s">
        <v>131</v>
      </c>
      <c r="D84" s="337"/>
      <c r="E84" s="337"/>
      <c r="F84" s="337"/>
      <c r="G84" s="337"/>
      <c r="H84" s="337"/>
      <c r="I84" s="337"/>
      <c r="J84" s="435">
        <f>BK84</f>
        <v>0</v>
      </c>
      <c r="K84" s="337"/>
      <c r="L84" s="338"/>
      <c r="M84" s="366"/>
      <c r="N84" s="358"/>
      <c r="O84" s="367"/>
      <c r="P84" s="436">
        <f>P85</f>
        <v>0</v>
      </c>
      <c r="Q84" s="367"/>
      <c r="R84" s="436">
        <f>R85</f>
        <v>5.4699999999999992E-3</v>
      </c>
      <c r="S84" s="367"/>
      <c r="T84" s="437">
        <f>T85</f>
        <v>1.133E-2</v>
      </c>
      <c r="U84" s="337"/>
      <c r="V84" s="337"/>
      <c r="W84" s="337"/>
      <c r="X84" s="337"/>
      <c r="Y84" s="337"/>
      <c r="Z84" s="337"/>
      <c r="AA84" s="337"/>
      <c r="AB84" s="337"/>
      <c r="AC84" s="337"/>
      <c r="AD84" s="337"/>
      <c r="AE84" s="337"/>
      <c r="AT84" s="323" t="s">
        <v>70</v>
      </c>
      <c r="AU84" s="323" t="s">
        <v>97</v>
      </c>
      <c r="BK84" s="438">
        <f>BK85</f>
        <v>0</v>
      </c>
    </row>
    <row r="85" spans="1:65" s="439" customFormat="1" ht="26" customHeight="1">
      <c r="B85" s="440"/>
      <c r="D85" s="441" t="s">
        <v>70</v>
      </c>
      <c r="E85" s="442" t="s">
        <v>427</v>
      </c>
      <c r="F85" s="442" t="s">
        <v>428</v>
      </c>
      <c r="I85" s="443"/>
      <c r="J85" s="444">
        <f>BK85</f>
        <v>0</v>
      </c>
      <c r="L85" s="440"/>
      <c r="M85" s="445"/>
      <c r="P85" s="446">
        <f>P86+P103+P132+P149</f>
        <v>0</v>
      </c>
      <c r="R85" s="446">
        <f>R86+R103+R132+R149</f>
        <v>5.4699999999999992E-3</v>
      </c>
      <c r="T85" s="447">
        <f>T86+T103+T132+T149</f>
        <v>1.133E-2</v>
      </c>
      <c r="AR85" s="441" t="s">
        <v>143</v>
      </c>
      <c r="AT85" s="448" t="s">
        <v>70</v>
      </c>
      <c r="AU85" s="448" t="s">
        <v>71</v>
      </c>
      <c r="AY85" s="441" t="s">
        <v>134</v>
      </c>
      <c r="BK85" s="449">
        <f>BK86+BK103+BK132+BK149</f>
        <v>0</v>
      </c>
    </row>
    <row r="86" spans="1:65" s="439" customFormat="1" ht="22.75" customHeight="1">
      <c r="B86" s="440"/>
      <c r="D86" s="441" t="s">
        <v>70</v>
      </c>
      <c r="E86" s="450" t="s">
        <v>1256</v>
      </c>
      <c r="F86" s="450" t="s">
        <v>1257</v>
      </c>
      <c r="I86" s="443"/>
      <c r="J86" s="451">
        <f>BK86</f>
        <v>0</v>
      </c>
      <c r="L86" s="440"/>
      <c r="M86" s="445"/>
      <c r="P86" s="446">
        <f>SUM(P87:P102)</f>
        <v>0</v>
      </c>
      <c r="R86" s="446">
        <f>SUM(R87:R102)</f>
        <v>9.6000000000000002E-4</v>
      </c>
      <c r="T86" s="447">
        <f>SUM(T87:T102)</f>
        <v>5.1999999999999998E-3</v>
      </c>
      <c r="AR86" s="441" t="s">
        <v>143</v>
      </c>
      <c r="AT86" s="448" t="s">
        <v>70</v>
      </c>
      <c r="AU86" s="448" t="s">
        <v>79</v>
      </c>
      <c r="AY86" s="441" t="s">
        <v>134</v>
      </c>
      <c r="BK86" s="449">
        <f>SUM(BK87:BK102)</f>
        <v>0</v>
      </c>
    </row>
    <row r="87" spans="1:65" s="341" customFormat="1" ht="24.15" customHeight="1">
      <c r="A87" s="337"/>
      <c r="B87" s="338"/>
      <c r="C87" s="452" t="s">
        <v>79</v>
      </c>
      <c r="D87" s="452" t="s">
        <v>137</v>
      </c>
      <c r="E87" s="453" t="s">
        <v>1258</v>
      </c>
      <c r="F87" s="454" t="s">
        <v>1259</v>
      </c>
      <c r="G87" s="455" t="s">
        <v>189</v>
      </c>
      <c r="H87" s="456">
        <v>1</v>
      </c>
      <c r="I87" s="457"/>
      <c r="J87" s="458">
        <f>ROUND(I87*H87,2)</f>
        <v>0</v>
      </c>
      <c r="K87" s="454" t="s">
        <v>141</v>
      </c>
      <c r="L87" s="338"/>
      <c r="M87" s="459" t="s">
        <v>19</v>
      </c>
      <c r="N87" s="460" t="s">
        <v>42</v>
      </c>
      <c r="O87" s="337"/>
      <c r="P87" s="461">
        <f>O87*H87</f>
        <v>0</v>
      </c>
      <c r="Q87" s="461">
        <v>0</v>
      </c>
      <c r="R87" s="461">
        <f>Q87*H87</f>
        <v>0</v>
      </c>
      <c r="S87" s="461">
        <v>2.0999999999999999E-3</v>
      </c>
      <c r="T87" s="462">
        <f>S87*H87</f>
        <v>2.0999999999999999E-3</v>
      </c>
      <c r="U87" s="337"/>
      <c r="V87" s="337"/>
      <c r="W87" s="337"/>
      <c r="X87" s="337"/>
      <c r="Y87" s="337"/>
      <c r="Z87" s="337"/>
      <c r="AA87" s="337"/>
      <c r="AB87" s="337"/>
      <c r="AC87" s="337"/>
      <c r="AD87" s="337"/>
      <c r="AE87" s="337"/>
      <c r="AR87" s="463" t="s">
        <v>243</v>
      </c>
      <c r="AT87" s="463" t="s">
        <v>137</v>
      </c>
      <c r="AU87" s="463" t="s">
        <v>143</v>
      </c>
      <c r="AY87" s="323" t="s">
        <v>134</v>
      </c>
      <c r="BE87" s="464">
        <f>IF(N87="základní",J87,0)</f>
        <v>0</v>
      </c>
      <c r="BF87" s="464">
        <f>IF(N87="snížená",J87,0)</f>
        <v>0</v>
      </c>
      <c r="BG87" s="464">
        <f>IF(N87="zákl. přenesená",J87,0)</f>
        <v>0</v>
      </c>
      <c r="BH87" s="464">
        <f>IF(N87="sníž. přenesená",J87,0)</f>
        <v>0</v>
      </c>
      <c r="BI87" s="464">
        <f>IF(N87="nulová",J87,0)</f>
        <v>0</v>
      </c>
      <c r="BJ87" s="323" t="s">
        <v>79</v>
      </c>
      <c r="BK87" s="464">
        <f>ROUND(I87*H87,2)</f>
        <v>0</v>
      </c>
      <c r="BL87" s="323" t="s">
        <v>243</v>
      </c>
      <c r="BM87" s="463" t="s">
        <v>1260</v>
      </c>
    </row>
    <row r="88" spans="1:65" s="341" customFormat="1">
      <c r="A88" s="337"/>
      <c r="B88" s="338"/>
      <c r="C88" s="337"/>
      <c r="D88" s="465" t="s">
        <v>147</v>
      </c>
      <c r="E88" s="337"/>
      <c r="F88" s="466" t="s">
        <v>1261</v>
      </c>
      <c r="G88" s="337"/>
      <c r="H88" s="337"/>
      <c r="I88" s="467"/>
      <c r="J88" s="337"/>
      <c r="K88" s="337"/>
      <c r="L88" s="338"/>
      <c r="M88" s="468"/>
      <c r="O88" s="337"/>
      <c r="P88" s="337"/>
      <c r="Q88" s="337"/>
      <c r="R88" s="337"/>
      <c r="S88" s="337"/>
      <c r="T88" s="360"/>
      <c r="U88" s="337"/>
      <c r="V88" s="337"/>
      <c r="W88" s="337"/>
      <c r="X88" s="337"/>
      <c r="Y88" s="337"/>
      <c r="Z88" s="337"/>
      <c r="AA88" s="337"/>
      <c r="AB88" s="337"/>
      <c r="AC88" s="337"/>
      <c r="AD88" s="337"/>
      <c r="AE88" s="337"/>
      <c r="AT88" s="323" t="s">
        <v>147</v>
      </c>
      <c r="AU88" s="323" t="s">
        <v>143</v>
      </c>
    </row>
    <row r="89" spans="1:65" s="341" customFormat="1" ht="21.75" customHeight="1">
      <c r="A89" s="337"/>
      <c r="B89" s="338"/>
      <c r="C89" s="452" t="s">
        <v>143</v>
      </c>
      <c r="D89" s="452" t="s">
        <v>137</v>
      </c>
      <c r="E89" s="453" t="s">
        <v>1278</v>
      </c>
      <c r="F89" s="454" t="s">
        <v>1279</v>
      </c>
      <c r="G89" s="455" t="s">
        <v>189</v>
      </c>
      <c r="H89" s="456">
        <v>2</v>
      </c>
      <c r="I89" s="457"/>
      <c r="J89" s="458">
        <f>ROUND(I89*H89,2)</f>
        <v>0</v>
      </c>
      <c r="K89" s="454" t="s">
        <v>141</v>
      </c>
      <c r="L89" s="338"/>
      <c r="M89" s="459" t="s">
        <v>19</v>
      </c>
      <c r="N89" s="460" t="s">
        <v>42</v>
      </c>
      <c r="O89" s="337"/>
      <c r="P89" s="461">
        <f>O89*H89</f>
        <v>0</v>
      </c>
      <c r="Q89" s="461">
        <v>4.8000000000000001E-4</v>
      </c>
      <c r="R89" s="461">
        <f>Q89*H89</f>
        <v>9.6000000000000002E-4</v>
      </c>
      <c r="S89" s="461">
        <v>0</v>
      </c>
      <c r="T89" s="462">
        <f>S89*H89</f>
        <v>0</v>
      </c>
      <c r="U89" s="337"/>
      <c r="V89" s="337"/>
      <c r="W89" s="337"/>
      <c r="X89" s="337"/>
      <c r="Y89" s="337"/>
      <c r="Z89" s="337"/>
      <c r="AA89" s="337"/>
      <c r="AB89" s="337"/>
      <c r="AC89" s="337"/>
      <c r="AD89" s="337"/>
      <c r="AE89" s="337"/>
      <c r="AR89" s="463" t="s">
        <v>243</v>
      </c>
      <c r="AT89" s="463" t="s">
        <v>137</v>
      </c>
      <c r="AU89" s="463" t="s">
        <v>143</v>
      </c>
      <c r="AY89" s="323" t="s">
        <v>134</v>
      </c>
      <c r="BE89" s="464">
        <f>IF(N89="základní",J89,0)</f>
        <v>0</v>
      </c>
      <c r="BF89" s="464">
        <f>IF(N89="snížená",J89,0)</f>
        <v>0</v>
      </c>
      <c r="BG89" s="464">
        <f>IF(N89="zákl. přenesená",J89,0)</f>
        <v>0</v>
      </c>
      <c r="BH89" s="464">
        <f>IF(N89="sníž. přenesená",J89,0)</f>
        <v>0</v>
      </c>
      <c r="BI89" s="464">
        <f>IF(N89="nulová",J89,0)</f>
        <v>0</v>
      </c>
      <c r="BJ89" s="323" t="s">
        <v>79</v>
      </c>
      <c r="BK89" s="464">
        <f>ROUND(I89*H89,2)</f>
        <v>0</v>
      </c>
      <c r="BL89" s="323" t="s">
        <v>243</v>
      </c>
      <c r="BM89" s="463" t="s">
        <v>1280</v>
      </c>
    </row>
    <row r="90" spans="1:65" s="341" customFormat="1">
      <c r="A90" s="337"/>
      <c r="B90" s="338"/>
      <c r="C90" s="337"/>
      <c r="D90" s="465" t="s">
        <v>147</v>
      </c>
      <c r="E90" s="337"/>
      <c r="F90" s="466" t="s">
        <v>1281</v>
      </c>
      <c r="G90" s="337"/>
      <c r="H90" s="337"/>
      <c r="I90" s="467"/>
      <c r="J90" s="337"/>
      <c r="K90" s="337"/>
      <c r="L90" s="338"/>
      <c r="M90" s="468"/>
      <c r="O90" s="337"/>
      <c r="P90" s="337"/>
      <c r="Q90" s="337"/>
      <c r="R90" s="337"/>
      <c r="S90" s="337"/>
      <c r="T90" s="360"/>
      <c r="U90" s="337"/>
      <c r="V90" s="337"/>
      <c r="W90" s="337"/>
      <c r="X90" s="337"/>
      <c r="Y90" s="337"/>
      <c r="Z90" s="337"/>
      <c r="AA90" s="337"/>
      <c r="AB90" s="337"/>
      <c r="AC90" s="337"/>
      <c r="AD90" s="337"/>
      <c r="AE90" s="337"/>
      <c r="AT90" s="323" t="s">
        <v>147</v>
      </c>
      <c r="AU90" s="323" t="s">
        <v>143</v>
      </c>
    </row>
    <row r="91" spans="1:65" s="341" customFormat="1" ht="24.15" customHeight="1">
      <c r="A91" s="337"/>
      <c r="B91" s="338"/>
      <c r="C91" s="452" t="s">
        <v>135</v>
      </c>
      <c r="D91" s="452" t="s">
        <v>137</v>
      </c>
      <c r="E91" s="453" t="s">
        <v>1294</v>
      </c>
      <c r="F91" s="454" t="s">
        <v>1295</v>
      </c>
      <c r="G91" s="455" t="s">
        <v>153</v>
      </c>
      <c r="H91" s="456">
        <v>1</v>
      </c>
      <c r="I91" s="457"/>
      <c r="J91" s="458">
        <f>ROUND(I91*H91,2)</f>
        <v>0</v>
      </c>
      <c r="K91" s="454" t="s">
        <v>141</v>
      </c>
      <c r="L91" s="338"/>
      <c r="M91" s="459" t="s">
        <v>19</v>
      </c>
      <c r="N91" s="460" t="s">
        <v>42</v>
      </c>
      <c r="O91" s="337"/>
      <c r="P91" s="461">
        <f>O91*H91</f>
        <v>0</v>
      </c>
      <c r="Q91" s="461">
        <v>0</v>
      </c>
      <c r="R91" s="461">
        <f>Q91*H91</f>
        <v>0</v>
      </c>
      <c r="S91" s="461">
        <v>0</v>
      </c>
      <c r="T91" s="462">
        <f>S91*H91</f>
        <v>0</v>
      </c>
      <c r="U91" s="337"/>
      <c r="V91" s="337"/>
      <c r="W91" s="337"/>
      <c r="X91" s="337"/>
      <c r="Y91" s="337"/>
      <c r="Z91" s="337"/>
      <c r="AA91" s="337"/>
      <c r="AB91" s="337"/>
      <c r="AC91" s="337"/>
      <c r="AD91" s="337"/>
      <c r="AE91" s="337"/>
      <c r="AR91" s="463" t="s">
        <v>243</v>
      </c>
      <c r="AT91" s="463" t="s">
        <v>137</v>
      </c>
      <c r="AU91" s="463" t="s">
        <v>143</v>
      </c>
      <c r="AY91" s="323" t="s">
        <v>134</v>
      </c>
      <c r="BE91" s="464">
        <f>IF(N91="základní",J91,0)</f>
        <v>0</v>
      </c>
      <c r="BF91" s="464">
        <f>IF(N91="snížená",J91,0)</f>
        <v>0</v>
      </c>
      <c r="BG91" s="464">
        <f>IF(N91="zákl. přenesená",J91,0)</f>
        <v>0</v>
      </c>
      <c r="BH91" s="464">
        <f>IF(N91="sníž. přenesená",J91,0)</f>
        <v>0</v>
      </c>
      <c r="BI91" s="464">
        <f>IF(N91="nulová",J91,0)</f>
        <v>0</v>
      </c>
      <c r="BJ91" s="323" t="s">
        <v>79</v>
      </c>
      <c r="BK91" s="464">
        <f>ROUND(I91*H91,2)</f>
        <v>0</v>
      </c>
      <c r="BL91" s="323" t="s">
        <v>243</v>
      </c>
      <c r="BM91" s="463" t="s">
        <v>1296</v>
      </c>
    </row>
    <row r="92" spans="1:65" s="341" customFormat="1">
      <c r="A92" s="337"/>
      <c r="B92" s="338"/>
      <c r="C92" s="337"/>
      <c r="D92" s="465" t="s">
        <v>147</v>
      </c>
      <c r="E92" s="337"/>
      <c r="F92" s="466" t="s">
        <v>1297</v>
      </c>
      <c r="G92" s="337"/>
      <c r="H92" s="337"/>
      <c r="I92" s="467"/>
      <c r="J92" s="337"/>
      <c r="K92" s="337"/>
      <c r="L92" s="338"/>
      <c r="M92" s="468"/>
      <c r="O92" s="337"/>
      <c r="P92" s="337"/>
      <c r="Q92" s="337"/>
      <c r="R92" s="337"/>
      <c r="S92" s="337"/>
      <c r="T92" s="360"/>
      <c r="U92" s="337"/>
      <c r="V92" s="337"/>
      <c r="W92" s="337"/>
      <c r="X92" s="337"/>
      <c r="Y92" s="337"/>
      <c r="Z92" s="337"/>
      <c r="AA92" s="337"/>
      <c r="AB92" s="337"/>
      <c r="AC92" s="337"/>
      <c r="AD92" s="337"/>
      <c r="AE92" s="337"/>
      <c r="AT92" s="323" t="s">
        <v>147</v>
      </c>
      <c r="AU92" s="323" t="s">
        <v>143</v>
      </c>
    </row>
    <row r="93" spans="1:65" s="341" customFormat="1" ht="16.5" customHeight="1">
      <c r="A93" s="337"/>
      <c r="B93" s="338"/>
      <c r="C93" s="452" t="s">
        <v>142</v>
      </c>
      <c r="D93" s="452" t="s">
        <v>137</v>
      </c>
      <c r="E93" s="453" t="s">
        <v>1315</v>
      </c>
      <c r="F93" s="454" t="s">
        <v>1316</v>
      </c>
      <c r="G93" s="455" t="s">
        <v>153</v>
      </c>
      <c r="H93" s="456">
        <v>1</v>
      </c>
      <c r="I93" s="457"/>
      <c r="J93" s="458">
        <f>ROUND(I93*H93,2)</f>
        <v>0</v>
      </c>
      <c r="K93" s="454" t="s">
        <v>141</v>
      </c>
      <c r="L93" s="338"/>
      <c r="M93" s="459" t="s">
        <v>19</v>
      </c>
      <c r="N93" s="460" t="s">
        <v>42</v>
      </c>
      <c r="O93" s="337"/>
      <c r="P93" s="461">
        <f>O93*H93</f>
        <v>0</v>
      </c>
      <c r="Q93" s="461">
        <v>0</v>
      </c>
      <c r="R93" s="461">
        <f>Q93*H93</f>
        <v>0</v>
      </c>
      <c r="S93" s="461">
        <v>3.0999999999999999E-3</v>
      </c>
      <c r="T93" s="462">
        <f>S93*H93</f>
        <v>3.0999999999999999E-3</v>
      </c>
      <c r="U93" s="337"/>
      <c r="V93" s="337"/>
      <c r="W93" s="337"/>
      <c r="X93" s="337"/>
      <c r="Y93" s="337"/>
      <c r="Z93" s="337"/>
      <c r="AA93" s="337"/>
      <c r="AB93" s="337"/>
      <c r="AC93" s="337"/>
      <c r="AD93" s="337"/>
      <c r="AE93" s="337"/>
      <c r="AR93" s="463" t="s">
        <v>243</v>
      </c>
      <c r="AT93" s="463" t="s">
        <v>137</v>
      </c>
      <c r="AU93" s="463" t="s">
        <v>143</v>
      </c>
      <c r="AY93" s="323" t="s">
        <v>134</v>
      </c>
      <c r="BE93" s="464">
        <f>IF(N93="základní",J93,0)</f>
        <v>0</v>
      </c>
      <c r="BF93" s="464">
        <f>IF(N93="snížená",J93,0)</f>
        <v>0</v>
      </c>
      <c r="BG93" s="464">
        <f>IF(N93="zákl. přenesená",J93,0)</f>
        <v>0</v>
      </c>
      <c r="BH93" s="464">
        <f>IF(N93="sníž. přenesená",J93,0)</f>
        <v>0</v>
      </c>
      <c r="BI93" s="464">
        <f>IF(N93="nulová",J93,0)</f>
        <v>0</v>
      </c>
      <c r="BJ93" s="323" t="s">
        <v>79</v>
      </c>
      <c r="BK93" s="464">
        <f>ROUND(I93*H93,2)</f>
        <v>0</v>
      </c>
      <c r="BL93" s="323" t="s">
        <v>243</v>
      </c>
      <c r="BM93" s="463" t="s">
        <v>1317</v>
      </c>
    </row>
    <row r="94" spans="1:65" s="341" customFormat="1">
      <c r="A94" s="337"/>
      <c r="B94" s="338"/>
      <c r="C94" s="337"/>
      <c r="D94" s="465" t="s">
        <v>147</v>
      </c>
      <c r="E94" s="337"/>
      <c r="F94" s="466" t="s">
        <v>1318</v>
      </c>
      <c r="G94" s="337"/>
      <c r="H94" s="337"/>
      <c r="I94" s="467"/>
      <c r="J94" s="337"/>
      <c r="K94" s="337"/>
      <c r="L94" s="338"/>
      <c r="M94" s="468"/>
      <c r="O94" s="337"/>
      <c r="P94" s="337"/>
      <c r="Q94" s="337"/>
      <c r="R94" s="337"/>
      <c r="S94" s="337"/>
      <c r="T94" s="360"/>
      <c r="U94" s="337"/>
      <c r="V94" s="337"/>
      <c r="W94" s="337"/>
      <c r="X94" s="337"/>
      <c r="Y94" s="337"/>
      <c r="Z94" s="337"/>
      <c r="AA94" s="337"/>
      <c r="AB94" s="337"/>
      <c r="AC94" s="337"/>
      <c r="AD94" s="337"/>
      <c r="AE94" s="337"/>
      <c r="AT94" s="323" t="s">
        <v>147</v>
      </c>
      <c r="AU94" s="323" t="s">
        <v>143</v>
      </c>
    </row>
    <row r="95" spans="1:65" s="341" customFormat="1" ht="24.15" customHeight="1">
      <c r="A95" s="337"/>
      <c r="B95" s="338"/>
      <c r="C95" s="452" t="s">
        <v>171</v>
      </c>
      <c r="D95" s="452" t="s">
        <v>137</v>
      </c>
      <c r="E95" s="453" t="s">
        <v>1323</v>
      </c>
      <c r="F95" s="454" t="s">
        <v>1324</v>
      </c>
      <c r="G95" s="455" t="s">
        <v>189</v>
      </c>
      <c r="H95" s="456">
        <v>1</v>
      </c>
      <c r="I95" s="457"/>
      <c r="J95" s="458">
        <f>ROUND(I95*H95,2)</f>
        <v>0</v>
      </c>
      <c r="K95" s="454" t="s">
        <v>141</v>
      </c>
      <c r="L95" s="338"/>
      <c r="M95" s="459" t="s">
        <v>19</v>
      </c>
      <c r="N95" s="460" t="s">
        <v>42</v>
      </c>
      <c r="O95" s="337"/>
      <c r="P95" s="461">
        <f>O95*H95</f>
        <v>0</v>
      </c>
      <c r="Q95" s="461">
        <v>0</v>
      </c>
      <c r="R95" s="461">
        <f>Q95*H95</f>
        <v>0</v>
      </c>
      <c r="S95" s="461">
        <v>0</v>
      </c>
      <c r="T95" s="462">
        <f>S95*H95</f>
        <v>0</v>
      </c>
      <c r="U95" s="337"/>
      <c r="V95" s="337"/>
      <c r="W95" s="337"/>
      <c r="X95" s="337"/>
      <c r="Y95" s="337"/>
      <c r="Z95" s="337"/>
      <c r="AA95" s="337"/>
      <c r="AB95" s="337"/>
      <c r="AC95" s="337"/>
      <c r="AD95" s="337"/>
      <c r="AE95" s="337"/>
      <c r="AR95" s="463" t="s">
        <v>243</v>
      </c>
      <c r="AT95" s="463" t="s">
        <v>137</v>
      </c>
      <c r="AU95" s="463" t="s">
        <v>143</v>
      </c>
      <c r="AY95" s="323" t="s">
        <v>134</v>
      </c>
      <c r="BE95" s="464">
        <f>IF(N95="základní",J95,0)</f>
        <v>0</v>
      </c>
      <c r="BF95" s="464">
        <f>IF(N95="snížená",J95,0)</f>
        <v>0</v>
      </c>
      <c r="BG95" s="464">
        <f>IF(N95="zákl. přenesená",J95,0)</f>
        <v>0</v>
      </c>
      <c r="BH95" s="464">
        <f>IF(N95="sníž. přenesená",J95,0)</f>
        <v>0</v>
      </c>
      <c r="BI95" s="464">
        <f>IF(N95="nulová",J95,0)</f>
        <v>0</v>
      </c>
      <c r="BJ95" s="323" t="s">
        <v>79</v>
      </c>
      <c r="BK95" s="464">
        <f>ROUND(I95*H95,2)</f>
        <v>0</v>
      </c>
      <c r="BL95" s="323" t="s">
        <v>243</v>
      </c>
      <c r="BM95" s="463" t="s">
        <v>1325</v>
      </c>
    </row>
    <row r="96" spans="1:65" s="341" customFormat="1">
      <c r="A96" s="337"/>
      <c r="B96" s="338"/>
      <c r="C96" s="337"/>
      <c r="D96" s="465" t="s">
        <v>147</v>
      </c>
      <c r="E96" s="337"/>
      <c r="F96" s="466" t="s">
        <v>1326</v>
      </c>
      <c r="G96" s="337"/>
      <c r="H96" s="337"/>
      <c r="I96" s="467"/>
      <c r="J96" s="337"/>
      <c r="K96" s="337"/>
      <c r="L96" s="338"/>
      <c r="M96" s="468"/>
      <c r="O96" s="337"/>
      <c r="P96" s="337"/>
      <c r="Q96" s="337"/>
      <c r="R96" s="337"/>
      <c r="S96" s="337"/>
      <c r="T96" s="360"/>
      <c r="U96" s="337"/>
      <c r="V96" s="337"/>
      <c r="W96" s="337"/>
      <c r="X96" s="337"/>
      <c r="Y96" s="337"/>
      <c r="Z96" s="337"/>
      <c r="AA96" s="337"/>
      <c r="AB96" s="337"/>
      <c r="AC96" s="337"/>
      <c r="AD96" s="337"/>
      <c r="AE96" s="337"/>
      <c r="AT96" s="323" t="s">
        <v>147</v>
      </c>
      <c r="AU96" s="323" t="s">
        <v>143</v>
      </c>
    </row>
    <row r="97" spans="1:65" s="341" customFormat="1" ht="44.25" customHeight="1">
      <c r="A97" s="337"/>
      <c r="B97" s="338"/>
      <c r="C97" s="452" t="s">
        <v>179</v>
      </c>
      <c r="D97" s="452" t="s">
        <v>137</v>
      </c>
      <c r="E97" s="453" t="s">
        <v>1327</v>
      </c>
      <c r="F97" s="454" t="s">
        <v>1328</v>
      </c>
      <c r="G97" s="455" t="s">
        <v>166</v>
      </c>
      <c r="H97" s="456">
        <v>2.5000000000000001E-2</v>
      </c>
      <c r="I97" s="457"/>
      <c r="J97" s="458">
        <f>ROUND(I97*H97,2)</f>
        <v>0</v>
      </c>
      <c r="K97" s="454" t="s">
        <v>141</v>
      </c>
      <c r="L97" s="338"/>
      <c r="M97" s="459" t="s">
        <v>19</v>
      </c>
      <c r="N97" s="460" t="s">
        <v>42</v>
      </c>
      <c r="O97" s="337"/>
      <c r="P97" s="461">
        <f>O97*H97</f>
        <v>0</v>
      </c>
      <c r="Q97" s="461">
        <v>0</v>
      </c>
      <c r="R97" s="461">
        <f>Q97*H97</f>
        <v>0</v>
      </c>
      <c r="S97" s="461">
        <v>0</v>
      </c>
      <c r="T97" s="462">
        <f>S97*H97</f>
        <v>0</v>
      </c>
      <c r="U97" s="337"/>
      <c r="V97" s="337"/>
      <c r="W97" s="337"/>
      <c r="X97" s="337"/>
      <c r="Y97" s="337"/>
      <c r="Z97" s="337"/>
      <c r="AA97" s="337"/>
      <c r="AB97" s="337"/>
      <c r="AC97" s="337"/>
      <c r="AD97" s="337"/>
      <c r="AE97" s="337"/>
      <c r="AR97" s="463" t="s">
        <v>243</v>
      </c>
      <c r="AT97" s="463" t="s">
        <v>137</v>
      </c>
      <c r="AU97" s="463" t="s">
        <v>143</v>
      </c>
      <c r="AY97" s="323" t="s">
        <v>134</v>
      </c>
      <c r="BE97" s="464">
        <f>IF(N97="základní",J97,0)</f>
        <v>0</v>
      </c>
      <c r="BF97" s="464">
        <f>IF(N97="snížená",J97,0)</f>
        <v>0</v>
      </c>
      <c r="BG97" s="464">
        <f>IF(N97="zákl. přenesená",J97,0)</f>
        <v>0</v>
      </c>
      <c r="BH97" s="464">
        <f>IF(N97="sníž. přenesená",J97,0)</f>
        <v>0</v>
      </c>
      <c r="BI97" s="464">
        <f>IF(N97="nulová",J97,0)</f>
        <v>0</v>
      </c>
      <c r="BJ97" s="323" t="s">
        <v>79</v>
      </c>
      <c r="BK97" s="464">
        <f>ROUND(I97*H97,2)</f>
        <v>0</v>
      </c>
      <c r="BL97" s="323" t="s">
        <v>243</v>
      </c>
      <c r="BM97" s="463" t="s">
        <v>1329</v>
      </c>
    </row>
    <row r="98" spans="1:65" s="341" customFormat="1">
      <c r="A98" s="337"/>
      <c r="B98" s="338"/>
      <c r="C98" s="337"/>
      <c r="D98" s="465" t="s">
        <v>147</v>
      </c>
      <c r="E98" s="337"/>
      <c r="F98" s="466" t="s">
        <v>1330</v>
      </c>
      <c r="G98" s="337"/>
      <c r="H98" s="337"/>
      <c r="I98" s="467"/>
      <c r="J98" s="337"/>
      <c r="K98" s="337"/>
      <c r="L98" s="338"/>
      <c r="M98" s="468"/>
      <c r="O98" s="337"/>
      <c r="P98" s="337"/>
      <c r="Q98" s="337"/>
      <c r="R98" s="337"/>
      <c r="S98" s="337"/>
      <c r="T98" s="360"/>
      <c r="U98" s="337"/>
      <c r="V98" s="337"/>
      <c r="W98" s="337"/>
      <c r="X98" s="337"/>
      <c r="Y98" s="337"/>
      <c r="Z98" s="337"/>
      <c r="AA98" s="337"/>
      <c r="AB98" s="337"/>
      <c r="AC98" s="337"/>
      <c r="AD98" s="337"/>
      <c r="AE98" s="337"/>
      <c r="AT98" s="323" t="s">
        <v>147</v>
      </c>
      <c r="AU98" s="323" t="s">
        <v>143</v>
      </c>
    </row>
    <row r="99" spans="1:65" s="341" customFormat="1" ht="16.5" customHeight="1">
      <c r="A99" s="337"/>
      <c r="B99" s="338"/>
      <c r="C99" s="452" t="s">
        <v>186</v>
      </c>
      <c r="D99" s="452" t="s">
        <v>137</v>
      </c>
      <c r="E99" s="453" t="s">
        <v>1335</v>
      </c>
      <c r="F99" s="454" t="s">
        <v>1336</v>
      </c>
      <c r="G99" s="455" t="s">
        <v>1337</v>
      </c>
      <c r="H99" s="456">
        <v>4</v>
      </c>
      <c r="I99" s="457"/>
      <c r="J99" s="458">
        <f>ROUND(I99*H99,2)</f>
        <v>0</v>
      </c>
      <c r="K99" s="454" t="s">
        <v>19</v>
      </c>
      <c r="L99" s="338"/>
      <c r="M99" s="459" t="s">
        <v>19</v>
      </c>
      <c r="N99" s="460" t="s">
        <v>42</v>
      </c>
      <c r="O99" s="337"/>
      <c r="P99" s="461">
        <f>O99*H99</f>
        <v>0</v>
      </c>
      <c r="Q99" s="461">
        <v>0</v>
      </c>
      <c r="R99" s="461">
        <f>Q99*H99</f>
        <v>0</v>
      </c>
      <c r="S99" s="461">
        <v>0</v>
      </c>
      <c r="T99" s="462">
        <f>S99*H99</f>
        <v>0</v>
      </c>
      <c r="U99" s="337"/>
      <c r="V99" s="337"/>
      <c r="W99" s="337"/>
      <c r="X99" s="337"/>
      <c r="Y99" s="337"/>
      <c r="Z99" s="337"/>
      <c r="AA99" s="337"/>
      <c r="AB99" s="337"/>
      <c r="AC99" s="337"/>
      <c r="AD99" s="337"/>
      <c r="AE99" s="337"/>
      <c r="AR99" s="463" t="s">
        <v>243</v>
      </c>
      <c r="AT99" s="463" t="s">
        <v>137</v>
      </c>
      <c r="AU99" s="463" t="s">
        <v>143</v>
      </c>
      <c r="AY99" s="323" t="s">
        <v>134</v>
      </c>
      <c r="BE99" s="464">
        <f>IF(N99="základní",J99,0)</f>
        <v>0</v>
      </c>
      <c r="BF99" s="464">
        <f>IF(N99="snížená",J99,0)</f>
        <v>0</v>
      </c>
      <c r="BG99" s="464">
        <f>IF(N99="zákl. přenesená",J99,0)</f>
        <v>0</v>
      </c>
      <c r="BH99" s="464">
        <f>IF(N99="sníž. přenesená",J99,0)</f>
        <v>0</v>
      </c>
      <c r="BI99" s="464">
        <f>IF(N99="nulová",J99,0)</f>
        <v>0</v>
      </c>
      <c r="BJ99" s="323" t="s">
        <v>79</v>
      </c>
      <c r="BK99" s="464">
        <f>ROUND(I99*H99,2)</f>
        <v>0</v>
      </c>
      <c r="BL99" s="323" t="s">
        <v>243</v>
      </c>
      <c r="BM99" s="463" t="s">
        <v>1338</v>
      </c>
    </row>
    <row r="100" spans="1:65" s="341" customFormat="1" ht="24.15" customHeight="1">
      <c r="A100" s="337"/>
      <c r="B100" s="338"/>
      <c r="C100" s="452" t="s">
        <v>194</v>
      </c>
      <c r="D100" s="452" t="s">
        <v>137</v>
      </c>
      <c r="E100" s="453" t="s">
        <v>1339</v>
      </c>
      <c r="F100" s="454" t="s">
        <v>1340</v>
      </c>
      <c r="G100" s="455" t="s">
        <v>454</v>
      </c>
      <c r="H100" s="456">
        <v>1</v>
      </c>
      <c r="I100" s="457"/>
      <c r="J100" s="458">
        <f>ROUND(I100*H100,2)</f>
        <v>0</v>
      </c>
      <c r="K100" s="454" t="s">
        <v>19</v>
      </c>
      <c r="L100" s="338"/>
      <c r="M100" s="459" t="s">
        <v>19</v>
      </c>
      <c r="N100" s="460" t="s">
        <v>42</v>
      </c>
      <c r="O100" s="337"/>
      <c r="P100" s="461">
        <f>O100*H100</f>
        <v>0</v>
      </c>
      <c r="Q100" s="461">
        <v>0</v>
      </c>
      <c r="R100" s="461">
        <f>Q100*H100</f>
        <v>0</v>
      </c>
      <c r="S100" s="461">
        <v>0</v>
      </c>
      <c r="T100" s="462">
        <f>S100*H100</f>
        <v>0</v>
      </c>
      <c r="U100" s="337"/>
      <c r="V100" s="337"/>
      <c r="W100" s="337"/>
      <c r="X100" s="337"/>
      <c r="Y100" s="337"/>
      <c r="Z100" s="337"/>
      <c r="AA100" s="337"/>
      <c r="AB100" s="337"/>
      <c r="AC100" s="337"/>
      <c r="AD100" s="337"/>
      <c r="AE100" s="337"/>
      <c r="AR100" s="463" t="s">
        <v>243</v>
      </c>
      <c r="AT100" s="463" t="s">
        <v>137</v>
      </c>
      <c r="AU100" s="463" t="s">
        <v>143</v>
      </c>
      <c r="AY100" s="323" t="s">
        <v>134</v>
      </c>
      <c r="BE100" s="464">
        <f>IF(N100="základní",J100,0)</f>
        <v>0</v>
      </c>
      <c r="BF100" s="464">
        <f>IF(N100="snížená",J100,0)</f>
        <v>0</v>
      </c>
      <c r="BG100" s="464">
        <f>IF(N100="zákl. přenesená",J100,0)</f>
        <v>0</v>
      </c>
      <c r="BH100" s="464">
        <f>IF(N100="sníž. přenesená",J100,0)</f>
        <v>0</v>
      </c>
      <c r="BI100" s="464">
        <f>IF(N100="nulová",J100,0)</f>
        <v>0</v>
      </c>
      <c r="BJ100" s="323" t="s">
        <v>79</v>
      </c>
      <c r="BK100" s="464">
        <f>ROUND(I100*H100,2)</f>
        <v>0</v>
      </c>
      <c r="BL100" s="323" t="s">
        <v>243</v>
      </c>
      <c r="BM100" s="463" t="s">
        <v>1341</v>
      </c>
    </row>
    <row r="101" spans="1:65" s="341" customFormat="1" ht="49" customHeight="1">
      <c r="A101" s="337"/>
      <c r="B101" s="338"/>
      <c r="C101" s="452" t="s">
        <v>201</v>
      </c>
      <c r="D101" s="452" t="s">
        <v>137</v>
      </c>
      <c r="E101" s="453" t="s">
        <v>1342</v>
      </c>
      <c r="F101" s="454" t="s">
        <v>1343</v>
      </c>
      <c r="G101" s="455" t="s">
        <v>166</v>
      </c>
      <c r="H101" s="456">
        <v>2.5000000000000001E-2</v>
      </c>
      <c r="I101" s="457"/>
      <c r="J101" s="458">
        <f>ROUND(I101*H101,2)</f>
        <v>0</v>
      </c>
      <c r="K101" s="454" t="s">
        <v>141</v>
      </c>
      <c r="L101" s="338"/>
      <c r="M101" s="459" t="s">
        <v>19</v>
      </c>
      <c r="N101" s="460" t="s">
        <v>42</v>
      </c>
      <c r="O101" s="337"/>
      <c r="P101" s="461">
        <f>O101*H101</f>
        <v>0</v>
      </c>
      <c r="Q101" s="461">
        <v>0</v>
      </c>
      <c r="R101" s="461">
        <f>Q101*H101</f>
        <v>0</v>
      </c>
      <c r="S101" s="461">
        <v>0</v>
      </c>
      <c r="T101" s="462">
        <f>S101*H101</f>
        <v>0</v>
      </c>
      <c r="U101" s="337"/>
      <c r="V101" s="337"/>
      <c r="W101" s="337"/>
      <c r="X101" s="337"/>
      <c r="Y101" s="337"/>
      <c r="Z101" s="337"/>
      <c r="AA101" s="337"/>
      <c r="AB101" s="337"/>
      <c r="AC101" s="337"/>
      <c r="AD101" s="337"/>
      <c r="AE101" s="337"/>
      <c r="AR101" s="463" t="s">
        <v>243</v>
      </c>
      <c r="AT101" s="463" t="s">
        <v>137</v>
      </c>
      <c r="AU101" s="463" t="s">
        <v>143</v>
      </c>
      <c r="AY101" s="323" t="s">
        <v>134</v>
      </c>
      <c r="BE101" s="464">
        <f>IF(N101="základní",J101,0)</f>
        <v>0</v>
      </c>
      <c r="BF101" s="464">
        <f>IF(N101="snížená",J101,0)</f>
        <v>0</v>
      </c>
      <c r="BG101" s="464">
        <f>IF(N101="zákl. přenesená",J101,0)</f>
        <v>0</v>
      </c>
      <c r="BH101" s="464">
        <f>IF(N101="sníž. přenesená",J101,0)</f>
        <v>0</v>
      </c>
      <c r="BI101" s="464">
        <f>IF(N101="nulová",J101,0)</f>
        <v>0</v>
      </c>
      <c r="BJ101" s="323" t="s">
        <v>79</v>
      </c>
      <c r="BK101" s="464">
        <f>ROUND(I101*H101,2)</f>
        <v>0</v>
      </c>
      <c r="BL101" s="323" t="s">
        <v>243</v>
      </c>
      <c r="BM101" s="463" t="s">
        <v>1344</v>
      </c>
    </row>
    <row r="102" spans="1:65" s="341" customFormat="1">
      <c r="A102" s="337"/>
      <c r="B102" s="338"/>
      <c r="C102" s="337"/>
      <c r="D102" s="465" t="s">
        <v>147</v>
      </c>
      <c r="E102" s="337"/>
      <c r="F102" s="466" t="s">
        <v>1345</v>
      </c>
      <c r="G102" s="337"/>
      <c r="H102" s="337"/>
      <c r="I102" s="467"/>
      <c r="J102" s="337"/>
      <c r="K102" s="337"/>
      <c r="L102" s="338"/>
      <c r="M102" s="468"/>
      <c r="O102" s="337"/>
      <c r="P102" s="337"/>
      <c r="Q102" s="337"/>
      <c r="R102" s="337"/>
      <c r="S102" s="337"/>
      <c r="T102" s="360"/>
      <c r="U102" s="337"/>
      <c r="V102" s="337"/>
      <c r="W102" s="337"/>
      <c r="X102" s="337"/>
      <c r="Y102" s="337"/>
      <c r="Z102" s="337"/>
      <c r="AA102" s="337"/>
      <c r="AB102" s="337"/>
      <c r="AC102" s="337"/>
      <c r="AD102" s="337"/>
      <c r="AE102" s="337"/>
      <c r="AT102" s="323" t="s">
        <v>147</v>
      </c>
      <c r="AU102" s="323" t="s">
        <v>143</v>
      </c>
    </row>
    <row r="103" spans="1:65" s="439" customFormat="1" ht="22.75" customHeight="1">
      <c r="B103" s="440"/>
      <c r="D103" s="441" t="s">
        <v>70</v>
      </c>
      <c r="E103" s="450" t="s">
        <v>1346</v>
      </c>
      <c r="F103" s="450" t="s">
        <v>1347</v>
      </c>
      <c r="I103" s="443"/>
      <c r="J103" s="451">
        <f>BK103</f>
        <v>0</v>
      </c>
      <c r="L103" s="440"/>
      <c r="M103" s="445"/>
      <c r="P103" s="446">
        <f>SUM(P104:P131)</f>
        <v>0</v>
      </c>
      <c r="R103" s="446">
        <f>SUM(R104:R131)</f>
        <v>2.3899999999999998E-3</v>
      </c>
      <c r="T103" s="447">
        <f>SUM(T104:T131)</f>
        <v>3.7099999999999998E-3</v>
      </c>
      <c r="AR103" s="441" t="s">
        <v>143</v>
      </c>
      <c r="AT103" s="448" t="s">
        <v>70</v>
      </c>
      <c r="AU103" s="448" t="s">
        <v>79</v>
      </c>
      <c r="AY103" s="441" t="s">
        <v>134</v>
      </c>
      <c r="BK103" s="449">
        <f>SUM(BK104:BK131)</f>
        <v>0</v>
      </c>
    </row>
    <row r="104" spans="1:65" s="341" customFormat="1" ht="16.5" customHeight="1">
      <c r="A104" s="337"/>
      <c r="B104" s="338"/>
      <c r="C104" s="452" t="s">
        <v>209</v>
      </c>
      <c r="D104" s="452" t="s">
        <v>137</v>
      </c>
      <c r="E104" s="453" t="s">
        <v>1352</v>
      </c>
      <c r="F104" s="454" t="s">
        <v>1353</v>
      </c>
      <c r="G104" s="455" t="s">
        <v>189</v>
      </c>
      <c r="H104" s="456">
        <v>2</v>
      </c>
      <c r="I104" s="457"/>
      <c r="J104" s="458">
        <f>ROUND(I104*H104,2)</f>
        <v>0</v>
      </c>
      <c r="K104" s="454" t="s">
        <v>141</v>
      </c>
      <c r="L104" s="338"/>
      <c r="M104" s="459" t="s">
        <v>19</v>
      </c>
      <c r="N104" s="460" t="s">
        <v>42</v>
      </c>
      <c r="O104" s="337"/>
      <c r="P104" s="461">
        <f>O104*H104</f>
        <v>0</v>
      </c>
      <c r="Q104" s="461">
        <v>0</v>
      </c>
      <c r="R104" s="461">
        <f>Q104*H104</f>
        <v>0</v>
      </c>
      <c r="S104" s="461">
        <v>2.7999999999999998E-4</v>
      </c>
      <c r="T104" s="462">
        <f>S104*H104</f>
        <v>5.5999999999999995E-4</v>
      </c>
      <c r="U104" s="337"/>
      <c r="V104" s="337"/>
      <c r="W104" s="337"/>
      <c r="X104" s="337"/>
      <c r="Y104" s="337"/>
      <c r="Z104" s="337"/>
      <c r="AA104" s="337"/>
      <c r="AB104" s="337"/>
      <c r="AC104" s="337"/>
      <c r="AD104" s="337"/>
      <c r="AE104" s="337"/>
      <c r="AR104" s="463" t="s">
        <v>243</v>
      </c>
      <c r="AT104" s="463" t="s">
        <v>137</v>
      </c>
      <c r="AU104" s="463" t="s">
        <v>143</v>
      </c>
      <c r="AY104" s="323" t="s">
        <v>134</v>
      </c>
      <c r="BE104" s="464">
        <f>IF(N104="základní",J104,0)</f>
        <v>0</v>
      </c>
      <c r="BF104" s="464">
        <f>IF(N104="snížená",J104,0)</f>
        <v>0</v>
      </c>
      <c r="BG104" s="464">
        <f>IF(N104="zákl. přenesená",J104,0)</f>
        <v>0</v>
      </c>
      <c r="BH104" s="464">
        <f>IF(N104="sníž. přenesená",J104,0)</f>
        <v>0</v>
      </c>
      <c r="BI104" s="464">
        <f>IF(N104="nulová",J104,0)</f>
        <v>0</v>
      </c>
      <c r="BJ104" s="323" t="s">
        <v>79</v>
      </c>
      <c r="BK104" s="464">
        <f>ROUND(I104*H104,2)</f>
        <v>0</v>
      </c>
      <c r="BL104" s="323" t="s">
        <v>243</v>
      </c>
      <c r="BM104" s="463" t="s">
        <v>1354</v>
      </c>
    </row>
    <row r="105" spans="1:65" s="341" customFormat="1">
      <c r="A105" s="337"/>
      <c r="B105" s="338"/>
      <c r="C105" s="337"/>
      <c r="D105" s="465" t="s">
        <v>147</v>
      </c>
      <c r="E105" s="337"/>
      <c r="F105" s="466" t="s">
        <v>1355</v>
      </c>
      <c r="G105" s="337"/>
      <c r="H105" s="337"/>
      <c r="I105" s="467"/>
      <c r="J105" s="337"/>
      <c r="K105" s="337"/>
      <c r="L105" s="338"/>
      <c r="M105" s="468"/>
      <c r="O105" s="337"/>
      <c r="P105" s="337"/>
      <c r="Q105" s="337"/>
      <c r="R105" s="337"/>
      <c r="S105" s="337"/>
      <c r="T105" s="360"/>
      <c r="U105" s="337"/>
      <c r="V105" s="337"/>
      <c r="W105" s="337"/>
      <c r="X105" s="337"/>
      <c r="Y105" s="337"/>
      <c r="Z105" s="337"/>
      <c r="AA105" s="337"/>
      <c r="AB105" s="337"/>
      <c r="AC105" s="337"/>
      <c r="AD105" s="337"/>
      <c r="AE105" s="337"/>
      <c r="AT105" s="323" t="s">
        <v>147</v>
      </c>
      <c r="AU105" s="323" t="s">
        <v>143</v>
      </c>
    </row>
    <row r="106" spans="1:65" s="341" customFormat="1" ht="24.15" customHeight="1">
      <c r="A106" s="337"/>
      <c r="B106" s="338"/>
      <c r="C106" s="452" t="s">
        <v>217</v>
      </c>
      <c r="D106" s="452" t="s">
        <v>137</v>
      </c>
      <c r="E106" s="453" t="s">
        <v>1360</v>
      </c>
      <c r="F106" s="454" t="s">
        <v>1361</v>
      </c>
      <c r="G106" s="455" t="s">
        <v>189</v>
      </c>
      <c r="H106" s="456">
        <v>2</v>
      </c>
      <c r="I106" s="457"/>
      <c r="J106" s="458">
        <f>ROUND(I106*H106,2)</f>
        <v>0</v>
      </c>
      <c r="K106" s="454" t="s">
        <v>141</v>
      </c>
      <c r="L106" s="338"/>
      <c r="M106" s="459" t="s">
        <v>19</v>
      </c>
      <c r="N106" s="460" t="s">
        <v>42</v>
      </c>
      <c r="O106" s="337"/>
      <c r="P106" s="461">
        <f>O106*H106</f>
        <v>0</v>
      </c>
      <c r="Q106" s="461">
        <v>7.2999999999999996E-4</v>
      </c>
      <c r="R106" s="461">
        <f>Q106*H106</f>
        <v>1.4599999999999999E-3</v>
      </c>
      <c r="S106" s="461">
        <v>0</v>
      </c>
      <c r="T106" s="462">
        <f>S106*H106</f>
        <v>0</v>
      </c>
      <c r="U106" s="337"/>
      <c r="V106" s="337"/>
      <c r="W106" s="337"/>
      <c r="X106" s="337"/>
      <c r="Y106" s="337"/>
      <c r="Z106" s="337"/>
      <c r="AA106" s="337"/>
      <c r="AB106" s="337"/>
      <c r="AC106" s="337"/>
      <c r="AD106" s="337"/>
      <c r="AE106" s="337"/>
      <c r="AR106" s="463" t="s">
        <v>243</v>
      </c>
      <c r="AT106" s="463" t="s">
        <v>137</v>
      </c>
      <c r="AU106" s="463" t="s">
        <v>143</v>
      </c>
      <c r="AY106" s="323" t="s">
        <v>134</v>
      </c>
      <c r="BE106" s="464">
        <f>IF(N106="základní",J106,0)</f>
        <v>0</v>
      </c>
      <c r="BF106" s="464">
        <f>IF(N106="snížená",J106,0)</f>
        <v>0</v>
      </c>
      <c r="BG106" s="464">
        <f>IF(N106="zákl. přenesená",J106,0)</f>
        <v>0</v>
      </c>
      <c r="BH106" s="464">
        <f>IF(N106="sníž. přenesená",J106,0)</f>
        <v>0</v>
      </c>
      <c r="BI106" s="464">
        <f>IF(N106="nulová",J106,0)</f>
        <v>0</v>
      </c>
      <c r="BJ106" s="323" t="s">
        <v>79</v>
      </c>
      <c r="BK106" s="464">
        <f>ROUND(I106*H106,2)</f>
        <v>0</v>
      </c>
      <c r="BL106" s="323" t="s">
        <v>243</v>
      </c>
      <c r="BM106" s="463" t="s">
        <v>1362</v>
      </c>
    </row>
    <row r="107" spans="1:65" s="341" customFormat="1">
      <c r="A107" s="337"/>
      <c r="B107" s="338"/>
      <c r="C107" s="337"/>
      <c r="D107" s="465" t="s">
        <v>147</v>
      </c>
      <c r="E107" s="337"/>
      <c r="F107" s="466" t="s">
        <v>1363</v>
      </c>
      <c r="G107" s="337"/>
      <c r="H107" s="337"/>
      <c r="I107" s="467"/>
      <c r="J107" s="337"/>
      <c r="K107" s="337"/>
      <c r="L107" s="338"/>
      <c r="M107" s="468"/>
      <c r="O107" s="337"/>
      <c r="P107" s="337"/>
      <c r="Q107" s="337"/>
      <c r="R107" s="337"/>
      <c r="S107" s="337"/>
      <c r="T107" s="360"/>
      <c r="U107" s="337"/>
      <c r="V107" s="337"/>
      <c r="W107" s="337"/>
      <c r="X107" s="337"/>
      <c r="Y107" s="337"/>
      <c r="Z107" s="337"/>
      <c r="AA107" s="337"/>
      <c r="AB107" s="337"/>
      <c r="AC107" s="337"/>
      <c r="AD107" s="337"/>
      <c r="AE107" s="337"/>
      <c r="AT107" s="323" t="s">
        <v>147</v>
      </c>
      <c r="AU107" s="323" t="s">
        <v>143</v>
      </c>
    </row>
    <row r="108" spans="1:65" s="341" customFormat="1" ht="24.15" customHeight="1">
      <c r="A108" s="337"/>
      <c r="B108" s="338"/>
      <c r="C108" s="452" t="s">
        <v>222</v>
      </c>
      <c r="D108" s="452" t="s">
        <v>137</v>
      </c>
      <c r="E108" s="453" t="s">
        <v>1368</v>
      </c>
      <c r="F108" s="454" t="s">
        <v>1369</v>
      </c>
      <c r="G108" s="455" t="s">
        <v>1370</v>
      </c>
      <c r="H108" s="456">
        <v>1</v>
      </c>
      <c r="I108" s="457"/>
      <c r="J108" s="458">
        <f>ROUND(I108*H108,2)</f>
        <v>0</v>
      </c>
      <c r="K108" s="454" t="s">
        <v>141</v>
      </c>
      <c r="L108" s="338"/>
      <c r="M108" s="459" t="s">
        <v>19</v>
      </c>
      <c r="N108" s="460" t="s">
        <v>42</v>
      </c>
      <c r="O108" s="337"/>
      <c r="P108" s="461">
        <f>O108*H108</f>
        <v>0</v>
      </c>
      <c r="Q108" s="461">
        <v>0</v>
      </c>
      <c r="R108" s="461">
        <f>Q108*H108</f>
        <v>0</v>
      </c>
      <c r="S108" s="461">
        <v>0</v>
      </c>
      <c r="T108" s="462">
        <f>S108*H108</f>
        <v>0</v>
      </c>
      <c r="U108" s="337"/>
      <c r="V108" s="337"/>
      <c r="W108" s="337"/>
      <c r="X108" s="337"/>
      <c r="Y108" s="337"/>
      <c r="Z108" s="337"/>
      <c r="AA108" s="337"/>
      <c r="AB108" s="337"/>
      <c r="AC108" s="337"/>
      <c r="AD108" s="337"/>
      <c r="AE108" s="337"/>
      <c r="AR108" s="463" t="s">
        <v>243</v>
      </c>
      <c r="AT108" s="463" t="s">
        <v>137</v>
      </c>
      <c r="AU108" s="463" t="s">
        <v>143</v>
      </c>
      <c r="AY108" s="323" t="s">
        <v>134</v>
      </c>
      <c r="BE108" s="464">
        <f>IF(N108="základní",J108,0)</f>
        <v>0</v>
      </c>
      <c r="BF108" s="464">
        <f>IF(N108="snížená",J108,0)</f>
        <v>0</v>
      </c>
      <c r="BG108" s="464">
        <f>IF(N108="zákl. přenesená",J108,0)</f>
        <v>0</v>
      </c>
      <c r="BH108" s="464">
        <f>IF(N108="sníž. přenesená",J108,0)</f>
        <v>0</v>
      </c>
      <c r="BI108" s="464">
        <f>IF(N108="nulová",J108,0)</f>
        <v>0</v>
      </c>
      <c r="BJ108" s="323" t="s">
        <v>79</v>
      </c>
      <c r="BK108" s="464">
        <f>ROUND(I108*H108,2)</f>
        <v>0</v>
      </c>
      <c r="BL108" s="323" t="s">
        <v>243</v>
      </c>
      <c r="BM108" s="463" t="s">
        <v>1371</v>
      </c>
    </row>
    <row r="109" spans="1:65" s="341" customFormat="1">
      <c r="A109" s="337"/>
      <c r="B109" s="338"/>
      <c r="C109" s="337"/>
      <c r="D109" s="465" t="s">
        <v>147</v>
      </c>
      <c r="E109" s="337"/>
      <c r="F109" s="466" t="s">
        <v>1372</v>
      </c>
      <c r="G109" s="337"/>
      <c r="H109" s="337"/>
      <c r="I109" s="467"/>
      <c r="J109" s="337"/>
      <c r="K109" s="337"/>
      <c r="L109" s="338"/>
      <c r="M109" s="468"/>
      <c r="O109" s="337"/>
      <c r="P109" s="337"/>
      <c r="Q109" s="337"/>
      <c r="R109" s="337"/>
      <c r="S109" s="337"/>
      <c r="T109" s="360"/>
      <c r="U109" s="337"/>
      <c r="V109" s="337"/>
      <c r="W109" s="337"/>
      <c r="X109" s="337"/>
      <c r="Y109" s="337"/>
      <c r="Z109" s="337"/>
      <c r="AA109" s="337"/>
      <c r="AB109" s="337"/>
      <c r="AC109" s="337"/>
      <c r="AD109" s="337"/>
      <c r="AE109" s="337"/>
      <c r="AT109" s="323" t="s">
        <v>147</v>
      </c>
      <c r="AU109" s="323" t="s">
        <v>143</v>
      </c>
    </row>
    <row r="110" spans="1:65" s="341" customFormat="1" ht="55.5" customHeight="1">
      <c r="A110" s="337"/>
      <c r="B110" s="338"/>
      <c r="C110" s="452" t="s">
        <v>229</v>
      </c>
      <c r="D110" s="452" t="s">
        <v>137</v>
      </c>
      <c r="E110" s="453" t="s">
        <v>1373</v>
      </c>
      <c r="F110" s="454" t="s">
        <v>1374</v>
      </c>
      <c r="G110" s="455" t="s">
        <v>189</v>
      </c>
      <c r="H110" s="456">
        <v>2</v>
      </c>
      <c r="I110" s="457"/>
      <c r="J110" s="458">
        <f>ROUND(I110*H110,2)</f>
        <v>0</v>
      </c>
      <c r="K110" s="454" t="s">
        <v>141</v>
      </c>
      <c r="L110" s="338"/>
      <c r="M110" s="459" t="s">
        <v>19</v>
      </c>
      <c r="N110" s="460" t="s">
        <v>42</v>
      </c>
      <c r="O110" s="337"/>
      <c r="P110" s="461">
        <f>O110*H110</f>
        <v>0</v>
      </c>
      <c r="Q110" s="461">
        <v>6.9999999999999994E-5</v>
      </c>
      <c r="R110" s="461">
        <f>Q110*H110</f>
        <v>1.3999999999999999E-4</v>
      </c>
      <c r="S110" s="461">
        <v>0</v>
      </c>
      <c r="T110" s="462">
        <f>S110*H110</f>
        <v>0</v>
      </c>
      <c r="U110" s="337"/>
      <c r="V110" s="337"/>
      <c r="W110" s="337"/>
      <c r="X110" s="337"/>
      <c r="Y110" s="337"/>
      <c r="Z110" s="337"/>
      <c r="AA110" s="337"/>
      <c r="AB110" s="337"/>
      <c r="AC110" s="337"/>
      <c r="AD110" s="337"/>
      <c r="AE110" s="337"/>
      <c r="AR110" s="463" t="s">
        <v>243</v>
      </c>
      <c r="AT110" s="463" t="s">
        <v>137</v>
      </c>
      <c r="AU110" s="463" t="s">
        <v>143</v>
      </c>
      <c r="AY110" s="323" t="s">
        <v>134</v>
      </c>
      <c r="BE110" s="464">
        <f>IF(N110="základní",J110,0)</f>
        <v>0</v>
      </c>
      <c r="BF110" s="464">
        <f>IF(N110="snížená",J110,0)</f>
        <v>0</v>
      </c>
      <c r="BG110" s="464">
        <f>IF(N110="zákl. přenesená",J110,0)</f>
        <v>0</v>
      </c>
      <c r="BH110" s="464">
        <f>IF(N110="sníž. přenesená",J110,0)</f>
        <v>0</v>
      </c>
      <c r="BI110" s="464">
        <f>IF(N110="nulová",J110,0)</f>
        <v>0</v>
      </c>
      <c r="BJ110" s="323" t="s">
        <v>79</v>
      </c>
      <c r="BK110" s="464">
        <f>ROUND(I110*H110,2)</f>
        <v>0</v>
      </c>
      <c r="BL110" s="323" t="s">
        <v>243</v>
      </c>
      <c r="BM110" s="463" t="s">
        <v>1375</v>
      </c>
    </row>
    <row r="111" spans="1:65" s="341" customFormat="1">
      <c r="A111" s="337"/>
      <c r="B111" s="338"/>
      <c r="C111" s="337"/>
      <c r="D111" s="465" t="s">
        <v>147</v>
      </c>
      <c r="E111" s="337"/>
      <c r="F111" s="466" t="s">
        <v>1376</v>
      </c>
      <c r="G111" s="337"/>
      <c r="H111" s="337"/>
      <c r="I111" s="467"/>
      <c r="J111" s="337"/>
      <c r="K111" s="337"/>
      <c r="L111" s="338"/>
      <c r="M111" s="468"/>
      <c r="O111" s="337"/>
      <c r="P111" s="337"/>
      <c r="Q111" s="337"/>
      <c r="R111" s="337"/>
      <c r="S111" s="337"/>
      <c r="T111" s="360"/>
      <c r="U111" s="337"/>
      <c r="V111" s="337"/>
      <c r="W111" s="337"/>
      <c r="X111" s="337"/>
      <c r="Y111" s="337"/>
      <c r="Z111" s="337"/>
      <c r="AA111" s="337"/>
      <c r="AB111" s="337"/>
      <c r="AC111" s="337"/>
      <c r="AD111" s="337"/>
      <c r="AE111" s="337"/>
      <c r="AT111" s="323" t="s">
        <v>147</v>
      </c>
      <c r="AU111" s="323" t="s">
        <v>143</v>
      </c>
    </row>
    <row r="112" spans="1:65" s="341" customFormat="1" ht="24.15" customHeight="1">
      <c r="A112" s="337"/>
      <c r="B112" s="338"/>
      <c r="C112" s="452" t="s">
        <v>234</v>
      </c>
      <c r="D112" s="452" t="s">
        <v>137</v>
      </c>
      <c r="E112" s="453" t="s">
        <v>1385</v>
      </c>
      <c r="F112" s="454" t="s">
        <v>1386</v>
      </c>
      <c r="G112" s="455" t="s">
        <v>153</v>
      </c>
      <c r="H112" s="456">
        <v>3</v>
      </c>
      <c r="I112" s="457"/>
      <c r="J112" s="458">
        <f>ROUND(I112*H112,2)</f>
        <v>0</v>
      </c>
      <c r="K112" s="454" t="s">
        <v>141</v>
      </c>
      <c r="L112" s="338"/>
      <c r="M112" s="459" t="s">
        <v>19</v>
      </c>
      <c r="N112" s="460" t="s">
        <v>42</v>
      </c>
      <c r="O112" s="337"/>
      <c r="P112" s="461">
        <f>O112*H112</f>
        <v>0</v>
      </c>
      <c r="Q112" s="461">
        <v>0</v>
      </c>
      <c r="R112" s="461">
        <f>Q112*H112</f>
        <v>0</v>
      </c>
      <c r="S112" s="461">
        <v>0</v>
      </c>
      <c r="T112" s="462">
        <f>S112*H112</f>
        <v>0</v>
      </c>
      <c r="U112" s="337"/>
      <c r="V112" s="337"/>
      <c r="W112" s="337"/>
      <c r="X112" s="337"/>
      <c r="Y112" s="337"/>
      <c r="Z112" s="337"/>
      <c r="AA112" s="337"/>
      <c r="AB112" s="337"/>
      <c r="AC112" s="337"/>
      <c r="AD112" s="337"/>
      <c r="AE112" s="337"/>
      <c r="AR112" s="463" t="s">
        <v>243</v>
      </c>
      <c r="AT112" s="463" t="s">
        <v>137</v>
      </c>
      <c r="AU112" s="463" t="s">
        <v>143</v>
      </c>
      <c r="AY112" s="323" t="s">
        <v>134</v>
      </c>
      <c r="BE112" s="464">
        <f>IF(N112="základní",J112,0)</f>
        <v>0</v>
      </c>
      <c r="BF112" s="464">
        <f>IF(N112="snížená",J112,0)</f>
        <v>0</v>
      </c>
      <c r="BG112" s="464">
        <f>IF(N112="zákl. přenesená",J112,0)</f>
        <v>0</v>
      </c>
      <c r="BH112" s="464">
        <f>IF(N112="sníž. přenesená",J112,0)</f>
        <v>0</v>
      </c>
      <c r="BI112" s="464">
        <f>IF(N112="nulová",J112,0)</f>
        <v>0</v>
      </c>
      <c r="BJ112" s="323" t="s">
        <v>79</v>
      </c>
      <c r="BK112" s="464">
        <f>ROUND(I112*H112,2)</f>
        <v>0</v>
      </c>
      <c r="BL112" s="323" t="s">
        <v>243</v>
      </c>
      <c r="BM112" s="463" t="s">
        <v>1387</v>
      </c>
    </row>
    <row r="113" spans="1:65" s="341" customFormat="1">
      <c r="A113" s="337"/>
      <c r="B113" s="338"/>
      <c r="C113" s="337"/>
      <c r="D113" s="465" t="s">
        <v>147</v>
      </c>
      <c r="E113" s="337"/>
      <c r="F113" s="466" t="s">
        <v>1388</v>
      </c>
      <c r="G113" s="337"/>
      <c r="H113" s="337"/>
      <c r="I113" s="467"/>
      <c r="J113" s="337"/>
      <c r="K113" s="337"/>
      <c r="L113" s="338"/>
      <c r="M113" s="468"/>
      <c r="O113" s="337"/>
      <c r="P113" s="337"/>
      <c r="Q113" s="337"/>
      <c r="R113" s="337"/>
      <c r="S113" s="337"/>
      <c r="T113" s="360"/>
      <c r="U113" s="337"/>
      <c r="V113" s="337"/>
      <c r="W113" s="337"/>
      <c r="X113" s="337"/>
      <c r="Y113" s="337"/>
      <c r="Z113" s="337"/>
      <c r="AA113" s="337"/>
      <c r="AB113" s="337"/>
      <c r="AC113" s="337"/>
      <c r="AD113" s="337"/>
      <c r="AE113" s="337"/>
      <c r="AT113" s="323" t="s">
        <v>147</v>
      </c>
      <c r="AU113" s="323" t="s">
        <v>143</v>
      </c>
    </row>
    <row r="114" spans="1:65" s="341" customFormat="1" ht="33" customHeight="1">
      <c r="A114" s="337"/>
      <c r="B114" s="338"/>
      <c r="C114" s="452" t="s">
        <v>8</v>
      </c>
      <c r="D114" s="452" t="s">
        <v>137</v>
      </c>
      <c r="E114" s="453" t="s">
        <v>1389</v>
      </c>
      <c r="F114" s="454" t="s">
        <v>1390</v>
      </c>
      <c r="G114" s="455" t="s">
        <v>153</v>
      </c>
      <c r="H114" s="456">
        <v>1</v>
      </c>
      <c r="I114" s="457"/>
      <c r="J114" s="458">
        <f>ROUND(I114*H114,2)</f>
        <v>0</v>
      </c>
      <c r="K114" s="454" t="s">
        <v>141</v>
      </c>
      <c r="L114" s="338"/>
      <c r="M114" s="459" t="s">
        <v>19</v>
      </c>
      <c r="N114" s="460" t="s">
        <v>42</v>
      </c>
      <c r="O114" s="337"/>
      <c r="P114" s="461">
        <f>O114*H114</f>
        <v>0</v>
      </c>
      <c r="Q114" s="461">
        <v>0</v>
      </c>
      <c r="R114" s="461">
        <f>Q114*H114</f>
        <v>0</v>
      </c>
      <c r="S114" s="461">
        <v>0</v>
      </c>
      <c r="T114" s="462">
        <f>S114*H114</f>
        <v>0</v>
      </c>
      <c r="U114" s="337"/>
      <c r="V114" s="337"/>
      <c r="W114" s="337"/>
      <c r="X114" s="337"/>
      <c r="Y114" s="337"/>
      <c r="Z114" s="337"/>
      <c r="AA114" s="337"/>
      <c r="AB114" s="337"/>
      <c r="AC114" s="337"/>
      <c r="AD114" s="337"/>
      <c r="AE114" s="337"/>
      <c r="AR114" s="463" t="s">
        <v>243</v>
      </c>
      <c r="AT114" s="463" t="s">
        <v>137</v>
      </c>
      <c r="AU114" s="463" t="s">
        <v>143</v>
      </c>
      <c r="AY114" s="323" t="s">
        <v>134</v>
      </c>
      <c r="BE114" s="464">
        <f>IF(N114="základní",J114,0)</f>
        <v>0</v>
      </c>
      <c r="BF114" s="464">
        <f>IF(N114="snížená",J114,0)</f>
        <v>0</v>
      </c>
      <c r="BG114" s="464">
        <f>IF(N114="zákl. přenesená",J114,0)</f>
        <v>0</v>
      </c>
      <c r="BH114" s="464">
        <f>IF(N114="sníž. přenesená",J114,0)</f>
        <v>0</v>
      </c>
      <c r="BI114" s="464">
        <f>IF(N114="nulová",J114,0)</f>
        <v>0</v>
      </c>
      <c r="BJ114" s="323" t="s">
        <v>79</v>
      </c>
      <c r="BK114" s="464">
        <f>ROUND(I114*H114,2)</f>
        <v>0</v>
      </c>
      <c r="BL114" s="323" t="s">
        <v>243</v>
      </c>
      <c r="BM114" s="463" t="s">
        <v>1391</v>
      </c>
    </row>
    <row r="115" spans="1:65" s="341" customFormat="1">
      <c r="A115" s="337"/>
      <c r="B115" s="338"/>
      <c r="C115" s="337"/>
      <c r="D115" s="465" t="s">
        <v>147</v>
      </c>
      <c r="E115" s="337"/>
      <c r="F115" s="466" t="s">
        <v>1392</v>
      </c>
      <c r="G115" s="337"/>
      <c r="H115" s="337"/>
      <c r="I115" s="467"/>
      <c r="J115" s="337"/>
      <c r="K115" s="337"/>
      <c r="L115" s="338"/>
      <c r="M115" s="468"/>
      <c r="O115" s="337"/>
      <c r="P115" s="337"/>
      <c r="Q115" s="337"/>
      <c r="R115" s="337"/>
      <c r="S115" s="337"/>
      <c r="T115" s="360"/>
      <c r="U115" s="337"/>
      <c r="V115" s="337"/>
      <c r="W115" s="337"/>
      <c r="X115" s="337"/>
      <c r="Y115" s="337"/>
      <c r="Z115" s="337"/>
      <c r="AA115" s="337"/>
      <c r="AB115" s="337"/>
      <c r="AC115" s="337"/>
      <c r="AD115" s="337"/>
      <c r="AE115" s="337"/>
      <c r="AT115" s="323" t="s">
        <v>147</v>
      </c>
      <c r="AU115" s="323" t="s">
        <v>143</v>
      </c>
    </row>
    <row r="116" spans="1:65" s="341" customFormat="1" ht="24.15" customHeight="1">
      <c r="A116" s="337"/>
      <c r="B116" s="338"/>
      <c r="C116" s="452" t="s">
        <v>243</v>
      </c>
      <c r="D116" s="452" t="s">
        <v>137</v>
      </c>
      <c r="E116" s="453" t="s">
        <v>1393</v>
      </c>
      <c r="F116" s="454" t="s">
        <v>1394</v>
      </c>
      <c r="G116" s="455" t="s">
        <v>153</v>
      </c>
      <c r="H116" s="456">
        <v>3</v>
      </c>
      <c r="I116" s="457"/>
      <c r="J116" s="458">
        <f>ROUND(I116*H116,2)</f>
        <v>0</v>
      </c>
      <c r="K116" s="454" t="s">
        <v>141</v>
      </c>
      <c r="L116" s="338"/>
      <c r="M116" s="459" t="s">
        <v>19</v>
      </c>
      <c r="N116" s="460" t="s">
        <v>42</v>
      </c>
      <c r="O116" s="337"/>
      <c r="P116" s="461">
        <f>O116*H116</f>
        <v>0</v>
      </c>
      <c r="Q116" s="461">
        <v>1.2999999999999999E-4</v>
      </c>
      <c r="R116" s="461">
        <f>Q116*H116</f>
        <v>3.8999999999999994E-4</v>
      </c>
      <c r="S116" s="461">
        <v>0</v>
      </c>
      <c r="T116" s="462">
        <f>S116*H116</f>
        <v>0</v>
      </c>
      <c r="U116" s="337"/>
      <c r="V116" s="337"/>
      <c r="W116" s="337"/>
      <c r="X116" s="337"/>
      <c r="Y116" s="337"/>
      <c r="Z116" s="337"/>
      <c r="AA116" s="337"/>
      <c r="AB116" s="337"/>
      <c r="AC116" s="337"/>
      <c r="AD116" s="337"/>
      <c r="AE116" s="337"/>
      <c r="AR116" s="463" t="s">
        <v>243</v>
      </c>
      <c r="AT116" s="463" t="s">
        <v>137</v>
      </c>
      <c r="AU116" s="463" t="s">
        <v>143</v>
      </c>
      <c r="AY116" s="323" t="s">
        <v>134</v>
      </c>
      <c r="BE116" s="464">
        <f>IF(N116="základní",J116,0)</f>
        <v>0</v>
      </c>
      <c r="BF116" s="464">
        <f>IF(N116="snížená",J116,0)</f>
        <v>0</v>
      </c>
      <c r="BG116" s="464">
        <f>IF(N116="zákl. přenesená",J116,0)</f>
        <v>0</v>
      </c>
      <c r="BH116" s="464">
        <f>IF(N116="sníž. přenesená",J116,0)</f>
        <v>0</v>
      </c>
      <c r="BI116" s="464">
        <f>IF(N116="nulová",J116,0)</f>
        <v>0</v>
      </c>
      <c r="BJ116" s="323" t="s">
        <v>79</v>
      </c>
      <c r="BK116" s="464">
        <f>ROUND(I116*H116,2)</f>
        <v>0</v>
      </c>
      <c r="BL116" s="323" t="s">
        <v>243</v>
      </c>
      <c r="BM116" s="463" t="s">
        <v>1395</v>
      </c>
    </row>
    <row r="117" spans="1:65" s="341" customFormat="1">
      <c r="A117" s="337"/>
      <c r="B117" s="338"/>
      <c r="C117" s="337"/>
      <c r="D117" s="465" t="s">
        <v>147</v>
      </c>
      <c r="E117" s="337"/>
      <c r="F117" s="466" t="s">
        <v>1396</v>
      </c>
      <c r="G117" s="337"/>
      <c r="H117" s="337"/>
      <c r="I117" s="467"/>
      <c r="J117" s="337"/>
      <c r="K117" s="337"/>
      <c r="L117" s="338"/>
      <c r="M117" s="468"/>
      <c r="O117" s="337"/>
      <c r="P117" s="337"/>
      <c r="Q117" s="337"/>
      <c r="R117" s="337"/>
      <c r="S117" s="337"/>
      <c r="T117" s="360"/>
      <c r="U117" s="337"/>
      <c r="V117" s="337"/>
      <c r="W117" s="337"/>
      <c r="X117" s="337"/>
      <c r="Y117" s="337"/>
      <c r="Z117" s="337"/>
      <c r="AA117" s="337"/>
      <c r="AB117" s="337"/>
      <c r="AC117" s="337"/>
      <c r="AD117" s="337"/>
      <c r="AE117" s="337"/>
      <c r="AT117" s="323" t="s">
        <v>147</v>
      </c>
      <c r="AU117" s="323" t="s">
        <v>143</v>
      </c>
    </row>
    <row r="118" spans="1:65" s="341" customFormat="1" ht="24.15" customHeight="1">
      <c r="A118" s="337"/>
      <c r="B118" s="338"/>
      <c r="C118" s="452" t="s">
        <v>248</v>
      </c>
      <c r="D118" s="452" t="s">
        <v>137</v>
      </c>
      <c r="E118" s="453" t="s">
        <v>1397</v>
      </c>
      <c r="F118" s="454" t="s">
        <v>1398</v>
      </c>
      <c r="G118" s="455" t="s">
        <v>153</v>
      </c>
      <c r="H118" s="456">
        <v>1</v>
      </c>
      <c r="I118" s="457"/>
      <c r="J118" s="458">
        <f>ROUND(I118*H118,2)</f>
        <v>0</v>
      </c>
      <c r="K118" s="454" t="s">
        <v>141</v>
      </c>
      <c r="L118" s="338"/>
      <c r="M118" s="459" t="s">
        <v>19</v>
      </c>
      <c r="N118" s="460" t="s">
        <v>42</v>
      </c>
      <c r="O118" s="337"/>
      <c r="P118" s="461">
        <f>O118*H118</f>
        <v>0</v>
      </c>
      <c r="Q118" s="461">
        <v>0</v>
      </c>
      <c r="R118" s="461">
        <f>Q118*H118</f>
        <v>0</v>
      </c>
      <c r="S118" s="461">
        <v>6.8999999999999997E-4</v>
      </c>
      <c r="T118" s="462">
        <f>S118*H118</f>
        <v>6.8999999999999997E-4</v>
      </c>
      <c r="U118" s="337"/>
      <c r="V118" s="337"/>
      <c r="W118" s="337"/>
      <c r="X118" s="337"/>
      <c r="Y118" s="337"/>
      <c r="Z118" s="337"/>
      <c r="AA118" s="337"/>
      <c r="AB118" s="337"/>
      <c r="AC118" s="337"/>
      <c r="AD118" s="337"/>
      <c r="AE118" s="337"/>
      <c r="AR118" s="463" t="s">
        <v>243</v>
      </c>
      <c r="AT118" s="463" t="s">
        <v>137</v>
      </c>
      <c r="AU118" s="463" t="s">
        <v>143</v>
      </c>
      <c r="AY118" s="323" t="s">
        <v>134</v>
      </c>
      <c r="BE118" s="464">
        <f>IF(N118="základní",J118,0)</f>
        <v>0</v>
      </c>
      <c r="BF118" s="464">
        <f>IF(N118="snížená",J118,0)</f>
        <v>0</v>
      </c>
      <c r="BG118" s="464">
        <f>IF(N118="zákl. přenesená",J118,0)</f>
        <v>0</v>
      </c>
      <c r="BH118" s="464">
        <f>IF(N118="sníž. přenesená",J118,0)</f>
        <v>0</v>
      </c>
      <c r="BI118" s="464">
        <f>IF(N118="nulová",J118,0)</f>
        <v>0</v>
      </c>
      <c r="BJ118" s="323" t="s">
        <v>79</v>
      </c>
      <c r="BK118" s="464">
        <f>ROUND(I118*H118,2)</f>
        <v>0</v>
      </c>
      <c r="BL118" s="323" t="s">
        <v>243</v>
      </c>
      <c r="BM118" s="463" t="s">
        <v>1399</v>
      </c>
    </row>
    <row r="119" spans="1:65" s="341" customFormat="1">
      <c r="A119" s="337"/>
      <c r="B119" s="338"/>
      <c r="C119" s="337"/>
      <c r="D119" s="465" t="s">
        <v>147</v>
      </c>
      <c r="E119" s="337"/>
      <c r="F119" s="466" t="s">
        <v>1400</v>
      </c>
      <c r="G119" s="337"/>
      <c r="H119" s="337"/>
      <c r="I119" s="467"/>
      <c r="J119" s="337"/>
      <c r="K119" s="337"/>
      <c r="L119" s="338"/>
      <c r="M119" s="468"/>
      <c r="O119" s="337"/>
      <c r="P119" s="337"/>
      <c r="Q119" s="337"/>
      <c r="R119" s="337"/>
      <c r="S119" s="337"/>
      <c r="T119" s="360"/>
      <c r="U119" s="337"/>
      <c r="V119" s="337"/>
      <c r="W119" s="337"/>
      <c r="X119" s="337"/>
      <c r="Y119" s="337"/>
      <c r="Z119" s="337"/>
      <c r="AA119" s="337"/>
      <c r="AB119" s="337"/>
      <c r="AC119" s="337"/>
      <c r="AD119" s="337"/>
      <c r="AE119" s="337"/>
      <c r="AT119" s="323" t="s">
        <v>147</v>
      </c>
      <c r="AU119" s="323" t="s">
        <v>143</v>
      </c>
    </row>
    <row r="120" spans="1:65" s="341" customFormat="1" ht="24.15" customHeight="1">
      <c r="A120" s="337"/>
      <c r="B120" s="338"/>
      <c r="C120" s="452" t="s">
        <v>255</v>
      </c>
      <c r="D120" s="452" t="s">
        <v>137</v>
      </c>
      <c r="E120" s="453" t="s">
        <v>1401</v>
      </c>
      <c r="F120" s="454" t="s">
        <v>1402</v>
      </c>
      <c r="G120" s="455" t="s">
        <v>153</v>
      </c>
      <c r="H120" s="456">
        <v>2</v>
      </c>
      <c r="I120" s="457"/>
      <c r="J120" s="458">
        <f>ROUND(I120*H120,2)</f>
        <v>0</v>
      </c>
      <c r="K120" s="454" t="s">
        <v>141</v>
      </c>
      <c r="L120" s="338"/>
      <c r="M120" s="459" t="s">
        <v>19</v>
      </c>
      <c r="N120" s="460" t="s">
        <v>42</v>
      </c>
      <c r="O120" s="337"/>
      <c r="P120" s="461">
        <f>O120*H120</f>
        <v>0</v>
      </c>
      <c r="Q120" s="461">
        <v>0</v>
      </c>
      <c r="R120" s="461">
        <f>Q120*H120</f>
        <v>0</v>
      </c>
      <c r="S120" s="461">
        <v>1.23E-3</v>
      </c>
      <c r="T120" s="462">
        <f>S120*H120</f>
        <v>2.4599999999999999E-3</v>
      </c>
      <c r="U120" s="337"/>
      <c r="V120" s="337"/>
      <c r="W120" s="337"/>
      <c r="X120" s="337"/>
      <c r="Y120" s="337"/>
      <c r="Z120" s="337"/>
      <c r="AA120" s="337"/>
      <c r="AB120" s="337"/>
      <c r="AC120" s="337"/>
      <c r="AD120" s="337"/>
      <c r="AE120" s="337"/>
      <c r="AR120" s="463" t="s">
        <v>243</v>
      </c>
      <c r="AT120" s="463" t="s">
        <v>137</v>
      </c>
      <c r="AU120" s="463" t="s">
        <v>143</v>
      </c>
      <c r="AY120" s="323" t="s">
        <v>134</v>
      </c>
      <c r="BE120" s="464">
        <f>IF(N120="základní",J120,0)</f>
        <v>0</v>
      </c>
      <c r="BF120" s="464">
        <f>IF(N120="snížená",J120,0)</f>
        <v>0</v>
      </c>
      <c r="BG120" s="464">
        <f>IF(N120="zákl. přenesená",J120,0)</f>
        <v>0</v>
      </c>
      <c r="BH120" s="464">
        <f>IF(N120="sníž. přenesená",J120,0)</f>
        <v>0</v>
      </c>
      <c r="BI120" s="464">
        <f>IF(N120="nulová",J120,0)</f>
        <v>0</v>
      </c>
      <c r="BJ120" s="323" t="s">
        <v>79</v>
      </c>
      <c r="BK120" s="464">
        <f>ROUND(I120*H120,2)</f>
        <v>0</v>
      </c>
      <c r="BL120" s="323" t="s">
        <v>243</v>
      </c>
      <c r="BM120" s="463" t="s">
        <v>1403</v>
      </c>
    </row>
    <row r="121" spans="1:65" s="341" customFormat="1">
      <c r="A121" s="337"/>
      <c r="B121" s="338"/>
      <c r="C121" s="337"/>
      <c r="D121" s="465" t="s">
        <v>147</v>
      </c>
      <c r="E121" s="337"/>
      <c r="F121" s="466" t="s">
        <v>1404</v>
      </c>
      <c r="G121" s="337"/>
      <c r="H121" s="337"/>
      <c r="I121" s="467"/>
      <c r="J121" s="337"/>
      <c r="K121" s="337"/>
      <c r="L121" s="338"/>
      <c r="M121" s="468"/>
      <c r="O121" s="337"/>
      <c r="P121" s="337"/>
      <c r="Q121" s="337"/>
      <c r="R121" s="337"/>
      <c r="S121" s="337"/>
      <c r="T121" s="360"/>
      <c r="U121" s="337"/>
      <c r="V121" s="337"/>
      <c r="W121" s="337"/>
      <c r="X121" s="337"/>
      <c r="Y121" s="337"/>
      <c r="Z121" s="337"/>
      <c r="AA121" s="337"/>
      <c r="AB121" s="337"/>
      <c r="AC121" s="337"/>
      <c r="AD121" s="337"/>
      <c r="AE121" s="337"/>
      <c r="AT121" s="323" t="s">
        <v>147</v>
      </c>
      <c r="AU121" s="323" t="s">
        <v>143</v>
      </c>
    </row>
    <row r="122" spans="1:65" s="341" customFormat="1" ht="37.75" customHeight="1">
      <c r="A122" s="337"/>
      <c r="B122" s="338"/>
      <c r="C122" s="452" t="s">
        <v>262</v>
      </c>
      <c r="D122" s="452" t="s">
        <v>137</v>
      </c>
      <c r="E122" s="453" t="s">
        <v>1413</v>
      </c>
      <c r="F122" s="454" t="s">
        <v>1414</v>
      </c>
      <c r="G122" s="455" t="s">
        <v>189</v>
      </c>
      <c r="H122" s="456">
        <v>2</v>
      </c>
      <c r="I122" s="457"/>
      <c r="J122" s="458">
        <f>ROUND(I122*H122,2)</f>
        <v>0</v>
      </c>
      <c r="K122" s="454" t="s">
        <v>141</v>
      </c>
      <c r="L122" s="338"/>
      <c r="M122" s="459" t="s">
        <v>19</v>
      </c>
      <c r="N122" s="460" t="s">
        <v>42</v>
      </c>
      <c r="O122" s="337"/>
      <c r="P122" s="461">
        <f>O122*H122</f>
        <v>0</v>
      </c>
      <c r="Q122" s="461">
        <v>1.9000000000000001E-4</v>
      </c>
      <c r="R122" s="461">
        <f>Q122*H122</f>
        <v>3.8000000000000002E-4</v>
      </c>
      <c r="S122" s="461">
        <v>0</v>
      </c>
      <c r="T122" s="462">
        <f>S122*H122</f>
        <v>0</v>
      </c>
      <c r="U122" s="337"/>
      <c r="V122" s="337"/>
      <c r="W122" s="337"/>
      <c r="X122" s="337"/>
      <c r="Y122" s="337"/>
      <c r="Z122" s="337"/>
      <c r="AA122" s="337"/>
      <c r="AB122" s="337"/>
      <c r="AC122" s="337"/>
      <c r="AD122" s="337"/>
      <c r="AE122" s="337"/>
      <c r="AR122" s="463" t="s">
        <v>243</v>
      </c>
      <c r="AT122" s="463" t="s">
        <v>137</v>
      </c>
      <c r="AU122" s="463" t="s">
        <v>143</v>
      </c>
      <c r="AY122" s="323" t="s">
        <v>134</v>
      </c>
      <c r="BE122" s="464">
        <f>IF(N122="základní",J122,0)</f>
        <v>0</v>
      </c>
      <c r="BF122" s="464">
        <f>IF(N122="snížená",J122,0)</f>
        <v>0</v>
      </c>
      <c r="BG122" s="464">
        <f>IF(N122="zákl. přenesená",J122,0)</f>
        <v>0</v>
      </c>
      <c r="BH122" s="464">
        <f>IF(N122="sníž. přenesená",J122,0)</f>
        <v>0</v>
      </c>
      <c r="BI122" s="464">
        <f>IF(N122="nulová",J122,0)</f>
        <v>0</v>
      </c>
      <c r="BJ122" s="323" t="s">
        <v>79</v>
      </c>
      <c r="BK122" s="464">
        <f>ROUND(I122*H122,2)</f>
        <v>0</v>
      </c>
      <c r="BL122" s="323" t="s">
        <v>243</v>
      </c>
      <c r="BM122" s="463" t="s">
        <v>1415</v>
      </c>
    </row>
    <row r="123" spans="1:65" s="341" customFormat="1">
      <c r="A123" s="337"/>
      <c r="B123" s="338"/>
      <c r="C123" s="337"/>
      <c r="D123" s="465" t="s">
        <v>147</v>
      </c>
      <c r="E123" s="337"/>
      <c r="F123" s="466" t="s">
        <v>1416</v>
      </c>
      <c r="G123" s="337"/>
      <c r="H123" s="337"/>
      <c r="I123" s="467"/>
      <c r="J123" s="337"/>
      <c r="K123" s="337"/>
      <c r="L123" s="338"/>
      <c r="M123" s="468"/>
      <c r="O123" s="337"/>
      <c r="P123" s="337"/>
      <c r="Q123" s="337"/>
      <c r="R123" s="337"/>
      <c r="S123" s="337"/>
      <c r="T123" s="360"/>
      <c r="U123" s="337"/>
      <c r="V123" s="337"/>
      <c r="W123" s="337"/>
      <c r="X123" s="337"/>
      <c r="Y123" s="337"/>
      <c r="Z123" s="337"/>
      <c r="AA123" s="337"/>
      <c r="AB123" s="337"/>
      <c r="AC123" s="337"/>
      <c r="AD123" s="337"/>
      <c r="AE123" s="337"/>
      <c r="AT123" s="323" t="s">
        <v>147</v>
      </c>
      <c r="AU123" s="323" t="s">
        <v>143</v>
      </c>
    </row>
    <row r="124" spans="1:65" s="341" customFormat="1" ht="33" customHeight="1">
      <c r="A124" s="337"/>
      <c r="B124" s="338"/>
      <c r="C124" s="452" t="s">
        <v>269</v>
      </c>
      <c r="D124" s="452" t="s">
        <v>137</v>
      </c>
      <c r="E124" s="453" t="s">
        <v>1417</v>
      </c>
      <c r="F124" s="454" t="s">
        <v>1418</v>
      </c>
      <c r="G124" s="455" t="s">
        <v>189</v>
      </c>
      <c r="H124" s="456">
        <v>2</v>
      </c>
      <c r="I124" s="457"/>
      <c r="J124" s="458">
        <f>ROUND(I124*H124,2)</f>
        <v>0</v>
      </c>
      <c r="K124" s="454" t="s">
        <v>141</v>
      </c>
      <c r="L124" s="338"/>
      <c r="M124" s="459" t="s">
        <v>19</v>
      </c>
      <c r="N124" s="460" t="s">
        <v>42</v>
      </c>
      <c r="O124" s="337"/>
      <c r="P124" s="461">
        <f>O124*H124</f>
        <v>0</v>
      </c>
      <c r="Q124" s="461">
        <v>1.0000000000000001E-5</v>
      </c>
      <c r="R124" s="461">
        <f>Q124*H124</f>
        <v>2.0000000000000002E-5</v>
      </c>
      <c r="S124" s="461">
        <v>0</v>
      </c>
      <c r="T124" s="462">
        <f>S124*H124</f>
        <v>0</v>
      </c>
      <c r="U124" s="337"/>
      <c r="V124" s="337"/>
      <c r="W124" s="337"/>
      <c r="X124" s="337"/>
      <c r="Y124" s="337"/>
      <c r="Z124" s="337"/>
      <c r="AA124" s="337"/>
      <c r="AB124" s="337"/>
      <c r="AC124" s="337"/>
      <c r="AD124" s="337"/>
      <c r="AE124" s="337"/>
      <c r="AR124" s="463" t="s">
        <v>243</v>
      </c>
      <c r="AT124" s="463" t="s">
        <v>137</v>
      </c>
      <c r="AU124" s="463" t="s">
        <v>143</v>
      </c>
      <c r="AY124" s="323" t="s">
        <v>134</v>
      </c>
      <c r="BE124" s="464">
        <f>IF(N124="základní",J124,0)</f>
        <v>0</v>
      </c>
      <c r="BF124" s="464">
        <f>IF(N124="snížená",J124,0)</f>
        <v>0</v>
      </c>
      <c r="BG124" s="464">
        <f>IF(N124="zákl. přenesená",J124,0)</f>
        <v>0</v>
      </c>
      <c r="BH124" s="464">
        <f>IF(N124="sníž. přenesená",J124,0)</f>
        <v>0</v>
      </c>
      <c r="BI124" s="464">
        <f>IF(N124="nulová",J124,0)</f>
        <v>0</v>
      </c>
      <c r="BJ124" s="323" t="s">
        <v>79</v>
      </c>
      <c r="BK124" s="464">
        <f>ROUND(I124*H124,2)</f>
        <v>0</v>
      </c>
      <c r="BL124" s="323" t="s">
        <v>243</v>
      </c>
      <c r="BM124" s="463" t="s">
        <v>1419</v>
      </c>
    </row>
    <row r="125" spans="1:65" s="341" customFormat="1">
      <c r="A125" s="337"/>
      <c r="B125" s="338"/>
      <c r="C125" s="337"/>
      <c r="D125" s="465" t="s">
        <v>147</v>
      </c>
      <c r="E125" s="337"/>
      <c r="F125" s="466" t="s">
        <v>1420</v>
      </c>
      <c r="G125" s="337"/>
      <c r="H125" s="337"/>
      <c r="I125" s="467"/>
      <c r="J125" s="337"/>
      <c r="K125" s="337"/>
      <c r="L125" s="338"/>
      <c r="M125" s="468"/>
      <c r="O125" s="337"/>
      <c r="P125" s="337"/>
      <c r="Q125" s="337"/>
      <c r="R125" s="337"/>
      <c r="S125" s="337"/>
      <c r="T125" s="360"/>
      <c r="U125" s="337"/>
      <c r="V125" s="337"/>
      <c r="W125" s="337"/>
      <c r="X125" s="337"/>
      <c r="Y125" s="337"/>
      <c r="Z125" s="337"/>
      <c r="AA125" s="337"/>
      <c r="AB125" s="337"/>
      <c r="AC125" s="337"/>
      <c r="AD125" s="337"/>
      <c r="AE125" s="337"/>
      <c r="AT125" s="323" t="s">
        <v>147</v>
      </c>
      <c r="AU125" s="323" t="s">
        <v>143</v>
      </c>
    </row>
    <row r="126" spans="1:65" s="341" customFormat="1" ht="37.75" customHeight="1">
      <c r="A126" s="337"/>
      <c r="B126" s="338"/>
      <c r="C126" s="452" t="s">
        <v>7</v>
      </c>
      <c r="D126" s="452" t="s">
        <v>137</v>
      </c>
      <c r="E126" s="453" t="s">
        <v>1421</v>
      </c>
      <c r="F126" s="454" t="s">
        <v>1422</v>
      </c>
      <c r="G126" s="455" t="s">
        <v>166</v>
      </c>
      <c r="H126" s="456">
        <v>2.5000000000000001E-2</v>
      </c>
      <c r="I126" s="457"/>
      <c r="J126" s="458">
        <f>ROUND(I126*H126,2)</f>
        <v>0</v>
      </c>
      <c r="K126" s="454" t="s">
        <v>141</v>
      </c>
      <c r="L126" s="338"/>
      <c r="M126" s="459" t="s">
        <v>19</v>
      </c>
      <c r="N126" s="460" t="s">
        <v>42</v>
      </c>
      <c r="O126" s="337"/>
      <c r="P126" s="461">
        <f>O126*H126</f>
        <v>0</v>
      </c>
      <c r="Q126" s="461">
        <v>0</v>
      </c>
      <c r="R126" s="461">
        <f>Q126*H126</f>
        <v>0</v>
      </c>
      <c r="S126" s="461">
        <v>0</v>
      </c>
      <c r="T126" s="462">
        <f>S126*H126</f>
        <v>0</v>
      </c>
      <c r="U126" s="337"/>
      <c r="V126" s="337"/>
      <c r="W126" s="337"/>
      <c r="X126" s="337"/>
      <c r="Y126" s="337"/>
      <c r="Z126" s="337"/>
      <c r="AA126" s="337"/>
      <c r="AB126" s="337"/>
      <c r="AC126" s="337"/>
      <c r="AD126" s="337"/>
      <c r="AE126" s="337"/>
      <c r="AR126" s="463" t="s">
        <v>243</v>
      </c>
      <c r="AT126" s="463" t="s">
        <v>137</v>
      </c>
      <c r="AU126" s="463" t="s">
        <v>143</v>
      </c>
      <c r="AY126" s="323" t="s">
        <v>134</v>
      </c>
      <c r="BE126" s="464">
        <f>IF(N126="základní",J126,0)</f>
        <v>0</v>
      </c>
      <c r="BF126" s="464">
        <f>IF(N126="snížená",J126,0)</f>
        <v>0</v>
      </c>
      <c r="BG126" s="464">
        <f>IF(N126="zákl. přenesená",J126,0)</f>
        <v>0</v>
      </c>
      <c r="BH126" s="464">
        <f>IF(N126="sníž. přenesená",J126,0)</f>
        <v>0</v>
      </c>
      <c r="BI126" s="464">
        <f>IF(N126="nulová",J126,0)</f>
        <v>0</v>
      </c>
      <c r="BJ126" s="323" t="s">
        <v>79</v>
      </c>
      <c r="BK126" s="464">
        <f>ROUND(I126*H126,2)</f>
        <v>0</v>
      </c>
      <c r="BL126" s="323" t="s">
        <v>243</v>
      </c>
      <c r="BM126" s="463" t="s">
        <v>1423</v>
      </c>
    </row>
    <row r="127" spans="1:65" s="341" customFormat="1">
      <c r="A127" s="337"/>
      <c r="B127" s="338"/>
      <c r="C127" s="337"/>
      <c r="D127" s="465" t="s">
        <v>147</v>
      </c>
      <c r="E127" s="337"/>
      <c r="F127" s="466" t="s">
        <v>1424</v>
      </c>
      <c r="G127" s="337"/>
      <c r="H127" s="337"/>
      <c r="I127" s="467"/>
      <c r="J127" s="337"/>
      <c r="K127" s="337"/>
      <c r="L127" s="338"/>
      <c r="M127" s="468"/>
      <c r="O127" s="337"/>
      <c r="P127" s="337"/>
      <c r="Q127" s="337"/>
      <c r="R127" s="337"/>
      <c r="S127" s="337"/>
      <c r="T127" s="360"/>
      <c r="U127" s="337"/>
      <c r="V127" s="337"/>
      <c r="W127" s="337"/>
      <c r="X127" s="337"/>
      <c r="Y127" s="337"/>
      <c r="Z127" s="337"/>
      <c r="AA127" s="337"/>
      <c r="AB127" s="337"/>
      <c r="AC127" s="337"/>
      <c r="AD127" s="337"/>
      <c r="AE127" s="337"/>
      <c r="AT127" s="323" t="s">
        <v>147</v>
      </c>
      <c r="AU127" s="323" t="s">
        <v>143</v>
      </c>
    </row>
    <row r="128" spans="1:65" s="341" customFormat="1" ht="16.5" customHeight="1">
      <c r="A128" s="337"/>
      <c r="B128" s="338"/>
      <c r="C128" s="452" t="s">
        <v>282</v>
      </c>
      <c r="D128" s="452" t="s">
        <v>137</v>
      </c>
      <c r="E128" s="453" t="s">
        <v>1425</v>
      </c>
      <c r="F128" s="454" t="s">
        <v>1426</v>
      </c>
      <c r="G128" s="455" t="s">
        <v>1337</v>
      </c>
      <c r="H128" s="456">
        <v>2</v>
      </c>
      <c r="I128" s="457"/>
      <c r="J128" s="458">
        <f>ROUND(I128*H128,2)</f>
        <v>0</v>
      </c>
      <c r="K128" s="454" t="s">
        <v>19</v>
      </c>
      <c r="L128" s="338"/>
      <c r="M128" s="459" t="s">
        <v>19</v>
      </c>
      <c r="N128" s="460" t="s">
        <v>42</v>
      </c>
      <c r="O128" s="337"/>
      <c r="P128" s="461">
        <f>O128*H128</f>
        <v>0</v>
      </c>
      <c r="Q128" s="461">
        <v>0</v>
      </c>
      <c r="R128" s="461">
        <f>Q128*H128</f>
        <v>0</v>
      </c>
      <c r="S128" s="461">
        <v>0</v>
      </c>
      <c r="T128" s="462">
        <f>S128*H128</f>
        <v>0</v>
      </c>
      <c r="U128" s="337"/>
      <c r="V128" s="337"/>
      <c r="W128" s="337"/>
      <c r="X128" s="337"/>
      <c r="Y128" s="337"/>
      <c r="Z128" s="337"/>
      <c r="AA128" s="337"/>
      <c r="AB128" s="337"/>
      <c r="AC128" s="337"/>
      <c r="AD128" s="337"/>
      <c r="AE128" s="337"/>
      <c r="AR128" s="463" t="s">
        <v>243</v>
      </c>
      <c r="AT128" s="463" t="s">
        <v>137</v>
      </c>
      <c r="AU128" s="463" t="s">
        <v>143</v>
      </c>
      <c r="AY128" s="323" t="s">
        <v>134</v>
      </c>
      <c r="BE128" s="464">
        <f>IF(N128="základní",J128,0)</f>
        <v>0</v>
      </c>
      <c r="BF128" s="464">
        <f>IF(N128="snížená",J128,0)</f>
        <v>0</v>
      </c>
      <c r="BG128" s="464">
        <f>IF(N128="zákl. přenesená",J128,0)</f>
        <v>0</v>
      </c>
      <c r="BH128" s="464">
        <f>IF(N128="sníž. přenesená",J128,0)</f>
        <v>0</v>
      </c>
      <c r="BI128" s="464">
        <f>IF(N128="nulová",J128,0)</f>
        <v>0</v>
      </c>
      <c r="BJ128" s="323" t="s">
        <v>79</v>
      </c>
      <c r="BK128" s="464">
        <f>ROUND(I128*H128,2)</f>
        <v>0</v>
      </c>
      <c r="BL128" s="323" t="s">
        <v>243</v>
      </c>
      <c r="BM128" s="463" t="s">
        <v>1427</v>
      </c>
    </row>
    <row r="129" spans="1:65" s="341" customFormat="1" ht="24.15" customHeight="1">
      <c r="A129" s="337"/>
      <c r="B129" s="338"/>
      <c r="C129" s="452" t="s">
        <v>287</v>
      </c>
      <c r="D129" s="452" t="s">
        <v>137</v>
      </c>
      <c r="E129" s="453" t="s">
        <v>1428</v>
      </c>
      <c r="F129" s="454" t="s">
        <v>1429</v>
      </c>
      <c r="G129" s="455" t="s">
        <v>454</v>
      </c>
      <c r="H129" s="456">
        <v>1</v>
      </c>
      <c r="I129" s="457"/>
      <c r="J129" s="458">
        <f>ROUND(I129*H129,2)</f>
        <v>0</v>
      </c>
      <c r="K129" s="454" t="s">
        <v>19</v>
      </c>
      <c r="L129" s="338"/>
      <c r="M129" s="459" t="s">
        <v>19</v>
      </c>
      <c r="N129" s="460" t="s">
        <v>42</v>
      </c>
      <c r="O129" s="337"/>
      <c r="P129" s="461">
        <f>O129*H129</f>
        <v>0</v>
      </c>
      <c r="Q129" s="461">
        <v>0</v>
      </c>
      <c r="R129" s="461">
        <f>Q129*H129</f>
        <v>0</v>
      </c>
      <c r="S129" s="461">
        <v>0</v>
      </c>
      <c r="T129" s="462">
        <f>S129*H129</f>
        <v>0</v>
      </c>
      <c r="U129" s="337"/>
      <c r="V129" s="337"/>
      <c r="W129" s="337"/>
      <c r="X129" s="337"/>
      <c r="Y129" s="337"/>
      <c r="Z129" s="337"/>
      <c r="AA129" s="337"/>
      <c r="AB129" s="337"/>
      <c r="AC129" s="337"/>
      <c r="AD129" s="337"/>
      <c r="AE129" s="337"/>
      <c r="AR129" s="463" t="s">
        <v>243</v>
      </c>
      <c r="AT129" s="463" t="s">
        <v>137</v>
      </c>
      <c r="AU129" s="463" t="s">
        <v>143</v>
      </c>
      <c r="AY129" s="323" t="s">
        <v>134</v>
      </c>
      <c r="BE129" s="464">
        <f>IF(N129="základní",J129,0)</f>
        <v>0</v>
      </c>
      <c r="BF129" s="464">
        <f>IF(N129="snížená",J129,0)</f>
        <v>0</v>
      </c>
      <c r="BG129" s="464">
        <f>IF(N129="zákl. přenesená",J129,0)</f>
        <v>0</v>
      </c>
      <c r="BH129" s="464">
        <f>IF(N129="sníž. přenesená",J129,0)</f>
        <v>0</v>
      </c>
      <c r="BI129" s="464">
        <f>IF(N129="nulová",J129,0)</f>
        <v>0</v>
      </c>
      <c r="BJ129" s="323" t="s">
        <v>79</v>
      </c>
      <c r="BK129" s="464">
        <f>ROUND(I129*H129,2)</f>
        <v>0</v>
      </c>
      <c r="BL129" s="323" t="s">
        <v>243</v>
      </c>
      <c r="BM129" s="463" t="s">
        <v>1430</v>
      </c>
    </row>
    <row r="130" spans="1:65" s="341" customFormat="1" ht="44.25" customHeight="1">
      <c r="A130" s="337"/>
      <c r="B130" s="338"/>
      <c r="C130" s="452" t="s">
        <v>291</v>
      </c>
      <c r="D130" s="452" t="s">
        <v>137</v>
      </c>
      <c r="E130" s="453" t="s">
        <v>1435</v>
      </c>
      <c r="F130" s="454" t="s">
        <v>1436</v>
      </c>
      <c r="G130" s="455" t="s">
        <v>166</v>
      </c>
      <c r="H130" s="456">
        <v>0.05</v>
      </c>
      <c r="I130" s="457"/>
      <c r="J130" s="458">
        <f>ROUND(I130*H130,2)</f>
        <v>0</v>
      </c>
      <c r="K130" s="454" t="s">
        <v>141</v>
      </c>
      <c r="L130" s="338"/>
      <c r="M130" s="459" t="s">
        <v>19</v>
      </c>
      <c r="N130" s="460" t="s">
        <v>42</v>
      </c>
      <c r="O130" s="337"/>
      <c r="P130" s="461">
        <f>O130*H130</f>
        <v>0</v>
      </c>
      <c r="Q130" s="461">
        <v>0</v>
      </c>
      <c r="R130" s="461">
        <f>Q130*H130</f>
        <v>0</v>
      </c>
      <c r="S130" s="461">
        <v>0</v>
      </c>
      <c r="T130" s="462">
        <f>S130*H130</f>
        <v>0</v>
      </c>
      <c r="U130" s="337"/>
      <c r="V130" s="337"/>
      <c r="W130" s="337"/>
      <c r="X130" s="337"/>
      <c r="Y130" s="337"/>
      <c r="Z130" s="337"/>
      <c r="AA130" s="337"/>
      <c r="AB130" s="337"/>
      <c r="AC130" s="337"/>
      <c r="AD130" s="337"/>
      <c r="AE130" s="337"/>
      <c r="AR130" s="463" t="s">
        <v>243</v>
      </c>
      <c r="AT130" s="463" t="s">
        <v>137</v>
      </c>
      <c r="AU130" s="463" t="s">
        <v>143</v>
      </c>
      <c r="AY130" s="323" t="s">
        <v>134</v>
      </c>
      <c r="BE130" s="464">
        <f>IF(N130="základní",J130,0)</f>
        <v>0</v>
      </c>
      <c r="BF130" s="464">
        <f>IF(N130="snížená",J130,0)</f>
        <v>0</v>
      </c>
      <c r="BG130" s="464">
        <f>IF(N130="zákl. přenesená",J130,0)</f>
        <v>0</v>
      </c>
      <c r="BH130" s="464">
        <f>IF(N130="sníž. přenesená",J130,0)</f>
        <v>0</v>
      </c>
      <c r="BI130" s="464">
        <f>IF(N130="nulová",J130,0)</f>
        <v>0</v>
      </c>
      <c r="BJ130" s="323" t="s">
        <v>79</v>
      </c>
      <c r="BK130" s="464">
        <f>ROUND(I130*H130,2)</f>
        <v>0</v>
      </c>
      <c r="BL130" s="323" t="s">
        <v>243</v>
      </c>
      <c r="BM130" s="463" t="s">
        <v>1437</v>
      </c>
    </row>
    <row r="131" spans="1:65" s="341" customFormat="1">
      <c r="A131" s="337"/>
      <c r="B131" s="338"/>
      <c r="C131" s="337"/>
      <c r="D131" s="465" t="s">
        <v>147</v>
      </c>
      <c r="E131" s="337"/>
      <c r="F131" s="466" t="s">
        <v>1438</v>
      </c>
      <c r="G131" s="337"/>
      <c r="H131" s="337"/>
      <c r="I131" s="467"/>
      <c r="J131" s="337"/>
      <c r="K131" s="337"/>
      <c r="L131" s="338"/>
      <c r="M131" s="468"/>
      <c r="O131" s="337"/>
      <c r="P131" s="337"/>
      <c r="Q131" s="337"/>
      <c r="R131" s="337"/>
      <c r="S131" s="337"/>
      <c r="T131" s="360"/>
      <c r="U131" s="337"/>
      <c r="V131" s="337"/>
      <c r="W131" s="337"/>
      <c r="X131" s="337"/>
      <c r="Y131" s="337"/>
      <c r="Z131" s="337"/>
      <c r="AA131" s="337"/>
      <c r="AB131" s="337"/>
      <c r="AC131" s="337"/>
      <c r="AD131" s="337"/>
      <c r="AE131" s="337"/>
      <c r="AT131" s="323" t="s">
        <v>147</v>
      </c>
      <c r="AU131" s="323" t="s">
        <v>143</v>
      </c>
    </row>
    <row r="132" spans="1:65" s="439" customFormat="1" ht="22.75" customHeight="1">
      <c r="B132" s="440"/>
      <c r="D132" s="441" t="s">
        <v>70</v>
      </c>
      <c r="E132" s="450" t="s">
        <v>1439</v>
      </c>
      <c r="F132" s="450" t="s">
        <v>1440</v>
      </c>
      <c r="I132" s="443"/>
      <c r="J132" s="451">
        <f>BK132</f>
        <v>0</v>
      </c>
      <c r="L132" s="440"/>
      <c r="M132" s="445"/>
      <c r="P132" s="446">
        <f>SUM(P133:P148)</f>
        <v>0</v>
      </c>
      <c r="R132" s="446">
        <f>SUM(R133:R148)</f>
        <v>2.1199999999999999E-3</v>
      </c>
      <c r="T132" s="447">
        <f>SUM(T133:T148)</f>
        <v>2.4199999999999998E-3</v>
      </c>
      <c r="AR132" s="441" t="s">
        <v>143</v>
      </c>
      <c r="AT132" s="448" t="s">
        <v>70</v>
      </c>
      <c r="AU132" s="448" t="s">
        <v>79</v>
      </c>
      <c r="AY132" s="441" t="s">
        <v>134</v>
      </c>
      <c r="BK132" s="449">
        <f>SUM(BK133:BK148)</f>
        <v>0</v>
      </c>
    </row>
    <row r="133" spans="1:65" s="341" customFormat="1" ht="24.15" customHeight="1">
      <c r="A133" s="337"/>
      <c r="B133" s="338"/>
      <c r="C133" s="452" t="s">
        <v>296</v>
      </c>
      <c r="D133" s="452" t="s">
        <v>137</v>
      </c>
      <c r="E133" s="453" t="s">
        <v>1583</v>
      </c>
      <c r="F133" s="454" t="s">
        <v>1584</v>
      </c>
      <c r="G133" s="455" t="s">
        <v>1370</v>
      </c>
      <c r="H133" s="456">
        <v>1</v>
      </c>
      <c r="I133" s="457"/>
      <c r="J133" s="458">
        <f>ROUND(I133*H133,2)</f>
        <v>0</v>
      </c>
      <c r="K133" s="454" t="s">
        <v>1313</v>
      </c>
      <c r="L133" s="338"/>
      <c r="M133" s="459" t="s">
        <v>19</v>
      </c>
      <c r="N133" s="460" t="s">
        <v>42</v>
      </c>
      <c r="O133" s="337"/>
      <c r="P133" s="461">
        <f>O133*H133</f>
        <v>0</v>
      </c>
      <c r="Q133" s="461">
        <v>4.2999999999999999E-4</v>
      </c>
      <c r="R133" s="461">
        <f>Q133*H133</f>
        <v>4.2999999999999999E-4</v>
      </c>
      <c r="S133" s="461">
        <v>0</v>
      </c>
      <c r="T133" s="462">
        <f>S133*H133</f>
        <v>0</v>
      </c>
      <c r="U133" s="337"/>
      <c r="V133" s="337"/>
      <c r="W133" s="337"/>
      <c r="X133" s="337"/>
      <c r="Y133" s="337"/>
      <c r="Z133" s="337"/>
      <c r="AA133" s="337"/>
      <c r="AB133" s="337"/>
      <c r="AC133" s="337"/>
      <c r="AD133" s="337"/>
      <c r="AE133" s="337"/>
      <c r="AR133" s="463" t="s">
        <v>243</v>
      </c>
      <c r="AT133" s="463" t="s">
        <v>137</v>
      </c>
      <c r="AU133" s="463" t="s">
        <v>143</v>
      </c>
      <c r="AY133" s="323" t="s">
        <v>134</v>
      </c>
      <c r="BE133" s="464">
        <f>IF(N133="základní",J133,0)</f>
        <v>0</v>
      </c>
      <c r="BF133" s="464">
        <f>IF(N133="snížená",J133,0)</f>
        <v>0</v>
      </c>
      <c r="BG133" s="464">
        <f>IF(N133="zákl. přenesená",J133,0)</f>
        <v>0</v>
      </c>
      <c r="BH133" s="464">
        <f>IF(N133="sníž. přenesená",J133,0)</f>
        <v>0</v>
      </c>
      <c r="BI133" s="464">
        <f>IF(N133="nulová",J133,0)</f>
        <v>0</v>
      </c>
      <c r="BJ133" s="323" t="s">
        <v>79</v>
      </c>
      <c r="BK133" s="464">
        <f>ROUND(I133*H133,2)</f>
        <v>0</v>
      </c>
      <c r="BL133" s="323" t="s">
        <v>243</v>
      </c>
      <c r="BM133" s="463" t="s">
        <v>1585</v>
      </c>
    </row>
    <row r="134" spans="1:65" s="341" customFormat="1" ht="44.25" customHeight="1">
      <c r="A134" s="337"/>
      <c r="B134" s="338"/>
      <c r="C134" s="452" t="s">
        <v>303</v>
      </c>
      <c r="D134" s="452" t="s">
        <v>137</v>
      </c>
      <c r="E134" s="453" t="s">
        <v>1498</v>
      </c>
      <c r="F134" s="454" t="s">
        <v>1499</v>
      </c>
      <c r="G134" s="455" t="s">
        <v>166</v>
      </c>
      <c r="H134" s="456">
        <v>0.02</v>
      </c>
      <c r="I134" s="457"/>
      <c r="J134" s="458">
        <f>ROUND(I134*H134,2)</f>
        <v>0</v>
      </c>
      <c r="K134" s="454" t="s">
        <v>141</v>
      </c>
      <c r="L134" s="338"/>
      <c r="M134" s="459" t="s">
        <v>19</v>
      </c>
      <c r="N134" s="460" t="s">
        <v>42</v>
      </c>
      <c r="O134" s="337"/>
      <c r="P134" s="461">
        <f>O134*H134</f>
        <v>0</v>
      </c>
      <c r="Q134" s="461">
        <v>0</v>
      </c>
      <c r="R134" s="461">
        <f>Q134*H134</f>
        <v>0</v>
      </c>
      <c r="S134" s="461">
        <v>0</v>
      </c>
      <c r="T134" s="462">
        <f>S134*H134</f>
        <v>0</v>
      </c>
      <c r="U134" s="337"/>
      <c r="V134" s="337"/>
      <c r="W134" s="337"/>
      <c r="X134" s="337"/>
      <c r="Y134" s="337"/>
      <c r="Z134" s="337"/>
      <c r="AA134" s="337"/>
      <c r="AB134" s="337"/>
      <c r="AC134" s="337"/>
      <c r="AD134" s="337"/>
      <c r="AE134" s="337"/>
      <c r="AR134" s="463" t="s">
        <v>243</v>
      </c>
      <c r="AT134" s="463" t="s">
        <v>137</v>
      </c>
      <c r="AU134" s="463" t="s">
        <v>143</v>
      </c>
      <c r="AY134" s="323" t="s">
        <v>134</v>
      </c>
      <c r="BE134" s="464">
        <f>IF(N134="základní",J134,0)</f>
        <v>0</v>
      </c>
      <c r="BF134" s="464">
        <f>IF(N134="snížená",J134,0)</f>
        <v>0</v>
      </c>
      <c r="BG134" s="464">
        <f>IF(N134="zákl. přenesená",J134,0)</f>
        <v>0</v>
      </c>
      <c r="BH134" s="464">
        <f>IF(N134="sníž. přenesená",J134,0)</f>
        <v>0</v>
      </c>
      <c r="BI134" s="464">
        <f>IF(N134="nulová",J134,0)</f>
        <v>0</v>
      </c>
      <c r="BJ134" s="323" t="s">
        <v>79</v>
      </c>
      <c r="BK134" s="464">
        <f>ROUND(I134*H134,2)</f>
        <v>0</v>
      </c>
      <c r="BL134" s="323" t="s">
        <v>243</v>
      </c>
      <c r="BM134" s="463" t="s">
        <v>1500</v>
      </c>
    </row>
    <row r="135" spans="1:65" s="341" customFormat="1">
      <c r="A135" s="337"/>
      <c r="B135" s="338"/>
      <c r="C135" s="337"/>
      <c r="D135" s="465" t="s">
        <v>147</v>
      </c>
      <c r="E135" s="337"/>
      <c r="F135" s="466" t="s">
        <v>1501</v>
      </c>
      <c r="G135" s="337"/>
      <c r="H135" s="337"/>
      <c r="I135" s="467"/>
      <c r="J135" s="337"/>
      <c r="K135" s="337"/>
      <c r="L135" s="338"/>
      <c r="M135" s="468"/>
      <c r="O135" s="337"/>
      <c r="P135" s="337"/>
      <c r="Q135" s="337"/>
      <c r="R135" s="337"/>
      <c r="S135" s="337"/>
      <c r="T135" s="360"/>
      <c r="U135" s="337"/>
      <c r="V135" s="337"/>
      <c r="W135" s="337"/>
      <c r="X135" s="337"/>
      <c r="Y135" s="337"/>
      <c r="Z135" s="337"/>
      <c r="AA135" s="337"/>
      <c r="AB135" s="337"/>
      <c r="AC135" s="337"/>
      <c r="AD135" s="337"/>
      <c r="AE135" s="337"/>
      <c r="AT135" s="323" t="s">
        <v>147</v>
      </c>
      <c r="AU135" s="323" t="s">
        <v>143</v>
      </c>
    </row>
    <row r="136" spans="1:65" s="341" customFormat="1" ht="24.15" customHeight="1">
      <c r="A136" s="337"/>
      <c r="B136" s="338"/>
      <c r="C136" s="452" t="s">
        <v>310</v>
      </c>
      <c r="D136" s="452" t="s">
        <v>137</v>
      </c>
      <c r="E136" s="453" t="s">
        <v>1502</v>
      </c>
      <c r="F136" s="454" t="s">
        <v>1503</v>
      </c>
      <c r="G136" s="455" t="s">
        <v>153</v>
      </c>
      <c r="H136" s="456">
        <v>1</v>
      </c>
      <c r="I136" s="457"/>
      <c r="J136" s="458">
        <f>ROUND(I136*H136,2)</f>
        <v>0</v>
      </c>
      <c r="K136" s="454" t="s">
        <v>141</v>
      </c>
      <c r="L136" s="338"/>
      <c r="M136" s="459" t="s">
        <v>19</v>
      </c>
      <c r="N136" s="460" t="s">
        <v>42</v>
      </c>
      <c r="O136" s="337"/>
      <c r="P136" s="461">
        <f>O136*H136</f>
        <v>0</v>
      </c>
      <c r="Q136" s="461">
        <v>1.09E-3</v>
      </c>
      <c r="R136" s="461">
        <f>Q136*H136</f>
        <v>1.09E-3</v>
      </c>
      <c r="S136" s="461">
        <v>0</v>
      </c>
      <c r="T136" s="462">
        <f>S136*H136</f>
        <v>0</v>
      </c>
      <c r="U136" s="337"/>
      <c r="V136" s="337"/>
      <c r="W136" s="337"/>
      <c r="X136" s="337"/>
      <c r="Y136" s="337"/>
      <c r="Z136" s="337"/>
      <c r="AA136" s="337"/>
      <c r="AB136" s="337"/>
      <c r="AC136" s="337"/>
      <c r="AD136" s="337"/>
      <c r="AE136" s="337"/>
      <c r="AR136" s="463" t="s">
        <v>243</v>
      </c>
      <c r="AT136" s="463" t="s">
        <v>137</v>
      </c>
      <c r="AU136" s="463" t="s">
        <v>143</v>
      </c>
      <c r="AY136" s="323" t="s">
        <v>134</v>
      </c>
      <c r="BE136" s="464">
        <f>IF(N136="základní",J136,0)</f>
        <v>0</v>
      </c>
      <c r="BF136" s="464">
        <f>IF(N136="snížená",J136,0)</f>
        <v>0</v>
      </c>
      <c r="BG136" s="464">
        <f>IF(N136="zákl. přenesená",J136,0)</f>
        <v>0</v>
      </c>
      <c r="BH136" s="464">
        <f>IF(N136="sníž. přenesená",J136,0)</f>
        <v>0</v>
      </c>
      <c r="BI136" s="464">
        <f>IF(N136="nulová",J136,0)</f>
        <v>0</v>
      </c>
      <c r="BJ136" s="323" t="s">
        <v>79</v>
      </c>
      <c r="BK136" s="464">
        <f>ROUND(I136*H136,2)</f>
        <v>0</v>
      </c>
      <c r="BL136" s="323" t="s">
        <v>243</v>
      </c>
      <c r="BM136" s="463" t="s">
        <v>1504</v>
      </c>
    </row>
    <row r="137" spans="1:65" s="341" customFormat="1">
      <c r="A137" s="337"/>
      <c r="B137" s="338"/>
      <c r="C137" s="337"/>
      <c r="D137" s="465" t="s">
        <v>147</v>
      </c>
      <c r="E137" s="337"/>
      <c r="F137" s="466" t="s">
        <v>1505</v>
      </c>
      <c r="G137" s="337"/>
      <c r="H137" s="337"/>
      <c r="I137" s="467"/>
      <c r="J137" s="337"/>
      <c r="K137" s="337"/>
      <c r="L137" s="338"/>
      <c r="M137" s="468"/>
      <c r="O137" s="337"/>
      <c r="P137" s="337"/>
      <c r="Q137" s="337"/>
      <c r="R137" s="337"/>
      <c r="S137" s="337"/>
      <c r="T137" s="360"/>
      <c r="U137" s="337"/>
      <c r="V137" s="337"/>
      <c r="W137" s="337"/>
      <c r="X137" s="337"/>
      <c r="Y137" s="337"/>
      <c r="Z137" s="337"/>
      <c r="AA137" s="337"/>
      <c r="AB137" s="337"/>
      <c r="AC137" s="337"/>
      <c r="AD137" s="337"/>
      <c r="AE137" s="337"/>
      <c r="AT137" s="323" t="s">
        <v>147</v>
      </c>
      <c r="AU137" s="323" t="s">
        <v>143</v>
      </c>
    </row>
    <row r="138" spans="1:65" s="341" customFormat="1" ht="16.5" customHeight="1">
      <c r="A138" s="337"/>
      <c r="B138" s="338"/>
      <c r="C138" s="452" t="s">
        <v>314</v>
      </c>
      <c r="D138" s="452" t="s">
        <v>137</v>
      </c>
      <c r="E138" s="453" t="s">
        <v>1506</v>
      </c>
      <c r="F138" s="454" t="s">
        <v>1507</v>
      </c>
      <c r="G138" s="455" t="s">
        <v>1370</v>
      </c>
      <c r="H138" s="456">
        <v>1</v>
      </c>
      <c r="I138" s="457"/>
      <c r="J138" s="458">
        <f>ROUND(I138*H138,2)</f>
        <v>0</v>
      </c>
      <c r="K138" s="454" t="s">
        <v>141</v>
      </c>
      <c r="L138" s="338"/>
      <c r="M138" s="459" t="s">
        <v>19</v>
      </c>
      <c r="N138" s="460" t="s">
        <v>42</v>
      </c>
      <c r="O138" s="337"/>
      <c r="P138" s="461">
        <f>O138*H138</f>
        <v>0</v>
      </c>
      <c r="Q138" s="461">
        <v>0</v>
      </c>
      <c r="R138" s="461">
        <f>Q138*H138</f>
        <v>0</v>
      </c>
      <c r="S138" s="461">
        <v>1.56E-3</v>
      </c>
      <c r="T138" s="462">
        <f>S138*H138</f>
        <v>1.56E-3</v>
      </c>
      <c r="U138" s="337"/>
      <c r="V138" s="337"/>
      <c r="W138" s="337"/>
      <c r="X138" s="337"/>
      <c r="Y138" s="337"/>
      <c r="Z138" s="337"/>
      <c r="AA138" s="337"/>
      <c r="AB138" s="337"/>
      <c r="AC138" s="337"/>
      <c r="AD138" s="337"/>
      <c r="AE138" s="337"/>
      <c r="AR138" s="463" t="s">
        <v>243</v>
      </c>
      <c r="AT138" s="463" t="s">
        <v>137</v>
      </c>
      <c r="AU138" s="463" t="s">
        <v>143</v>
      </c>
      <c r="AY138" s="323" t="s">
        <v>134</v>
      </c>
      <c r="BE138" s="464">
        <f>IF(N138="základní",J138,0)</f>
        <v>0</v>
      </c>
      <c r="BF138" s="464">
        <f>IF(N138="snížená",J138,0)</f>
        <v>0</v>
      </c>
      <c r="BG138" s="464">
        <f>IF(N138="zákl. přenesená",J138,0)</f>
        <v>0</v>
      </c>
      <c r="BH138" s="464">
        <f>IF(N138="sníž. přenesená",J138,0)</f>
        <v>0</v>
      </c>
      <c r="BI138" s="464">
        <f>IF(N138="nulová",J138,0)</f>
        <v>0</v>
      </c>
      <c r="BJ138" s="323" t="s">
        <v>79</v>
      </c>
      <c r="BK138" s="464">
        <f>ROUND(I138*H138,2)</f>
        <v>0</v>
      </c>
      <c r="BL138" s="323" t="s">
        <v>243</v>
      </c>
      <c r="BM138" s="463" t="s">
        <v>1508</v>
      </c>
    </row>
    <row r="139" spans="1:65" s="341" customFormat="1">
      <c r="A139" s="337"/>
      <c r="B139" s="338"/>
      <c r="C139" s="337"/>
      <c r="D139" s="465" t="s">
        <v>147</v>
      </c>
      <c r="E139" s="337"/>
      <c r="F139" s="466" t="s">
        <v>1509</v>
      </c>
      <c r="G139" s="337"/>
      <c r="H139" s="337"/>
      <c r="I139" s="467"/>
      <c r="J139" s="337"/>
      <c r="K139" s="337"/>
      <c r="L139" s="338"/>
      <c r="M139" s="468"/>
      <c r="O139" s="337"/>
      <c r="P139" s="337"/>
      <c r="Q139" s="337"/>
      <c r="R139" s="337"/>
      <c r="S139" s="337"/>
      <c r="T139" s="360"/>
      <c r="U139" s="337"/>
      <c r="V139" s="337"/>
      <c r="W139" s="337"/>
      <c r="X139" s="337"/>
      <c r="Y139" s="337"/>
      <c r="Z139" s="337"/>
      <c r="AA139" s="337"/>
      <c r="AB139" s="337"/>
      <c r="AC139" s="337"/>
      <c r="AD139" s="337"/>
      <c r="AE139" s="337"/>
      <c r="AT139" s="323" t="s">
        <v>147</v>
      </c>
      <c r="AU139" s="323" t="s">
        <v>143</v>
      </c>
    </row>
    <row r="140" spans="1:65" s="341" customFormat="1" ht="24.15" customHeight="1">
      <c r="A140" s="337"/>
      <c r="B140" s="338"/>
      <c r="C140" s="452" t="s">
        <v>321</v>
      </c>
      <c r="D140" s="452" t="s">
        <v>137</v>
      </c>
      <c r="E140" s="453" t="s">
        <v>1586</v>
      </c>
      <c r="F140" s="454" t="s">
        <v>1587</v>
      </c>
      <c r="G140" s="455" t="s">
        <v>153</v>
      </c>
      <c r="H140" s="456">
        <v>1</v>
      </c>
      <c r="I140" s="457"/>
      <c r="J140" s="458">
        <f>ROUND(I140*H140,2)</f>
        <v>0</v>
      </c>
      <c r="K140" s="454" t="s">
        <v>1313</v>
      </c>
      <c r="L140" s="338"/>
      <c r="M140" s="459" t="s">
        <v>19</v>
      </c>
      <c r="N140" s="460" t="s">
        <v>42</v>
      </c>
      <c r="O140" s="337"/>
      <c r="P140" s="461">
        <f>O140*H140</f>
        <v>0</v>
      </c>
      <c r="Q140" s="461">
        <v>1.6000000000000001E-4</v>
      </c>
      <c r="R140" s="461">
        <f>Q140*H140</f>
        <v>1.6000000000000001E-4</v>
      </c>
      <c r="S140" s="461">
        <v>0</v>
      </c>
      <c r="T140" s="462">
        <f>S140*H140</f>
        <v>0</v>
      </c>
      <c r="U140" s="337"/>
      <c r="V140" s="337"/>
      <c r="W140" s="337"/>
      <c r="X140" s="337"/>
      <c r="Y140" s="337"/>
      <c r="Z140" s="337"/>
      <c r="AA140" s="337"/>
      <c r="AB140" s="337"/>
      <c r="AC140" s="337"/>
      <c r="AD140" s="337"/>
      <c r="AE140" s="337"/>
      <c r="AR140" s="463" t="s">
        <v>243</v>
      </c>
      <c r="AT140" s="463" t="s">
        <v>137</v>
      </c>
      <c r="AU140" s="463" t="s">
        <v>143</v>
      </c>
      <c r="AY140" s="323" t="s">
        <v>134</v>
      </c>
      <c r="BE140" s="464">
        <f>IF(N140="základní",J140,0)</f>
        <v>0</v>
      </c>
      <c r="BF140" s="464">
        <f>IF(N140="snížená",J140,0)</f>
        <v>0</v>
      </c>
      <c r="BG140" s="464">
        <f>IF(N140="zákl. přenesená",J140,0)</f>
        <v>0</v>
      </c>
      <c r="BH140" s="464">
        <f>IF(N140="sníž. přenesená",J140,0)</f>
        <v>0</v>
      </c>
      <c r="BI140" s="464">
        <f>IF(N140="nulová",J140,0)</f>
        <v>0</v>
      </c>
      <c r="BJ140" s="323" t="s">
        <v>79</v>
      </c>
      <c r="BK140" s="464">
        <f>ROUND(I140*H140,2)</f>
        <v>0</v>
      </c>
      <c r="BL140" s="323" t="s">
        <v>243</v>
      </c>
      <c r="BM140" s="463" t="s">
        <v>1588</v>
      </c>
    </row>
    <row r="141" spans="1:65" s="341" customFormat="1" ht="24.15" customHeight="1">
      <c r="A141" s="337"/>
      <c r="B141" s="338"/>
      <c r="C141" s="452" t="s">
        <v>330</v>
      </c>
      <c r="D141" s="452" t="s">
        <v>137</v>
      </c>
      <c r="E141" s="453" t="s">
        <v>1526</v>
      </c>
      <c r="F141" s="454" t="s">
        <v>1527</v>
      </c>
      <c r="G141" s="455" t="s">
        <v>153</v>
      </c>
      <c r="H141" s="456">
        <v>1</v>
      </c>
      <c r="I141" s="457"/>
      <c r="J141" s="458">
        <f>ROUND(I141*H141,2)</f>
        <v>0</v>
      </c>
      <c r="K141" s="454" t="s">
        <v>141</v>
      </c>
      <c r="L141" s="338"/>
      <c r="M141" s="459" t="s">
        <v>19</v>
      </c>
      <c r="N141" s="460" t="s">
        <v>42</v>
      </c>
      <c r="O141" s="337"/>
      <c r="P141" s="461">
        <f>O141*H141</f>
        <v>0</v>
      </c>
      <c r="Q141" s="461">
        <v>0</v>
      </c>
      <c r="R141" s="461">
        <f>Q141*H141</f>
        <v>0</v>
      </c>
      <c r="S141" s="461">
        <v>8.5999999999999998E-4</v>
      </c>
      <c r="T141" s="462">
        <f>S141*H141</f>
        <v>8.5999999999999998E-4</v>
      </c>
      <c r="U141" s="337"/>
      <c r="V141" s="337"/>
      <c r="W141" s="337"/>
      <c r="X141" s="337"/>
      <c r="Y141" s="337"/>
      <c r="Z141" s="337"/>
      <c r="AA141" s="337"/>
      <c r="AB141" s="337"/>
      <c r="AC141" s="337"/>
      <c r="AD141" s="337"/>
      <c r="AE141" s="337"/>
      <c r="AR141" s="463" t="s">
        <v>243</v>
      </c>
      <c r="AT141" s="463" t="s">
        <v>137</v>
      </c>
      <c r="AU141" s="463" t="s">
        <v>143</v>
      </c>
      <c r="AY141" s="323" t="s">
        <v>134</v>
      </c>
      <c r="BE141" s="464">
        <f>IF(N141="základní",J141,0)</f>
        <v>0</v>
      </c>
      <c r="BF141" s="464">
        <f>IF(N141="snížená",J141,0)</f>
        <v>0</v>
      </c>
      <c r="BG141" s="464">
        <f>IF(N141="zákl. přenesená",J141,0)</f>
        <v>0</v>
      </c>
      <c r="BH141" s="464">
        <f>IF(N141="sníž. přenesená",J141,0)</f>
        <v>0</v>
      </c>
      <c r="BI141" s="464">
        <f>IF(N141="nulová",J141,0)</f>
        <v>0</v>
      </c>
      <c r="BJ141" s="323" t="s">
        <v>79</v>
      </c>
      <c r="BK141" s="464">
        <f>ROUND(I141*H141,2)</f>
        <v>0</v>
      </c>
      <c r="BL141" s="323" t="s">
        <v>243</v>
      </c>
      <c r="BM141" s="463" t="s">
        <v>1528</v>
      </c>
    </row>
    <row r="142" spans="1:65" s="341" customFormat="1">
      <c r="A142" s="337"/>
      <c r="B142" s="338"/>
      <c r="C142" s="337"/>
      <c r="D142" s="465" t="s">
        <v>147</v>
      </c>
      <c r="E142" s="337"/>
      <c r="F142" s="466" t="s">
        <v>1529</v>
      </c>
      <c r="G142" s="337"/>
      <c r="H142" s="337"/>
      <c r="I142" s="467"/>
      <c r="J142" s="337"/>
      <c r="K142" s="337"/>
      <c r="L142" s="338"/>
      <c r="M142" s="468"/>
      <c r="O142" s="337"/>
      <c r="P142" s="337"/>
      <c r="Q142" s="337"/>
      <c r="R142" s="337"/>
      <c r="S142" s="337"/>
      <c r="T142" s="360"/>
      <c r="U142" s="337"/>
      <c r="V142" s="337"/>
      <c r="W142" s="337"/>
      <c r="X142" s="337"/>
      <c r="Y142" s="337"/>
      <c r="Z142" s="337"/>
      <c r="AA142" s="337"/>
      <c r="AB142" s="337"/>
      <c r="AC142" s="337"/>
      <c r="AD142" s="337"/>
      <c r="AE142" s="337"/>
      <c r="AT142" s="323" t="s">
        <v>147</v>
      </c>
      <c r="AU142" s="323" t="s">
        <v>143</v>
      </c>
    </row>
    <row r="143" spans="1:65" s="341" customFormat="1" ht="24.15" customHeight="1">
      <c r="A143" s="337"/>
      <c r="B143" s="338"/>
      <c r="C143" s="452" t="s">
        <v>337</v>
      </c>
      <c r="D143" s="452" t="s">
        <v>137</v>
      </c>
      <c r="E143" s="453" t="s">
        <v>1589</v>
      </c>
      <c r="F143" s="454" t="s">
        <v>1590</v>
      </c>
      <c r="G143" s="455" t="s">
        <v>153</v>
      </c>
      <c r="H143" s="456">
        <v>1</v>
      </c>
      <c r="I143" s="457"/>
      <c r="J143" s="458">
        <f>ROUND(I143*H143,2)</f>
        <v>0</v>
      </c>
      <c r="K143" s="454" t="s">
        <v>141</v>
      </c>
      <c r="L143" s="338"/>
      <c r="M143" s="459" t="s">
        <v>19</v>
      </c>
      <c r="N143" s="460" t="s">
        <v>42</v>
      </c>
      <c r="O143" s="337"/>
      <c r="P143" s="461">
        <f>O143*H143</f>
        <v>0</v>
      </c>
      <c r="Q143" s="461">
        <v>1.6000000000000001E-4</v>
      </c>
      <c r="R143" s="461">
        <f>Q143*H143</f>
        <v>1.6000000000000001E-4</v>
      </c>
      <c r="S143" s="461">
        <v>0</v>
      </c>
      <c r="T143" s="462">
        <f>S143*H143</f>
        <v>0</v>
      </c>
      <c r="U143" s="337"/>
      <c r="V143" s="337"/>
      <c r="W143" s="337"/>
      <c r="X143" s="337"/>
      <c r="Y143" s="337"/>
      <c r="Z143" s="337"/>
      <c r="AA143" s="337"/>
      <c r="AB143" s="337"/>
      <c r="AC143" s="337"/>
      <c r="AD143" s="337"/>
      <c r="AE143" s="337"/>
      <c r="AR143" s="463" t="s">
        <v>243</v>
      </c>
      <c r="AT143" s="463" t="s">
        <v>137</v>
      </c>
      <c r="AU143" s="463" t="s">
        <v>143</v>
      </c>
      <c r="AY143" s="323" t="s">
        <v>134</v>
      </c>
      <c r="BE143" s="464">
        <f>IF(N143="základní",J143,0)</f>
        <v>0</v>
      </c>
      <c r="BF143" s="464">
        <f>IF(N143="snížená",J143,0)</f>
        <v>0</v>
      </c>
      <c r="BG143" s="464">
        <f>IF(N143="zákl. přenesená",J143,0)</f>
        <v>0</v>
      </c>
      <c r="BH143" s="464">
        <f>IF(N143="sníž. přenesená",J143,0)</f>
        <v>0</v>
      </c>
      <c r="BI143" s="464">
        <f>IF(N143="nulová",J143,0)</f>
        <v>0</v>
      </c>
      <c r="BJ143" s="323" t="s">
        <v>79</v>
      </c>
      <c r="BK143" s="464">
        <f>ROUND(I143*H143,2)</f>
        <v>0</v>
      </c>
      <c r="BL143" s="323" t="s">
        <v>243</v>
      </c>
      <c r="BM143" s="463" t="s">
        <v>1591</v>
      </c>
    </row>
    <row r="144" spans="1:65" s="341" customFormat="1">
      <c r="A144" s="337"/>
      <c r="B144" s="338"/>
      <c r="C144" s="337"/>
      <c r="D144" s="465" t="s">
        <v>147</v>
      </c>
      <c r="E144" s="337"/>
      <c r="F144" s="466" t="s">
        <v>1592</v>
      </c>
      <c r="G144" s="337"/>
      <c r="H144" s="337"/>
      <c r="I144" s="467"/>
      <c r="J144" s="337"/>
      <c r="K144" s="337"/>
      <c r="L144" s="338"/>
      <c r="M144" s="468"/>
      <c r="O144" s="337"/>
      <c r="P144" s="337"/>
      <c r="Q144" s="337"/>
      <c r="R144" s="337"/>
      <c r="S144" s="337"/>
      <c r="T144" s="360"/>
      <c r="U144" s="337"/>
      <c r="V144" s="337"/>
      <c r="W144" s="337"/>
      <c r="X144" s="337"/>
      <c r="Y144" s="337"/>
      <c r="Z144" s="337"/>
      <c r="AA144" s="337"/>
      <c r="AB144" s="337"/>
      <c r="AC144" s="337"/>
      <c r="AD144" s="337"/>
      <c r="AE144" s="337"/>
      <c r="AT144" s="323" t="s">
        <v>147</v>
      </c>
      <c r="AU144" s="323" t="s">
        <v>143</v>
      </c>
    </row>
    <row r="145" spans="1:65" s="341" customFormat="1" ht="24.15" customHeight="1">
      <c r="A145" s="337"/>
      <c r="B145" s="338"/>
      <c r="C145" s="452" t="s">
        <v>344</v>
      </c>
      <c r="D145" s="452" t="s">
        <v>137</v>
      </c>
      <c r="E145" s="453" t="s">
        <v>1593</v>
      </c>
      <c r="F145" s="454" t="s">
        <v>1594</v>
      </c>
      <c r="G145" s="455" t="s">
        <v>153</v>
      </c>
      <c r="H145" s="456">
        <v>1</v>
      </c>
      <c r="I145" s="457"/>
      <c r="J145" s="458">
        <f>ROUND(I145*H145,2)</f>
        <v>0</v>
      </c>
      <c r="K145" s="454" t="s">
        <v>141</v>
      </c>
      <c r="L145" s="338"/>
      <c r="M145" s="459" t="s">
        <v>19</v>
      </c>
      <c r="N145" s="460" t="s">
        <v>42</v>
      </c>
      <c r="O145" s="337"/>
      <c r="P145" s="461">
        <f>O145*H145</f>
        <v>0</v>
      </c>
      <c r="Q145" s="461">
        <v>2.7999999999999998E-4</v>
      </c>
      <c r="R145" s="461">
        <f>Q145*H145</f>
        <v>2.7999999999999998E-4</v>
      </c>
      <c r="S145" s="461">
        <v>0</v>
      </c>
      <c r="T145" s="462">
        <f>S145*H145</f>
        <v>0</v>
      </c>
      <c r="U145" s="337"/>
      <c r="V145" s="337"/>
      <c r="W145" s="337"/>
      <c r="X145" s="337"/>
      <c r="Y145" s="337"/>
      <c r="Z145" s="337"/>
      <c r="AA145" s="337"/>
      <c r="AB145" s="337"/>
      <c r="AC145" s="337"/>
      <c r="AD145" s="337"/>
      <c r="AE145" s="337"/>
      <c r="AR145" s="463" t="s">
        <v>243</v>
      </c>
      <c r="AT145" s="463" t="s">
        <v>137</v>
      </c>
      <c r="AU145" s="463" t="s">
        <v>143</v>
      </c>
      <c r="AY145" s="323" t="s">
        <v>134</v>
      </c>
      <c r="BE145" s="464">
        <f>IF(N145="základní",J145,0)</f>
        <v>0</v>
      </c>
      <c r="BF145" s="464">
        <f>IF(N145="snížená",J145,0)</f>
        <v>0</v>
      </c>
      <c r="BG145" s="464">
        <f>IF(N145="zákl. přenesená",J145,0)</f>
        <v>0</v>
      </c>
      <c r="BH145" s="464">
        <f>IF(N145="sníž. přenesená",J145,0)</f>
        <v>0</v>
      </c>
      <c r="BI145" s="464">
        <f>IF(N145="nulová",J145,0)</f>
        <v>0</v>
      </c>
      <c r="BJ145" s="323" t="s">
        <v>79</v>
      </c>
      <c r="BK145" s="464">
        <f>ROUND(I145*H145,2)</f>
        <v>0</v>
      </c>
      <c r="BL145" s="323" t="s">
        <v>243</v>
      </c>
      <c r="BM145" s="463" t="s">
        <v>1595</v>
      </c>
    </row>
    <row r="146" spans="1:65" s="341" customFormat="1">
      <c r="A146" s="337"/>
      <c r="B146" s="338"/>
      <c r="C146" s="337"/>
      <c r="D146" s="465" t="s">
        <v>147</v>
      </c>
      <c r="E146" s="337"/>
      <c r="F146" s="466" t="s">
        <v>1596</v>
      </c>
      <c r="G146" s="337"/>
      <c r="H146" s="337"/>
      <c r="I146" s="467"/>
      <c r="J146" s="337"/>
      <c r="K146" s="337"/>
      <c r="L146" s="338"/>
      <c r="M146" s="468"/>
      <c r="O146" s="337"/>
      <c r="P146" s="337"/>
      <c r="Q146" s="337"/>
      <c r="R146" s="337"/>
      <c r="S146" s="337"/>
      <c r="T146" s="360"/>
      <c r="U146" s="337"/>
      <c r="V146" s="337"/>
      <c r="W146" s="337"/>
      <c r="X146" s="337"/>
      <c r="Y146" s="337"/>
      <c r="Z146" s="337"/>
      <c r="AA146" s="337"/>
      <c r="AB146" s="337"/>
      <c r="AC146" s="337"/>
      <c r="AD146" s="337"/>
      <c r="AE146" s="337"/>
      <c r="AT146" s="323" t="s">
        <v>147</v>
      </c>
      <c r="AU146" s="323" t="s">
        <v>143</v>
      </c>
    </row>
    <row r="147" spans="1:65" s="341" customFormat="1" ht="49" customHeight="1">
      <c r="A147" s="337"/>
      <c r="B147" s="338"/>
      <c r="C147" s="452" t="s">
        <v>350</v>
      </c>
      <c r="D147" s="452" t="s">
        <v>137</v>
      </c>
      <c r="E147" s="453" t="s">
        <v>1550</v>
      </c>
      <c r="F147" s="454" t="s">
        <v>1551</v>
      </c>
      <c r="G147" s="455" t="s">
        <v>166</v>
      </c>
      <c r="H147" s="456">
        <v>0.05</v>
      </c>
      <c r="I147" s="457"/>
      <c r="J147" s="458">
        <f>ROUND(I147*H147,2)</f>
        <v>0</v>
      </c>
      <c r="K147" s="454" t="s">
        <v>141</v>
      </c>
      <c r="L147" s="338"/>
      <c r="M147" s="459" t="s">
        <v>19</v>
      </c>
      <c r="N147" s="460" t="s">
        <v>42</v>
      </c>
      <c r="O147" s="337"/>
      <c r="P147" s="461">
        <f>O147*H147</f>
        <v>0</v>
      </c>
      <c r="Q147" s="461">
        <v>0</v>
      </c>
      <c r="R147" s="461">
        <f>Q147*H147</f>
        <v>0</v>
      </c>
      <c r="S147" s="461">
        <v>0</v>
      </c>
      <c r="T147" s="462">
        <f>S147*H147</f>
        <v>0</v>
      </c>
      <c r="U147" s="337"/>
      <c r="V147" s="337"/>
      <c r="W147" s="337"/>
      <c r="X147" s="337"/>
      <c r="Y147" s="337"/>
      <c r="Z147" s="337"/>
      <c r="AA147" s="337"/>
      <c r="AB147" s="337"/>
      <c r="AC147" s="337"/>
      <c r="AD147" s="337"/>
      <c r="AE147" s="337"/>
      <c r="AR147" s="463" t="s">
        <v>243</v>
      </c>
      <c r="AT147" s="463" t="s">
        <v>137</v>
      </c>
      <c r="AU147" s="463" t="s">
        <v>143</v>
      </c>
      <c r="AY147" s="323" t="s">
        <v>134</v>
      </c>
      <c r="BE147" s="464">
        <f>IF(N147="základní",J147,0)</f>
        <v>0</v>
      </c>
      <c r="BF147" s="464">
        <f>IF(N147="snížená",J147,0)</f>
        <v>0</v>
      </c>
      <c r="BG147" s="464">
        <f>IF(N147="zákl. přenesená",J147,0)</f>
        <v>0</v>
      </c>
      <c r="BH147" s="464">
        <f>IF(N147="sníž. přenesená",J147,0)</f>
        <v>0</v>
      </c>
      <c r="BI147" s="464">
        <f>IF(N147="nulová",J147,0)</f>
        <v>0</v>
      </c>
      <c r="BJ147" s="323" t="s">
        <v>79</v>
      </c>
      <c r="BK147" s="464">
        <f>ROUND(I147*H147,2)</f>
        <v>0</v>
      </c>
      <c r="BL147" s="323" t="s">
        <v>243</v>
      </c>
      <c r="BM147" s="463" t="s">
        <v>1552</v>
      </c>
    </row>
    <row r="148" spans="1:65" s="341" customFormat="1">
      <c r="A148" s="337"/>
      <c r="B148" s="338"/>
      <c r="C148" s="337"/>
      <c r="D148" s="465" t="s">
        <v>147</v>
      </c>
      <c r="E148" s="337"/>
      <c r="F148" s="466" t="s">
        <v>1553</v>
      </c>
      <c r="G148" s="337"/>
      <c r="H148" s="337"/>
      <c r="I148" s="467"/>
      <c r="J148" s="337"/>
      <c r="K148" s="337"/>
      <c r="L148" s="338"/>
      <c r="M148" s="468"/>
      <c r="O148" s="337"/>
      <c r="P148" s="337"/>
      <c r="Q148" s="337"/>
      <c r="R148" s="337"/>
      <c r="S148" s="337"/>
      <c r="T148" s="360"/>
      <c r="U148" s="337"/>
      <c r="V148" s="337"/>
      <c r="W148" s="337"/>
      <c r="X148" s="337"/>
      <c r="Y148" s="337"/>
      <c r="Z148" s="337"/>
      <c r="AA148" s="337"/>
      <c r="AB148" s="337"/>
      <c r="AC148" s="337"/>
      <c r="AD148" s="337"/>
      <c r="AE148" s="337"/>
      <c r="AT148" s="323" t="s">
        <v>147</v>
      </c>
      <c r="AU148" s="323" t="s">
        <v>143</v>
      </c>
    </row>
    <row r="149" spans="1:65" s="439" customFormat="1" ht="22.75" customHeight="1">
      <c r="B149" s="440"/>
      <c r="D149" s="441" t="s">
        <v>70</v>
      </c>
      <c r="E149" s="450" t="s">
        <v>1572</v>
      </c>
      <c r="F149" s="450" t="s">
        <v>1573</v>
      </c>
      <c r="I149" s="443"/>
      <c r="J149" s="451">
        <f>BK149</f>
        <v>0</v>
      </c>
      <c r="L149" s="440"/>
      <c r="M149" s="483"/>
      <c r="N149" s="484"/>
      <c r="O149" s="484"/>
      <c r="P149" s="485">
        <v>0</v>
      </c>
      <c r="Q149" s="484"/>
      <c r="R149" s="485">
        <v>0</v>
      </c>
      <c r="S149" s="484"/>
      <c r="T149" s="486">
        <v>0</v>
      </c>
      <c r="AR149" s="441" t="s">
        <v>143</v>
      </c>
      <c r="AT149" s="448" t="s">
        <v>70</v>
      </c>
      <c r="AU149" s="448" t="s">
        <v>79</v>
      </c>
      <c r="AY149" s="441" t="s">
        <v>134</v>
      </c>
      <c r="BK149" s="449">
        <v>0</v>
      </c>
    </row>
    <row r="150" spans="1:65" s="341" customFormat="1" ht="6.9" customHeight="1">
      <c r="A150" s="337"/>
      <c r="B150" s="348"/>
      <c r="C150" s="349"/>
      <c r="D150" s="349"/>
      <c r="E150" s="349"/>
      <c r="F150" s="349"/>
      <c r="G150" s="349"/>
      <c r="H150" s="349"/>
      <c r="I150" s="349"/>
      <c r="J150" s="349"/>
      <c r="K150" s="349"/>
      <c r="L150" s="338"/>
      <c r="M150" s="337"/>
      <c r="O150" s="337"/>
      <c r="P150" s="337"/>
      <c r="Q150" s="337"/>
      <c r="R150" s="337"/>
      <c r="S150" s="337"/>
      <c r="T150" s="337"/>
      <c r="U150" s="337"/>
      <c r="V150" s="337"/>
      <c r="W150" s="337"/>
      <c r="X150" s="337"/>
      <c r="Y150" s="337"/>
      <c r="Z150" s="337"/>
      <c r="AA150" s="337"/>
      <c r="AB150" s="337"/>
      <c r="AC150" s="337"/>
      <c r="AD150" s="337"/>
      <c r="AE150" s="337"/>
    </row>
  </sheetData>
  <sheetProtection algorithmName="SHA-512" hashValue="PZVZZchROPpwRsmh95hS1Cci9Q9d96ouYLqqEgh+38snpXjN0MDFsnJbGYfc+s3ousXPTdhdCePu3dBZ2QERzg==" saltValue="RDcE0Ef7gj8HuAnwsRK6ChXZyV7RU7B+jFscQiWlDl6YgTIWsS84udQaFbgv+hoNnW9WqXgGHdJp0XgSsf4kZw==" spinCount="100000" sheet="1" objects="1" scenarios="1" formatColumns="0" formatRows="0" autoFilter="0"/>
  <autoFilter ref="C83:K149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8D1C85B5-7762-4D9D-AE9D-005A357AB825}"/>
    <hyperlink ref="F90" r:id="rId2" xr:uid="{9F0A707C-E53B-4E48-A3D7-88B9FC51034A}"/>
    <hyperlink ref="F92" r:id="rId3" xr:uid="{44D0339A-5466-4D5A-A8D5-19F5AF5B9EA4}"/>
    <hyperlink ref="F94" r:id="rId4" xr:uid="{B9A55683-097A-4037-9753-473F067F0EC8}"/>
    <hyperlink ref="F96" r:id="rId5" xr:uid="{8C4B0F22-EDE0-4540-A3A2-2F2BE3746655}"/>
    <hyperlink ref="F98" r:id="rId6" xr:uid="{37583C6A-9FE6-4BDE-ABCA-4493C1269DE0}"/>
    <hyperlink ref="F102" r:id="rId7" xr:uid="{EDDA173E-0E7A-42C6-9B45-1E076DF4AF18}"/>
    <hyperlink ref="F105" r:id="rId8" xr:uid="{A7653F8F-2C4C-4D3A-9739-C065E03DBD56}"/>
    <hyperlink ref="F107" r:id="rId9" xr:uid="{B73F08EE-07C5-4AFD-B88B-04E89D50B6A9}"/>
    <hyperlink ref="F109" r:id="rId10" xr:uid="{2DD074B1-6578-4892-B153-1A7EB3CB06B6}"/>
    <hyperlink ref="F111" r:id="rId11" xr:uid="{62131E68-8C05-49DF-A000-D29824A2B0B7}"/>
    <hyperlink ref="F113" r:id="rId12" xr:uid="{D137341C-1D7B-401E-9648-F727983CA142}"/>
    <hyperlink ref="F115" r:id="rId13" xr:uid="{31D1BDE6-CA39-4DAD-84FA-C7F837DD3E16}"/>
    <hyperlink ref="F117" r:id="rId14" xr:uid="{0E4AE7C5-B98E-4C8B-AEBA-0BCB4A6D99CF}"/>
    <hyperlink ref="F119" r:id="rId15" xr:uid="{DBA62766-B7EC-40FE-B257-0194B04046D5}"/>
    <hyperlink ref="F121" r:id="rId16" xr:uid="{14BB47A5-9407-477D-9B52-E6E968F30665}"/>
    <hyperlink ref="F123" r:id="rId17" xr:uid="{B607B718-FEE0-4134-A83D-A3E373AA76ED}"/>
    <hyperlink ref="F125" r:id="rId18" xr:uid="{B69094A2-8650-4D64-AC66-D352A29B16F9}"/>
    <hyperlink ref="F127" r:id="rId19" xr:uid="{5292C7A7-1CA4-440B-98F6-60C2FFF0DC44}"/>
    <hyperlink ref="F131" r:id="rId20" xr:uid="{D30E1387-BB4B-4DEB-A2DB-9ABC9B9780F5}"/>
    <hyperlink ref="F135" r:id="rId21" xr:uid="{FEC98586-15F1-4E22-A47D-7AB0F5012C6F}"/>
    <hyperlink ref="F137" r:id="rId22" xr:uid="{41AF88AD-63EA-4F11-BD5E-7087AB109524}"/>
    <hyperlink ref="F139" r:id="rId23" xr:uid="{F213AE10-D5DB-44BF-A1B4-E36F1B9EE2C4}"/>
    <hyperlink ref="F142" r:id="rId24" xr:uid="{216F5C64-FEA4-46BB-A1B0-2F682F1E2943}"/>
    <hyperlink ref="F144" r:id="rId25" xr:uid="{A40EEA84-C65C-4A95-B4B8-E81F8A19961D}"/>
    <hyperlink ref="F146" r:id="rId26" xr:uid="{098481C1-27B5-44D1-A9EB-0C3FE5042DC7}"/>
    <hyperlink ref="F148" r:id="rId27" xr:uid="{9695B325-E130-47CD-B98F-3E43E146684F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21</vt:i4>
      </vt:variant>
    </vt:vector>
  </HeadingPairs>
  <TitlesOfParts>
    <vt:vector size="34" baseType="lpstr">
      <vt:lpstr>Rekapitulace stavby</vt:lpstr>
      <vt:lpstr>01 - Stavební úpravy - UZ...</vt:lpstr>
      <vt:lpstr>02 - Stavební úpravy - NE...</vt:lpstr>
      <vt:lpstr>03 - Vedlejší a ostatní n...</vt:lpstr>
      <vt:lpstr>04 - Vedlejší a ostatní n...</vt:lpstr>
      <vt:lpstr>Pokyny pro vyplnění</vt:lpstr>
      <vt:lpstr>ZTI - Rekapitulace stavby</vt:lpstr>
      <vt:lpstr>D.1.4.1a - Zdravotní tech...</vt:lpstr>
      <vt:lpstr>D.1.4.1b - Zdravotní tech...</vt:lpstr>
      <vt:lpstr>ÚT - uznat</vt:lpstr>
      <vt:lpstr>ÚT - neuznat</vt:lpstr>
      <vt:lpstr>Elektro - uznat</vt:lpstr>
      <vt:lpstr>Elektro - neuznat</vt:lpstr>
      <vt:lpstr>'01 - Stavební úpravy - UZ...'!Názvy_tisku</vt:lpstr>
      <vt:lpstr>'02 - Stavební úpravy - NE...'!Názvy_tisku</vt:lpstr>
      <vt:lpstr>'03 - Vedlejší a ostatní n...'!Názvy_tisku</vt:lpstr>
      <vt:lpstr>'04 - Vedlejší a ostatní n...'!Názvy_tisku</vt:lpstr>
      <vt:lpstr>'D.1.4.1a - Zdravotní tech...'!Názvy_tisku</vt:lpstr>
      <vt:lpstr>'D.1.4.1b - Zdravotní tech...'!Názvy_tisku</vt:lpstr>
      <vt:lpstr>'Elektro - neuznat'!Názvy_tisku</vt:lpstr>
      <vt:lpstr>'Elektro - uznat'!Názvy_tisku</vt:lpstr>
      <vt:lpstr>'Rekapitulace stavby'!Názvy_tisku</vt:lpstr>
      <vt:lpstr>'ZTI - Rekapitulace stavby'!Názvy_tisku</vt:lpstr>
      <vt:lpstr>'01 - Stavební úpravy - UZ...'!Oblast_tisku</vt:lpstr>
      <vt:lpstr>'02 - Stavební úpravy - NE...'!Oblast_tisku</vt:lpstr>
      <vt:lpstr>'03 - Vedlejší a ostatní n...'!Oblast_tisku</vt:lpstr>
      <vt:lpstr>'04 - Vedlejší a ostatní n...'!Oblast_tisku</vt:lpstr>
      <vt:lpstr>'D.1.4.1a - Zdravotní tech...'!Oblast_tisku</vt:lpstr>
      <vt:lpstr>'D.1.4.1b - Zdravotní tech...'!Oblast_tisku</vt:lpstr>
      <vt:lpstr>'Elektro - neuznat'!Oblast_tisku</vt:lpstr>
      <vt:lpstr>'Elektro - uznat'!Oblast_tisku</vt:lpstr>
      <vt:lpstr>'Pokyny pro vyplnění'!Oblast_tisku</vt:lpstr>
      <vt:lpstr>'Rekapitulace stavby'!Oblast_tisku</vt:lpstr>
      <vt:lpstr>'ZTI - 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Gerhart</dc:creator>
  <cp:lastModifiedBy>Javůrková Iva</cp:lastModifiedBy>
  <dcterms:created xsi:type="dcterms:W3CDTF">2022-05-03T09:09:13Z</dcterms:created>
  <dcterms:modified xsi:type="dcterms:W3CDTF">2022-08-01T08:43:52Z</dcterms:modified>
</cp:coreProperties>
</file>