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7395" yWindow="50056" windowWidth="19440" windowHeight="1500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<sst xmlns="http://schemas.openxmlformats.org/spreadsheetml/2006/main" count="492" uniqueCount="268">
  <si>
    <t>jednotka</t>
  </si>
  <si>
    <t>m2</t>
  </si>
  <si>
    <t>Manuální úklid</t>
  </si>
  <si>
    <t>Nabídková cena v Kč bez DPH za jednotku úklidu</t>
  </si>
  <si>
    <t>* Zadavatel stanovil hodnocení dle modelového příkladu z důvodu, že není schopen předem přesně vymezit rozsah nepravidelného (mimořádného) úklidu. Záměrem zadavatele je získat nejvýhodnější cenu za předmět plnění, tak aby byly budoucí náklady na realizaci předmětu VZ vynaloženy, co nejefektivněji a nejhospodárněji.</t>
  </si>
  <si>
    <t>Úklidové služby RÚ HOSTINNÉ</t>
  </si>
  <si>
    <t>1x denně úklid WC/sprch - pokoje pacientů A0</t>
  </si>
  <si>
    <t>Voskování podlah dvouvrstvé</t>
  </si>
  <si>
    <t>Výpomoc s obsluhou pacientů - stravování</t>
  </si>
  <si>
    <t>Sanitární den</t>
  </si>
  <si>
    <t>hod</t>
  </si>
  <si>
    <t>1x denně sesterny (6x místnost)</t>
  </si>
  <si>
    <t>Rozsah/rok</t>
  </si>
  <si>
    <r>
      <t xml:space="preserve">Nabídková cena v Kč bez DPH za celkovou práci </t>
    </r>
    <r>
      <rPr>
        <b/>
        <i/>
        <sz val="8"/>
        <rFont val="Times New Roman"/>
        <family val="1"/>
      </rPr>
      <t xml:space="preserve"> za 1 rok </t>
    </r>
  </si>
  <si>
    <t>1x denně úklid pokojů pacientů C1 - 10 pokojů</t>
  </si>
  <si>
    <t>vytírání podlahy, otření zábradlí (RS)</t>
  </si>
  <si>
    <t>Výtah (3ks)  (1 x 6,36 m2, 1 x 6,44 m2, 1 x 6,30 m2)</t>
  </si>
  <si>
    <t>ks</t>
  </si>
  <si>
    <t>mytí omyvatelných zdí v celém objektu (2500 m2) - 1* měsíčně</t>
  </si>
  <si>
    <t xml:space="preserve">Použité zkratky: </t>
  </si>
  <si>
    <r>
      <rPr>
        <b/>
        <sz val="10"/>
        <color theme="1"/>
        <rFont val="Arial"/>
        <family val="2"/>
      </rPr>
      <t>OS</t>
    </r>
    <r>
      <rPr>
        <sz val="10"/>
        <color theme="1"/>
        <rFont val="Arial"/>
        <family val="2"/>
      </rPr>
      <t xml:space="preserve"> - odpolední směna (12:30-20:00) - v pracovní dny 2 pracovníci</t>
    </r>
  </si>
  <si>
    <r>
      <rPr>
        <b/>
        <sz val="10"/>
        <color theme="1"/>
        <rFont val="Arial"/>
        <family val="2"/>
      </rPr>
      <t>RS</t>
    </r>
    <r>
      <rPr>
        <sz val="10"/>
        <color theme="1"/>
        <rFont val="Arial"/>
        <family val="2"/>
      </rPr>
      <t xml:space="preserve"> - ranní směna (5:30-14:00) - v pracovní dny: 6 pracovníků / v sobotu, neděli, ve svátek - 4 pracovníci</t>
    </r>
  </si>
  <si>
    <t>Příloha č. 3a ZD</t>
  </si>
  <si>
    <t>Celková cena pro účely hodnocení sekce A  za 1 rok bez DPH v Kč</t>
  </si>
  <si>
    <t>Celková cena pro účely hodnocení sekce B  za 1 rok bez DPH v Kč</t>
  </si>
  <si>
    <t>Celková cena pro účely hodnocení sekce A a sekce B  za 1 rok bez DPH v Kč</t>
  </si>
  <si>
    <t>A) Kalkulace úklidu pro hodnocení (pravidelný úklid)</t>
  </si>
  <si>
    <t>Kalkulace úklidu pro hodnocení (pravidelný a nepravidelný úklid)</t>
  </si>
  <si>
    <t>A) a B) Kalkulace úklidu pro hodnocení CELKEM</t>
  </si>
  <si>
    <t>Pokoje pacientů - 10 pokojů A0</t>
  </si>
  <si>
    <t xml:space="preserve">WC/sprchy pokoje pacientů - 10 místností A0 </t>
  </si>
  <si>
    <t xml:space="preserve">2x měsíčně strojové mytí podlahy </t>
  </si>
  <si>
    <t>Pokoje pacientů - 10 pokojů A1</t>
  </si>
  <si>
    <t>1x denně úklid WC/sprch - pokoje pacientů A1</t>
  </si>
  <si>
    <t xml:space="preserve">WC/sprchy pokoje pacientů - 10 místností A1 </t>
  </si>
  <si>
    <t>Pokoje pacientů - 10 pokojů A2</t>
  </si>
  <si>
    <t>WC/sprchy pokoje pacientů - 10 místností A2</t>
  </si>
  <si>
    <t>Pokoje pacientů - 5 pokojů B</t>
  </si>
  <si>
    <t>WC/sprchy pokoje pacientů - 5 místností B</t>
  </si>
  <si>
    <t>Chodba C0</t>
  </si>
  <si>
    <t>Pokoje pacientů - 10 pokojů C1</t>
  </si>
  <si>
    <t>WC/sprchy pokoje pacientů - 10 místností C1</t>
  </si>
  <si>
    <t>Chodba C1</t>
  </si>
  <si>
    <t>Pokoje pacientů -  9 pokojů C2</t>
  </si>
  <si>
    <t>WC/sprchy pokoje pacientů - 9 místností C2</t>
  </si>
  <si>
    <t>Chodba C2</t>
  </si>
  <si>
    <t>Atria C0, C1, C2</t>
  </si>
  <si>
    <t>cvičebny / rehabilitace 1NP 8 cvičeben/ambulancí</t>
  </si>
  <si>
    <t xml:space="preserve">Výtah (3ks) </t>
  </si>
  <si>
    <t xml:space="preserve"> 2x tělocvična (po-pá)</t>
  </si>
  <si>
    <t>Vysvětlení pro tvorbu ceny:</t>
  </si>
  <si>
    <t>Místo úklidu</t>
  </si>
  <si>
    <t>četnost úklidu</t>
  </si>
  <si>
    <t>Plocha podlahy v m2</t>
  </si>
  <si>
    <t>plocha pro daný úsek v m2</t>
  </si>
  <si>
    <t>četnost za rok - použité vzorce:</t>
  </si>
  <si>
    <t>1x denně (po-pá)= * 246 pracovních dní</t>
  </si>
  <si>
    <t>1x měsíčně = *12 (12 měsíců)</t>
  </si>
  <si>
    <t>1x denně</t>
  </si>
  <si>
    <t>2x týdně</t>
  </si>
  <si>
    <t>Jednotka úklidu</t>
  </si>
  <si>
    <t xml:space="preserve">dezinfekční mytí povrchů – otření parapetů (út, čt)  (celkem 10 ks rozměr: 185cm x 29cm), osvětlení u lůžka, prach z nábytku do 1,7 m (RS)
úklid a mytí botníků (10 ks) (RS) (út, čt)
</t>
  </si>
  <si>
    <t>1x týdně</t>
  </si>
  <si>
    <t>mytí radiátorů (RS) - 10 ks ( 9 ks á 120cm x 60 cm x9 cm), 1 ks (140 cm x 60 cm x 15cm) (RS)
mytí dveří a zárubní (RS) (20 ks)</t>
  </si>
  <si>
    <t xml:space="preserve">Nabídková cena v Kč bez DPH 1 rok </t>
  </si>
  <si>
    <t>1x měsíčně</t>
  </si>
  <si>
    <t>otření povrchu nábytku ve výškách více než 1,7 m (RS)</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</si>
  <si>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</si>
  <si>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(RS)
doplnění toaletního papíru (RS)
</t>
  </si>
  <si>
    <t>mytí radiátorů (RS)
mytí dveří a zárubní (RS)</t>
  </si>
  <si>
    <t>parní čištění sanitárního zařízení (RS)</t>
  </si>
  <si>
    <t>1 x týdně/ 29 týdnů</t>
  </si>
  <si>
    <t xml:space="preserve">vytírání podlahy s dezinfekčním prostředkem (dle platného dezinfekčního plánu, stírání na vlhko, vyhrazení určitého mopu, setření celého prostoru) (RS)
otření všech omyvatelných povrchů dezinfekcí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
</t>
  </si>
  <si>
    <t>2x denně</t>
  </si>
  <si>
    <t>mytí vypínačů (25 ks), zásuvek (10 ks) a dveří vč. desinfekce klik a madel (100 m) (RS)</t>
  </si>
  <si>
    <t>otření světel signálního zařízení u pokojů (10 ks)
otření světel na chodbách (7 nouzových světel) (RS)
mytí radiátorů (2 ks á 200 cm x 50 cm. x 9 cm,. 1 ks á 162 cm x 50 cm x 9 cm) (RS)
mytí dveří a zárubní (dveře: 2xsklad, 2x šatna, 1x kancelář sociální pracovnice, 1x modlitebna, 1x desinfekce, 1x vyšetřovna, 1x společenská místnost, 2x WC, 1x sesterna, 1x protipožární vstupní dveře oddělení, 10x pokoj) (RS)
mytí hasicích přístrojů (5 ks) a krabiček nouzového požárního tlačítka (5x) (RS)</t>
  </si>
  <si>
    <t>2x měsíčně</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</si>
  <si>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
</t>
  </si>
  <si>
    <t xml:space="preserve">2x týdně </t>
  </si>
  <si>
    <t xml:space="preserve">dezinfekční mytí povrchů (út, čt) – otření parapetů (celkem 10 ks rozměr: 185cm x 29cm), osvětlení u lůžka, prach z nábytku do 1,7 m (RS)
úklid a mytí botníků (10 ks) (út, čt)  (RS)
</t>
  </si>
  <si>
    <t>1xdenně</t>
  </si>
  <si>
    <t>otření všech omyvatelných povrchů dezinfekcí (RS)
mytí parapetů (6 ks á 235 cm x 29 cm, 3 ks á 122 cm x 29 cm) na vlhko (RS)
odstranění pavučin (RS)
mytí vypínačů (25 ks), zásuvek (10 ks) a dveří vč. desinfekce klik a madel (100 m) (RS)
otření stolů (2 stolky) (RS)
vyprazdňování odpadkových košů (1 koš) vč. mytí – s ohledem na zásady třídění odpadu, otření koše na vlhko dezinfekčním prostředkem – zevní i vnitřní strana, výměna PE sáčků (RS)
otření madel u židlí (8 židlí) (RS)</t>
  </si>
  <si>
    <t>strojové mytí podlahy</t>
  </si>
  <si>
    <t>otření světel signálního zařízení u pokojů (10 ks)
otření světel na chodbách (7 nouzových světel) (RS)
mytí radiátorů (2 ks á 200 cm x 50 cm. x 9 cm,. 1 ks á 162 cm x 50 cm x 9 cm) (RS)
mytí radiátorů (2 ks á 200 cm x 50 cm. x 9 cm, 1 ks á 162 cm x 50 cm x 9 cm) (RS)
mytí dveří a zárubní (dveře: 2xsklad, 2x šatna, 1x desinfekce, 1x vyšetřovna, 1x společenská místnost, 2x WC, 1x sesterna, 1x protipožární vstupní dveře oddělení, 10x pokoj) (RS)
mytí hasicích přístrojů (5 ks) a krabiček nouzového požárního tlačítka (5x)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</si>
  <si>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doplnění toaletního papíru (RS)
</t>
  </si>
  <si>
    <t>mytí vypínačů (25 ks), zásuvek (10 ks) a dveří vč. desinfekce klik a madel (RS)</t>
  </si>
  <si>
    <t>vytírání podlahy s dezinfekčním prostředkem (dle platného dezinfekčního plánu, stírání na vlhko, vyhrazení určitého mopu, setření celého prostoru) (RS)
otření všech omyvatelných povrchů dezinfekcí včetně madel podél stěn (100 m)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t>
  </si>
  <si>
    <t>vytírání podlahy s dezinfekčním prostředkem (stírání na vlhko, vyhrazení určitého mopu, setření celého prostoru od zadní stěny ke dveřím) (RS)
otírání povrchu dveří, desinfekce klik (RS)
vyprazdňování odpadkových košů vč. mytí (6 košů) + výměna PE sáčků (RS)
mytí parapetů na vlhko (RS) (3 ks á 420 cm x 29 cm) (RS)</t>
  </si>
  <si>
    <t>mytí radiátorů (6 ks á 160 cm x 60 cm x 6 cm)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</si>
  <si>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(5ks)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</si>
  <si>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5 ks rozměr: 175cm x 29cm), osvětlení u lůžka, prach z nábytku do 1,7 m (RS)</t>
  </si>
  <si>
    <t>mytí radiátorů (RS) - 5 ks (100 cm x 60 cm x6 cm) (RS)
mytí dveří a zárubní - 5 ks (RS)</t>
  </si>
  <si>
    <t xml:space="preserve">mytí a dezinfekce WC mís (5 ks), záchodového prkénka (5 ks), podlah na toaletě (RS)
mytí dezinfekcí umyvadel včetně vodovodních baterií a odkládacích poliček (5 ks) (RS)
mytí a dezinfekce sprchových koutů – koupelnové obklady - 5 ks (RS)
mytí vypínačů a dveří vč. desinfekce klik a zárubní (RS)
čištění zrcadel (RS)
vyprazdňování odpadkových košů (5 ks) vč. dezinfekčního mytí + výměna PE sáčků (RS)
doplnění toaletního papíru (RS)
</t>
  </si>
  <si>
    <t>dezinfekční mytí povrchů (út, čt)– otření parapetů (celkem 21 ks rozměr: 123cm x48cm), osvětlení u lůžka, prach z nábytku do 1,7 m (RS)
klid a mytí botníků (RS) (út, čt)</t>
  </si>
  <si>
    <t>mytí radiátorů (RS) - 12 ks (100cm x 50 cm x9 cm), 8 ks (80 cm x 50 cm x 15cm), 3 ks (90 cm x 50 cm x 9 cm) 
mytí dveří a zárubní (RS)</t>
  </si>
  <si>
    <t xml:space="preserve">mytí vypínačů (23 ks), zásuvek (9 ks) a desinfekce klik a madel (100m) (RS) </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</si>
  <si>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</si>
  <si>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denní místnost zaměstnanců, desinf. místnost, 2x sesterna, 1x vyšetřovna, 8x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</si>
  <si>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(10 ks)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</si>
  <si>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(RS)</t>
  </si>
  <si>
    <t>mytí radiátorů (RS) - 12 ks (100cm x 50 cm x9 cm), 8 ks (80 cm x 50 cm x 15cm), 3 ks (90 cm x 50 cm x 9 cm)
mytí dveří a zárubní (RS) (10 ks)</t>
  </si>
  <si>
    <t xml:space="preserve">mytí a dezinfekce WC mís (10 ks), záchodového prkénka (10 ks), podlah na toaletě (RS)
mytí dezinfekcí umyvadel (10 ks) včetně vodovodních baterií a odkládacích poliček (RS)
mytí a dezinfekce sprchových koutů (10 ks) – koupelnové obklady (RS)
mytí vypínačů a dveří vč. desinfekce klik a zárubní (RS)
čištění zrcadel (RS)
vyprazdňování odpadkových košů vč. dezinfekčního mytí + výměna PE sáčků (RS) (10 ks) 
doplnění toaletního papíru (RS)
</t>
  </si>
  <si>
    <t>mytí vypínačů (23 ks), zásuvek (9 ks), klik a madel (100 m) (RS)</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</si>
  <si>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</si>
  <si>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desinf. místnost, 2x sesterna, 1x vyšetřovna, 10x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</si>
  <si>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(9 košů)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</si>
  <si>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(út, čt) (RS)</t>
  </si>
  <si>
    <t>mytí radiátorů (RS) - 12 ks (100cm x 50 cm x9 cm), 8 ks (80 cm x 50 cm x 15cm), 3 ks (90 cm x 50 cm x 9 cm)
mytí dveří a zárubní (RS)</t>
  </si>
  <si>
    <t xml:space="preserve">mytí a dezinfekce WC mís (9 ks), záchodového prkénka (9 ks), podlah na toaletě (RS)
mytí dezinfekcí umyvadel (9 ks) včetně vodovodních baterií a odkládacích poliček (RS)
mytí a dezinfekce sprchových koutů (9 ks) – koupelnové obklady (RS)
mytí vypínačů a dveří vč. desinfekce klik a zárubní (RS)
čištění zrcadel (RS)
vyprazdňování odpadkových košů (9 ks) vč. dezinfekčního mytí + výměna PE sáčků (RS)
doplnění toaletního papíru (RS)
</t>
  </si>
  <si>
    <t>mytí radiátorů (6 ks - 71 cm x 50 cm x 15, 2 ks - 180 cm x 50 cm x 15 cm, 1 ks 140cm  x 50 cm x 15 cm) (RS)
mytí dveří a zárubní - dveře skladu vč. 1 ks zrcadla na dveřích, inhalace, desinf. místnost, 2x sesterna, 1x vyšetřovna, 9x pokoj  (RS)
mytí hasicích přístrojů (4 ks) a krabiček nouzového požárního tlačítka (5 ks) (RS)</t>
  </si>
  <si>
    <t xml:space="preserve">mytí vypínačů (23 ks), zásuvek (9 ks),  a desinfekce klik a madel (100 m) (RS) </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</si>
  <si>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odstranění pavučin (RS)
otření madel židlí (5 židlí) (RS)
</t>
  </si>
  <si>
    <t>Úklid pokojů pacientů A0 / včetně zádveří - 10 pokojů</t>
  </si>
  <si>
    <t>Chodba A0</t>
  </si>
  <si>
    <t>Úklid pokojů pacientů A1/včetně zádveří / 10x pokoj</t>
  </si>
  <si>
    <t>Úklid balkónů - v letních měsících (1.duben-15.říjen - 29 týdnů) A1 11x balkón</t>
  </si>
  <si>
    <t>Chodba A1</t>
  </si>
  <si>
    <t>Úklid pokojů pacientů A2/ včetně zádveří 10x pokoj</t>
  </si>
  <si>
    <t>Úklid WC/sprch - pokoje pacientů A2, 10x koupelna</t>
  </si>
  <si>
    <t>Úklid balkónů - v letních měsících (1.duben-15.říjen - 29 týdnů) A2 11x balkón</t>
  </si>
  <si>
    <t>Chodba A2</t>
  </si>
  <si>
    <t>Úklid společenských místností A0, A1, A2</t>
  </si>
  <si>
    <t>Společenské místnosti A0, A1, A2 (3 místnosti)</t>
  </si>
  <si>
    <t>Úklid pokojů pacientů B (5 pokojů)</t>
  </si>
  <si>
    <t>Úklid WC/sprch - pokoje pacientů B - 5 pokojů</t>
  </si>
  <si>
    <t>Úklid WC/sprch - pokoje pacientů C1  (10 pokojů)</t>
  </si>
  <si>
    <t>Úklid pokojů pacientů C2 - 9 pokojů</t>
  </si>
  <si>
    <t>Úklid WC/sprch - pokoje pacientů C2 (9 pokojů)</t>
  </si>
  <si>
    <t xml:space="preserve">Úklid atrií C0, C1, C2 </t>
  </si>
  <si>
    <t>čištění mřížek v podlaze – topení (RS) (15 ks – velikost: 200cmx40cm) (RS)</t>
  </si>
  <si>
    <t>omytí vstupních dveří – výplň dveří: sklo (RS)</t>
  </si>
  <si>
    <t>vytírání podlahy s dezinfekčním prostředkem (dle platného dezinfekčního plánu, stírání na vlhko, vyhrazení určitého mopu, setření celého prostoru) (RS)
vyprazdňování odpadkových košů vč. mytí (6ks) + výměna PE sáčků (RS)
vysátí koberce před výtahem 3 ks (123 cm x 90 cm) (RS)
omytí vstupních dveří – výplň dveří: sklo (RS)</t>
  </si>
  <si>
    <t xml:space="preserve">vytírání podlahy s dezinfekčním prostředkem (stírání na vlhko, vyhrazení určitého mopu, setření celého prostoru od zadní stěny ke dveřím) (RS)
otírání povrchu dveří (8x dveře), desinfekce klik a otírání okenních parapetů (8 ks á 240 cm x 28 cm) (RS)
otření zrcadel (8 ks á 200cm x 160 cm) (RS)
vyprazdňování odpadkových košů vč. mytí (8 košů) + výměna PE sáčků (RS)1x denně vyprazdňování odpadkových košů vč. mytí (8 košů) + výměna PE sáčků (RS)
</t>
  </si>
  <si>
    <t>mytí radiátorů (8 ks á 180 cm x 60 cm x 6cm) (RS)</t>
  </si>
  <si>
    <t>vytírání podlahy s dezinfekčním prostředkem (stírání na vlhko, vyhrazení určitého mopu, setření celého prostoru od zadní stěny ke dveřím) (RS)
otírání povrchu dveří (9x dveře), desinfekce klik a otírání okenních parapetů (12 ks á 240 cm x 28 cm) (RS)
vyprazdňování odpadkových košů vč. mytí (18 košů) + výměna PE sáčků (RS)</t>
  </si>
  <si>
    <t>mytí radiátorů (12 ks á 160cm x 60 cm x 6cm) (RS)</t>
  </si>
  <si>
    <t>vytírání podlahy s dezinfekčním prostředkem (stírání na vlhko, vyhrazení určitého mopu, setření celého prostoru od zadní stěny ke dveřím) (RS)
otírání povrchu dveří (6x dveře), desinfekce klik a otírání okenních parapetů (6 ks á 240 cm x 28 cm) (RS)
vyprazdňování odpadkových košů vč. mytí (6 košů) + výměna PE sáčků  (RS)</t>
  </si>
  <si>
    <t>vytírání podlahy s dezinfekčním prostředkem (stírání na vlhko, vyhrazení určitého mopu, setření celého prostoru od zadní stěny ke dveřím) (RS)
mytí umyvadel včetně vodovodních baterií (4 ks) (RS)
otírání povrchu dveří (5x dveře), desinfekce klik a otírání okenních parapetů (4 ks á 240 cm x 28 cm) (RS)
vyprazdňování odpadkových košů vč. mytí (8 košů) + výměna PE sáčků (RS)1x denně vyprazdňování odpadkových košů vč. mytí (8 košů) + výměna PE sáčků (RS)</t>
  </si>
  <si>
    <t>Úklid pokojů pacientů C0 / 8 pokojů, 2 cvičebny</t>
  </si>
  <si>
    <t>Pokoje pacientů, cvičebny - 10 pokojů C0</t>
  </si>
  <si>
    <t>WC/sprchy pokoje pacientů - 10 místností C0</t>
  </si>
  <si>
    <t>Úklid WC/sprch - pokoje pacientů C0 (10 místností)</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</si>
  <si>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(10ks) – s ohledem na zásady třídění odpadu, otření koše na vlhko dezinfekčním prostředkem – zevní i vnitřní strana, výměna PE sáčků (RS)
desinfekce klik a dveří v okolí klik, vypínačů, otření zásuvky za lůžkem (RS)
</t>
  </si>
  <si>
    <t xml:space="preserve">mytí a dezinfekce WC mís (10 ks), záchodového prkénka (10 ks), podlah na toaletě (RS)
mytí dezinfekcí umyvadel (10 ks) včetně vodovodních baterií a odkládacích poliček (RS)
mytí a dezinfekce sprchových koutů – koupelnové obklady (10 ks)(RS)
mytí vypínačů a dveří vč. desinfekce klik a zárubní (RS)
čištění zrcadel (10ks) (RS) 
vyprazdňování odpadkových košů vč. dezinfekčního mytí + výměna PE sáčků (RS) (10 ks)
doplnění toaletního papíru (RS)
</t>
  </si>
  <si>
    <t>mytí radiátorů (4 ks á 180 cm x 60 cm x 6 cm) (RS)</t>
  </si>
  <si>
    <t xml:space="preserve">otření povrchu nábytku ve výškách více než 1,7 m (RS) </t>
  </si>
  <si>
    <t xml:space="preserve">mytí vypínačů (44 ks), zásuvek (15 ks), a desinfekce klik a madel (325 m) (RS) </t>
  </si>
  <si>
    <t xml:space="preserve">vytírání podlahy s dezinfekčním prostředkem (dle platného dezinfekčního plánu, stírání na vlhko, vyhrazení určitého mopu, setření celého prostoru – přístrojové čištění v kombinaci s mopem) 
mytí parapetů na vlhko (8 ks á350 cm x 28 cm), (1 ks á 475 cm x 28 cm)
odstranění pavučin
otření madel židlí (25 židlí)
</t>
  </si>
  <si>
    <t>Vstupní hala, spojovací krčky 0.,I., II. patro</t>
  </si>
  <si>
    <t>otření světel na chodbách (18 nouzových světel)
mytí radiátorů (3 ks á 180 cm x 60 cm x 6 cm), (1 ks á 180 cm x 60 cm x 9 cm), (1ks á 263 cm x 60 cm x 9 cm), (4 ks á 300 cm x 60 cm x 6 cm)
mytí dveří a zárubní
mytí hasicích přístrojů (4 ks) a krabiček nouzového požárního tlačítka (3 ks), hydrantu (2 ks)
mytí hlásiče – reproduktoru na stěně (6 ks)
mytí bílých lišt soklů (365m)</t>
  </si>
  <si>
    <t>Společné WC na chodbách</t>
  </si>
  <si>
    <t xml:space="preserve">mytí a dezinfekce WC mís (19 ks) a mušlí (5 ks), záchodového prkénka (19 ks), podlah na toaletě
mytí dezinfekcí umyvadel (14ks) včetně vodovodních baterií 
mytí vypínačů a dveří vč. desinfekce klik a zárubní 
čištění zrcadel (19 ks) 
vyprazdňování odpadkových košů vč. dezinfekčního mytí + výměna PE sáčků (RS) (16 ks)
doplnění toaletního papíru 
</t>
  </si>
  <si>
    <t>mytí radiátorů (6 ks á 200 cm x 50 cm x 9 cm)
mytí dveří a zárubní</t>
  </si>
  <si>
    <t xml:space="preserve">parní čištění sanitárního zařízení </t>
  </si>
  <si>
    <t>Hlavní schodiště</t>
  </si>
  <si>
    <t xml:space="preserve">vytírání podlahy s dezinfekčním prostředkem (stírání na vlhko, vyhrazení určitého mopu, setření celého prostoru) (RS, 1NP, 2NP. / OD: recepce, -1 patro)
vytírání podlahy plošin a prostoru pod plošinami, vstup, A1, A2
otření parapetů (4 ks á 116 cm x 28 cm) včetně okenních mřížek (4m)
</t>
  </si>
  <si>
    <t>otření rolet u plošin A1, A2</t>
  </si>
  <si>
    <t>mytí skel na schodišti (70 m2) a skel plošin (vstup, A1, A2), mytí světel a bílých lišt (180 m) na schodišti</t>
  </si>
  <si>
    <t>otření zábradlí (180 m), odstranění pavučin (RS, 1NP, 2NP. / OD: recepce, -1 patro)</t>
  </si>
  <si>
    <t xml:space="preserve">vytírání podlahy s dezinfekčním prostředkem (stírání na vlhko, vyhrazení určitého mopu, setření celého prostoru)
otření parapetů (6 ks á 120 cm x 50 cm)
otření zábradlí (300 m), odstranění pavučin
</t>
  </si>
  <si>
    <t>otření zábradlí (300 m), odstranění pavučin</t>
  </si>
  <si>
    <t>mytí skel na schodišti (100 m2) 
mytí světel a bílých lišt na schodišti (300 m)</t>
  </si>
  <si>
    <t>Schodiště oddělení C (-1, C0, C1, C2)</t>
  </si>
  <si>
    <t>3x týdně</t>
  </si>
  <si>
    <t>Prostor márnice, modlitebny, inhalace</t>
  </si>
  <si>
    <t xml:space="preserve">vytírání podlahy s dezinfekčním prostředkem (dle platného dezinfekčního plánu, stírání na vlhko, vyhrazení určitého mopu, setření celého prostoru) (RS)
mytí dezinfekcí umyvadel včetně vodovodních baterií a odkládacích poliček (3ks) (RS)
vyprazdňování odpadkových košů vč. des. mytí + výměna PE sáčků (RS) (3ks)
otření lokálních osvětlovacích těles (RS)
otření parapetů a odkládacích poliček, prachu z nábytku do výše 1,7 m, vypínačů a el. zásuvek, klik a dveří v okolí klik (RS)
otření zrcadel přípravkem na mytí skla (RS)
</t>
  </si>
  <si>
    <t>Provozovna kadeřnice</t>
  </si>
  <si>
    <t xml:space="preserve">vytírání podlahy (RS) (v pátek)
otírání všech povrchů (vč. nábytku, dveří apod.) a okenních parapetů (1 ks á 240 cm x 28 cm)(RS) (v pátek)
vyprazdňování odpadkových košů vč. des. mytí + výměna PE sáčků (1ks) (RS) (v pátek)
mytí umyvadel včetně vodovodních baterií (1ks) (RS) (v pátek)
mytí dveří vč. klik a zárubní, otírání ploch radiátorů (1 ks á 160cm x 60 cm x 6cm), omytí vypínačů a zrcadel (RS) (v pátek)
</t>
  </si>
  <si>
    <t>parní čištění sanitárního zařízení (OS)</t>
  </si>
  <si>
    <t xml:space="preserve">Parafango, elektroléčba, magnetoterapie, laser  - místnosti léčby, denní místnost zaměstnanců </t>
  </si>
  <si>
    <t>mytí radiátorů (1 ks á 71 cm x 60 cm x 6, 3 ks á 160 cm x 60 cm x 9 cm, 1 ks á 120 cm x 60 cm x 6 cm, 2 ks á 100 cm x 50 cm x 6 cm, 3 ks á 100 cm x 60 cm x 6 cm, 1 ks á 200 cm x 50 cm, x 9 cm) (OS)
mytí dveří a zárubní (OS)</t>
  </si>
  <si>
    <t>mytí radiátorů (6 ks á 80 cm x 50 cm x 6)
mytí lišt soklů (46 m)</t>
  </si>
  <si>
    <t>2x tělocvična (po-pá)/246 prac.dní</t>
  </si>
  <si>
    <t xml:space="preserve">vytírání podlahy s dezinfekčním prostředkem (dle platného dezinfekčního plánu, stírání na vlhko, vyhrazení určitého mopu, setření celého prostoru) (OS)
mytí dezinfekcí umyvadel (2 ks) včetně vodovodních baterií 
mytí vypínačů a dveří (2 ks, 1 ks křídlo) vč. desinfekce klik a zárubní 
čištění zrcadel (2 ks) 
vyprazdňování odpadkových košů vč. dezinfekčního mytí + výměna PE sáčků (RS) (2 ks)
otření parapetů (6 ks á 150 cm x 28 cm)
</t>
  </si>
  <si>
    <t>mytí radiátorů (1 ks á 1120 cm x 60 cm x 6, 1 ks á 50 cm x 60 cm x 6 cm)
mytí dveří a zárubní</t>
  </si>
  <si>
    <t xml:space="preserve">Společné WC - chodba vodoléčby, spojovací krček -1 </t>
  </si>
  <si>
    <t>parní čištění sanitárního zařízení</t>
  </si>
  <si>
    <t xml:space="preserve">mytí a dezinfekce WC mís (11 ks) a mušlí (3 ks), záchodového prkénka (11 ks), podlah na toaletě
mytí dezinfekcí umyvadel (8 ks) včetně vodovodních baterií 
mytí vypínačů a dveří vč. desinfekce klik a zárubní 
čištění zrcadel (8 ks) 
vyprazdňování odpadkových košů vč. dezinfekčního mytí + výměna PE sáčků (RS) (4 ks)
doplnění toaletního papíru 
otření parapetů (2 ks á 90 cm x 28 cm)
</t>
  </si>
  <si>
    <t>Chodba vodoléčby, spojovací krček - chodba elektroléčby, chodba u prádelny, údržby, krček u zadního vchodu</t>
  </si>
  <si>
    <t>otření rozhlasového zařízení na stěně (4 ks)
otření krabiček nouzového poplachu (5 ks)
otření světel na chodbách (10 nouzových světel) 
mytí radiátorů (OS) (1ks á 80 cm x 50 cm x 9 cm, 1 ks á 220 cm, 60 cm, 9 cm, 1 ks á 50 cm x 60 cm x 6 cm), 
odstranění pavučin (OS)
mytí dveří a zárubní (OS)
mytí hasicích přístrojů (12 ks) a hydrantů (1ks) (OS)
mytí bílých lišt soklů (266 m) (OS)</t>
  </si>
  <si>
    <t>Chodba vodoléčby (po-pá), spojovací krček - chodba elektroléčby (po-pá), chodba u prádelny, údržby, krček u zadního vchodu / 246 prac. dní</t>
  </si>
  <si>
    <t xml:space="preserve">vytírání podlahy s dezinfekčním prostředkem (dle platného dezinfekčního plánu, stírání na vlhko, vyhrazení určitého mopu, setření celého prostoru – přístrojové čištění v kombinaci s mopem) (OS)
mytí vypínačů (40 ks), zásuvek (15 ks) a dveří vč. desinfekce klik a zárubní (OS) 
vyprazdňování odpadkových košů (2 ks) vč. des. mytí + výměna PE sáčků (OS)
otření parapetů (1 ks á 280 cm x 28 cm, 1 ks á 420 cm x28 cm, 1 ks á 400 cm x 28 cm) (OS)
desinfekce klik (OS)
desinfekce madel (73 m) (OS)
</t>
  </si>
  <si>
    <t xml:space="preserve">vytírání podlahy s dezinfekčním prostředkem (stírání na vlhko, vyhrazení určitého mopu, setření celého prostoru od zadní stěny ke dveřím) s ohledem na nerezové materiály (RS) 
desinfekce nerez povrchu a madel, čištění tlačítek (RS) 
ysávání koberců před výtahy (RS)
</t>
  </si>
  <si>
    <t>čištění drážek při vstupu (RS)</t>
  </si>
  <si>
    <t>desinfekce celých stěn (leštění) (RS)</t>
  </si>
  <si>
    <t xml:space="preserve">čištění záchytných vstupních rohoží u zadního vchodu do budov (350 cm x 250 cm) – vysávání (OS)
desinfekce madel ve vstupním prostoru (15 m), včetně madel plošiny (10 m)
vytření podlahy plošiny (150 cm x 100 cm)
otření skel plošiny
otření vstupních dveří – hlavní vchod (RS), zadní vchod (OS)
</t>
  </si>
  <si>
    <t>čištění záchytných vstupních rohoží u hlavního vchodu do budov – vysávání (500 cm x 300 cm) (RS, OS)</t>
  </si>
  <si>
    <t>mytí bílých lišt soklů – zadní vchod (8 m)</t>
  </si>
  <si>
    <t xml:space="preserve">vytírání podlahy s dezinfekčním prostředkem (dle platného dezinfekčního plánu, stírání na vlhko, vyhrazení určitého mopu, setření celého prostoru) (OS)
mytí parapetů na vlhko (3 ks á350 cm x 28 cm), (4 ks á 335 cm x 28 cm) (OS)
 odstranění pavučin (OS)
mytí vypínačů a zásuvek, a desinfekce klik a ochranných lišt za židlemi (250 m) (OS)
mytí umyvadel (3 ks) (OS)
</t>
  </si>
  <si>
    <t>mytí radiátorů (3 ks á 160 cm x 60 cm x 6 cm), (4 ks á 140 cm x 60 cm x 6 cm) (OS)
mytí dveří a zárubní (3 ks dvoukřídlých dveří, 1 ks dveří) (OS)</t>
  </si>
  <si>
    <t>vytírání podlahy s dezinfekčním prostředkem (stírání na vlhko, vyhrazení určitého mopu, setření celého prostoru od zadní stěny ke dveřím) (RS)
otírání povrchu dveří (3 ks) , desinfekce klik (RS)
vyprazdňování odpadkových košů vč. mytí (4 ks) + výměna PE sáčků (RS)</t>
  </si>
  <si>
    <t>vytírání podlahy s dezinfekčním prostředkem (dle platného dezinfekčního plánu, stírání na vlhko, vyhrazení určitého mopu, setření celého prostoru – přístrojové čištění v kombinaci s mopem) (OS)
mytí dezinfekcí umyvadel (4ks) včetně vodovodních baterií a odkládacích poliček OS)
mytí a dezinfekce sprchových koutů (4 ks) – koupelnové obklady (OS)
mytí vypínačů a dveří vč. desinfekce klik a zárubní (OS) (10x dveře, 1x křídlové dveře)
vyprazdňování odpadkových košů vč. des. mytí + výměna PE sáčků (OS) (8 ks)
otření zrcadel přípravkem na mytí skla (OS) (4ks)
desinfekce klik (OS)
otření prachu z nábytku do výše 1,7 m, vypínačů a el. zásuvek, klik a dveří v okolí klik (OS)</t>
  </si>
  <si>
    <t>otření lokálních osvětlovacích těles (OS)
mytí parapetů - povrch: koupelnové obklady (12 ks) (OS)
mytí radiátorů (12 ks á 230 cm x 60 cm x 6 cm) (OS)
mytí dveří (11) a zárubní (OS)
mytí hydrantů (1 ks) (OS)</t>
  </si>
  <si>
    <t>Vodoléčba, toalety ve vodoléčbě, šatny ve vodoléčbě</t>
  </si>
  <si>
    <t>Jídelna zaměstnanců a pacientů</t>
  </si>
  <si>
    <t>Prostor hyperbarické komory - včetně šatny pacientů (út a pá)</t>
  </si>
  <si>
    <t>Vodoléčba (po-pá), toalety ve vodoléčbě, šatny ve vodoléčbě/ 246 pracovních dní</t>
  </si>
  <si>
    <t>Vchody do budovy</t>
  </si>
  <si>
    <t>Úklid balkónů - (1.duben-15.říjen - 29 týdnů) A0 10x balkón</t>
  </si>
  <si>
    <t>1x týdně/ 29 týdnů</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</si>
  <si>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</si>
  <si>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dezinfekční mytí povrchů (út a čt)  – otření parapetů (celkem 10 ks rozměr: 185cm x 29cm), osvětlení u lůžka, prach z nábytku do 1,7 m (RS)
úklid a mytí botníků (10 ks) (RS) (út a čt)</t>
  </si>
  <si>
    <t>označní místností, pokojů, prostoru k úklidu, případně počet místnostní</t>
  </si>
  <si>
    <t xml:space="preserve">náplň činnosti pro daný úsek </t>
  </si>
  <si>
    <t>místo úklidu - sloupec A</t>
  </si>
  <si>
    <t>plocha podlahy v m2 - sloupec B</t>
  </si>
  <si>
    <t>jednotka úklidu - sloupec C</t>
  </si>
  <si>
    <t>četnost úklidu - sloupec E</t>
  </si>
  <si>
    <t>nabídková cena na jednotku úklidu - sloupec D</t>
  </si>
  <si>
    <t>jak často se úklid provádí  - nastaveno zadavatelem</t>
  </si>
  <si>
    <t>výpočet za rok dle četnosti za jednotku úklidu - nastaveno zadavatelem vzorečkem dle četnosti</t>
  </si>
  <si>
    <t>1x denně = *353 (365 mínus 12 dní při uzavření celého zařízení v době vánočních svátků)</t>
  </si>
  <si>
    <t>1x týdně = *51 (52 týdnů mínus 1 plný týden uzavřené zařízení)</t>
  </si>
  <si>
    <t>Rozsah /den</t>
  </si>
  <si>
    <t>sběr konvic od čaje od pacientů (max. 163 pacientů)</t>
  </si>
  <si>
    <r>
      <t xml:space="preserve">Nabídková cena v Kč bez DPH za celkovou práci </t>
    </r>
    <r>
      <rPr>
        <b/>
        <i/>
        <sz val="8"/>
        <rFont val="Times New Roman"/>
        <family val="1"/>
      </rPr>
      <t>(násobek sloupce D x sloupce E x 353) za 1 rok / 353 dní</t>
    </r>
  </si>
  <si>
    <t>roznos plných konvic s čajem pacientům (max. 163 pacientů)</t>
  </si>
  <si>
    <t xml:space="preserve">Jednotka výpomoci </t>
  </si>
  <si>
    <t>výpomoc - 6 pracovníků *15 min</t>
  </si>
  <si>
    <t xml:space="preserve">výpomoc - 6 pracovníků *20 min </t>
  </si>
  <si>
    <t>výpomoc - 2 pracovníci *45 min</t>
  </si>
  <si>
    <t>výpomoc - 6 pracovníků *10 min</t>
  </si>
  <si>
    <t>výpomoc - 6 pracovníků *20 min</t>
  </si>
  <si>
    <t>výpomoc - 2 pracovníci *30 min</t>
  </si>
  <si>
    <t xml:space="preserve">dolévání čaje do konvic pacientům (max. 163 pacientů) </t>
  </si>
  <si>
    <t xml:space="preserve">sběr špinavého nádobí od pacientů - snídaně </t>
  </si>
  <si>
    <t>sběr špinavého nádobí od pacientů - oběd</t>
  </si>
  <si>
    <t xml:space="preserve">sběr špinavého nádobí od pacientů - večeře </t>
  </si>
  <si>
    <t>Malý sanitární den (2 pracovníci na 2,5 hodiny)/ 8 x ročně</t>
  </si>
  <si>
    <t>Velký sanitářní den (3 pracovníci na 4 hodiny)/ 4x ročně</t>
  </si>
  <si>
    <t>Nabídková cena v Kč bez DPH za jednotku za 1 hodinu/1 pracovník</t>
  </si>
  <si>
    <t>Nabídková cena v Kč bez DPH za jednotku/ za 1 m2</t>
  </si>
  <si>
    <r>
      <t xml:space="preserve">voskování podlah dvouvrstvé - </t>
    </r>
    <r>
      <rPr>
        <sz val="10"/>
        <rFont val="Times New Roman"/>
        <family val="1"/>
      </rPr>
      <t>před aplikací je nutné místy strojově vymýt podlahu</t>
    </r>
  </si>
  <si>
    <t xml:space="preserve">čištění sítí proti hmyzu </t>
  </si>
  <si>
    <t>čištění sítí proti hmyzu (55 sítí * 2x ročně)</t>
  </si>
  <si>
    <t>Nabídková cena v Kč bez DPH za jednotku/ za 1 m2 nebo za 1 ks</t>
  </si>
  <si>
    <t>Mytí oken (včetně rámu), žaluzií a omyvatelných ploch v zařízení, sítí, vysávání výustek</t>
  </si>
  <si>
    <t>vysávání výustek vzduchotechniky v koupelnách a WC</t>
  </si>
  <si>
    <t xml:space="preserve">mytí omyvatelných zdí v celém objektu </t>
  </si>
  <si>
    <t xml:space="preserve">mytí oken atria - jednostranně </t>
  </si>
  <si>
    <t>mytí okenních horizontálních plechových žaluzií oboustranně</t>
  </si>
  <si>
    <r>
      <t xml:space="preserve">mytí oken oboustranně </t>
    </r>
    <r>
      <rPr>
        <sz val="10"/>
        <rFont val="Times New Roman"/>
        <family val="1"/>
      </rPr>
      <t>(plocha skla včetně rámu - ne mytí oken ve výškách a mytí parapetu)</t>
    </r>
    <r>
      <rPr>
        <b/>
        <sz val="10"/>
        <rFont val="Times New Roman"/>
        <family val="1"/>
      </rPr>
      <t xml:space="preserve"> </t>
    </r>
  </si>
  <si>
    <r>
      <t xml:space="preserve">mytí oken oboustranně </t>
    </r>
    <r>
      <rPr>
        <sz val="10"/>
        <rFont val="Times New Roman"/>
        <family val="1"/>
      </rPr>
      <t>(plocha skla včetně rámu - ne mytí oken ve výškách a mytí parapetu)</t>
    </r>
    <r>
      <rPr>
        <b/>
        <sz val="10"/>
        <rFont val="Times New Roman"/>
        <family val="1"/>
      </rPr>
      <t xml:space="preserve"> 2x ročně 1350 m2 ((2*1350)</t>
    </r>
  </si>
  <si>
    <t>mytí oken atria - jednostranně (plocha 136m2) (2*ročně 136m2)</t>
  </si>
  <si>
    <t>mytí okenních horizontálních plechových žaluzií oboustranně (2*ročně 108 m 2)</t>
  </si>
  <si>
    <t>vysávání výustek vzduchotechniky v koupelnách a WC - 1*měsíčně*100 ks</t>
  </si>
  <si>
    <t>Nabídková cena v Kč bez DPH za hod/ 1 pracovník</t>
  </si>
  <si>
    <t>manuální úklid/dodatečné práce</t>
  </si>
  <si>
    <r>
      <rPr>
        <sz val="10"/>
        <rFont val="Times New Roman"/>
        <family val="1"/>
      </rPr>
      <t>generální úklid, po stěhování, po malování a stavebních pracích (v ceně zahrnuto mytí oken včetně rámu, mytí parapetů, mytí dveří v místnosti, ruční mytí podlah včetně ručního dočištění, mytí veškerých omyvatelných stěn, mytí povrchu vybavení daného prostoru).</t>
    </r>
    <r>
      <rPr>
        <b/>
        <sz val="10"/>
        <rFont val="Times New Roman"/>
        <family val="1"/>
      </rPr>
      <t xml:space="preserve">  Úklid při haváriích, úklid nad sjednaný rámec, záskok za úklid prováděný zaměstnancem RÚ</t>
    </r>
  </si>
  <si>
    <t xml:space="preserve">ytírání podlahy s dezinfekčním prostředkem (dle platného dezinfekčního plánu, stírání na vlhko, vyhrazení určitého mopu, setření celého prostoru) (OS)
mytí dezinfekcí umyvadel (7 ks) včetně vodovodních baterií (OS)
mytí vypínačů (8ks) a dveří (6 ks) vč. desinfekce klik a zárubní (OS)
čištění zrcadel (7 ks) (OS)
vyprazdňování odpadkových košů vč. dezinfekčního mytí + výměna PE sáčků (OS) (14 ks)
otření parapetů (2 ks á 118 cm x 28 cm, 3 ks á 200 cm x 28 cm, 6 ks á 120 cm x 28 cm) (OS)
</t>
  </si>
  <si>
    <t>Parafango, elektroléčba, magnetoterapie, laser  - místnosti léčby, denní místnost zaměstnanců (po-pá)/246 prac. dní</t>
  </si>
  <si>
    <t xml:space="preserve">CELKEM </t>
  </si>
  <si>
    <t>Cvičebny / rehabilitace 1NP 8 cvičeben/ambulancí</t>
  </si>
  <si>
    <t>Vyšetřovny (6x místnost)</t>
  </si>
  <si>
    <t>Sesterny (6x místnost)</t>
  </si>
  <si>
    <t>Kanceláře: stravovací provoz, logoped, sociální pracovnice, příjem a recepce</t>
  </si>
  <si>
    <t xml:space="preserve">cena za kterou je provedena 1 četnost =1 úklid uvedených činností daného řádku ve sloupci C </t>
  </si>
  <si>
    <t>Společné WC - chodba vodoléčby, spojovací krček -1 /(po-pá)  246 pracovních dní</t>
  </si>
  <si>
    <t>nabídková cena za 1 rok - sloupec F</t>
  </si>
  <si>
    <t>2x týdně= *2*51</t>
  </si>
  <si>
    <t>2x denně = *2*353</t>
  </si>
  <si>
    <t>2x měsíčně = *2*12</t>
  </si>
  <si>
    <t>3x týdně = *3*51</t>
  </si>
  <si>
    <t>1x týdně = *29 (pro období  1.4.-15.10 = 29 týdnů)</t>
  </si>
  <si>
    <t>B) Kalkulace úklidu pro hodnocení (nepravidelný úklid) *</t>
  </si>
  <si>
    <t>Dodavatel vyplní zvýrazněné buňky</t>
  </si>
  <si>
    <t>mytí padem mezi vanami a vaničkami, mytí dveří, klik a košů s dezinfekcí, dveří u sprch a  baterií, zrcadel, mytí sprchových koutů padem - podlaha a kachličky, mytí celé podlahy mycím strojem</t>
  </si>
  <si>
    <t xml:space="preserve">mytí padem mezi vanami a vaničkami, mytí dveří, klik a košů s dezinfekcí, dveří u sprch a baterií, zrcadel, mytí sprchových koutů padem - podlaha a kachličky, mytí celé podlahy mycím strojem, mytí všech stěn a radiátorů, stěrkování po umytí kartáčem).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</si>
</sst>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_ ;\-#,##0.00\ "/>
  </numFmts>
  <fonts count="26">
    <font>
      <sz val="11"/>
      <color theme="1"/>
      <name val="Calibri"/>
      <family val="2"/>
      <scheme val="minor"/>
    </font>
    <font>
      <sz val="10"/>
      <name val="Arial"/>
      <family val="2"/>
    </font>
    <font>
      <i/>
      <sz val="11"/>
      <color rgb="FF7F7F7F"/>
      <name val="Calibri"/>
      <family val="2"/>
      <scheme val="minor"/>
    </font>
    <font>
      <sz val="10"/>
      <name val="Arial CE"/>
      <family val="2"/>
    </font>
    <font>
      <sz val="10"/>
      <color theme="1"/>
      <name val="Arial"/>
      <family val="2"/>
    </font>
    <font>
      <sz val="10"/>
      <color theme="1"/>
      <name val="Times New Roman"/>
      <family val="1"/>
    </font>
    <font>
      <b/>
      <sz val="10"/>
      <name val="Times New Roman"/>
      <family val="1"/>
    </font>
    <font>
      <sz val="11"/>
      <color theme="1"/>
      <name val="Times New Roman"/>
      <family val="1"/>
    </font>
    <font>
      <b/>
      <sz val="11"/>
      <color theme="4" tint="-0.24997000396251678"/>
      <name val="Times New Roman"/>
      <family val="1"/>
    </font>
    <font>
      <b/>
      <sz val="11"/>
      <color rgb="FFFFFF00"/>
      <name val="Times New Roman"/>
      <family val="1"/>
    </font>
    <font>
      <b/>
      <i/>
      <sz val="11"/>
      <name val="Times New Roman"/>
      <family val="1"/>
    </font>
    <font>
      <b/>
      <sz val="11"/>
      <name val="Times New Roman"/>
      <family val="1"/>
    </font>
    <font>
      <b/>
      <sz val="11"/>
      <color rgb="FF000000"/>
      <name val="Times New Roman"/>
      <family val="1"/>
    </font>
    <font>
      <sz val="10"/>
      <name val="Times New Roman"/>
      <family val="1"/>
    </font>
    <font>
      <sz val="10"/>
      <color rgb="FFFF0000"/>
      <name val="Arial"/>
      <family val="2"/>
    </font>
    <font>
      <b/>
      <i/>
      <sz val="8"/>
      <name val="Times New Roman"/>
      <family val="1"/>
    </font>
    <font>
      <sz val="11"/>
      <color rgb="FF000000"/>
      <name val="Times New Roman"/>
      <family val="1"/>
    </font>
    <font>
      <b/>
      <sz val="10"/>
      <color theme="1"/>
      <name val="Times New Roman"/>
      <family val="1"/>
    </font>
    <font>
      <b/>
      <i/>
      <sz val="10"/>
      <color theme="1"/>
      <name val="Times New Roman"/>
      <family val="1"/>
    </font>
    <font>
      <u val="single"/>
      <sz val="10"/>
      <color theme="1"/>
      <name val="Arial"/>
      <family val="2"/>
    </font>
    <font>
      <b/>
      <sz val="10"/>
      <color theme="1"/>
      <name val="Arial"/>
      <family val="2"/>
    </font>
    <font>
      <sz val="11"/>
      <name val="Times New Roman"/>
      <family val="1"/>
    </font>
    <font>
      <b/>
      <u val="single"/>
      <sz val="10"/>
      <color theme="1"/>
      <name val="Arial"/>
      <family val="2"/>
    </font>
    <font>
      <sz val="10"/>
      <color rgb="FF000000"/>
      <name val="Times New Roman"/>
      <family val="1"/>
    </font>
    <font>
      <b/>
      <sz val="11"/>
      <color theme="1"/>
      <name val="Times New Roman"/>
      <family val="1"/>
    </font>
    <font>
      <b/>
      <i/>
      <sz val="10"/>
      <color rgb="FFFF0000"/>
      <name val="Arial"/>
      <family val="2"/>
    </font>
  </fonts>
  <fills count="8">
    <fill>
      <patternFill/>
    </fill>
    <fill>
      <patternFill patternType="gray125"/>
    </fill>
    <fill>
      <patternFill patternType="solid">
        <fgColor rgb="FF70AD47"/>
        <bgColor indexed="64"/>
      </patternFill>
    </fill>
    <fill>
      <patternFill patternType="solid">
        <fgColor theme="0"/>
        <bgColor indexed="64"/>
      </patternFill>
    </fill>
    <fill>
      <patternFill patternType="solid">
        <fgColor theme="9"/>
        <bgColor indexed="64"/>
      </patternFill>
    </fill>
    <fill>
      <patternFill patternType="solid">
        <fgColor theme="9"/>
        <bgColor indexed="64"/>
      </patternFill>
    </fill>
    <fill>
      <patternFill patternType="solid">
        <fgColor theme="1"/>
        <bgColor indexed="64"/>
      </patternFill>
    </fill>
    <fill>
      <patternFill patternType="solid">
        <fgColor rgb="FFFFFF00"/>
        <bgColor indexed="64"/>
      </patternFill>
    </fill>
  </fills>
  <borders count="42">
    <border>
      <left/>
      <right/>
      <top/>
      <bottom/>
      <diagonal/>
    </border>
    <border>
      <left style="thin"/>
      <right style="medium"/>
      <top style="thin"/>
      <bottom style="thin"/>
    </border>
    <border>
      <left style="thin"/>
      <right style="thin"/>
      <top style="thin"/>
      <bottom style="thin"/>
    </border>
    <border>
      <left style="medium"/>
      <right style="thin"/>
      <top style="thin"/>
      <bottom style="thin"/>
    </border>
    <border>
      <left/>
      <right/>
      <top style="thin"/>
      <bottom style="thin"/>
    </border>
    <border>
      <left/>
      <right style="thin"/>
      <top style="thin"/>
      <bottom style="thin"/>
    </border>
    <border>
      <left/>
      <right/>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thin"/>
      <top/>
      <bottom/>
    </border>
    <border>
      <left style="thin"/>
      <right style="thin"/>
      <top/>
      <bottom/>
    </border>
    <border>
      <left/>
      <right style="thin"/>
      <top style="thin"/>
      <bottom/>
    </border>
    <border>
      <left/>
      <right style="thin"/>
      <top style="medium"/>
      <bottom style="thin"/>
    </border>
    <border>
      <left style="thin"/>
      <right style="medium"/>
      <top style="medium"/>
      <bottom style="thin"/>
    </border>
    <border>
      <left/>
      <right/>
      <top style="thin"/>
      <bottom style="medium"/>
    </border>
    <border>
      <left style="medium"/>
      <right/>
      <top style="medium"/>
      <bottom style="thin"/>
    </border>
    <border>
      <left/>
      <right style="thin"/>
      <top/>
      <bottom style="thin"/>
    </border>
    <border>
      <left/>
      <right/>
      <top style="thin"/>
      <bottom/>
    </border>
    <border>
      <left style="medium"/>
      <right/>
      <top style="medium"/>
      <bottom style="medium"/>
    </border>
    <border>
      <left/>
      <right/>
      <top style="medium"/>
      <bottom style="thin"/>
    </border>
    <border>
      <left/>
      <right style="thin"/>
      <top style="thin"/>
      <bottom style="medium"/>
    </border>
    <border>
      <left style="thin"/>
      <right style="medium"/>
      <top style="thin"/>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medium"/>
      <top/>
      <bottom/>
    </border>
    <border>
      <left style="thin"/>
      <right/>
      <top style="thin"/>
      <bottom style="thin"/>
    </border>
    <border>
      <left style="medium"/>
      <right/>
      <top style="thin"/>
      <bottom style="thin"/>
    </border>
    <border>
      <left style="thin"/>
      <right/>
      <top/>
      <bottom/>
    </border>
    <border>
      <left style="thin"/>
      <right/>
      <top style="thin"/>
      <bottom/>
    </border>
    <border>
      <left style="thin"/>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1" fillId="0" borderId="0">
      <alignment/>
      <protection/>
    </xf>
  </cellStyleXfs>
  <cellXfs count="196">
    <xf numFmtId="0" fontId="0" fillId="0" borderId="0" xfId="0"/>
    <xf numFmtId="0" fontId="4" fillId="0" borderId="0" xfId="0" applyFont="1"/>
    <xf numFmtId="0" fontId="7" fillId="0" borderId="0" xfId="0" applyFont="1"/>
    <xf numFmtId="4" fontId="10" fillId="2" borderId="1" xfId="22" applyNumberFormat="1" applyFont="1" applyFill="1" applyBorder="1" applyAlignment="1">
      <alignment horizontal="center" vertical="center" wrapText="1"/>
    </xf>
    <xf numFmtId="0" fontId="11" fillId="0" borderId="2" xfId="23" applyFont="1" applyBorder="1" applyAlignment="1">
      <alignment horizontal="center" vertical="center"/>
      <protection/>
    </xf>
    <xf numFmtId="0" fontId="5" fillId="0" borderId="3" xfId="0" applyFont="1" applyBorder="1" applyAlignment="1">
      <alignment horizontal="left"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2" xfId="0" applyFont="1" applyBorder="1" applyAlignment="1">
      <alignment vertical="top" wrapText="1"/>
    </xf>
    <xf numFmtId="0" fontId="4" fillId="0" borderId="0" xfId="0" applyFont="1" applyAlignment="1">
      <alignment vertical="top"/>
    </xf>
    <xf numFmtId="0" fontId="7" fillId="0" borderId="0" xfId="0" applyFont="1" applyAlignment="1">
      <alignment vertical="top"/>
    </xf>
    <xf numFmtId="0" fontId="5" fillId="0" borderId="2" xfId="0" applyFont="1" applyBorder="1" applyAlignment="1">
      <alignment horizontal="left" vertical="top" wrapText="1"/>
    </xf>
    <xf numFmtId="0" fontId="0" fillId="0" borderId="0" xfId="0" applyAlignment="1">
      <alignment vertical="top"/>
    </xf>
    <xf numFmtId="0" fontId="17" fillId="0" borderId="0" xfId="0" applyFont="1"/>
    <xf numFmtId="0" fontId="19" fillId="0" borderId="0" xfId="0" applyFont="1" applyAlignment="1">
      <alignment horizontal="center"/>
    </xf>
    <xf numFmtId="0" fontId="17" fillId="0" borderId="4" xfId="0" applyFont="1" applyBorder="1"/>
    <xf numFmtId="0" fontId="7" fillId="0" borderId="5" xfId="0" applyFont="1" applyBorder="1" applyAlignment="1">
      <alignment vertical="top"/>
    </xf>
    <xf numFmtId="0" fontId="17" fillId="3" borderId="6" xfId="0" applyFont="1" applyFill="1" applyBorder="1"/>
    <xf numFmtId="0" fontId="7" fillId="3" borderId="6" xfId="0" applyFont="1" applyFill="1" applyBorder="1" applyAlignment="1">
      <alignment vertical="top"/>
    </xf>
    <xf numFmtId="0" fontId="7" fillId="3" borderId="6" xfId="0" applyFont="1" applyFill="1" applyBorder="1"/>
    <xf numFmtId="0" fontId="9" fillId="3" borderId="0" xfId="0" applyFont="1" applyFill="1" applyAlignment="1">
      <alignment horizontal="center" wrapText="1"/>
    </xf>
    <xf numFmtId="0" fontId="0" fillId="3" borderId="0" xfId="0" applyFill="1"/>
    <xf numFmtId="43" fontId="10" fillId="4" borderId="7" xfId="20" applyFont="1" applyFill="1" applyBorder="1" applyAlignment="1" applyProtection="1">
      <alignment horizontal="center" vertical="center" wrapText="1"/>
      <protection/>
    </xf>
    <xf numFmtId="43" fontId="10" fillId="2" borderId="8" xfId="20" applyFont="1" applyFill="1" applyBorder="1" applyAlignment="1" applyProtection="1">
      <alignment horizontal="center" vertical="center" wrapText="1"/>
      <protection/>
    </xf>
    <xf numFmtId="4" fontId="10" fillId="2" borderId="8" xfId="22" applyNumberFormat="1" applyFont="1" applyFill="1" applyBorder="1" applyAlignment="1">
      <alignment horizontal="center" vertical="center" wrapText="1"/>
    </xf>
    <xf numFmtId="4" fontId="10" fillId="2" borderId="9" xfId="22"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top" wrapText="1"/>
    </xf>
    <xf numFmtId="0" fontId="5" fillId="0" borderId="12" xfId="0" applyFont="1" applyBorder="1" applyAlignment="1">
      <alignment vertical="center" wrapText="1"/>
    </xf>
    <xf numFmtId="0" fontId="5" fillId="0" borderId="13" xfId="0" applyFont="1" applyBorder="1" applyAlignment="1">
      <alignment vertical="top" wrapText="1"/>
    </xf>
    <xf numFmtId="0" fontId="12" fillId="0" borderId="13" xfId="0" applyFont="1" applyBorder="1" applyAlignment="1">
      <alignment horizontal="center" vertical="center"/>
    </xf>
    <xf numFmtId="0" fontId="5" fillId="0" borderId="2" xfId="0" applyFont="1" applyBorder="1" applyAlignment="1">
      <alignment vertical="center" wrapText="1"/>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vertical="center" wrapText="1"/>
    </xf>
    <xf numFmtId="0" fontId="5" fillId="0" borderId="14" xfId="0" applyFont="1" applyBorder="1" applyAlignment="1">
      <alignment horizontal="left" vertical="center"/>
    </xf>
    <xf numFmtId="0" fontId="5" fillId="0" borderId="15" xfId="0" applyFont="1" applyBorder="1" applyAlignment="1">
      <alignment horizontal="left" vertical="top" wrapText="1"/>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12" fillId="0" borderId="17" xfId="0" applyFont="1" applyBorder="1" applyAlignment="1">
      <alignment horizontal="center" vertical="center"/>
    </xf>
    <xf numFmtId="14" fontId="0" fillId="0" borderId="0" xfId="0" applyNumberFormat="1"/>
    <xf numFmtId="0" fontId="5" fillId="0" borderId="14" xfId="0" applyFont="1" applyBorder="1" applyAlignment="1">
      <alignment horizontal="left" vertical="center" wrapText="1"/>
    </xf>
    <xf numFmtId="0" fontId="5" fillId="0" borderId="15" xfId="0" applyFont="1" applyBorder="1" applyAlignment="1">
      <alignmen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center"/>
    </xf>
    <xf numFmtId="0" fontId="5" fillId="0" borderId="19" xfId="0" applyFont="1" applyBorder="1" applyAlignment="1">
      <alignment horizontal="left" vertical="top" wrapText="1"/>
    </xf>
    <xf numFmtId="0" fontId="5" fillId="0" borderId="10" xfId="0" applyFont="1" applyBorder="1" applyAlignment="1">
      <alignment horizontal="left" vertical="center" wrapText="1"/>
    </xf>
    <xf numFmtId="0" fontId="5" fillId="0" borderId="20" xfId="0" applyFont="1" applyBorder="1" applyAlignment="1">
      <alignment wrapText="1"/>
    </xf>
    <xf numFmtId="0" fontId="5" fillId="0" borderId="21" xfId="0" applyFont="1" applyBorder="1" applyAlignment="1">
      <alignment horizontal="left" vertical="center" wrapText="1"/>
    </xf>
    <xf numFmtId="0" fontId="5" fillId="0" borderId="13" xfId="0" applyFont="1" applyBorder="1" applyAlignment="1">
      <alignment horizontal="left" vertical="top" wrapText="1"/>
    </xf>
    <xf numFmtId="0" fontId="5" fillId="0" borderId="13" xfId="0" applyFont="1" applyBorder="1" applyAlignment="1">
      <alignment horizontal="left" vertical="center" wrapText="1"/>
    </xf>
    <xf numFmtId="0" fontId="13" fillId="0" borderId="15" xfId="0" applyFont="1" applyBorder="1" applyAlignment="1">
      <alignment vertical="top" wrapText="1"/>
    </xf>
    <xf numFmtId="0" fontId="13" fillId="0" borderId="15"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vertical="top" wrapText="1"/>
    </xf>
    <xf numFmtId="0" fontId="5" fillId="0" borderId="18" xfId="0" applyFont="1" applyBorder="1" applyAlignment="1">
      <alignment horizontal="left" vertical="center" wrapText="1"/>
    </xf>
    <xf numFmtId="0" fontId="5" fillId="0" borderId="19" xfId="0" applyFont="1" applyBorder="1" applyAlignment="1">
      <alignment vertical="center" wrapText="1"/>
    </xf>
    <xf numFmtId="0" fontId="5" fillId="0" borderId="7" xfId="0" applyFont="1" applyBorder="1" applyAlignment="1">
      <alignment vertical="center" wrapText="1"/>
    </xf>
    <xf numFmtId="0" fontId="13" fillId="0" borderId="21" xfId="0" applyFont="1" applyBorder="1" applyAlignment="1">
      <alignment vertical="center" wrapText="1"/>
    </xf>
    <xf numFmtId="0" fontId="5" fillId="0" borderId="14" xfId="0" applyFont="1" applyBorder="1" applyAlignment="1">
      <alignment vertical="center"/>
    </xf>
    <xf numFmtId="0" fontId="5" fillId="0" borderId="19" xfId="0" applyFont="1" applyBorder="1" applyAlignment="1">
      <alignment vertical="top" wrapText="1"/>
    </xf>
    <xf numFmtId="0" fontId="5" fillId="0" borderId="10"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top" wrapText="1"/>
    </xf>
    <xf numFmtId="0" fontId="5" fillId="0" borderId="12" xfId="0" applyFont="1" applyBorder="1" applyAlignment="1">
      <alignment vertical="center"/>
    </xf>
    <xf numFmtId="43" fontId="10" fillId="4" borderId="22" xfId="20" applyFont="1" applyFill="1" applyBorder="1" applyAlignment="1" applyProtection="1">
      <alignment horizontal="center" vertical="center" wrapText="1"/>
      <protection/>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xf>
    <xf numFmtId="0" fontId="7" fillId="0" borderId="13"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vertical="center" wrapText="1"/>
    </xf>
    <xf numFmtId="0" fontId="5" fillId="0" borderId="16" xfId="0" applyFont="1" applyBorder="1" applyAlignment="1">
      <alignment wrapText="1"/>
    </xf>
    <xf numFmtId="0" fontId="7" fillId="0" borderId="17" xfId="0" applyFont="1" applyBorder="1" applyAlignment="1">
      <alignment horizontal="center"/>
    </xf>
    <xf numFmtId="0" fontId="17" fillId="0" borderId="2" xfId="0" applyFont="1" applyBorder="1" applyAlignment="1">
      <alignment vertical="center"/>
    </xf>
    <xf numFmtId="0" fontId="5" fillId="0" borderId="19" xfId="0" applyFont="1" applyBorder="1" applyAlignment="1">
      <alignment horizontal="left" vertical="center" wrapText="1"/>
    </xf>
    <xf numFmtId="0" fontId="22" fillId="0" borderId="0" xfId="0" applyFont="1"/>
    <xf numFmtId="0" fontId="13" fillId="0" borderId="4" xfId="23" applyFont="1" applyBorder="1" applyAlignment="1">
      <alignment horizontal="center" vertical="center"/>
      <protection/>
    </xf>
    <xf numFmtId="0" fontId="13" fillId="0" borderId="4" xfId="23" applyFont="1" applyBorder="1" applyAlignment="1">
      <alignment horizontal="center" vertical="center" wrapText="1"/>
      <protection/>
    </xf>
    <xf numFmtId="0" fontId="13" fillId="0" borderId="4" xfId="23" applyFont="1" applyBorder="1" applyAlignment="1">
      <alignment vertical="center" wrapText="1"/>
      <protection/>
    </xf>
    <xf numFmtId="0" fontId="23" fillId="0" borderId="2" xfId="0" applyFont="1" applyBorder="1" applyAlignment="1">
      <alignment vertical="center" wrapText="1"/>
    </xf>
    <xf numFmtId="0" fontId="12" fillId="5" borderId="11" xfId="0" applyFont="1" applyFill="1" applyBorder="1" applyAlignment="1">
      <alignment horizontal="center" vertical="center" wrapText="1"/>
    </xf>
    <xf numFmtId="4" fontId="10" fillId="2" borderId="11" xfId="22" applyNumberFormat="1" applyFont="1" applyFill="1" applyBorder="1" applyAlignment="1">
      <alignment horizontal="center" vertical="center" wrapText="1"/>
    </xf>
    <xf numFmtId="0" fontId="11" fillId="5" borderId="23" xfId="23" applyFont="1" applyFill="1" applyBorder="1" applyAlignment="1">
      <alignment horizontal="center" vertical="center" wrapText="1"/>
      <protection/>
    </xf>
    <xf numFmtId="4" fontId="10" fillId="2" borderId="24" xfId="22" applyNumberFormat="1" applyFont="1" applyFill="1" applyBorder="1" applyAlignment="1">
      <alignment horizontal="center" vertical="center" wrapText="1"/>
    </xf>
    <xf numFmtId="0" fontId="6" fillId="0" borderId="3" xfId="23" applyFont="1" applyBorder="1" applyAlignment="1">
      <alignment vertical="center" wrapText="1" shrinkToFit="1"/>
      <protection/>
    </xf>
    <xf numFmtId="0" fontId="6" fillId="0" borderId="2" xfId="23" applyFont="1" applyBorder="1" applyAlignment="1">
      <alignment vertical="center" wrapText="1" shrinkToFit="1"/>
      <protection/>
    </xf>
    <xf numFmtId="0" fontId="11" fillId="5" borderId="10" xfId="23" applyFont="1" applyFill="1" applyBorder="1" applyAlignment="1">
      <alignment horizontal="center" vertical="center"/>
      <protection/>
    </xf>
    <xf numFmtId="0" fontId="13" fillId="0" borderId="3" xfId="23" applyFont="1" applyBorder="1" applyAlignment="1">
      <alignment vertical="center" wrapText="1"/>
      <protection/>
    </xf>
    <xf numFmtId="0" fontId="5" fillId="0" borderId="25" xfId="0" applyFont="1" applyBorder="1" applyAlignment="1">
      <alignment wrapText="1"/>
    </xf>
    <xf numFmtId="0" fontId="11" fillId="0" borderId="2" xfId="24" applyFont="1" applyBorder="1" applyAlignment="1" applyProtection="1">
      <alignment horizontal="center" vertical="center" wrapText="1" shrinkToFit="1"/>
      <protection hidden="1"/>
    </xf>
    <xf numFmtId="0" fontId="17" fillId="0" borderId="2" xfId="0" applyFont="1" applyBorder="1" applyAlignment="1">
      <alignment horizontal="center" vertical="center"/>
    </xf>
    <xf numFmtId="0" fontId="9" fillId="6" borderId="0" xfId="0" applyFont="1" applyFill="1" applyAlignment="1">
      <alignment horizontal="center" vertical="center" wrapText="1"/>
    </xf>
    <xf numFmtId="0" fontId="11" fillId="5" borderId="26" xfId="23" applyFont="1" applyFill="1" applyBorder="1" applyAlignment="1">
      <alignment vertical="center"/>
      <protection/>
    </xf>
    <xf numFmtId="0" fontId="11" fillId="5" borderId="11" xfId="23" applyFont="1" applyFill="1" applyBorder="1" applyAlignment="1">
      <alignment horizontal="center" vertical="center"/>
      <protection/>
    </xf>
    <xf numFmtId="0" fontId="6" fillId="0" borderId="12" xfId="23" applyFont="1" applyBorder="1" applyAlignment="1">
      <alignment vertical="center" wrapText="1" shrinkToFit="1"/>
      <protection/>
    </xf>
    <xf numFmtId="0" fontId="11" fillId="0" borderId="13" xfId="24" applyFont="1" applyBorder="1" applyAlignment="1" applyProtection="1">
      <alignment horizontal="center" vertical="center" wrapText="1" shrinkToFit="1"/>
      <protection hidden="1"/>
    </xf>
    <xf numFmtId="0" fontId="11" fillId="5" borderId="10" xfId="23" applyFont="1" applyFill="1" applyBorder="1" applyAlignment="1">
      <alignment vertical="center" wrapText="1"/>
      <protection/>
    </xf>
    <xf numFmtId="0" fontId="17" fillId="0" borderId="6" xfId="0" applyFont="1" applyBorder="1"/>
    <xf numFmtId="0" fontId="7" fillId="0" borderId="27" xfId="0" applyFont="1" applyBorder="1" applyAlignment="1">
      <alignment vertical="top"/>
    </xf>
    <xf numFmtId="0" fontId="17" fillId="0" borderId="3" xfId="0" applyFont="1" applyBorder="1" applyAlignment="1">
      <alignment horizontal="left" vertical="center" wrapText="1"/>
    </xf>
    <xf numFmtId="0" fontId="17" fillId="0" borderId="3" xfId="0" applyFont="1" applyBorder="1" applyAlignment="1">
      <alignment horizontal="left" vertical="center"/>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xf>
    <xf numFmtId="0" fontId="9" fillId="3" borderId="0" xfId="0" applyFont="1" applyFill="1" applyAlignment="1">
      <alignment horizontal="center" vertical="center" wrapText="1"/>
    </xf>
    <xf numFmtId="0" fontId="9" fillId="6" borderId="28"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1" fillId="5" borderId="26" xfId="23" applyFont="1" applyFill="1" applyBorder="1" applyAlignment="1">
      <alignment horizontal="center" vertical="center" wrapText="1"/>
      <protection/>
    </xf>
    <xf numFmtId="4" fontId="10" fillId="2" borderId="23" xfId="22" applyNumberFormat="1" applyFont="1" applyFill="1" applyBorder="1" applyAlignment="1">
      <alignment horizontal="center" vertical="center" wrapText="1"/>
    </xf>
    <xf numFmtId="0" fontId="13" fillId="0" borderId="3" xfId="23" applyFont="1" applyBorder="1" applyAlignment="1">
      <alignment horizontal="center" vertical="center"/>
      <protection/>
    </xf>
    <xf numFmtId="0" fontId="13" fillId="0" borderId="12" xfId="23" applyFont="1" applyBorder="1" applyAlignment="1">
      <alignment horizontal="center" vertical="center"/>
      <protection/>
    </xf>
    <xf numFmtId="0" fontId="23" fillId="0" borderId="13" xfId="0" applyFont="1" applyBorder="1" applyAlignment="1">
      <alignment vertical="center" wrapText="1"/>
    </xf>
    <xf numFmtId="0" fontId="17" fillId="0" borderId="29" xfId="0" applyFont="1" applyBorder="1" applyAlignment="1">
      <alignment vertical="center" wrapText="1"/>
    </xf>
    <xf numFmtId="0" fontId="24" fillId="0" borderId="17" xfId="0" applyFont="1" applyBorder="1" applyAlignment="1">
      <alignment horizontal="center" vertical="center"/>
    </xf>
    <xf numFmtId="0" fontId="24" fillId="0" borderId="17" xfId="0" applyFont="1" applyBorder="1" applyAlignment="1">
      <alignment vertical="center"/>
    </xf>
    <xf numFmtId="0" fontId="5" fillId="0" borderId="20" xfId="0" applyFont="1" applyBorder="1" applyAlignment="1">
      <alignment vertical="center"/>
    </xf>
    <xf numFmtId="0" fontId="4" fillId="0" borderId="0" xfId="0" applyFont="1" applyAlignment="1">
      <alignment horizontal="center"/>
    </xf>
    <xf numFmtId="0" fontId="7" fillId="0" borderId="0" xfId="0" applyFont="1" applyAlignment="1">
      <alignment horizontal="center"/>
    </xf>
    <xf numFmtId="0" fontId="11" fillId="5" borderId="30" xfId="23" applyFont="1" applyFill="1" applyBorder="1" applyAlignment="1">
      <alignment horizontal="center" vertical="center"/>
      <protection/>
    </xf>
    <xf numFmtId="0" fontId="13" fillId="0" borderId="25" xfId="23" applyFont="1" applyBorder="1" applyAlignment="1">
      <alignment horizontal="center" vertical="center" wrapText="1"/>
      <protection/>
    </xf>
    <xf numFmtId="0" fontId="13" fillId="0" borderId="2" xfId="23" applyFont="1" applyBorder="1" applyAlignment="1">
      <alignment horizontal="center" vertical="center" wrapText="1"/>
      <protection/>
    </xf>
    <xf numFmtId="0" fontId="5" fillId="0" borderId="13" xfId="0" applyFont="1" applyBorder="1" applyAlignment="1">
      <alignment horizontal="center" vertical="center" wrapText="1"/>
    </xf>
    <xf numFmtId="0" fontId="6" fillId="0" borderId="31" xfId="23" applyFont="1" applyBorder="1" applyAlignment="1">
      <alignment horizontal="center" vertical="center" wrapText="1" shrinkToFit="1"/>
      <protection/>
    </xf>
    <xf numFmtId="0" fontId="11" fillId="5" borderId="30" xfId="23" applyFont="1" applyFill="1" applyBorder="1" applyAlignment="1">
      <alignment horizontal="center" vertical="center" wrapText="1"/>
      <protection/>
    </xf>
    <xf numFmtId="0" fontId="6" fillId="0" borderId="2" xfId="23" applyFont="1" applyBorder="1" applyAlignment="1">
      <alignment horizontal="center" vertical="center" wrapText="1" shrinkToFit="1"/>
      <protection/>
    </xf>
    <xf numFmtId="0" fontId="17" fillId="0" borderId="6" xfId="0" applyFont="1" applyBorder="1" applyAlignment="1">
      <alignment horizontal="center"/>
    </xf>
    <xf numFmtId="0" fontId="17" fillId="0" borderId="4" xfId="0" applyFont="1" applyBorder="1" applyAlignment="1">
      <alignment horizontal="center"/>
    </xf>
    <xf numFmtId="0" fontId="17" fillId="3" borderId="6" xfId="0" applyFont="1" applyFill="1" applyBorder="1" applyAlignment="1">
      <alignment horizontal="center"/>
    </xf>
    <xf numFmtId="0" fontId="6" fillId="0" borderId="5" xfId="23" applyFont="1" applyBorder="1" applyAlignment="1">
      <alignment horizontal="center" vertical="center" wrapText="1" shrinkToFit="1"/>
      <protection/>
    </xf>
    <xf numFmtId="0" fontId="17" fillId="0" borderId="0" xfId="0" applyFont="1" applyAlignment="1">
      <alignment horizontal="center"/>
    </xf>
    <xf numFmtId="0" fontId="0" fillId="0" borderId="0" xfId="0" applyAlignment="1">
      <alignment horizontal="center"/>
    </xf>
    <xf numFmtId="0" fontId="4" fillId="0" borderId="0" xfId="0" applyFont="1" applyAlignment="1">
      <alignment horizontal="right" vertical="top"/>
    </xf>
    <xf numFmtId="4" fontId="11" fillId="0" borderId="2" xfId="22" applyNumberFormat="1" applyFont="1" applyFill="1" applyBorder="1" applyAlignment="1">
      <alignment horizontal="center" vertical="center" wrapText="1"/>
    </xf>
    <xf numFmtId="4" fontId="11" fillId="0" borderId="13" xfId="22" applyNumberFormat="1" applyFont="1" applyFill="1" applyBorder="1" applyAlignment="1">
      <alignment horizontal="center" vertical="center" wrapText="1"/>
    </xf>
    <xf numFmtId="164" fontId="7" fillId="0" borderId="24" xfId="21" applyNumberFormat="1" applyFont="1" applyFill="1" applyBorder="1" applyAlignment="1">
      <alignment vertical="center"/>
    </xf>
    <xf numFmtId="164" fontId="7" fillId="0" borderId="1" xfId="21" applyNumberFormat="1" applyFont="1" applyFill="1" applyBorder="1" applyAlignment="1">
      <alignment vertical="center"/>
    </xf>
    <xf numFmtId="164" fontId="7" fillId="0" borderId="32" xfId="21" applyNumberFormat="1" applyFont="1" applyFill="1" applyBorder="1" applyAlignment="1">
      <alignment vertical="center"/>
    </xf>
    <xf numFmtId="164" fontId="7" fillId="0" borderId="33" xfId="21" applyNumberFormat="1" applyFont="1" applyFill="1" applyBorder="1" applyAlignment="1">
      <alignment vertical="center"/>
    </xf>
    <xf numFmtId="164" fontId="7" fillId="0" borderId="34" xfId="21" applyNumberFormat="1" applyFont="1" applyFill="1" applyBorder="1" applyAlignment="1">
      <alignment vertical="center"/>
    </xf>
    <xf numFmtId="164" fontId="7" fillId="0" borderId="35" xfId="21" applyNumberFormat="1" applyFont="1" applyFill="1" applyBorder="1" applyAlignment="1">
      <alignment vertical="center"/>
    </xf>
    <xf numFmtId="164" fontId="7" fillId="0" borderId="36" xfId="21" applyNumberFormat="1" applyFont="1" applyFill="1" applyBorder="1" applyAlignment="1">
      <alignment vertical="center"/>
    </xf>
    <xf numFmtId="164" fontId="24" fillId="0" borderId="33" xfId="21" applyNumberFormat="1" applyFont="1" applyFill="1" applyBorder="1" applyAlignment="1">
      <alignment vertical="center"/>
    </xf>
    <xf numFmtId="164" fontId="11" fillId="0" borderId="2" xfId="21" applyNumberFormat="1" applyFont="1" applyFill="1" applyBorder="1" applyAlignment="1" applyProtection="1">
      <alignment horizontal="right" vertical="center" wrapText="1" shrinkToFit="1"/>
      <protection hidden="1"/>
    </xf>
    <xf numFmtId="0" fontId="25" fillId="7" borderId="0" xfId="0" applyFont="1" applyFill="1" applyAlignment="1">
      <alignment vertical="center"/>
    </xf>
    <xf numFmtId="0" fontId="4" fillId="7" borderId="0" xfId="0" applyFont="1" applyFill="1" applyAlignment="1">
      <alignment horizontal="center" vertical="center"/>
    </xf>
    <xf numFmtId="0" fontId="4" fillId="7" borderId="0" xfId="0" applyFont="1" applyFill="1"/>
    <xf numFmtId="4" fontId="11" fillId="7" borderId="2" xfId="23" applyNumberFormat="1" applyFont="1" applyFill="1" applyBorder="1" applyAlignment="1" applyProtection="1">
      <alignment horizontal="center" vertical="center"/>
      <protection locked="0"/>
    </xf>
    <xf numFmtId="4" fontId="16" fillId="7" borderId="2" xfId="0" applyNumberFormat="1" applyFont="1" applyFill="1" applyBorder="1" applyAlignment="1" applyProtection="1">
      <alignment vertical="center" wrapText="1"/>
      <protection locked="0"/>
    </xf>
    <xf numFmtId="4" fontId="7" fillId="7" borderId="13" xfId="0" applyNumberFormat="1" applyFont="1" applyFill="1" applyBorder="1" applyAlignment="1" applyProtection="1">
      <alignment horizontal="right" vertical="center"/>
      <protection locked="0"/>
    </xf>
    <xf numFmtId="4" fontId="7" fillId="7" borderId="2" xfId="0" applyNumberFormat="1" applyFont="1" applyFill="1" applyBorder="1" applyAlignment="1" applyProtection="1">
      <alignment horizontal="right" vertical="center"/>
      <protection locked="0"/>
    </xf>
    <xf numFmtId="4" fontId="7" fillId="7" borderId="2" xfId="0" applyNumberFormat="1" applyFont="1" applyFill="1" applyBorder="1" applyAlignment="1" applyProtection="1">
      <alignment vertical="center"/>
      <protection locked="0"/>
    </xf>
    <xf numFmtId="4" fontId="7" fillId="7" borderId="13" xfId="0" applyNumberFormat="1" applyFont="1" applyFill="1" applyBorder="1" applyAlignment="1" applyProtection="1">
      <alignment vertical="center"/>
      <protection locked="0"/>
    </xf>
    <xf numFmtId="4" fontId="21" fillId="7" borderId="2" xfId="0" applyNumberFormat="1" applyFont="1" applyFill="1" applyBorder="1" applyAlignment="1" applyProtection="1">
      <alignment horizontal="right" vertical="center"/>
      <protection locked="0"/>
    </xf>
    <xf numFmtId="4" fontId="11" fillId="7" borderId="13" xfId="23" applyNumberFormat="1" applyFont="1" applyFill="1" applyBorder="1" applyAlignment="1" applyProtection="1">
      <alignment horizontal="center" vertical="center"/>
      <protection locked="0"/>
    </xf>
    <xf numFmtId="4" fontId="7" fillId="7" borderId="11" xfId="21" applyNumberFormat="1" applyFont="1" applyFill="1" applyBorder="1" applyAlignment="1" applyProtection="1">
      <alignment vertical="center"/>
      <protection locked="0"/>
    </xf>
    <xf numFmtId="4" fontId="7" fillId="7" borderId="2" xfId="21" applyNumberFormat="1" applyFont="1" applyFill="1" applyBorder="1" applyAlignment="1" applyProtection="1">
      <alignment vertical="center"/>
      <protection locked="0"/>
    </xf>
    <xf numFmtId="4" fontId="7" fillId="7" borderId="13" xfId="21" applyNumberFormat="1" applyFont="1" applyFill="1" applyBorder="1" applyAlignment="1" applyProtection="1">
      <alignment vertical="center"/>
      <protection locked="0"/>
    </xf>
    <xf numFmtId="4" fontId="7" fillId="7" borderId="17" xfId="21" applyNumberFormat="1" applyFont="1" applyFill="1" applyBorder="1" applyAlignment="1" applyProtection="1">
      <alignment vertical="center"/>
      <protection locked="0"/>
    </xf>
    <xf numFmtId="4" fontId="7" fillId="7" borderId="15" xfId="21" applyNumberFormat="1" applyFont="1" applyFill="1" applyBorder="1" applyAlignment="1" applyProtection="1">
      <alignment vertical="center"/>
      <protection locked="0"/>
    </xf>
    <xf numFmtId="4" fontId="7" fillId="7" borderId="19" xfId="21" applyNumberFormat="1" applyFont="1" applyFill="1" applyBorder="1" applyAlignment="1" applyProtection="1">
      <alignment vertical="center"/>
      <protection locked="0"/>
    </xf>
    <xf numFmtId="4" fontId="7" fillId="7" borderId="21" xfId="21" applyNumberFormat="1" applyFont="1" applyFill="1" applyBorder="1" applyAlignment="1" applyProtection="1">
      <alignment vertical="center"/>
      <protection locked="0"/>
    </xf>
    <xf numFmtId="4" fontId="24" fillId="0" borderId="17" xfId="21" applyNumberFormat="1" applyFont="1" applyFill="1" applyBorder="1" applyProtection="1">
      <protection/>
    </xf>
    <xf numFmtId="164" fontId="11" fillId="0" borderId="1" xfId="21" applyNumberFormat="1" applyFont="1" applyFill="1" applyBorder="1" applyAlignment="1">
      <alignment horizontal="right" vertical="center" wrapText="1"/>
    </xf>
    <xf numFmtId="164" fontId="11" fillId="0" borderId="32" xfId="21" applyNumberFormat="1" applyFont="1" applyFill="1" applyBorder="1" applyAlignment="1">
      <alignment horizontal="right" vertical="center" wrapText="1"/>
    </xf>
    <xf numFmtId="164" fontId="7" fillId="0" borderId="32" xfId="21" applyNumberFormat="1" applyFont="1" applyFill="1" applyBorder="1" applyAlignment="1" applyProtection="1">
      <alignment vertical="center"/>
      <protection hidden="1"/>
    </xf>
    <xf numFmtId="164" fontId="7" fillId="0" borderId="1" xfId="21" applyNumberFormat="1" applyFont="1" applyFill="1" applyBorder="1" applyAlignment="1" applyProtection="1">
      <alignment vertical="center"/>
      <protection/>
    </xf>
    <xf numFmtId="164" fontId="7" fillId="0" borderId="32" xfId="21" applyNumberFormat="1" applyFont="1" applyFill="1" applyBorder="1" applyAlignment="1" applyProtection="1">
      <alignment vertical="center"/>
      <protection/>
    </xf>
    <xf numFmtId="0" fontId="18" fillId="0" borderId="0" xfId="0" applyFont="1" applyAlignment="1">
      <alignment horizontal="center" vertical="center"/>
    </xf>
    <xf numFmtId="0" fontId="17" fillId="0" borderId="37" xfId="0" applyFont="1" applyBorder="1"/>
    <xf numFmtId="0" fontId="9" fillId="6" borderId="6" xfId="0" applyFont="1" applyFill="1" applyBorder="1" applyAlignment="1">
      <alignment horizontal="center" vertical="center" wrapText="1"/>
    </xf>
    <xf numFmtId="0" fontId="14" fillId="0" borderId="0" xfId="0" applyFont="1" applyAlignment="1">
      <alignment horizontal="left" wrapText="1"/>
    </xf>
    <xf numFmtId="0" fontId="11" fillId="5" borderId="38" xfId="23" applyFont="1" applyFill="1" applyBorder="1" applyAlignment="1">
      <alignment horizontal="center" vertical="center" wrapText="1"/>
      <protection/>
    </xf>
    <xf numFmtId="0" fontId="11" fillId="5" borderId="4" xfId="23" applyFont="1" applyFill="1" applyBorder="1" applyAlignment="1">
      <alignment horizontal="center" vertical="center" wrapText="1"/>
      <protection/>
    </xf>
    <xf numFmtId="0" fontId="11" fillId="5" borderId="5" xfId="23" applyFont="1" applyFill="1" applyBorder="1" applyAlignment="1">
      <alignment horizontal="center" vertical="center" wrapText="1"/>
      <protection/>
    </xf>
    <xf numFmtId="0" fontId="8" fillId="0" borderId="0" xfId="0" applyFont="1" applyAlignment="1">
      <alignment horizontal="center"/>
    </xf>
    <xf numFmtId="0" fontId="9" fillId="6" borderId="26" xfId="0" applyFont="1" applyFill="1" applyBorder="1" applyAlignment="1">
      <alignment horizontal="center" vertical="center"/>
    </xf>
    <xf numFmtId="0" fontId="9" fillId="6" borderId="30" xfId="0" applyFont="1" applyFill="1" applyBorder="1" applyAlignment="1">
      <alignment horizontal="center" vertical="center"/>
    </xf>
    <xf numFmtId="164" fontId="9" fillId="6" borderId="0" xfId="21" applyNumberFormat="1" applyFont="1" applyFill="1" applyAlignment="1">
      <alignment horizontal="right" vertical="center"/>
    </xf>
    <xf numFmtId="4" fontId="9" fillId="6" borderId="22" xfId="0" applyNumberFormat="1" applyFont="1" applyFill="1" applyBorder="1" applyAlignment="1">
      <alignment horizontal="right" vertical="center"/>
    </xf>
    <xf numFmtId="4" fontId="9" fillId="6" borderId="27" xfId="0" applyNumberFormat="1" applyFont="1" applyFill="1" applyBorder="1" applyAlignment="1">
      <alignment horizontal="right" vertical="center"/>
    </xf>
    <xf numFmtId="164" fontId="9" fillId="6" borderId="28" xfId="21" applyNumberFormat="1" applyFont="1" applyFill="1" applyBorder="1" applyAlignment="1">
      <alignment horizontal="right" vertical="center"/>
    </xf>
    <xf numFmtId="0" fontId="9" fillId="6" borderId="39" xfId="0" applyFont="1" applyFill="1" applyBorder="1" applyAlignment="1">
      <alignment horizontal="center" vertical="center" wrapText="1"/>
    </xf>
    <xf numFmtId="0" fontId="9" fillId="6" borderId="40" xfId="0" applyFont="1" applyFill="1" applyBorder="1" applyAlignment="1">
      <alignment horizontal="left" vertical="top" wrapText="1"/>
    </xf>
    <xf numFmtId="0" fontId="9" fillId="6" borderId="39" xfId="0" applyFont="1" applyFill="1" applyBorder="1" applyAlignment="1">
      <alignment horizontal="left" vertical="top" wrapText="1"/>
    </xf>
    <xf numFmtId="0" fontId="9" fillId="6" borderId="40" xfId="0" applyFont="1" applyFill="1" applyBorder="1" applyAlignment="1">
      <alignment horizontal="center" vertical="top" wrapText="1"/>
    </xf>
    <xf numFmtId="0" fontId="9" fillId="6" borderId="41" xfId="0" applyFont="1" applyFill="1" applyBorder="1" applyAlignment="1">
      <alignment horizontal="center" vertical="top" wrapText="1"/>
    </xf>
  </cellXfs>
  <cellStyles count="11">
    <cellStyle name="Normal" xfId="0"/>
    <cellStyle name="Percent" xfId="15"/>
    <cellStyle name="Currency" xfId="16"/>
    <cellStyle name="Currency [0]" xfId="17"/>
    <cellStyle name="Comma" xfId="18"/>
    <cellStyle name="Comma [0]" xfId="19"/>
    <cellStyle name="Čárka" xfId="20"/>
    <cellStyle name="Měna" xfId="21"/>
    <cellStyle name="Vysvětlující text" xfId="22"/>
    <cellStyle name="normální_Ceník jedn. cen. mimosml. úkl. prací" xfId="23"/>
    <cellStyle name="normální_Verze1+ruč_Kalkulace úklidu"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6"/>
  <sheetViews>
    <sheetView tabSelected="1" zoomScale="70" zoomScaleNormal="70" workbookViewId="0" topLeftCell="A151">
      <selection activeCell="F160" sqref="F160"/>
    </sheetView>
  </sheetViews>
  <sheetFormatPr defaultColWidth="9.140625" defaultRowHeight="15"/>
  <cols>
    <col min="1" max="1" width="36.57421875" style="0" customWidth="1"/>
    <col min="2" max="2" width="9.00390625" style="140" customWidth="1"/>
    <col min="3" max="3" width="37.140625" style="12" customWidth="1"/>
    <col min="4" max="4" width="24.7109375" style="0" customWidth="1"/>
    <col min="5" max="5" width="11.28125" style="116" customWidth="1"/>
    <col min="6" max="6" width="23.140625" style="0" customWidth="1"/>
    <col min="8" max="9" width="10.8515625" style="0" bestFit="1" customWidth="1"/>
  </cols>
  <sheetData>
    <row r="1" spans="1:6" ht="15">
      <c r="A1" s="1" t="s">
        <v>22</v>
      </c>
      <c r="B1" s="126"/>
      <c r="C1" s="9"/>
      <c r="D1" s="1"/>
      <c r="E1" s="114"/>
      <c r="F1" s="1"/>
    </row>
    <row r="2" spans="1:6" ht="15">
      <c r="A2" s="14" t="s">
        <v>19</v>
      </c>
      <c r="B2" s="14"/>
      <c r="C2" s="9" t="s">
        <v>21</v>
      </c>
      <c r="D2" s="1"/>
      <c r="E2" s="114"/>
      <c r="F2" s="1"/>
    </row>
    <row r="3" spans="1:6" ht="15">
      <c r="A3" s="1"/>
      <c r="B3" s="126"/>
      <c r="C3" s="9" t="s">
        <v>20</v>
      </c>
      <c r="D3" s="1"/>
      <c r="E3" s="114"/>
      <c r="F3" s="1"/>
    </row>
    <row r="4" spans="1:6" ht="15">
      <c r="A4" s="1"/>
      <c r="B4" s="126"/>
      <c r="C4" s="9"/>
      <c r="D4" s="1"/>
      <c r="E4" s="114"/>
      <c r="F4" s="1"/>
    </row>
    <row r="5" spans="1:6" ht="15">
      <c r="A5" s="83" t="s">
        <v>50</v>
      </c>
      <c r="B5" s="126"/>
      <c r="C5" s="9"/>
      <c r="D5" s="1"/>
      <c r="E5" s="114"/>
      <c r="F5" s="1"/>
    </row>
    <row r="6" spans="1:6" ht="15">
      <c r="A6" s="1" t="s">
        <v>204</v>
      </c>
      <c r="B6" s="126"/>
      <c r="C6" s="9" t="s">
        <v>202</v>
      </c>
      <c r="D6" s="1"/>
      <c r="E6" s="114"/>
      <c r="F6" s="1"/>
    </row>
    <row r="7" spans="1:6" ht="15">
      <c r="A7" s="1" t="s">
        <v>205</v>
      </c>
      <c r="B7" s="126"/>
      <c r="C7" s="9" t="s">
        <v>54</v>
      </c>
      <c r="D7" s="1"/>
      <c r="E7" s="114"/>
      <c r="F7" s="1"/>
    </row>
    <row r="8" spans="1:6" ht="15">
      <c r="A8" s="1" t="s">
        <v>206</v>
      </c>
      <c r="B8" s="126"/>
      <c r="C8" s="9" t="s">
        <v>203</v>
      </c>
      <c r="D8" s="1"/>
      <c r="E8" s="114"/>
      <c r="F8" s="1"/>
    </row>
    <row r="9" spans="1:6" ht="15">
      <c r="A9" s="1" t="s">
        <v>208</v>
      </c>
      <c r="B9" s="126"/>
      <c r="C9" s="9" t="s">
        <v>256</v>
      </c>
      <c r="D9" s="1"/>
      <c r="E9" s="114"/>
      <c r="F9" s="1"/>
    </row>
    <row r="10" spans="1:6" ht="15">
      <c r="A10" s="1" t="s">
        <v>207</v>
      </c>
      <c r="B10" s="126"/>
      <c r="C10" s="9" t="s">
        <v>209</v>
      </c>
      <c r="D10" s="1"/>
      <c r="E10" s="114"/>
      <c r="F10" s="1"/>
    </row>
    <row r="11" spans="1:6" ht="15">
      <c r="A11" s="1" t="s">
        <v>258</v>
      </c>
      <c r="B11" s="126"/>
      <c r="C11" s="9" t="s">
        <v>210</v>
      </c>
      <c r="D11" s="1"/>
      <c r="E11" s="114"/>
      <c r="F11" s="1"/>
    </row>
    <row r="12" spans="1:6" ht="15">
      <c r="A12" s="1"/>
      <c r="B12" s="126"/>
      <c r="C12" s="9"/>
      <c r="D12" s="1"/>
      <c r="E12" s="114"/>
      <c r="F12" s="1"/>
    </row>
    <row r="13" spans="1:6" ht="17.25" customHeight="1">
      <c r="A13" s="1" t="s">
        <v>55</v>
      </c>
      <c r="B13" s="126"/>
      <c r="C13" s="9" t="s">
        <v>211</v>
      </c>
      <c r="D13" s="1"/>
      <c r="E13" s="114"/>
      <c r="F13" s="1"/>
    </row>
    <row r="14" spans="1:6" ht="17.25" customHeight="1">
      <c r="A14" s="1"/>
      <c r="B14" s="126"/>
      <c r="C14" s="9" t="s">
        <v>212</v>
      </c>
      <c r="D14" s="1"/>
      <c r="E14" s="114"/>
      <c r="F14" s="1"/>
    </row>
    <row r="15" spans="1:6" ht="17.25" customHeight="1">
      <c r="A15" s="1"/>
      <c r="B15" s="126"/>
      <c r="C15" s="9" t="s">
        <v>57</v>
      </c>
      <c r="D15" s="1"/>
      <c r="E15" s="114"/>
      <c r="F15" s="1"/>
    </row>
    <row r="16" spans="1:6" ht="17.25" customHeight="1">
      <c r="A16" s="1"/>
      <c r="B16" s="126"/>
      <c r="C16" s="9" t="s">
        <v>56</v>
      </c>
      <c r="D16" s="1"/>
      <c r="E16" s="114"/>
      <c r="F16" s="1"/>
    </row>
    <row r="17" spans="1:6" ht="17.25" customHeight="1">
      <c r="A17" s="1"/>
      <c r="B17" s="126"/>
      <c r="C17" s="9" t="s">
        <v>260</v>
      </c>
      <c r="D17" s="1"/>
      <c r="E17" s="114"/>
      <c r="F17" s="1"/>
    </row>
    <row r="18" spans="1:6" ht="17.25" customHeight="1">
      <c r="A18" s="1"/>
      <c r="B18" s="126"/>
      <c r="C18" s="9" t="s">
        <v>259</v>
      </c>
      <c r="D18" s="1"/>
      <c r="E18" s="114"/>
      <c r="F18" s="1"/>
    </row>
    <row r="19" spans="1:6" ht="17.25" customHeight="1">
      <c r="A19" s="1"/>
      <c r="B19" s="126"/>
      <c r="C19" s="9" t="s">
        <v>261</v>
      </c>
      <c r="D19" s="1"/>
      <c r="E19" s="114"/>
      <c r="F19" s="1"/>
    </row>
    <row r="20" spans="1:6" ht="17.25" customHeight="1">
      <c r="A20" s="1"/>
      <c r="B20" s="126"/>
      <c r="C20" s="9" t="s">
        <v>262</v>
      </c>
      <c r="D20" s="1"/>
      <c r="E20" s="114"/>
      <c r="F20" s="1"/>
    </row>
    <row r="21" spans="1:6" ht="17.25" customHeight="1">
      <c r="A21" s="141"/>
      <c r="B21" s="126"/>
      <c r="C21" s="9" t="s">
        <v>263</v>
      </c>
      <c r="D21" s="1"/>
      <c r="E21" s="114"/>
      <c r="F21" s="1"/>
    </row>
    <row r="22" spans="1:6" ht="17.25" customHeight="1">
      <c r="A22" s="141"/>
      <c r="B22" s="126"/>
      <c r="C22" s="9"/>
      <c r="D22" s="1"/>
      <c r="E22" s="114"/>
      <c r="F22" s="1"/>
    </row>
    <row r="23" spans="1:6" ht="17.25" customHeight="1">
      <c r="A23" s="1"/>
      <c r="B23" s="126"/>
      <c r="C23" s="9"/>
      <c r="D23" s="153" t="s">
        <v>265</v>
      </c>
      <c r="E23" s="154"/>
      <c r="F23" s="155"/>
    </row>
    <row r="24" spans="1:6" ht="21.6" customHeight="1">
      <c r="A24" s="184" t="s">
        <v>5</v>
      </c>
      <c r="B24" s="184"/>
      <c r="C24" s="184"/>
      <c r="D24" s="184"/>
      <c r="E24" s="184"/>
      <c r="F24" s="184"/>
    </row>
    <row r="25" spans="1:6" ht="18" customHeight="1" thickBot="1">
      <c r="A25" s="2"/>
      <c r="B25" s="127"/>
      <c r="C25" s="10"/>
      <c r="D25" s="2"/>
      <c r="E25" s="115"/>
      <c r="F25" s="2"/>
    </row>
    <row r="26" spans="1:6" ht="20.4" customHeight="1" thickBot="1">
      <c r="A26" s="185" t="s">
        <v>27</v>
      </c>
      <c r="B26" s="186"/>
      <c r="C26" s="186"/>
      <c r="D26" s="186"/>
      <c r="E26" s="186"/>
      <c r="F26" s="186"/>
    </row>
    <row r="27" spans="1:6" ht="20.4" customHeight="1">
      <c r="A27" s="185" t="s">
        <v>26</v>
      </c>
      <c r="B27" s="186"/>
      <c r="C27" s="186"/>
      <c r="D27" s="186"/>
      <c r="E27" s="186"/>
      <c r="F27" s="186"/>
    </row>
    <row r="28" spans="1:6" ht="56.25" customHeight="1" thickBot="1">
      <c r="A28" s="22" t="s">
        <v>51</v>
      </c>
      <c r="B28" s="67" t="s">
        <v>53</v>
      </c>
      <c r="C28" s="24" t="s">
        <v>60</v>
      </c>
      <c r="D28" s="24" t="s">
        <v>3</v>
      </c>
      <c r="E28" s="23" t="s">
        <v>52</v>
      </c>
      <c r="F28" s="25" t="s">
        <v>64</v>
      </c>
    </row>
    <row r="29" spans="1:6" ht="184.8">
      <c r="A29" s="26" t="s">
        <v>112</v>
      </c>
      <c r="B29" s="68">
        <f>262.16+33.55</f>
        <v>295.71000000000004</v>
      </c>
      <c r="C29" s="27" t="s">
        <v>67</v>
      </c>
      <c r="D29" s="164"/>
      <c r="E29" s="68" t="s">
        <v>58</v>
      </c>
      <c r="F29" s="144">
        <f>D29*353</f>
        <v>0</v>
      </c>
    </row>
    <row r="30" spans="1:6" ht="54" customHeight="1">
      <c r="A30" s="6" t="s">
        <v>29</v>
      </c>
      <c r="B30" s="69"/>
      <c r="C30" s="8" t="s">
        <v>61</v>
      </c>
      <c r="D30" s="165"/>
      <c r="E30" s="69" t="s">
        <v>59</v>
      </c>
      <c r="F30" s="145">
        <f>D30*2*51</f>
        <v>0</v>
      </c>
    </row>
    <row r="31" spans="1:6" ht="47.25" customHeight="1">
      <c r="A31" s="6" t="s">
        <v>29</v>
      </c>
      <c r="B31" s="69"/>
      <c r="C31" s="8" t="s">
        <v>63</v>
      </c>
      <c r="D31" s="165"/>
      <c r="E31" s="69" t="s">
        <v>62</v>
      </c>
      <c r="F31" s="145">
        <f>D31*51</f>
        <v>0</v>
      </c>
    </row>
    <row r="32" spans="1:6" ht="28.5" customHeight="1" thickBot="1">
      <c r="A32" s="6" t="s">
        <v>29</v>
      </c>
      <c r="B32" s="69"/>
      <c r="C32" s="8" t="s">
        <v>66</v>
      </c>
      <c r="D32" s="165"/>
      <c r="E32" s="69" t="s">
        <v>65</v>
      </c>
      <c r="F32" s="145">
        <f>D32*12</f>
        <v>0</v>
      </c>
    </row>
    <row r="33" spans="1:6" ht="180" customHeight="1">
      <c r="A33" s="32" t="s">
        <v>6</v>
      </c>
      <c r="B33" s="68">
        <v>54.44</v>
      </c>
      <c r="C33" s="27" t="s">
        <v>68</v>
      </c>
      <c r="D33" s="164"/>
      <c r="E33" s="68" t="s">
        <v>58</v>
      </c>
      <c r="F33" s="144">
        <f>D33*353</f>
        <v>0</v>
      </c>
    </row>
    <row r="34" spans="1:9" ht="27.75" customHeight="1">
      <c r="A34" s="5" t="s">
        <v>30</v>
      </c>
      <c r="B34" s="69"/>
      <c r="C34" s="31" t="s">
        <v>69</v>
      </c>
      <c r="D34" s="165"/>
      <c r="E34" s="69" t="s">
        <v>62</v>
      </c>
      <c r="F34" s="145">
        <f>D34*51</f>
        <v>0</v>
      </c>
      <c r="H34" s="40"/>
      <c r="I34" s="40"/>
    </row>
    <row r="35" spans="1:6" ht="24.9" customHeight="1" thickBot="1">
      <c r="A35" s="33" t="s">
        <v>30</v>
      </c>
      <c r="B35" s="70"/>
      <c r="C35" s="34" t="s">
        <v>70</v>
      </c>
      <c r="D35" s="166"/>
      <c r="E35" s="70" t="s">
        <v>65</v>
      </c>
      <c r="F35" s="146">
        <f>D35*12</f>
        <v>0</v>
      </c>
    </row>
    <row r="36" spans="1:6" ht="39" customHeight="1" thickBot="1">
      <c r="A36" s="37" t="s">
        <v>198</v>
      </c>
      <c r="B36" s="71">
        <v>60.71</v>
      </c>
      <c r="C36" s="38" t="s">
        <v>15</v>
      </c>
      <c r="D36" s="167"/>
      <c r="E36" s="78" t="s">
        <v>199</v>
      </c>
      <c r="F36" s="147">
        <f>D36*29</f>
        <v>0</v>
      </c>
    </row>
    <row r="37" spans="1:6" ht="197.25" customHeight="1">
      <c r="A37" s="32" t="s">
        <v>113</v>
      </c>
      <c r="B37" s="68">
        <v>145.9</v>
      </c>
      <c r="C37" s="43" t="s">
        <v>72</v>
      </c>
      <c r="D37" s="164"/>
      <c r="E37" s="68" t="s">
        <v>58</v>
      </c>
      <c r="F37" s="144">
        <f>D37*353</f>
        <v>0</v>
      </c>
    </row>
    <row r="38" spans="1:6" ht="31.5" customHeight="1">
      <c r="A38" s="35" t="s">
        <v>113</v>
      </c>
      <c r="B38" s="72"/>
      <c r="C38" s="36" t="s">
        <v>74</v>
      </c>
      <c r="D38" s="168"/>
      <c r="E38" s="72" t="s">
        <v>73</v>
      </c>
      <c r="F38" s="148">
        <f>D38*2*353</f>
        <v>0</v>
      </c>
    </row>
    <row r="39" spans="1:6" ht="171" customHeight="1">
      <c r="A39" s="35" t="s">
        <v>113</v>
      </c>
      <c r="B39" s="72"/>
      <c r="C39" s="36" t="s">
        <v>75</v>
      </c>
      <c r="D39" s="168"/>
      <c r="E39" s="72" t="s">
        <v>62</v>
      </c>
      <c r="F39" s="148">
        <f>D39*51</f>
        <v>0</v>
      </c>
    </row>
    <row r="40" spans="1:6" ht="16.5" customHeight="1" thickBot="1">
      <c r="A40" s="44" t="s">
        <v>113</v>
      </c>
      <c r="B40" s="73"/>
      <c r="C40" s="45" t="s">
        <v>31</v>
      </c>
      <c r="D40" s="169"/>
      <c r="E40" s="73" t="s">
        <v>76</v>
      </c>
      <c r="F40" s="149">
        <f>D40*2*12</f>
        <v>0</v>
      </c>
    </row>
    <row r="41" spans="1:6" ht="194.4" customHeight="1" thickBot="1">
      <c r="A41" s="53" t="s">
        <v>114</v>
      </c>
      <c r="B41" s="74">
        <v>295.71</v>
      </c>
      <c r="C41" s="54" t="s">
        <v>77</v>
      </c>
      <c r="D41" s="170"/>
      <c r="E41" s="74" t="s">
        <v>58</v>
      </c>
      <c r="F41" s="150">
        <f>D41*353</f>
        <v>0</v>
      </c>
    </row>
    <row r="42" spans="1:6" ht="77.25" customHeight="1">
      <c r="A42" s="26" t="s">
        <v>32</v>
      </c>
      <c r="B42" s="68"/>
      <c r="C42" s="27" t="s">
        <v>79</v>
      </c>
      <c r="D42" s="164"/>
      <c r="E42" s="68" t="s">
        <v>78</v>
      </c>
      <c r="F42" s="144">
        <f>D42*2*51</f>
        <v>0</v>
      </c>
    </row>
    <row r="43" spans="1:6" ht="41.25" customHeight="1" thickBot="1">
      <c r="A43" s="28" t="s">
        <v>32</v>
      </c>
      <c r="B43" s="70"/>
      <c r="C43" s="29" t="s">
        <v>63</v>
      </c>
      <c r="D43" s="166"/>
      <c r="E43" s="70" t="s">
        <v>62</v>
      </c>
      <c r="F43" s="146">
        <f>D43*51</f>
        <v>0</v>
      </c>
    </row>
    <row r="44" spans="1:6" ht="27" thickBot="1">
      <c r="A44" s="6" t="s">
        <v>32</v>
      </c>
      <c r="B44" s="69"/>
      <c r="C44" s="8" t="s">
        <v>66</v>
      </c>
      <c r="D44" s="165"/>
      <c r="E44" s="69" t="s">
        <v>65</v>
      </c>
      <c r="F44" s="145">
        <f>D44*12</f>
        <v>0</v>
      </c>
    </row>
    <row r="45" spans="1:6" ht="170.25" customHeight="1">
      <c r="A45" s="32" t="s">
        <v>33</v>
      </c>
      <c r="B45" s="68">
        <v>54.92</v>
      </c>
      <c r="C45" s="27" t="s">
        <v>68</v>
      </c>
      <c r="D45" s="164"/>
      <c r="E45" s="68" t="s">
        <v>58</v>
      </c>
      <c r="F45" s="144">
        <f>D45*353</f>
        <v>0</v>
      </c>
    </row>
    <row r="46" spans="1:6" ht="24.9" customHeight="1">
      <c r="A46" s="5" t="s">
        <v>34</v>
      </c>
      <c r="B46" s="75"/>
      <c r="C46" s="31" t="s">
        <v>69</v>
      </c>
      <c r="D46" s="165"/>
      <c r="E46" s="69" t="s">
        <v>62</v>
      </c>
      <c r="F46" s="145">
        <f>D46*51</f>
        <v>0</v>
      </c>
    </row>
    <row r="47" spans="1:6" ht="24.9" customHeight="1" thickBot="1">
      <c r="A47" s="33" t="s">
        <v>34</v>
      </c>
      <c r="B47" s="76"/>
      <c r="C47" s="34" t="s">
        <v>70</v>
      </c>
      <c r="D47" s="166"/>
      <c r="E47" s="70" t="s">
        <v>65</v>
      </c>
      <c r="F47" s="146">
        <f>D47*12</f>
        <v>0</v>
      </c>
    </row>
    <row r="48" spans="1:6" ht="29.25" customHeight="1" thickBot="1">
      <c r="A48" s="47" t="s">
        <v>115</v>
      </c>
      <c r="B48" s="77">
        <v>68.96</v>
      </c>
      <c r="C48" s="48" t="s">
        <v>15</v>
      </c>
      <c r="D48" s="170"/>
      <c r="E48" s="78" t="s">
        <v>71</v>
      </c>
      <c r="F48" s="150">
        <f>D48*29</f>
        <v>0</v>
      </c>
    </row>
    <row r="49" spans="1:6" ht="170.25" customHeight="1">
      <c r="A49" s="32" t="s">
        <v>116</v>
      </c>
      <c r="B49" s="68">
        <v>139.54</v>
      </c>
      <c r="C49" s="43" t="s">
        <v>81</v>
      </c>
      <c r="D49" s="164"/>
      <c r="E49" s="68" t="s">
        <v>80</v>
      </c>
      <c r="F49" s="144">
        <f>D49*353</f>
        <v>0</v>
      </c>
    </row>
    <row r="50" spans="1:6" ht="30.75" customHeight="1">
      <c r="A50" s="35" t="s">
        <v>116</v>
      </c>
      <c r="B50" s="72"/>
      <c r="C50" s="36" t="s">
        <v>74</v>
      </c>
      <c r="D50" s="168"/>
      <c r="E50" s="72" t="s">
        <v>73</v>
      </c>
      <c r="F50" s="148">
        <f>D50*2*353</f>
        <v>0</v>
      </c>
    </row>
    <row r="51" spans="1:6" ht="184.8">
      <c r="A51" s="35" t="s">
        <v>116</v>
      </c>
      <c r="B51" s="69"/>
      <c r="C51" s="36" t="s">
        <v>83</v>
      </c>
      <c r="D51" s="165"/>
      <c r="E51" s="69" t="s">
        <v>62</v>
      </c>
      <c r="F51" s="145">
        <f>D51*51</f>
        <v>0</v>
      </c>
    </row>
    <row r="52" spans="1:6" ht="15" thickBot="1">
      <c r="A52" s="44" t="s">
        <v>116</v>
      </c>
      <c r="B52" s="70"/>
      <c r="C52" s="49" t="s">
        <v>82</v>
      </c>
      <c r="D52" s="166"/>
      <c r="E52" s="70" t="s">
        <v>76</v>
      </c>
      <c r="F52" s="146">
        <f>D52*2*12</f>
        <v>0</v>
      </c>
    </row>
    <row r="53" spans="1:6" ht="184.5" customHeight="1">
      <c r="A53" s="46" t="s">
        <v>117</v>
      </c>
      <c r="B53" s="68">
        <v>295.71</v>
      </c>
      <c r="C53" s="27" t="s">
        <v>200</v>
      </c>
      <c r="D53" s="164"/>
      <c r="E53" s="68" t="s">
        <v>58</v>
      </c>
      <c r="F53" s="144">
        <f>D53*353</f>
        <v>0</v>
      </c>
    </row>
    <row r="54" spans="1:6" ht="66">
      <c r="A54" s="6" t="s">
        <v>35</v>
      </c>
      <c r="B54" s="69"/>
      <c r="C54" s="8" t="s">
        <v>201</v>
      </c>
      <c r="D54" s="165"/>
      <c r="E54" s="69" t="s">
        <v>59</v>
      </c>
      <c r="F54" s="145">
        <f>D54*2*51</f>
        <v>0</v>
      </c>
    </row>
    <row r="55" spans="1:6" ht="52.8">
      <c r="A55" s="6" t="s">
        <v>35</v>
      </c>
      <c r="B55" s="69"/>
      <c r="C55" s="8" t="s">
        <v>63</v>
      </c>
      <c r="D55" s="165"/>
      <c r="E55" s="69" t="s">
        <v>62</v>
      </c>
      <c r="F55" s="145">
        <f>D55*51</f>
        <v>0</v>
      </c>
    </row>
    <row r="56" spans="1:6" ht="27" thickBot="1">
      <c r="A56" s="28" t="s">
        <v>35</v>
      </c>
      <c r="B56" s="70"/>
      <c r="C56" s="29" t="s">
        <v>66</v>
      </c>
      <c r="D56" s="166"/>
      <c r="E56" s="70" t="s">
        <v>65</v>
      </c>
      <c r="F56" s="146">
        <f>D56*12</f>
        <v>0</v>
      </c>
    </row>
    <row r="57" spans="1:6" ht="198">
      <c r="A57" s="41" t="s">
        <v>118</v>
      </c>
      <c r="B57" s="72">
        <v>54.4</v>
      </c>
      <c r="C57" s="42" t="s">
        <v>84</v>
      </c>
      <c r="D57" s="168"/>
      <c r="E57" s="72" t="s">
        <v>58</v>
      </c>
      <c r="F57" s="148">
        <f>D57*353</f>
        <v>0</v>
      </c>
    </row>
    <row r="58" spans="1:6" ht="24.9" customHeight="1">
      <c r="A58" s="5" t="s">
        <v>36</v>
      </c>
      <c r="B58" s="75"/>
      <c r="C58" s="31" t="s">
        <v>69</v>
      </c>
      <c r="D58" s="165"/>
      <c r="E58" s="69" t="s">
        <v>62</v>
      </c>
      <c r="F58" s="145">
        <f>D58*51</f>
        <v>0</v>
      </c>
    </row>
    <row r="59" spans="1:6" ht="24.9" customHeight="1" thickBot="1">
      <c r="A59" s="33" t="s">
        <v>36</v>
      </c>
      <c r="B59" s="76"/>
      <c r="C59" s="34" t="s">
        <v>70</v>
      </c>
      <c r="D59" s="166"/>
      <c r="E59" s="70" t="s">
        <v>65</v>
      </c>
      <c r="F59" s="146">
        <f>D59*12</f>
        <v>0</v>
      </c>
    </row>
    <row r="60" spans="1:6" ht="47.25" customHeight="1" thickBot="1">
      <c r="A60" s="79" t="s">
        <v>119</v>
      </c>
      <c r="B60" s="80">
        <v>68.96</v>
      </c>
      <c r="C60" s="38" t="s">
        <v>15</v>
      </c>
      <c r="D60" s="167"/>
      <c r="E60" s="78" t="s">
        <v>71</v>
      </c>
      <c r="F60" s="147">
        <f>D60*29</f>
        <v>0</v>
      </c>
    </row>
    <row r="61" spans="1:6" ht="194.25" customHeight="1">
      <c r="A61" s="35" t="s">
        <v>120</v>
      </c>
      <c r="B61" s="72">
        <v>138.38</v>
      </c>
      <c r="C61" s="36" t="s">
        <v>86</v>
      </c>
      <c r="D61" s="168"/>
      <c r="E61" s="72" t="s">
        <v>58</v>
      </c>
      <c r="F61" s="148">
        <f>D61*353</f>
        <v>0</v>
      </c>
    </row>
    <row r="62" spans="1:6" ht="32.25" customHeight="1">
      <c r="A62" s="35" t="s">
        <v>120</v>
      </c>
      <c r="B62" s="72"/>
      <c r="C62" s="36" t="s">
        <v>85</v>
      </c>
      <c r="D62" s="168"/>
      <c r="E62" s="72" t="s">
        <v>73</v>
      </c>
      <c r="F62" s="148">
        <f>D62*2*353</f>
        <v>0</v>
      </c>
    </row>
    <row r="63" spans="1:6" ht="181.5" customHeight="1">
      <c r="A63" s="35" t="s">
        <v>120</v>
      </c>
      <c r="B63" s="72"/>
      <c r="C63" s="36" t="s">
        <v>83</v>
      </c>
      <c r="D63" s="168"/>
      <c r="E63" s="72" t="s">
        <v>62</v>
      </c>
      <c r="F63" s="148">
        <f>D63*51</f>
        <v>0</v>
      </c>
    </row>
    <row r="64" spans="1:6" ht="24.9" customHeight="1" thickBot="1">
      <c r="A64" s="44" t="s">
        <v>120</v>
      </c>
      <c r="B64" s="70"/>
      <c r="C64" s="50" t="s">
        <v>82</v>
      </c>
      <c r="D64" s="166"/>
      <c r="E64" s="70" t="s">
        <v>76</v>
      </c>
      <c r="F64" s="146">
        <f>D64*2*12</f>
        <v>0</v>
      </c>
    </row>
    <row r="65" spans="1:6" ht="116.25" customHeight="1">
      <c r="A65" s="46" t="s">
        <v>121</v>
      </c>
      <c r="B65" s="68">
        <f>61.61+61.61+59.07</f>
        <v>182.29</v>
      </c>
      <c r="C65" s="43" t="s">
        <v>87</v>
      </c>
      <c r="D65" s="164"/>
      <c r="E65" s="68" t="s">
        <v>58</v>
      </c>
      <c r="F65" s="144">
        <f>D65*353</f>
        <v>0</v>
      </c>
    </row>
    <row r="66" spans="1:6" ht="36.75" customHeight="1" thickBot="1">
      <c r="A66" s="55" t="s">
        <v>122</v>
      </c>
      <c r="B66" s="73"/>
      <c r="C66" s="56" t="s">
        <v>88</v>
      </c>
      <c r="D66" s="169"/>
      <c r="E66" s="73" t="s">
        <v>62</v>
      </c>
      <c r="F66" s="149">
        <f>D66*51</f>
        <v>0</v>
      </c>
    </row>
    <row r="67" spans="1:6" ht="186.75" customHeight="1">
      <c r="A67" s="35" t="s">
        <v>123</v>
      </c>
      <c r="B67" s="72">
        <v>85.66</v>
      </c>
      <c r="C67" s="51" t="s">
        <v>89</v>
      </c>
      <c r="D67" s="168"/>
      <c r="E67" s="72" t="s">
        <v>58</v>
      </c>
      <c r="F67" s="148">
        <f>D67*353</f>
        <v>0</v>
      </c>
    </row>
    <row r="68" spans="1:6" ht="46.5" customHeight="1">
      <c r="A68" s="6" t="s">
        <v>37</v>
      </c>
      <c r="B68" s="72"/>
      <c r="C68" s="52" t="s">
        <v>90</v>
      </c>
      <c r="D68" s="168"/>
      <c r="E68" s="72" t="s">
        <v>59</v>
      </c>
      <c r="F68" s="148">
        <f>D68*2*51</f>
        <v>0</v>
      </c>
    </row>
    <row r="69" spans="1:6" ht="38.25" customHeight="1">
      <c r="A69" s="6" t="s">
        <v>37</v>
      </c>
      <c r="B69" s="72"/>
      <c r="C69" s="52" t="s">
        <v>91</v>
      </c>
      <c r="D69" s="168"/>
      <c r="E69" s="72" t="s">
        <v>62</v>
      </c>
      <c r="F69" s="148">
        <f>D69*51</f>
        <v>0</v>
      </c>
    </row>
    <row r="70" spans="1:6" ht="27" customHeight="1" thickBot="1">
      <c r="A70" s="57" t="s">
        <v>37</v>
      </c>
      <c r="B70" s="74"/>
      <c r="C70" s="58" t="s">
        <v>66</v>
      </c>
      <c r="D70" s="170"/>
      <c r="E70" s="74" t="s">
        <v>65</v>
      </c>
      <c r="F70" s="150">
        <f>D70*12</f>
        <v>0</v>
      </c>
    </row>
    <row r="71" spans="1:6" ht="157.5" customHeight="1">
      <c r="A71" s="46" t="s">
        <v>124</v>
      </c>
      <c r="B71" s="68">
        <v>13.64</v>
      </c>
      <c r="C71" s="27" t="s">
        <v>92</v>
      </c>
      <c r="D71" s="164"/>
      <c r="E71" s="68" t="s">
        <v>58</v>
      </c>
      <c r="F71" s="144">
        <f>D71*353</f>
        <v>0</v>
      </c>
    </row>
    <row r="72" spans="1:6" ht="31.5" customHeight="1">
      <c r="A72" s="5" t="s">
        <v>38</v>
      </c>
      <c r="B72" s="69"/>
      <c r="C72" s="8" t="s">
        <v>69</v>
      </c>
      <c r="D72" s="165"/>
      <c r="E72" s="69" t="s">
        <v>62</v>
      </c>
      <c r="F72" s="145">
        <f>D72*51</f>
        <v>0</v>
      </c>
    </row>
    <row r="73" spans="1:6" ht="27" customHeight="1" thickBot="1">
      <c r="A73" s="33" t="s">
        <v>38</v>
      </c>
      <c r="B73" s="70"/>
      <c r="C73" s="29" t="s">
        <v>70</v>
      </c>
      <c r="D73" s="166"/>
      <c r="E73" s="70" t="s">
        <v>65</v>
      </c>
      <c r="F73" s="146">
        <f>D73*12</f>
        <v>0</v>
      </c>
    </row>
    <row r="74" spans="1:6" ht="168" customHeight="1">
      <c r="A74" s="46" t="s">
        <v>138</v>
      </c>
      <c r="B74" s="68">
        <v>286.48</v>
      </c>
      <c r="C74" s="27" t="s">
        <v>142</v>
      </c>
      <c r="D74" s="164"/>
      <c r="E74" s="68" t="s">
        <v>58</v>
      </c>
      <c r="F74" s="144">
        <f>D74*353</f>
        <v>0</v>
      </c>
    </row>
    <row r="75" spans="1:6" ht="66">
      <c r="A75" s="6" t="s">
        <v>139</v>
      </c>
      <c r="B75" s="69"/>
      <c r="C75" s="8" t="s">
        <v>93</v>
      </c>
      <c r="D75" s="165"/>
      <c r="E75" s="69" t="s">
        <v>59</v>
      </c>
      <c r="F75" s="145">
        <f>D75*2*51</f>
        <v>0</v>
      </c>
    </row>
    <row r="76" spans="1:6" ht="52.8">
      <c r="A76" s="6" t="s">
        <v>139</v>
      </c>
      <c r="B76" s="69"/>
      <c r="C76" s="8" t="s">
        <v>94</v>
      </c>
      <c r="D76" s="165"/>
      <c r="E76" s="69" t="s">
        <v>62</v>
      </c>
      <c r="F76" s="145">
        <f>D76*51</f>
        <v>0</v>
      </c>
    </row>
    <row r="77" spans="1:6" ht="27" thickBot="1">
      <c r="A77" s="28" t="s">
        <v>139</v>
      </c>
      <c r="B77" s="70"/>
      <c r="C77" s="29" t="s">
        <v>66</v>
      </c>
      <c r="D77" s="166"/>
      <c r="E77" s="70" t="s">
        <v>65</v>
      </c>
      <c r="F77" s="146">
        <f>D77*12</f>
        <v>0</v>
      </c>
    </row>
    <row r="78" spans="1:6" ht="179.25" customHeight="1">
      <c r="A78" s="26" t="s">
        <v>141</v>
      </c>
      <c r="B78" s="68">
        <v>39.29</v>
      </c>
      <c r="C78" s="27" t="s">
        <v>143</v>
      </c>
      <c r="D78" s="164"/>
      <c r="E78" s="68" t="s">
        <v>58</v>
      </c>
      <c r="F78" s="144">
        <f>D78*353</f>
        <v>0</v>
      </c>
    </row>
    <row r="79" spans="1:6" ht="26.4">
      <c r="A79" s="5" t="s">
        <v>140</v>
      </c>
      <c r="B79" s="72"/>
      <c r="C79" s="42" t="s">
        <v>69</v>
      </c>
      <c r="D79" s="168"/>
      <c r="E79" s="72" t="s">
        <v>62</v>
      </c>
      <c r="F79" s="148">
        <f>D79*51</f>
        <v>0</v>
      </c>
    </row>
    <row r="80" spans="1:6" ht="15" thickBot="1">
      <c r="A80" s="33" t="s">
        <v>140</v>
      </c>
      <c r="B80" s="73"/>
      <c r="C80" s="60" t="s">
        <v>70</v>
      </c>
      <c r="D80" s="169"/>
      <c r="E80" s="73" t="s">
        <v>65</v>
      </c>
      <c r="F80" s="149">
        <f>D80*12</f>
        <v>0</v>
      </c>
    </row>
    <row r="81" spans="1:6" ht="126" customHeight="1">
      <c r="A81" s="61" t="s">
        <v>39</v>
      </c>
      <c r="B81" s="68">
        <v>117.34</v>
      </c>
      <c r="C81" s="43" t="s">
        <v>96</v>
      </c>
      <c r="D81" s="164"/>
      <c r="E81" s="68" t="s">
        <v>58</v>
      </c>
      <c r="F81" s="144">
        <f>D81*353</f>
        <v>0</v>
      </c>
    </row>
    <row r="82" spans="1:6" ht="28.5" customHeight="1">
      <c r="A82" s="59" t="s">
        <v>39</v>
      </c>
      <c r="B82" s="72"/>
      <c r="C82" s="36" t="s">
        <v>95</v>
      </c>
      <c r="D82" s="168"/>
      <c r="E82" s="72" t="s">
        <v>73</v>
      </c>
      <c r="F82" s="148">
        <f>D82*2*353</f>
        <v>0</v>
      </c>
    </row>
    <row r="83" spans="1:6" ht="172.8" customHeight="1" thickBot="1">
      <c r="A83" s="59" t="s">
        <v>39</v>
      </c>
      <c r="B83" s="72"/>
      <c r="C83" s="36" t="s">
        <v>97</v>
      </c>
      <c r="D83" s="168"/>
      <c r="E83" s="72" t="s">
        <v>62</v>
      </c>
      <c r="F83" s="148">
        <f>D83*51</f>
        <v>0</v>
      </c>
    </row>
    <row r="84" spans="1:6" ht="182.25" customHeight="1">
      <c r="A84" s="46" t="s">
        <v>14</v>
      </c>
      <c r="B84" s="68">
        <v>304.22</v>
      </c>
      <c r="C84" s="27" t="s">
        <v>98</v>
      </c>
      <c r="D84" s="164"/>
      <c r="E84" s="68" t="s">
        <v>58</v>
      </c>
      <c r="F84" s="144">
        <f>D84*353</f>
        <v>0</v>
      </c>
    </row>
    <row r="85" spans="1:6" ht="66">
      <c r="A85" s="6" t="s">
        <v>40</v>
      </c>
      <c r="B85" s="72"/>
      <c r="C85" s="42" t="s">
        <v>99</v>
      </c>
      <c r="D85" s="168"/>
      <c r="E85" s="72" t="s">
        <v>59</v>
      </c>
      <c r="F85" s="148">
        <f>D85*2*51</f>
        <v>0</v>
      </c>
    </row>
    <row r="86" spans="1:6" ht="52.8">
      <c r="A86" s="6" t="s">
        <v>40</v>
      </c>
      <c r="B86" s="72"/>
      <c r="C86" s="42" t="s">
        <v>100</v>
      </c>
      <c r="D86" s="168"/>
      <c r="E86" s="72" t="s">
        <v>62</v>
      </c>
      <c r="F86" s="148">
        <f>D86*51</f>
        <v>0</v>
      </c>
    </row>
    <row r="87" spans="1:6" ht="27" thickBot="1">
      <c r="A87" s="28" t="s">
        <v>40</v>
      </c>
      <c r="B87" s="73"/>
      <c r="C87" s="60" t="s">
        <v>66</v>
      </c>
      <c r="D87" s="169"/>
      <c r="E87" s="73" t="s">
        <v>65</v>
      </c>
      <c r="F87" s="149">
        <f>D87*12</f>
        <v>0</v>
      </c>
    </row>
    <row r="88" spans="1:6" ht="168" customHeight="1">
      <c r="A88" s="46" t="s">
        <v>125</v>
      </c>
      <c r="B88" s="68">
        <v>39.24</v>
      </c>
      <c r="C88" s="27" t="s">
        <v>101</v>
      </c>
      <c r="D88" s="164"/>
      <c r="E88" s="68" t="s">
        <v>58</v>
      </c>
      <c r="F88" s="144">
        <f>D88*353</f>
        <v>0</v>
      </c>
    </row>
    <row r="89" spans="1:6" ht="24.9" customHeight="1">
      <c r="A89" s="5" t="s">
        <v>41</v>
      </c>
      <c r="B89" s="72"/>
      <c r="C89" s="42" t="s">
        <v>69</v>
      </c>
      <c r="D89" s="168"/>
      <c r="E89" s="72" t="s">
        <v>62</v>
      </c>
      <c r="F89" s="148">
        <f>D89*51</f>
        <v>0</v>
      </c>
    </row>
    <row r="90" spans="1:6" ht="24.9" customHeight="1" thickBot="1">
      <c r="A90" s="33" t="s">
        <v>41</v>
      </c>
      <c r="B90" s="73"/>
      <c r="C90" s="56" t="s">
        <v>70</v>
      </c>
      <c r="D90" s="169"/>
      <c r="E90" s="73" t="s">
        <v>65</v>
      </c>
      <c r="F90" s="149">
        <f>D90*12</f>
        <v>0</v>
      </c>
    </row>
    <row r="91" spans="1:6" ht="130.5" customHeight="1">
      <c r="A91" s="61" t="s">
        <v>42</v>
      </c>
      <c r="B91" s="68">
        <v>139.54</v>
      </c>
      <c r="C91" s="43" t="s">
        <v>103</v>
      </c>
      <c r="D91" s="164"/>
      <c r="E91" s="68" t="s">
        <v>58</v>
      </c>
      <c r="F91" s="144">
        <f>D91*353</f>
        <v>0</v>
      </c>
    </row>
    <row r="92" spans="1:6" ht="34.5" customHeight="1">
      <c r="A92" s="59" t="s">
        <v>42</v>
      </c>
      <c r="B92" s="72"/>
      <c r="C92" s="36" t="s">
        <v>102</v>
      </c>
      <c r="D92" s="168"/>
      <c r="E92" s="72" t="s">
        <v>73</v>
      </c>
      <c r="F92" s="148">
        <f>D92*2*353</f>
        <v>0</v>
      </c>
    </row>
    <row r="93" spans="1:6" ht="139.8" customHeight="1" thickBot="1">
      <c r="A93" s="59" t="s">
        <v>42</v>
      </c>
      <c r="B93" s="72"/>
      <c r="C93" s="36" t="s">
        <v>104</v>
      </c>
      <c r="D93" s="168"/>
      <c r="E93" s="72" t="s">
        <v>62</v>
      </c>
      <c r="F93" s="148">
        <f>D93*51</f>
        <v>0</v>
      </c>
    </row>
    <row r="94" spans="1:6" ht="180" customHeight="1">
      <c r="A94" s="32" t="s">
        <v>126</v>
      </c>
      <c r="B94" s="68">
        <v>309.99</v>
      </c>
      <c r="C94" s="27" t="s">
        <v>105</v>
      </c>
      <c r="D94" s="164"/>
      <c r="E94" s="68" t="s">
        <v>58</v>
      </c>
      <c r="F94" s="144">
        <f>D94*353</f>
        <v>0</v>
      </c>
    </row>
    <row r="95" spans="1:6" ht="82.2" customHeight="1">
      <c r="A95" s="6" t="s">
        <v>43</v>
      </c>
      <c r="B95" s="72"/>
      <c r="C95" s="42" t="s">
        <v>106</v>
      </c>
      <c r="D95" s="168"/>
      <c r="E95" s="72" t="s">
        <v>59</v>
      </c>
      <c r="F95" s="148">
        <f>D95*2*51</f>
        <v>0</v>
      </c>
    </row>
    <row r="96" spans="1:6" ht="50.25" customHeight="1">
      <c r="A96" s="6" t="s">
        <v>43</v>
      </c>
      <c r="B96" s="72"/>
      <c r="C96" s="42" t="s">
        <v>107</v>
      </c>
      <c r="D96" s="168"/>
      <c r="E96" s="72" t="s">
        <v>62</v>
      </c>
      <c r="F96" s="148">
        <f>D96*51</f>
        <v>0</v>
      </c>
    </row>
    <row r="97" spans="1:6" ht="24.9" customHeight="1" thickBot="1">
      <c r="A97" s="28" t="s">
        <v>43</v>
      </c>
      <c r="B97" s="73"/>
      <c r="C97" s="60" t="s">
        <v>66</v>
      </c>
      <c r="D97" s="169"/>
      <c r="E97" s="73" t="s">
        <v>65</v>
      </c>
      <c r="F97" s="149">
        <f>D97*12</f>
        <v>0</v>
      </c>
    </row>
    <row r="98" spans="1:6" ht="157.5" customHeight="1">
      <c r="A98" s="26" t="s">
        <v>127</v>
      </c>
      <c r="B98" s="68">
        <v>35.68</v>
      </c>
      <c r="C98" s="27" t="s">
        <v>108</v>
      </c>
      <c r="D98" s="164"/>
      <c r="E98" s="68" t="s">
        <v>58</v>
      </c>
      <c r="F98" s="144">
        <f>D98*353</f>
        <v>0</v>
      </c>
    </row>
    <row r="99" spans="1:6" ht="27" customHeight="1">
      <c r="A99" s="5" t="s">
        <v>44</v>
      </c>
      <c r="B99" s="72"/>
      <c r="C99" s="42" t="s">
        <v>69</v>
      </c>
      <c r="D99" s="168"/>
      <c r="E99" s="72" t="s">
        <v>62</v>
      </c>
      <c r="F99" s="148">
        <f>D99*51</f>
        <v>0</v>
      </c>
    </row>
    <row r="100" spans="1:6" ht="15" thickBot="1">
      <c r="A100" s="33" t="s">
        <v>44</v>
      </c>
      <c r="B100" s="73"/>
      <c r="C100" s="60" t="s">
        <v>70</v>
      </c>
      <c r="D100" s="169"/>
      <c r="E100" s="73" t="s">
        <v>65</v>
      </c>
      <c r="F100" s="149">
        <f>D100*12</f>
        <v>0</v>
      </c>
    </row>
    <row r="101" spans="1:6" ht="132.75" customHeight="1">
      <c r="A101" s="32" t="s">
        <v>45</v>
      </c>
      <c r="B101" s="68">
        <v>126.77</v>
      </c>
      <c r="C101" s="43" t="s">
        <v>111</v>
      </c>
      <c r="D101" s="164"/>
      <c r="E101" s="68" t="s">
        <v>58</v>
      </c>
      <c r="F101" s="144">
        <f>D101*353</f>
        <v>0</v>
      </c>
    </row>
    <row r="102" spans="1:6" ht="28.5" customHeight="1">
      <c r="A102" s="5" t="s">
        <v>45</v>
      </c>
      <c r="B102" s="72"/>
      <c r="C102" s="36" t="s">
        <v>110</v>
      </c>
      <c r="D102" s="168"/>
      <c r="E102" s="72" t="s">
        <v>73</v>
      </c>
      <c r="F102" s="148">
        <f>D102*2*353</f>
        <v>0</v>
      </c>
    </row>
    <row r="103" spans="1:6" ht="108.75" customHeight="1" thickBot="1">
      <c r="A103" s="5" t="s">
        <v>45</v>
      </c>
      <c r="B103" s="69"/>
      <c r="C103" s="11" t="s">
        <v>109</v>
      </c>
      <c r="D103" s="165"/>
      <c r="E103" s="69" t="s">
        <v>62</v>
      </c>
      <c r="F103" s="145">
        <f>D103*51</f>
        <v>0</v>
      </c>
    </row>
    <row r="104" spans="1:6" ht="136.8" customHeight="1">
      <c r="A104" s="32" t="s">
        <v>128</v>
      </c>
      <c r="B104" s="68">
        <f>38.17+38+37.53</f>
        <v>113.7</v>
      </c>
      <c r="C104" s="27" t="s">
        <v>131</v>
      </c>
      <c r="D104" s="164"/>
      <c r="E104" s="68" t="s">
        <v>58</v>
      </c>
      <c r="F104" s="144">
        <f>D104*353</f>
        <v>0</v>
      </c>
    </row>
    <row r="105" spans="1:6" ht="28.5" customHeight="1">
      <c r="A105" s="5" t="s">
        <v>46</v>
      </c>
      <c r="B105" s="69"/>
      <c r="C105" s="8" t="s">
        <v>129</v>
      </c>
      <c r="D105" s="165"/>
      <c r="E105" s="69" t="s">
        <v>59</v>
      </c>
      <c r="F105" s="145">
        <f>D105*2*51</f>
        <v>0</v>
      </c>
    </row>
    <row r="106" spans="1:6" ht="24.9" customHeight="1" thickBot="1">
      <c r="A106" s="33" t="s">
        <v>46</v>
      </c>
      <c r="B106" s="70"/>
      <c r="C106" s="29" t="s">
        <v>130</v>
      </c>
      <c r="D106" s="166"/>
      <c r="E106" s="70" t="s">
        <v>62</v>
      </c>
      <c r="F106" s="146">
        <f>D106*51</f>
        <v>0</v>
      </c>
    </row>
    <row r="107" spans="1:6" ht="172.5" customHeight="1">
      <c r="A107" s="46" t="s">
        <v>252</v>
      </c>
      <c r="B107" s="68">
        <v>227.48</v>
      </c>
      <c r="C107" s="27" t="s">
        <v>132</v>
      </c>
      <c r="D107" s="164"/>
      <c r="E107" s="68" t="s">
        <v>58</v>
      </c>
      <c r="F107" s="144">
        <f>D107*353</f>
        <v>0</v>
      </c>
    </row>
    <row r="108" spans="1:6" ht="24.9" customHeight="1" thickBot="1">
      <c r="A108" s="55" t="s">
        <v>47</v>
      </c>
      <c r="B108" s="73"/>
      <c r="C108" s="60" t="s">
        <v>133</v>
      </c>
      <c r="D108" s="169"/>
      <c r="E108" s="73" t="s">
        <v>62</v>
      </c>
      <c r="F108" s="149">
        <f>D108*51</f>
        <v>0</v>
      </c>
    </row>
    <row r="109" spans="1:6" ht="118.5" customHeight="1">
      <c r="A109" s="61" t="s">
        <v>11</v>
      </c>
      <c r="B109" s="68">
        <f>21.59+29.14+22.18+29.14+22.34+29.14</f>
        <v>153.53</v>
      </c>
      <c r="C109" s="27" t="s">
        <v>134</v>
      </c>
      <c r="D109" s="164"/>
      <c r="E109" s="68" t="s">
        <v>58</v>
      </c>
      <c r="F109" s="144">
        <f>D109*353</f>
        <v>0</v>
      </c>
    </row>
    <row r="110" spans="1:6" ht="24.9" customHeight="1" thickBot="1">
      <c r="A110" s="62" t="s">
        <v>254</v>
      </c>
      <c r="B110" s="73"/>
      <c r="C110" s="60" t="s">
        <v>135</v>
      </c>
      <c r="D110" s="169"/>
      <c r="E110" s="73" t="s">
        <v>62</v>
      </c>
      <c r="F110" s="149">
        <f>D110*51</f>
        <v>0</v>
      </c>
    </row>
    <row r="111" spans="1:6" ht="119.25" customHeight="1">
      <c r="A111" s="61" t="s">
        <v>253</v>
      </c>
      <c r="B111" s="68">
        <v>94.08</v>
      </c>
      <c r="C111" s="27" t="s">
        <v>136</v>
      </c>
      <c r="D111" s="164"/>
      <c r="E111" s="68" t="s">
        <v>58</v>
      </c>
      <c r="F111" s="144">
        <f>D111*353</f>
        <v>0</v>
      </c>
    </row>
    <row r="112" spans="1:6" ht="39.6" customHeight="1" thickBot="1">
      <c r="A112" s="62" t="s">
        <v>253</v>
      </c>
      <c r="B112" s="73"/>
      <c r="C112" s="60" t="s">
        <v>135</v>
      </c>
      <c r="D112" s="169"/>
      <c r="E112" s="73" t="s">
        <v>62</v>
      </c>
      <c r="F112" s="149">
        <f>D112*51</f>
        <v>0</v>
      </c>
    </row>
    <row r="113" spans="1:6" ht="188.4" customHeight="1">
      <c r="A113" s="26" t="s">
        <v>255</v>
      </c>
      <c r="B113" s="68">
        <v>55.1</v>
      </c>
      <c r="C113" s="27" t="s">
        <v>137</v>
      </c>
      <c r="D113" s="164"/>
      <c r="E113" s="68" t="s">
        <v>58</v>
      </c>
      <c r="F113" s="144">
        <f>D113*353</f>
        <v>0</v>
      </c>
    </row>
    <row r="114" spans="1:6" ht="28.5" customHeight="1">
      <c r="A114" s="6" t="s">
        <v>255</v>
      </c>
      <c r="B114" s="69"/>
      <c r="C114" s="8" t="s">
        <v>144</v>
      </c>
      <c r="D114" s="165"/>
      <c r="E114" s="69" t="s">
        <v>62</v>
      </c>
      <c r="F114" s="145">
        <f>D114*51</f>
        <v>0</v>
      </c>
    </row>
    <row r="115" spans="1:6" ht="31.2" customHeight="1" thickBot="1">
      <c r="A115" s="28" t="s">
        <v>255</v>
      </c>
      <c r="B115" s="70"/>
      <c r="C115" s="29" t="s">
        <v>145</v>
      </c>
      <c r="D115" s="166"/>
      <c r="E115" s="70" t="s">
        <v>65</v>
      </c>
      <c r="F115" s="146">
        <f>D115*12</f>
        <v>0</v>
      </c>
    </row>
    <row r="116" spans="1:6" ht="141" customHeight="1">
      <c r="A116" s="26" t="s">
        <v>148</v>
      </c>
      <c r="B116" s="68">
        <v>379.98</v>
      </c>
      <c r="C116" s="43" t="s">
        <v>147</v>
      </c>
      <c r="D116" s="164"/>
      <c r="E116" s="68" t="s">
        <v>58</v>
      </c>
      <c r="F116" s="144">
        <f>D116*353</f>
        <v>0</v>
      </c>
    </row>
    <row r="117" spans="1:6" ht="42" customHeight="1">
      <c r="A117" s="6" t="s">
        <v>148</v>
      </c>
      <c r="B117" s="69"/>
      <c r="C117" s="11" t="s">
        <v>146</v>
      </c>
      <c r="D117" s="165"/>
      <c r="E117" s="69" t="s">
        <v>73</v>
      </c>
      <c r="F117" s="145">
        <f>D117*2*353</f>
        <v>0</v>
      </c>
    </row>
    <row r="118" spans="1:6" ht="144" customHeight="1" thickBot="1">
      <c r="A118" s="63" t="s">
        <v>148</v>
      </c>
      <c r="B118" s="73"/>
      <c r="C118" s="45" t="s">
        <v>149</v>
      </c>
      <c r="D118" s="169"/>
      <c r="E118" s="73" t="s">
        <v>62</v>
      </c>
      <c r="F118" s="149">
        <f>D118*51</f>
        <v>0</v>
      </c>
    </row>
    <row r="119" spans="1:6" ht="161.25" customHeight="1">
      <c r="A119" s="46" t="s">
        <v>150</v>
      </c>
      <c r="B119" s="68">
        <v>183.98</v>
      </c>
      <c r="C119" s="27" t="s">
        <v>151</v>
      </c>
      <c r="D119" s="164"/>
      <c r="E119" s="68" t="s">
        <v>58</v>
      </c>
      <c r="F119" s="144">
        <f>D119*353</f>
        <v>0</v>
      </c>
    </row>
    <row r="120" spans="1:6" ht="44.25" customHeight="1">
      <c r="A120" s="41" t="s">
        <v>150</v>
      </c>
      <c r="B120" s="72"/>
      <c r="C120" s="42" t="s">
        <v>152</v>
      </c>
      <c r="D120" s="168"/>
      <c r="E120" s="72" t="s">
        <v>62</v>
      </c>
      <c r="F120" s="148">
        <f>D120*51</f>
        <v>0</v>
      </c>
    </row>
    <row r="121" spans="1:6" ht="18.75" customHeight="1" thickBot="1">
      <c r="A121" s="55" t="s">
        <v>150</v>
      </c>
      <c r="B121" s="73"/>
      <c r="C121" s="60" t="s">
        <v>153</v>
      </c>
      <c r="D121" s="169"/>
      <c r="E121" s="73" t="s">
        <v>65</v>
      </c>
      <c r="F121" s="149">
        <f>D121*12</f>
        <v>0</v>
      </c>
    </row>
    <row r="122" spans="1:6" ht="128.25" customHeight="1">
      <c r="A122" s="46" t="s">
        <v>154</v>
      </c>
      <c r="B122" s="68">
        <v>102.12</v>
      </c>
      <c r="C122" s="27" t="s">
        <v>155</v>
      </c>
      <c r="D122" s="164"/>
      <c r="E122" s="68" t="s">
        <v>58</v>
      </c>
      <c r="F122" s="144">
        <f>D122*353</f>
        <v>0</v>
      </c>
    </row>
    <row r="123" spans="1:6" ht="25.5" customHeight="1">
      <c r="A123" s="7" t="s">
        <v>154</v>
      </c>
      <c r="B123" s="72"/>
      <c r="C123" s="42" t="s">
        <v>158</v>
      </c>
      <c r="D123" s="168"/>
      <c r="E123" s="72" t="s">
        <v>73</v>
      </c>
      <c r="F123" s="148">
        <f>D123*2*353</f>
        <v>0</v>
      </c>
    </row>
    <row r="124" spans="1:6" ht="15">
      <c r="A124" s="7" t="s">
        <v>154</v>
      </c>
      <c r="B124" s="72"/>
      <c r="C124" s="42" t="s">
        <v>156</v>
      </c>
      <c r="D124" s="168"/>
      <c r="E124" s="72" t="s">
        <v>62</v>
      </c>
      <c r="F124" s="148">
        <f>D124*51</f>
        <v>0</v>
      </c>
    </row>
    <row r="125" spans="1:6" ht="40.2" thickBot="1">
      <c r="A125" s="55" t="s">
        <v>154</v>
      </c>
      <c r="B125" s="73"/>
      <c r="C125" s="60" t="s">
        <v>157</v>
      </c>
      <c r="D125" s="169"/>
      <c r="E125" s="73" t="s">
        <v>76</v>
      </c>
      <c r="F125" s="149">
        <f>D125*2*12</f>
        <v>0</v>
      </c>
    </row>
    <row r="126" spans="1:6" ht="67.5" customHeight="1">
      <c r="A126" s="46" t="s">
        <v>162</v>
      </c>
      <c r="B126" s="68">
        <v>80</v>
      </c>
      <c r="C126" s="27" t="s">
        <v>159</v>
      </c>
      <c r="D126" s="164"/>
      <c r="E126" s="68" t="s">
        <v>58</v>
      </c>
      <c r="F126" s="144">
        <f>D126*353</f>
        <v>0</v>
      </c>
    </row>
    <row r="127" spans="1:6" ht="29.25" customHeight="1">
      <c r="A127" s="7" t="s">
        <v>162</v>
      </c>
      <c r="B127" s="69"/>
      <c r="C127" s="8" t="s">
        <v>160</v>
      </c>
      <c r="D127" s="165"/>
      <c r="E127" s="69" t="s">
        <v>73</v>
      </c>
      <c r="F127" s="145">
        <f>D127*2*353</f>
        <v>0</v>
      </c>
    </row>
    <row r="128" spans="1:6" ht="27" thickBot="1">
      <c r="A128" s="55" t="s">
        <v>162</v>
      </c>
      <c r="B128" s="73"/>
      <c r="C128" s="60" t="s">
        <v>161</v>
      </c>
      <c r="D128" s="169"/>
      <c r="E128" s="73" t="s">
        <v>76</v>
      </c>
      <c r="F128" s="149">
        <f>D128*2*12</f>
        <v>0</v>
      </c>
    </row>
    <row r="129" spans="1:6" ht="105.75" customHeight="1">
      <c r="A129" s="46" t="s">
        <v>16</v>
      </c>
      <c r="B129" s="68">
        <f>6.36+6.44+6.3</f>
        <v>19.1</v>
      </c>
      <c r="C129" s="27" t="s">
        <v>182</v>
      </c>
      <c r="D129" s="164"/>
      <c r="E129" s="68" t="s">
        <v>58</v>
      </c>
      <c r="F129" s="144">
        <f>D129*353</f>
        <v>0</v>
      </c>
    </row>
    <row r="130" spans="1:6" ht="15">
      <c r="A130" s="41" t="s">
        <v>48</v>
      </c>
      <c r="B130" s="72"/>
      <c r="C130" s="42" t="s">
        <v>183</v>
      </c>
      <c r="D130" s="168"/>
      <c r="E130" s="72" t="s">
        <v>163</v>
      </c>
      <c r="F130" s="148">
        <f>D130*3*51</f>
        <v>0</v>
      </c>
    </row>
    <row r="131" spans="1:6" ht="15" thickBot="1">
      <c r="A131" s="55" t="s">
        <v>48</v>
      </c>
      <c r="B131" s="73"/>
      <c r="C131" s="60" t="s">
        <v>184</v>
      </c>
      <c r="D131" s="169"/>
      <c r="E131" s="73" t="s">
        <v>62</v>
      </c>
      <c r="F131" s="149">
        <f>D131*51</f>
        <v>0</v>
      </c>
    </row>
    <row r="132" spans="1:6" ht="118.5" customHeight="1">
      <c r="A132" s="46" t="s">
        <v>197</v>
      </c>
      <c r="B132" s="68">
        <v>52.8</v>
      </c>
      <c r="C132" s="27" t="s">
        <v>185</v>
      </c>
      <c r="D132" s="164"/>
      <c r="E132" s="68" t="s">
        <v>58</v>
      </c>
      <c r="F132" s="144">
        <f>D132*353</f>
        <v>0</v>
      </c>
    </row>
    <row r="133" spans="1:6" ht="24.9" customHeight="1">
      <c r="A133" s="7" t="s">
        <v>197</v>
      </c>
      <c r="B133" s="69"/>
      <c r="C133" s="8" t="s">
        <v>186</v>
      </c>
      <c r="D133" s="165"/>
      <c r="E133" s="69" t="s">
        <v>73</v>
      </c>
      <c r="F133" s="145">
        <f>D133*2*353</f>
        <v>0</v>
      </c>
    </row>
    <row r="134" spans="1:6" ht="15" thickBot="1">
      <c r="A134" s="55" t="s">
        <v>197</v>
      </c>
      <c r="B134" s="73"/>
      <c r="C134" s="60" t="s">
        <v>187</v>
      </c>
      <c r="D134" s="169"/>
      <c r="E134" s="73" t="s">
        <v>62</v>
      </c>
      <c r="F134" s="149">
        <f>D134*51</f>
        <v>0</v>
      </c>
    </row>
    <row r="135" spans="1:6" ht="143.4" customHeight="1">
      <c r="A135" s="61" t="s">
        <v>194</v>
      </c>
      <c r="B135" s="68">
        <v>227.51</v>
      </c>
      <c r="C135" s="43" t="s">
        <v>188</v>
      </c>
      <c r="D135" s="164"/>
      <c r="E135" s="68" t="s">
        <v>58</v>
      </c>
      <c r="F135" s="144">
        <f>D135*353</f>
        <v>0</v>
      </c>
    </row>
    <row r="136" spans="1:6" ht="53.4" thickBot="1">
      <c r="A136" s="62" t="s">
        <v>194</v>
      </c>
      <c r="B136" s="73"/>
      <c r="C136" s="45" t="s">
        <v>189</v>
      </c>
      <c r="D136" s="169"/>
      <c r="E136" s="73" t="s">
        <v>62</v>
      </c>
      <c r="F136" s="149">
        <f>D136*51</f>
        <v>0</v>
      </c>
    </row>
    <row r="137" spans="1:6" ht="111" customHeight="1" thickBot="1">
      <c r="A137" s="37" t="s">
        <v>195</v>
      </c>
      <c r="B137" s="71">
        <v>91.11</v>
      </c>
      <c r="C137" s="65" t="s">
        <v>190</v>
      </c>
      <c r="D137" s="167"/>
      <c r="E137" s="71" t="s">
        <v>59</v>
      </c>
      <c r="F137" s="147">
        <f>D137*2*51</f>
        <v>0</v>
      </c>
    </row>
    <row r="138" spans="1:6" ht="234.75" customHeight="1">
      <c r="A138" s="26" t="s">
        <v>196</v>
      </c>
      <c r="B138" s="68">
        <v>600</v>
      </c>
      <c r="C138" s="27" t="s">
        <v>191</v>
      </c>
      <c r="D138" s="164"/>
      <c r="E138" s="68" t="s">
        <v>58</v>
      </c>
      <c r="F138" s="144">
        <f>D138*246</f>
        <v>0</v>
      </c>
    </row>
    <row r="139" spans="1:6" ht="104.25" customHeight="1" thickBot="1">
      <c r="A139" s="63" t="s">
        <v>193</v>
      </c>
      <c r="B139" s="73"/>
      <c r="C139" s="60" t="s">
        <v>192</v>
      </c>
      <c r="D139" s="169"/>
      <c r="E139" s="73" t="s">
        <v>62</v>
      </c>
      <c r="F139" s="149">
        <f>D139*51</f>
        <v>0</v>
      </c>
    </row>
    <row r="140" spans="1:6" ht="198">
      <c r="A140" s="26" t="s">
        <v>180</v>
      </c>
      <c r="B140" s="68">
        <v>119.73</v>
      </c>
      <c r="C140" s="27" t="s">
        <v>181</v>
      </c>
      <c r="D140" s="164"/>
      <c r="E140" s="68" t="s">
        <v>58</v>
      </c>
      <c r="F140" s="144">
        <f>D140*246</f>
        <v>0</v>
      </c>
    </row>
    <row r="141" spans="1:6" ht="172.2" customHeight="1" thickBot="1">
      <c r="A141" s="28" t="s">
        <v>178</v>
      </c>
      <c r="B141" s="70"/>
      <c r="C141" s="29" t="s">
        <v>179</v>
      </c>
      <c r="D141" s="166"/>
      <c r="E141" s="70" t="s">
        <v>62</v>
      </c>
      <c r="F141" s="146">
        <f>D141*51</f>
        <v>0</v>
      </c>
    </row>
    <row r="142" spans="1:6" ht="169.5" customHeight="1">
      <c r="A142" s="46" t="s">
        <v>257</v>
      </c>
      <c r="B142" s="68">
        <v>183.98</v>
      </c>
      <c r="C142" s="27" t="s">
        <v>177</v>
      </c>
      <c r="D142" s="164"/>
      <c r="E142" s="68" t="s">
        <v>58</v>
      </c>
      <c r="F142" s="144">
        <f>D142*246</f>
        <v>0</v>
      </c>
    </row>
    <row r="143" spans="1:6" ht="39.6">
      <c r="A143" s="41" t="s">
        <v>175</v>
      </c>
      <c r="B143" s="72"/>
      <c r="C143" s="42" t="s">
        <v>174</v>
      </c>
      <c r="D143" s="168"/>
      <c r="E143" s="72" t="s">
        <v>62</v>
      </c>
      <c r="F143" s="148">
        <f>D143*51</f>
        <v>0</v>
      </c>
    </row>
    <row r="144" spans="1:6" ht="27" thickBot="1">
      <c r="A144" s="55" t="s">
        <v>175</v>
      </c>
      <c r="B144" s="73"/>
      <c r="C144" s="60" t="s">
        <v>176</v>
      </c>
      <c r="D144" s="169"/>
      <c r="E144" s="73" t="s">
        <v>65</v>
      </c>
      <c r="F144" s="149">
        <f>D144*12</f>
        <v>0</v>
      </c>
    </row>
    <row r="145" spans="1:6" ht="184.8">
      <c r="A145" s="61" t="s">
        <v>172</v>
      </c>
      <c r="B145" s="68">
        <v>111.86</v>
      </c>
      <c r="C145" s="27" t="s">
        <v>173</v>
      </c>
      <c r="D145" s="164"/>
      <c r="E145" s="68" t="s">
        <v>58</v>
      </c>
      <c r="F145" s="144">
        <f>D145*246</f>
        <v>0</v>
      </c>
    </row>
    <row r="146" spans="1:6" ht="27" thickBot="1">
      <c r="A146" s="66" t="s">
        <v>49</v>
      </c>
      <c r="B146" s="70"/>
      <c r="C146" s="29" t="s">
        <v>171</v>
      </c>
      <c r="D146" s="166"/>
      <c r="E146" s="70" t="s">
        <v>62</v>
      </c>
      <c r="F146" s="146">
        <f>D146*51</f>
        <v>0</v>
      </c>
    </row>
    <row r="147" spans="1:6" ht="211.2">
      <c r="A147" s="26" t="s">
        <v>250</v>
      </c>
      <c r="B147" s="68">
        <v>264.71</v>
      </c>
      <c r="C147" s="27" t="s">
        <v>249</v>
      </c>
      <c r="D147" s="164"/>
      <c r="E147" s="68" t="s">
        <v>58</v>
      </c>
      <c r="F147" s="144">
        <f>D147*246</f>
        <v>0</v>
      </c>
    </row>
    <row r="148" spans="1:6" ht="79.2">
      <c r="A148" s="64" t="s">
        <v>169</v>
      </c>
      <c r="B148" s="72"/>
      <c r="C148" s="42" t="s">
        <v>170</v>
      </c>
      <c r="D148" s="168"/>
      <c r="E148" s="72" t="s">
        <v>62</v>
      </c>
      <c r="F148" s="148">
        <f>D148*51</f>
        <v>0</v>
      </c>
    </row>
    <row r="149" spans="1:6" ht="38.25" customHeight="1" thickBot="1">
      <c r="A149" s="63" t="s">
        <v>169</v>
      </c>
      <c r="B149" s="73"/>
      <c r="C149" s="82" t="s">
        <v>168</v>
      </c>
      <c r="D149" s="169"/>
      <c r="E149" s="73" t="s">
        <v>65</v>
      </c>
      <c r="F149" s="149">
        <f>D149*12</f>
        <v>0</v>
      </c>
    </row>
    <row r="150" spans="1:6" ht="147" customHeight="1">
      <c r="A150" s="59" t="s">
        <v>166</v>
      </c>
      <c r="B150" s="72">
        <v>9.15</v>
      </c>
      <c r="C150" s="42" t="s">
        <v>167</v>
      </c>
      <c r="D150" s="168"/>
      <c r="E150" s="72" t="s">
        <v>62</v>
      </c>
      <c r="F150" s="148">
        <f>D150*51</f>
        <v>0</v>
      </c>
    </row>
    <row r="151" spans="1:6" ht="34.5" customHeight="1" thickBot="1">
      <c r="A151" s="125" t="s">
        <v>166</v>
      </c>
      <c r="B151" s="74"/>
      <c r="C151" s="54" t="s">
        <v>66</v>
      </c>
      <c r="D151" s="170"/>
      <c r="E151" s="74" t="s">
        <v>65</v>
      </c>
      <c r="F151" s="150">
        <f>D151*12</f>
        <v>0</v>
      </c>
    </row>
    <row r="152" spans="1:6" ht="187.2" customHeight="1" thickBot="1">
      <c r="A152" s="37" t="s">
        <v>164</v>
      </c>
      <c r="B152" s="71">
        <f>19.32+9.15+9.93</f>
        <v>38.4</v>
      </c>
      <c r="C152" s="65" t="s">
        <v>165</v>
      </c>
      <c r="D152" s="167"/>
      <c r="E152" s="71" t="s">
        <v>65</v>
      </c>
      <c r="F152" s="147">
        <f>D152*12</f>
        <v>0</v>
      </c>
    </row>
    <row r="153" spans="1:6" ht="15" thickBot="1">
      <c r="A153" s="122" t="s">
        <v>251</v>
      </c>
      <c r="B153" s="123">
        <f aca="true" t="shared" si="0" ref="B153">SUM(B29:B152)</f>
        <v>6461.799999999997</v>
      </c>
      <c r="C153" s="124"/>
      <c r="D153" s="171"/>
      <c r="E153" s="39"/>
      <c r="F153" s="151">
        <f>SUM(F29:F152)</f>
        <v>0</v>
      </c>
    </row>
    <row r="154" spans="1:6" ht="50.4">
      <c r="A154" s="117" t="s">
        <v>8</v>
      </c>
      <c r="B154" s="128" t="s">
        <v>0</v>
      </c>
      <c r="C154" s="88" t="s">
        <v>217</v>
      </c>
      <c r="D154" s="89" t="s">
        <v>230</v>
      </c>
      <c r="E154" s="118" t="s">
        <v>213</v>
      </c>
      <c r="F154" s="91" t="s">
        <v>215</v>
      </c>
    </row>
    <row r="155" spans="1:6" ht="26.4">
      <c r="A155" s="119" t="s">
        <v>219</v>
      </c>
      <c r="B155" s="84" t="s">
        <v>10</v>
      </c>
      <c r="C155" s="87" t="s">
        <v>214</v>
      </c>
      <c r="D155" s="156"/>
      <c r="E155" s="142">
        <v>2</v>
      </c>
      <c r="F155" s="172">
        <f>D155*E155*353</f>
        <v>0</v>
      </c>
    </row>
    <row r="156" spans="1:6" ht="26.4">
      <c r="A156" s="119" t="s">
        <v>218</v>
      </c>
      <c r="B156" s="84" t="s">
        <v>10</v>
      </c>
      <c r="C156" s="87" t="s">
        <v>216</v>
      </c>
      <c r="D156" s="156"/>
      <c r="E156" s="142">
        <v>1.5</v>
      </c>
      <c r="F156" s="172">
        <f aca="true" t="shared" si="1" ref="F156:F159">D156*E156*353</f>
        <v>0</v>
      </c>
    </row>
    <row r="157" spans="1:6" ht="26.4">
      <c r="A157" s="119" t="s">
        <v>220</v>
      </c>
      <c r="B157" s="84" t="s">
        <v>10</v>
      </c>
      <c r="C157" s="87" t="s">
        <v>224</v>
      </c>
      <c r="D157" s="156"/>
      <c r="E157" s="142">
        <v>1.5</v>
      </c>
      <c r="F157" s="172">
        <f t="shared" si="1"/>
        <v>0</v>
      </c>
    </row>
    <row r="158" spans="1:6" ht="15">
      <c r="A158" s="119" t="s">
        <v>221</v>
      </c>
      <c r="B158" s="85" t="s">
        <v>10</v>
      </c>
      <c r="C158" s="87" t="s">
        <v>225</v>
      </c>
      <c r="D158" s="156"/>
      <c r="E158" s="142">
        <v>1</v>
      </c>
      <c r="F158" s="172">
        <f t="shared" si="1"/>
        <v>0</v>
      </c>
    </row>
    <row r="159" spans="1:6" ht="15">
      <c r="A159" s="119" t="s">
        <v>222</v>
      </c>
      <c r="B159" s="85" t="s">
        <v>10</v>
      </c>
      <c r="C159" s="87" t="s">
        <v>226</v>
      </c>
      <c r="D159" s="156"/>
      <c r="E159" s="142">
        <v>2</v>
      </c>
      <c r="F159" s="172">
        <f t="shared" si="1"/>
        <v>0</v>
      </c>
    </row>
    <row r="160" spans="1:6" ht="15" thickBot="1">
      <c r="A160" s="120" t="s">
        <v>223</v>
      </c>
      <c r="B160" s="129" t="s">
        <v>10</v>
      </c>
      <c r="C160" s="121" t="s">
        <v>227</v>
      </c>
      <c r="D160" s="163"/>
      <c r="E160" s="143">
        <v>1</v>
      </c>
      <c r="F160" s="173">
        <f>D160*E160*246</f>
        <v>0</v>
      </c>
    </row>
    <row r="161" spans="1:6" ht="43.2">
      <c r="A161" s="94" t="s">
        <v>9</v>
      </c>
      <c r="B161" s="128" t="s">
        <v>0</v>
      </c>
      <c r="C161" s="88" t="s">
        <v>217</v>
      </c>
      <c r="D161" s="89" t="s">
        <v>230</v>
      </c>
      <c r="E161" s="90" t="s">
        <v>12</v>
      </c>
      <c r="F161" s="91" t="s">
        <v>13</v>
      </c>
    </row>
    <row r="162" spans="1:6" ht="93" customHeight="1">
      <c r="A162" s="95" t="s">
        <v>228</v>
      </c>
      <c r="B162" s="130" t="s">
        <v>10</v>
      </c>
      <c r="C162" s="86" t="s">
        <v>266</v>
      </c>
      <c r="D162" s="157"/>
      <c r="E162" s="4">
        <f>2*2.5*8</f>
        <v>40</v>
      </c>
      <c r="F162" s="145">
        <f>D162*E162</f>
        <v>0</v>
      </c>
    </row>
    <row r="163" spans="1:6" ht="102.75" customHeight="1" thickBot="1">
      <c r="A163" s="28" t="s">
        <v>229</v>
      </c>
      <c r="B163" s="131" t="s">
        <v>10</v>
      </c>
      <c r="C163" s="96" t="s">
        <v>267</v>
      </c>
      <c r="D163" s="161"/>
      <c r="E163" s="30">
        <f>3*4*4</f>
        <v>48</v>
      </c>
      <c r="F163" s="146">
        <f>D163*E163</f>
        <v>0</v>
      </c>
    </row>
    <row r="164" spans="1:6" ht="39.6">
      <c r="A164" s="100" t="s">
        <v>7</v>
      </c>
      <c r="B164" s="101" t="s">
        <v>0</v>
      </c>
      <c r="C164" s="88" t="s">
        <v>60</v>
      </c>
      <c r="D164" s="89" t="s">
        <v>231</v>
      </c>
      <c r="E164" s="90" t="s">
        <v>12</v>
      </c>
      <c r="F164" s="91" t="s">
        <v>13</v>
      </c>
    </row>
    <row r="165" spans="1:6" ht="48" customHeight="1" thickBot="1">
      <c r="A165" s="102" t="s">
        <v>7</v>
      </c>
      <c r="B165" s="132" t="s">
        <v>1</v>
      </c>
      <c r="C165" s="102" t="s">
        <v>232</v>
      </c>
      <c r="D165" s="158"/>
      <c r="E165" s="103">
        <v>2400</v>
      </c>
      <c r="F165" s="174">
        <f>D165*E165</f>
        <v>0</v>
      </c>
    </row>
    <row r="166" spans="1:6" ht="52.5" customHeight="1">
      <c r="A166" s="104" t="s">
        <v>236</v>
      </c>
      <c r="B166" s="133" t="s">
        <v>0</v>
      </c>
      <c r="C166" s="88" t="s">
        <v>60</v>
      </c>
      <c r="D166" s="89" t="s">
        <v>235</v>
      </c>
      <c r="E166" s="90" t="s">
        <v>12</v>
      </c>
      <c r="F166" s="91" t="s">
        <v>13</v>
      </c>
    </row>
    <row r="167" spans="1:6" ht="39.6">
      <c r="A167" s="92" t="s">
        <v>242</v>
      </c>
      <c r="B167" s="134" t="s">
        <v>1</v>
      </c>
      <c r="C167" s="93" t="s">
        <v>241</v>
      </c>
      <c r="D167" s="159"/>
      <c r="E167" s="97">
        <v>2700</v>
      </c>
      <c r="F167" s="175">
        <f>D167*E167</f>
        <v>0</v>
      </c>
    </row>
    <row r="168" spans="1:6" ht="26.4">
      <c r="A168" s="92" t="s">
        <v>243</v>
      </c>
      <c r="B168" s="134" t="s">
        <v>1</v>
      </c>
      <c r="C168" s="93" t="s">
        <v>239</v>
      </c>
      <c r="D168" s="159"/>
      <c r="E168" s="97">
        <v>272</v>
      </c>
      <c r="F168" s="175">
        <f aca="true" t="shared" si="2" ref="F168:F172">D168*E168</f>
        <v>0</v>
      </c>
    </row>
    <row r="169" spans="1:6" ht="26.4">
      <c r="A169" s="92" t="s">
        <v>244</v>
      </c>
      <c r="B169" s="134" t="s">
        <v>1</v>
      </c>
      <c r="C169" s="93" t="s">
        <v>240</v>
      </c>
      <c r="D169" s="159"/>
      <c r="E169" s="97">
        <v>216</v>
      </c>
      <c r="F169" s="175">
        <f t="shared" si="2"/>
        <v>0</v>
      </c>
    </row>
    <row r="170" spans="1:6" ht="26.4">
      <c r="A170" s="107" t="s">
        <v>18</v>
      </c>
      <c r="B170" s="98" t="s">
        <v>1</v>
      </c>
      <c r="C170" s="81" t="s">
        <v>238</v>
      </c>
      <c r="D170" s="160"/>
      <c r="E170" s="97">
        <v>30000</v>
      </c>
      <c r="F170" s="175">
        <f t="shared" si="2"/>
        <v>0</v>
      </c>
    </row>
    <row r="171" spans="1:6" ht="29.25" customHeight="1">
      <c r="A171" s="108" t="s">
        <v>234</v>
      </c>
      <c r="B171" s="98" t="s">
        <v>17</v>
      </c>
      <c r="C171" s="81" t="s">
        <v>233</v>
      </c>
      <c r="D171" s="159"/>
      <c r="E171" s="97">
        <v>110</v>
      </c>
      <c r="F171" s="175">
        <f t="shared" si="2"/>
        <v>0</v>
      </c>
    </row>
    <row r="172" spans="1:6" ht="29.25" customHeight="1" thickBot="1">
      <c r="A172" s="109" t="s">
        <v>245</v>
      </c>
      <c r="B172" s="111" t="s">
        <v>17</v>
      </c>
      <c r="C172" s="110" t="s">
        <v>237</v>
      </c>
      <c r="D172" s="161"/>
      <c r="E172" s="111">
        <f>12*100</f>
        <v>1200</v>
      </c>
      <c r="F172" s="176">
        <f t="shared" si="2"/>
        <v>0</v>
      </c>
    </row>
    <row r="173" spans="1:6" ht="29.25" customHeight="1">
      <c r="A173" s="105"/>
      <c r="B173" s="135"/>
      <c r="C173" s="106"/>
      <c r="D173" s="191" t="s">
        <v>23</v>
      </c>
      <c r="E173" s="99"/>
      <c r="F173" s="187">
        <f>SUM(F155:F172)+F153</f>
        <v>0</v>
      </c>
    </row>
    <row r="174" spans="1:6" ht="29.25" customHeight="1">
      <c r="A174" s="15"/>
      <c r="B174" s="136"/>
      <c r="C174" s="16"/>
      <c r="D174" s="191"/>
      <c r="E174" s="99"/>
      <c r="F174" s="187"/>
    </row>
    <row r="175" spans="1:6" s="21" customFormat="1" ht="29.25" customHeight="1" thickBot="1">
      <c r="A175" s="17"/>
      <c r="B175" s="137"/>
      <c r="C175" s="18"/>
      <c r="D175" s="19"/>
      <c r="E175" s="112"/>
      <c r="F175" s="20"/>
    </row>
    <row r="176" spans="1:6" ht="29.25" customHeight="1" thickBot="1">
      <c r="A176" s="185" t="s">
        <v>264</v>
      </c>
      <c r="B176" s="186"/>
      <c r="C176" s="186"/>
      <c r="D176" s="186"/>
      <c r="E176" s="186"/>
      <c r="F176" s="186"/>
    </row>
    <row r="177" spans="1:6" ht="39.6">
      <c r="A177" s="181" t="s">
        <v>2</v>
      </c>
      <c r="B177" s="182"/>
      <c r="C177" s="183"/>
      <c r="D177" s="89" t="s">
        <v>246</v>
      </c>
      <c r="E177" s="90" t="s">
        <v>12</v>
      </c>
      <c r="F177" s="3" t="s">
        <v>13</v>
      </c>
    </row>
    <row r="178" spans="1:6" ht="118.8">
      <c r="A178" s="92" t="s">
        <v>247</v>
      </c>
      <c r="B178" s="138" t="s">
        <v>10</v>
      </c>
      <c r="C178" s="92" t="s">
        <v>248</v>
      </c>
      <c r="D178" s="162"/>
      <c r="E178" s="97">
        <v>100</v>
      </c>
      <c r="F178" s="152">
        <f>D178*E178</f>
        <v>0</v>
      </c>
    </row>
    <row r="179" spans="1:6" ht="15" customHeight="1">
      <c r="A179" s="15"/>
      <c r="B179" s="136"/>
      <c r="C179" s="16"/>
      <c r="D179" s="192" t="s">
        <v>24</v>
      </c>
      <c r="E179" s="113"/>
      <c r="F179" s="190">
        <f>SUM(F178:F178)</f>
        <v>0</v>
      </c>
    </row>
    <row r="180" spans="1:6" ht="37.5" customHeight="1">
      <c r="A180" s="15"/>
      <c r="B180" s="136"/>
      <c r="C180" s="16"/>
      <c r="D180" s="193"/>
      <c r="E180" s="99"/>
      <c r="F180" s="187"/>
    </row>
    <row r="181" spans="1:6" s="21" customFormat="1" ht="15" thickBot="1">
      <c r="A181" s="17"/>
      <c r="B181" s="137"/>
      <c r="C181" s="18"/>
      <c r="D181" s="19"/>
      <c r="E181" s="112"/>
      <c r="F181" s="20"/>
    </row>
    <row r="182" spans="1:6" ht="15">
      <c r="A182" s="185" t="s">
        <v>28</v>
      </c>
      <c r="B182" s="186"/>
      <c r="C182" s="186"/>
      <c r="D182" s="186"/>
      <c r="E182" s="186"/>
      <c r="F182" s="186"/>
    </row>
    <row r="183" spans="1:6" ht="31.5" customHeight="1">
      <c r="A183" s="178"/>
      <c r="B183" s="136"/>
      <c r="C183" s="16"/>
      <c r="D183" s="194" t="s">
        <v>25</v>
      </c>
      <c r="E183" s="113"/>
      <c r="F183" s="188">
        <f>F179+F173</f>
        <v>0</v>
      </c>
    </row>
    <row r="184" spans="1:6" ht="26.25" customHeight="1">
      <c r="A184" s="178"/>
      <c r="B184" s="136"/>
      <c r="C184" s="16"/>
      <c r="D184" s="195"/>
      <c r="E184" s="179"/>
      <c r="F184" s="189"/>
    </row>
    <row r="185" spans="1:6" ht="15">
      <c r="A185" s="13"/>
      <c r="B185" s="139"/>
      <c r="C185" s="10"/>
      <c r="D185" s="2"/>
      <c r="E185" s="177"/>
      <c r="F185" s="2"/>
    </row>
    <row r="186" spans="1:6" ht="15">
      <c r="A186" s="13"/>
      <c r="B186" s="139"/>
      <c r="C186" s="10"/>
      <c r="D186" s="2"/>
      <c r="E186" s="115"/>
      <c r="F186" s="2"/>
    </row>
    <row r="187" spans="1:6" ht="15">
      <c r="A187" s="180" t="s">
        <v>4</v>
      </c>
      <c r="B187" s="180"/>
      <c r="C187" s="180"/>
      <c r="D187" s="180"/>
      <c r="E187" s="180"/>
      <c r="F187" s="180"/>
    </row>
    <row r="188" spans="1:6" ht="15">
      <c r="A188" s="180"/>
      <c r="B188" s="180"/>
      <c r="C188" s="180"/>
      <c r="D188" s="180"/>
      <c r="E188" s="180"/>
      <c r="F188" s="180"/>
    </row>
    <row r="189" spans="1:6" ht="15">
      <c r="A189" s="1"/>
      <c r="B189" s="126"/>
      <c r="C189" s="9"/>
      <c r="D189" s="1"/>
      <c r="E189" s="114"/>
      <c r="F189" s="1"/>
    </row>
    <row r="190" spans="1:6" ht="15">
      <c r="A190" s="1"/>
      <c r="B190" s="126"/>
      <c r="C190" s="9"/>
      <c r="D190" s="1"/>
      <c r="E190" s="114"/>
      <c r="F190" s="1"/>
    </row>
    <row r="191" spans="1:6" ht="15">
      <c r="A191" s="1"/>
      <c r="B191" s="126"/>
      <c r="C191" s="9"/>
      <c r="D191" s="1"/>
      <c r="E191" s="114"/>
      <c r="F191" s="1"/>
    </row>
    <row r="192" spans="1:6" ht="15">
      <c r="A192" s="1"/>
      <c r="B192" s="126"/>
      <c r="C192" s="9"/>
      <c r="D192" s="1"/>
      <c r="E192" s="114"/>
      <c r="F192" s="1"/>
    </row>
    <row r="193" spans="1:6" ht="15">
      <c r="A193" s="1"/>
      <c r="B193" s="126"/>
      <c r="C193" s="9"/>
      <c r="D193" s="1"/>
      <c r="E193" s="114"/>
      <c r="F193" s="1"/>
    </row>
    <row r="194" spans="1:6" ht="15">
      <c r="A194" s="1"/>
      <c r="B194" s="126"/>
      <c r="C194" s="9"/>
      <c r="D194" s="1"/>
      <c r="E194" s="114"/>
      <c r="F194" s="1"/>
    </row>
    <row r="195" spans="1:6" ht="15">
      <c r="A195" s="1"/>
      <c r="B195" s="126"/>
      <c r="C195" s="9"/>
      <c r="D195" s="1"/>
      <c r="E195" s="114"/>
      <c r="F195" s="1"/>
    </row>
    <row r="196" spans="1:6" ht="15">
      <c r="A196" s="1"/>
      <c r="B196" s="126"/>
      <c r="C196" s="9"/>
      <c r="D196" s="1"/>
      <c r="E196" s="114"/>
      <c r="F196" s="1"/>
    </row>
    <row r="197" spans="1:6" ht="15">
      <c r="A197" s="1"/>
      <c r="B197" s="126"/>
      <c r="C197" s="9"/>
      <c r="D197" s="1"/>
      <c r="E197" s="114"/>
      <c r="F197" s="1"/>
    </row>
    <row r="198" spans="1:6" ht="15">
      <c r="A198" s="1"/>
      <c r="B198" s="126"/>
      <c r="C198" s="9"/>
      <c r="D198" s="1"/>
      <c r="E198" s="114"/>
      <c r="F198" s="1"/>
    </row>
    <row r="199" spans="1:6" ht="15">
      <c r="A199" s="1"/>
      <c r="B199" s="126"/>
      <c r="C199" s="9"/>
      <c r="D199" s="1"/>
      <c r="E199" s="114"/>
      <c r="F199" s="1"/>
    </row>
    <row r="200" spans="1:6" ht="15">
      <c r="A200" s="1"/>
      <c r="B200" s="126"/>
      <c r="C200" s="9"/>
      <c r="D200" s="1"/>
      <c r="E200" s="114"/>
      <c r="F200" s="1"/>
    </row>
    <row r="201" spans="1:6" ht="15">
      <c r="A201" s="1"/>
      <c r="B201" s="126"/>
      <c r="C201" s="9"/>
      <c r="D201" s="1"/>
      <c r="E201" s="114"/>
      <c r="F201" s="1"/>
    </row>
    <row r="202" spans="1:6" ht="15">
      <c r="A202" s="1"/>
      <c r="B202" s="126"/>
      <c r="C202" s="9"/>
      <c r="D202" s="1"/>
      <c r="E202" s="114"/>
      <c r="F202" s="1"/>
    </row>
    <row r="203" spans="1:6" ht="15">
      <c r="A203" s="1"/>
      <c r="B203" s="126"/>
      <c r="C203" s="9"/>
      <c r="D203" s="1"/>
      <c r="E203" s="114"/>
      <c r="F203" s="1"/>
    </row>
    <row r="204" spans="1:6" ht="15">
      <c r="A204" s="1"/>
      <c r="B204" s="126"/>
      <c r="C204" s="9"/>
      <c r="D204" s="1"/>
      <c r="E204" s="114"/>
      <c r="F204" s="1"/>
    </row>
    <row r="205" spans="1:6" ht="15">
      <c r="A205" s="1"/>
      <c r="B205" s="126"/>
      <c r="C205" s="9"/>
      <c r="D205" s="1"/>
      <c r="E205" s="114"/>
      <c r="F205" s="1"/>
    </row>
    <row r="206" spans="1:6" ht="15">
      <c r="A206" s="1"/>
      <c r="B206" s="126"/>
      <c r="C206" s="9"/>
      <c r="D206" s="1"/>
      <c r="E206" s="114"/>
      <c r="F206" s="1"/>
    </row>
    <row r="207" spans="1:6" ht="15">
      <c r="A207" s="1"/>
      <c r="B207" s="126"/>
      <c r="C207" s="9"/>
      <c r="D207" s="1"/>
      <c r="E207" s="114"/>
      <c r="F207" s="1"/>
    </row>
    <row r="208" spans="1:6" ht="15">
      <c r="A208" s="1"/>
      <c r="B208" s="126"/>
      <c r="C208" s="9"/>
      <c r="D208" s="1"/>
      <c r="E208" s="114"/>
      <c r="F208" s="1"/>
    </row>
    <row r="209" spans="1:6" ht="15">
      <c r="A209" s="1"/>
      <c r="B209" s="126"/>
      <c r="C209" s="9"/>
      <c r="D209" s="1"/>
      <c r="E209" s="114"/>
      <c r="F209" s="1"/>
    </row>
    <row r="210" spans="1:6" ht="15">
      <c r="A210" s="1"/>
      <c r="B210" s="126"/>
      <c r="C210" s="9"/>
      <c r="D210" s="1"/>
      <c r="E210" s="114"/>
      <c r="F210" s="1"/>
    </row>
    <row r="211" spans="1:6" ht="15">
      <c r="A211" s="1"/>
      <c r="B211" s="126"/>
      <c r="C211" s="9"/>
      <c r="D211" s="1"/>
      <c r="E211" s="114"/>
      <c r="F211" s="1"/>
    </row>
    <row r="212" spans="1:6" ht="15">
      <c r="A212" s="1"/>
      <c r="B212" s="126"/>
      <c r="C212" s="9"/>
      <c r="D212" s="1"/>
      <c r="E212" s="114"/>
      <c r="F212" s="1"/>
    </row>
    <row r="213" spans="1:6" ht="15">
      <c r="A213" s="1"/>
      <c r="B213" s="126"/>
      <c r="C213" s="9"/>
      <c r="D213" s="1"/>
      <c r="E213" s="114"/>
      <c r="F213" s="1"/>
    </row>
    <row r="214" spans="1:6" ht="15">
      <c r="A214" s="1"/>
      <c r="B214" s="126"/>
      <c r="C214" s="9"/>
      <c r="D214" s="1"/>
      <c r="E214" s="114"/>
      <c r="F214" s="1"/>
    </row>
    <row r="215" spans="1:6" ht="15">
      <c r="A215" s="1"/>
      <c r="B215" s="126"/>
      <c r="C215" s="9"/>
      <c r="D215" s="1"/>
      <c r="E215" s="114"/>
      <c r="F215" s="1"/>
    </row>
    <row r="216" spans="1:6" ht="15">
      <c r="A216" s="1"/>
      <c r="B216" s="126"/>
      <c r="C216" s="9"/>
      <c r="D216" s="1"/>
      <c r="E216" s="114"/>
      <c r="F216" s="1"/>
    </row>
  </sheetData>
  <sheetProtection algorithmName="SHA-512" hashValue="WRHv9+tgh9UPWCHHdEAtrMcRJgPCjelwzDvGhgpFSmbP8a4YnKh29XR06WO+sjEze49EGu/xWXvM59DAOiEHpQ==" saltValue="SUa9WroPv4nm2NfJhMuWcg==" spinCount="100000" sheet="1" objects="1" scenarios="1"/>
  <mergeCells count="13">
    <mergeCell ref="A187:F188"/>
    <mergeCell ref="A177:C177"/>
    <mergeCell ref="A24:F24"/>
    <mergeCell ref="A26:F26"/>
    <mergeCell ref="A27:F27"/>
    <mergeCell ref="A176:F176"/>
    <mergeCell ref="A182:F182"/>
    <mergeCell ref="F173:F174"/>
    <mergeCell ref="F183:F184"/>
    <mergeCell ref="F179:F180"/>
    <mergeCell ref="D173:D174"/>
    <mergeCell ref="D179:D180"/>
    <mergeCell ref="D183:D184"/>
  </mergeCells>
  <printOptions/>
  <pageMargins left="0.7086614173228347" right="0.7086614173228347" top="0" bottom="0"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Place</dc:creator>
  <cp:keywords/>
  <dc:description/>
  <cp:lastModifiedBy>Jitka Motáková</cp:lastModifiedBy>
  <cp:lastPrinted>2022-06-01T09:32:38Z</cp:lastPrinted>
  <dcterms:created xsi:type="dcterms:W3CDTF">2015-06-05T18:19:34Z</dcterms:created>
  <dcterms:modified xsi:type="dcterms:W3CDTF">2022-09-15T12:11:51Z</dcterms:modified>
  <cp:category/>
  <cp:version/>
  <cp:contentType/>
  <cp:contentStatus/>
</cp:coreProperties>
</file>