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420" activeTab="0"/>
  </bookViews>
  <sheets>
    <sheet name="Rekapitulace stavby" sheetId="1" r:id="rId1"/>
    <sheet name="SO01_D.1.1 - Architektoni..." sheetId="2" r:id="rId2"/>
    <sheet name="VRN - Vedlejší rozpočtové..." sheetId="15" r:id="rId3"/>
  </sheets>
  <definedNames>
    <definedName name="_xlnm._FilterDatabase" localSheetId="1" hidden="1">'SO01_D.1.1 - Architektoni...'!$C$84:$K$131</definedName>
    <definedName name="_xlnm._FilterDatabase" localSheetId="2" hidden="1">'VRN - Vedlejší rozpočtové...'!$C$78:$K$89</definedName>
    <definedName name="_xlnm.Print_Area" localSheetId="0">'Rekapitulace stavby'!$D$4:$AO$32,'Rekapitulace stavby'!$C$38:$AQ$53</definedName>
    <definedName name="_xlnm.Print_Area" localSheetId="1">'SO01_D.1.1 - Architektoni...'!$C$4:$J$34,'SO01_D.1.1 - Architektoni...'!$C$40:$J$66,'SO01_D.1.1 - Architektoni...'!$C$72:$K$131</definedName>
    <definedName name="_xlnm.Print_Area" localSheetId="2">'VRN - Vedlejší rozpočtové...'!$C$4:$J$34,'VRN - Vedlejší rozpočtové...'!$C$40:$J$60,'VRN - Vedlejší rozpočtové...'!$C$66:$K$89</definedName>
    <definedName name="_xlnm.Print_Titles" localSheetId="0">'Rekapitulace stavby'!$48:$48</definedName>
    <definedName name="_xlnm.Print_Titles" localSheetId="1">'SO01_D.1.1 - Architektoni...'!$84:$84</definedName>
    <definedName name="_xlnm.Print_Titles" localSheetId="2">'VRN - Vedlejší rozpočtové...'!$78:$78</definedName>
  </definedNames>
  <calcPr calcId="191029"/>
  <extLst/>
</workbook>
</file>

<file path=xl/sharedStrings.xml><?xml version="1.0" encoding="utf-8"?>
<sst xmlns="http://schemas.openxmlformats.org/spreadsheetml/2006/main" count="1008" uniqueCount="344">
  <si>
    <t>Export Komplet</t>
  </si>
  <si>
    <t>VZ</t>
  </si>
  <si>
    <t>2.0</t>
  </si>
  <si>
    <t/>
  </si>
  <si>
    <t>False</t>
  </si>
  <si>
    <t>{4d6e99c9-5d70-4af6-a792-eea6bc548fd2}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</si>
  <si>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</si>
  <si>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</si>
  <si>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</si>
  <si>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</si>
  <si>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</si>
  <si>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</si>
  <si>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</si>
  <si>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</si>
  <si>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20211206</t>
  </si>
  <si>
    <t>Stavba:</t>
  </si>
  <si>
    <t>KSO:</t>
  </si>
  <si>
    <t>CC-CZ:</t>
  </si>
  <si>
    <t>Místo:</t>
  </si>
  <si>
    <t>Datum:</t>
  </si>
  <si>
    <t>Zadavatel:</t>
  </si>
  <si>
    <t>IČ:</t>
  </si>
  <si>
    <t>Královéhradecký kraj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</si>
  <si>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</si>
  <si>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</si>
  <si>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</si>
  <si>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</si>
  <si>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</si>
  <si>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</si>
  <si>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</si>
  <si>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</si>
  <si>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</si>
  <si>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</si>
  <si>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</si>
  <si>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</si>
  <si>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</si>
  <si>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</si>
  <si>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</si>
  <si>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</si>
  <si>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</si>
  <si>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</si>
  <si>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</si>
  <si>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</si>
  <si>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</si>
  <si>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</si>
  <si>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</si>
  <si>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</si>
  <si>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</si>
  <si>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</si>
  <si>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</si>
  <si>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</si>
  <si>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</si>
  <si>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</si>
  <si>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</si>
  <si>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</si>
  <si>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</si>
  <si>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</si>
  <si>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</si>
  <si>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</si>
  <si>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</si>
  <si>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</si>
  <si>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</si>
  <si>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</si>
  <si>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</si>
  <si>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</si>
  <si>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</si>
  <si>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</si>
  <si>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</si>
  <si>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</si>
  <si>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STA</t>
  </si>
  <si>
    <t>1</t>
  </si>
  <si>
    <t>{388ba894-b5e8-4463-bb97-0464c5204b83}</t>
  </si>
  <si>
    <t>2</t>
  </si>
  <si>
    <t>/</t>
  </si>
  <si>
    <t>{af307ee6-1d54-4a87-9e4f-d06f2882af9a}</t>
  </si>
  <si>
    <t>Elektroinstalace - silnoproud</t>
  </si>
  <si>
    <t>VRN</t>
  </si>
  <si>
    <t>Vedlejší rozpočtové náklady</t>
  </si>
  <si>
    <t>{2ff2a072-f037-44f3-9d2f-56fae4231afe}</t>
  </si>
  <si>
    <t>R_tr3</t>
  </si>
  <si>
    <t>Rýha tř. 3</t>
  </si>
  <si>
    <t>m3</t>
  </si>
  <si>
    <t>10,478</t>
  </si>
  <si>
    <t>R_tr4</t>
  </si>
  <si>
    <t>Rýha tř. 4</t>
  </si>
  <si>
    <t>15,717</t>
  </si>
  <si>
    <t>KRYCÍ LIST SOUPISU PRACÍ</t>
  </si>
  <si>
    <t>Bed_ZD</t>
  </si>
  <si>
    <t>bednění základové desky</t>
  </si>
  <si>
    <t>m2</t>
  </si>
  <si>
    <t>3,561</t>
  </si>
  <si>
    <t>Bed_stěn</t>
  </si>
  <si>
    <t>Bednění stěn</t>
  </si>
  <si>
    <t>34,254</t>
  </si>
  <si>
    <t>Bed_ŽBstrop</t>
  </si>
  <si>
    <t>Bednění ŽB strop</t>
  </si>
  <si>
    <t>184,618</t>
  </si>
  <si>
    <t>KZS_EPS150</t>
  </si>
  <si>
    <t>KZS EPS 150</t>
  </si>
  <si>
    <t>93,432</t>
  </si>
  <si>
    <t>Objekt:</t>
  </si>
  <si>
    <t>m</t>
  </si>
  <si>
    <t>Soupis:</t>
  </si>
  <si>
    <t>parapet</t>
  </si>
  <si>
    <t>7,6</t>
  </si>
  <si>
    <t>KZS_LZ</t>
  </si>
  <si>
    <t>lišta zakládací</t>
  </si>
  <si>
    <t>24,98</t>
  </si>
  <si>
    <t>KZS_APU</t>
  </si>
  <si>
    <t>KZS apu</t>
  </si>
  <si>
    <t>29,49</t>
  </si>
  <si>
    <t>KZS_NL</t>
  </si>
  <si>
    <t>KZS nadpražní lišta</t>
  </si>
  <si>
    <t>12,29</t>
  </si>
  <si>
    <t>KZS_LR</t>
  </si>
  <si>
    <t>lišta rohová</t>
  </si>
  <si>
    <t>38,69</t>
  </si>
  <si>
    <t>Skladba_A</t>
  </si>
  <si>
    <t>Skladba B</t>
  </si>
  <si>
    <t>81,9</t>
  </si>
  <si>
    <t>Skladba_D</t>
  </si>
  <si>
    <t>Skladba D</t>
  </si>
  <si>
    <t>81,56</t>
  </si>
  <si>
    <t>Skladba_E</t>
  </si>
  <si>
    <t>Skladba E</t>
  </si>
  <si>
    <t>48,9</t>
  </si>
  <si>
    <t>Skladba_F</t>
  </si>
  <si>
    <t>Skladba F</t>
  </si>
  <si>
    <t>227,45</t>
  </si>
  <si>
    <t>Skladba_G</t>
  </si>
  <si>
    <t>Skladba G</t>
  </si>
  <si>
    <t>8,1</t>
  </si>
  <si>
    <t>Skladba_H</t>
  </si>
  <si>
    <t>Skladba H</t>
  </si>
  <si>
    <t>4,5</t>
  </si>
  <si>
    <t>HI_V_I</t>
  </si>
  <si>
    <t>hydroizolace vodorovná I</t>
  </si>
  <si>
    <t>97</t>
  </si>
  <si>
    <t>Epox_stěrka</t>
  </si>
  <si>
    <t>epoxidová stěrka</t>
  </si>
  <si>
    <t>101,03</t>
  </si>
  <si>
    <t>ker_obklad</t>
  </si>
  <si>
    <t>keramický obklad</t>
  </si>
  <si>
    <t>520,091</t>
  </si>
  <si>
    <t>Nátěr_ZK</t>
  </si>
  <si>
    <t>nátěr zámečnických konstrukcí</t>
  </si>
  <si>
    <t>25,571</t>
  </si>
  <si>
    <t>štuk</t>
  </si>
  <si>
    <t>384,837</t>
  </si>
  <si>
    <t>OPR_OM_30</t>
  </si>
  <si>
    <t>oprava omítek 30%</t>
  </si>
  <si>
    <t>397,149</t>
  </si>
  <si>
    <t>OM</t>
  </si>
  <si>
    <t>omítka vnitřní</t>
  </si>
  <si>
    <t>336,064</t>
  </si>
  <si>
    <t>OM_Strop</t>
  </si>
  <si>
    <t>omítka strop</t>
  </si>
  <si>
    <t>9,99</t>
  </si>
  <si>
    <t>OM_oprava_strop_10</t>
  </si>
  <si>
    <t>Omítka oprava stropu 10</t>
  </si>
  <si>
    <t>60,63</t>
  </si>
  <si>
    <t>SDK_obklad</t>
  </si>
  <si>
    <t>SDK obklad</t>
  </si>
  <si>
    <t>100</t>
  </si>
  <si>
    <t>malba</t>
  </si>
  <si>
    <t>1676,48</t>
  </si>
  <si>
    <t>or</t>
  </si>
  <si>
    <t>ornice</t>
  </si>
  <si>
    <t>85</t>
  </si>
  <si>
    <t>J_tr3</t>
  </si>
  <si>
    <t>jáma</t>
  </si>
  <si>
    <t>493,041</t>
  </si>
  <si>
    <t>z</t>
  </si>
  <si>
    <t>zásyp</t>
  </si>
  <si>
    <t>141,996</t>
  </si>
  <si>
    <t>SDK_podhled</t>
  </si>
  <si>
    <t>SDK podhled</t>
  </si>
  <si>
    <t>15,45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</si>
  <si>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</si>
  <si>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</si>
  <si>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</si>
  <si>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</si>
  <si>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</si>
  <si>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</si>
  <si>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</si>
  <si>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</si>
  <si>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</si>
  <si>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</si>
  <si>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</si>
  <si>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</si>
  <si>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</si>
  <si>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</si>
  <si>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</si>
  <si>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</si>
  <si>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</si>
  <si>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</si>
  <si>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</si>
  <si>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</si>
  <si>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</si>
  <si>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</si>
  <si>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</si>
  <si>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</si>
  <si>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</si>
  <si>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</si>
  <si>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</si>
  <si>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</si>
  <si>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</si>
  <si>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</si>
  <si>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4</t>
  </si>
  <si>
    <t>VV</t>
  </si>
  <si>
    <t>Součet</t>
  </si>
  <si>
    <t>5</t>
  </si>
  <si>
    <t>9</t>
  </si>
  <si>
    <t>t</t>
  </si>
  <si>
    <t>16</t>
  </si>
  <si>
    <t>hod</t>
  </si>
  <si>
    <t>kus</t>
  </si>
  <si>
    <t>Ostatní konstrukce a práce, bourání</t>
  </si>
  <si>
    <t>-264926809</t>
  </si>
  <si>
    <t>-849356854</t>
  </si>
  <si>
    <t>-1329440147</t>
  </si>
  <si>
    <t>2093319834</t>
  </si>
  <si>
    <t>-361159006</t>
  </si>
  <si>
    <t>-181211347</t>
  </si>
  <si>
    <t>997</t>
  </si>
  <si>
    <t>Přesun sutě</t>
  </si>
  <si>
    <t>997013152</t>
  </si>
  <si>
    <t>Vnitrostaveništní doprava suti a vybouraných hmot vodorovně do 50 m svisle s omezením mechanizace pro budovy a haly výšky přes 6 do 9 m</t>
  </si>
  <si>
    <t>1204875404</t>
  </si>
  <si>
    <t>997013501</t>
  </si>
  <si>
    <t>Odvoz suti a vybouraných hmot na skládku nebo meziskládku se složením, na vzdálenost do 1 km</t>
  </si>
  <si>
    <t>-534564002</t>
  </si>
  <si>
    <t>997013509</t>
  </si>
  <si>
    <t>Odvoz suti a vybouraných hmot na skládku nebo meziskládku se složením, na vzdálenost Příplatek k ceně za každý další i započatý 1 km přes 1 km</t>
  </si>
  <si>
    <t>-1497945084</t>
  </si>
  <si>
    <t>1482251320</t>
  </si>
  <si>
    <t>997013812</t>
  </si>
  <si>
    <t>Poplatek za uložení stavebního odpadu na skládce (skládkovné) z materiálů na bázi sádry zatříděného do Katalogu odpadů pod kódem 17 08 02</t>
  </si>
  <si>
    <t>1982433191</t>
  </si>
  <si>
    <t>997013813</t>
  </si>
  <si>
    <t>Poplatek za uložení stavebního odpadu na skládce (skládkovné) z plastických hmot zatříděného do Katalogu odpadů pod kódem 17 02 03</t>
  </si>
  <si>
    <t>-1441594288</t>
  </si>
  <si>
    <t>998</t>
  </si>
  <si>
    <t>Přesun hmot</t>
  </si>
  <si>
    <t>749771295</t>
  </si>
  <si>
    <t>PSV</t>
  </si>
  <si>
    <t>Práce a dodávky PSV</t>
  </si>
  <si>
    <t>%</t>
  </si>
  <si>
    <t>741</t>
  </si>
  <si>
    <t>1021195401</t>
  </si>
  <si>
    <t>763</t>
  </si>
  <si>
    <t>Konstrukce suché výstavby</t>
  </si>
  <si>
    <t>-1638876785</t>
  </si>
  <si>
    <t>907298488</t>
  </si>
  <si>
    <t>-976716184</t>
  </si>
  <si>
    <t>784</t>
  </si>
  <si>
    <t>Dokončovací práce - malby a tapety</t>
  </si>
  <si>
    <t>784121001</t>
  </si>
  <si>
    <t>Oškrabání malby v místnostech výšky do 3,80 m</t>
  </si>
  <si>
    <t>428322248</t>
  </si>
  <si>
    <t>HZS</t>
  </si>
  <si>
    <t>Hodinové zúčtovací sazby</t>
  </si>
  <si>
    <t>512</t>
  </si>
  <si>
    <t>196629476</t>
  </si>
  <si>
    <t>kpl</t>
  </si>
  <si>
    <t>VRN - Vedlejší rozpočtové náklady</t>
  </si>
  <si>
    <t xml:space="preserve">    VRN3 - Zařízení staveniště</t>
  </si>
  <si>
    <t xml:space="preserve">    VRN4 - Inženýrská činnost</t>
  </si>
  <si>
    <t>1024</t>
  </si>
  <si>
    <t>VRN3</t>
  </si>
  <si>
    <t>Zařízení staveniště</t>
  </si>
  <si>
    <t>030001000</t>
  </si>
  <si>
    <t>1776043491</t>
  </si>
  <si>
    <t>VRN4</t>
  </si>
  <si>
    <t>Inženýrská činnost</t>
  </si>
  <si>
    <t>045002000</t>
  </si>
  <si>
    <t>Kompletační a koordinační činnost</t>
  </si>
  <si>
    <t>112323033</t>
  </si>
  <si>
    <t>944558206</t>
  </si>
  <si>
    <t xml:space="preserve">SM/22/327  Havárie Gymnázium, Dobruška - Sanační práce </t>
  </si>
  <si>
    <t xml:space="preserve">Gymnázium Dobruška, Pulická 779, 518 01 Dobruška </t>
  </si>
  <si>
    <t xml:space="preserve">Gymnázium, Dobruška - Sanační práce </t>
  </si>
  <si>
    <t>Uchazeč:</t>
  </si>
  <si>
    <t>Vyplň údaj</t>
  </si>
  <si>
    <t>ORN</t>
  </si>
  <si>
    <t>Ostatní rozpočtové náklady</t>
  </si>
  <si>
    <t>990-01.R</t>
  </si>
  <si>
    <t>soubor</t>
  </si>
  <si>
    <t>790368941</t>
  </si>
  <si>
    <t>ORN - Ostatní rozpočtové náklady</t>
  </si>
  <si>
    <t>946111111</t>
  </si>
  <si>
    <t>Montáž pojízdných věží trubkových nebo dílcových  s maximálním zatížením podlahy do 200 kg/m2 šířky od 0,6 do 0,9 m, délky do 3,2 m, výšky do 1,5 m</t>
  </si>
  <si>
    <t>946111211</t>
  </si>
  <si>
    <t>Montáž pojízdných věží trubkových nebo dílcových  s maximálním zatížením podlahy do 200 kg/m2 Příplatek za první a každý další den použití pojízdného lešení k ceně -1111</t>
  </si>
  <si>
    <t>946111811</t>
  </si>
  <si>
    <t>Demontáž pojízdných věží trubkových nebo dílcových  s maximálním zatížením podlahy do 200 kg/m2 šířky od 0,6 do 0,9 m, délky do 3,2 m, výšky do 1,5 m</t>
  </si>
  <si>
    <t>952905232</t>
  </si>
  <si>
    <t>Čištění objektů po zatopení nebo záplavách dezinfekce prostor po zaplavení vodou stěn</t>
  </si>
  <si>
    <t>952906112R</t>
  </si>
  <si>
    <t>Vysoušení kondenzačním odvlhčovačem</t>
  </si>
  <si>
    <t>973032868a</t>
  </si>
  <si>
    <t xml:space="preserve">Sondy ke zjištění stavu stropní konstrukce </t>
  </si>
  <si>
    <t>ks</t>
  </si>
  <si>
    <t>973032868b</t>
  </si>
  <si>
    <t xml:space="preserve">Sondy ke zjištění stavu podlahové  konstrukce </t>
  </si>
  <si>
    <t>997013811</t>
  </si>
  <si>
    <t>Poplatek za uložení stavebního odpadu na skládce (skládkovné) dřevěného zatříděného do Katalogu odpadů pod kódem 17 02 01</t>
  </si>
  <si>
    <t>Přesun hmot pro budovy občanské výstavby, bydlení, výrobu a služby  ruční - bez užití mechanizace vodorovná dopravní vzdálenost do 100 m pro budovy s jakoukoliv nosnou konstrukcí výšky přes 12 do 24 m</t>
  </si>
  <si>
    <t>741810001</t>
  </si>
  <si>
    <t>Zkoušky a prohlídky elektrických rozvodů a zařízení celková prohlídka a vyhotovení revizní zprávy pro objem montážních prací do 100 tis. Kč</t>
  </si>
  <si>
    <t>Konstrukce tesařské</t>
  </si>
  <si>
    <t>762510819R</t>
  </si>
  <si>
    <t>998018003s</t>
  </si>
  <si>
    <t xml:space="preserve">Demontáž podlahové konstrukce podkladové včetně nosné dřevěné konstrukce </t>
  </si>
  <si>
    <t>763231821</t>
  </si>
  <si>
    <t>Demontáž podhledu ze sádrovláknitých desek  s nosnou konstrukcí z ocelových profilů, opláštění jednoduché</t>
  </si>
  <si>
    <t>Podlahy povlakové</t>
  </si>
  <si>
    <t>776201811</t>
  </si>
  <si>
    <t>Demontáž povlakových podlahovin lepených ručně bez podložky</t>
  </si>
  <si>
    <t>776410811</t>
  </si>
  <si>
    <t>Demontáž soklíků nebo lišt pryžových nebo plastových</t>
  </si>
  <si>
    <t xml:space="preserve">    762 - Konstrukce tesařské</t>
  </si>
  <si>
    <t xml:space="preserve">    776 - Podlahy povlakové</t>
  </si>
  <si>
    <t>HZS4211</t>
  </si>
  <si>
    <t>Hodinové zúčtovací sazby ostatních profesí  revizní a kontrolní činnost revizní technik</t>
  </si>
  <si>
    <t xml:space="preserve">Průběžné a konečné  měření vlhkosti vč.protokolu vlhkosti </t>
  </si>
  <si>
    <t xml:space="preserve">Zařízení staveniště včetně staveništních rozvodů </t>
  </si>
  <si>
    <t>kpl.</t>
  </si>
  <si>
    <t>VRN6</t>
  </si>
  <si>
    <t>Územní vlivy</t>
  </si>
  <si>
    <t>Mimostaveništní doprava materiálů a osob</t>
  </si>
  <si>
    <t>065002000s</t>
  </si>
  <si>
    <t xml:space="preserve">    VRN6 - Územní vlivy</t>
  </si>
  <si>
    <t xml:space="preserve">2*10 dní </t>
  </si>
  <si>
    <t>844, 64 - 1NP-3NP</t>
  </si>
  <si>
    <t>1PP.</t>
  </si>
  <si>
    <t>1NP.</t>
  </si>
  <si>
    <t>2.NP</t>
  </si>
  <si>
    <t>3NP</t>
  </si>
  <si>
    <t>učebna (chemie) 206</t>
  </si>
  <si>
    <t>Učebna 003, Laboratoř biologie  102, Kabinet - zást ředitele 103, učebna 104</t>
  </si>
  <si>
    <t xml:space="preserve">3np. učebna (chemie) , Kabinet (laboratoře biol.) </t>
  </si>
  <si>
    <t>Předpoklad</t>
  </si>
  <si>
    <t>4,259*30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</si>
</sst>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/>
    <xf numFmtId="0" fontId="3" fillId="4" borderId="0" xfId="0" applyFont="1" applyFill="1" applyAlignment="1">
      <alignment horizontal="left" vertical="center"/>
    </xf>
    <xf numFmtId="0" fontId="0" fillId="4" borderId="0" xfId="0" applyFill="1"/>
    <xf numFmtId="14" fontId="3" fillId="4" borderId="0" xfId="0" applyNumberFormat="1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0" fontId="7" fillId="0" borderId="0" xfId="0" applyFont="1" applyBorder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0" fontId="9" fillId="0" borderId="0" xfId="0" applyFont="1" applyBorder="1"/>
    <xf numFmtId="166" fontId="9" fillId="0" borderId="0" xfId="0" applyNumberFormat="1" applyFont="1" applyBorder="1"/>
    <xf numFmtId="166" fontId="9" fillId="0" borderId="12" xfId="0" applyNumberFormat="1" applyFont="1" applyBorder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20" fillId="5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/>
    </xf>
    <xf numFmtId="10" fontId="0" fillId="0" borderId="3" xfId="0" applyNumberFormat="1" applyFont="1" applyBorder="1" applyAlignment="1">
      <alignment vertical="center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4" fontId="19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9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39">
      <selection activeCell="AN51" sqref="AN51:AP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8" width="2.7109375" style="1" customWidth="1"/>
    <col min="9" max="9" width="4.421875" style="1" customWidth="1"/>
    <col min="10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7" customHeight="1">
      <c r="AR2" s="232" t="s">
        <v>6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6" t="s">
        <v>7</v>
      </c>
      <c r="BT2" s="16" t="s">
        <v>8</v>
      </c>
    </row>
    <row r="3" spans="2:72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5" customHeight="1">
      <c r="B4" s="19"/>
      <c r="D4" s="20" t="s">
        <v>10</v>
      </c>
      <c r="AR4" s="19"/>
      <c r="AS4" s="21" t="s">
        <v>11</v>
      </c>
      <c r="BS4" s="16" t="s">
        <v>12</v>
      </c>
    </row>
    <row r="5" spans="2:71" s="1" customFormat="1" ht="12" customHeight="1">
      <c r="B5" s="19"/>
      <c r="D5" s="22" t="s">
        <v>13</v>
      </c>
      <c r="K5" s="246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19"/>
      <c r="BS5" s="16" t="s">
        <v>7</v>
      </c>
    </row>
    <row r="6" spans="2:71" s="1" customFormat="1" ht="37" customHeight="1">
      <c r="B6" s="19"/>
      <c r="D6" s="24" t="s">
        <v>15</v>
      </c>
      <c r="K6" s="247" t="s">
        <v>279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19"/>
      <c r="BS6" s="16" t="s">
        <v>7</v>
      </c>
    </row>
    <row r="7" spans="2:71" s="1" customFormat="1" ht="12" customHeight="1">
      <c r="B7" s="19"/>
      <c r="D7" s="25" t="s">
        <v>16</v>
      </c>
      <c r="K7" s="23" t="s">
        <v>3</v>
      </c>
      <c r="AK7" s="25" t="s">
        <v>17</v>
      </c>
      <c r="AN7" s="23" t="s">
        <v>3</v>
      </c>
      <c r="AR7" s="19"/>
      <c r="BS7" s="16" t="s">
        <v>7</v>
      </c>
    </row>
    <row r="8" spans="2:71" s="1" customFormat="1" ht="12" customHeight="1">
      <c r="B8" s="19"/>
      <c r="D8" s="25" t="s">
        <v>18</v>
      </c>
      <c r="K8" s="23" t="s">
        <v>280</v>
      </c>
      <c r="AK8" s="25" t="s">
        <v>19</v>
      </c>
      <c r="AN8" s="174" t="s">
        <v>283</v>
      </c>
      <c r="AR8" s="19"/>
      <c r="BS8" s="16" t="s">
        <v>7</v>
      </c>
    </row>
    <row r="9" spans="2:71" s="1" customFormat="1" ht="14.5" customHeight="1">
      <c r="B9" s="19"/>
      <c r="AR9" s="19"/>
      <c r="BS9" s="16" t="s">
        <v>7</v>
      </c>
    </row>
    <row r="10" spans="2:71" s="1" customFormat="1" ht="12" customHeight="1">
      <c r="B10" s="19"/>
      <c r="D10" s="25" t="s">
        <v>20</v>
      </c>
      <c r="AK10" s="25" t="s">
        <v>21</v>
      </c>
      <c r="AN10" s="23"/>
      <c r="AR10" s="19"/>
      <c r="BS10" s="16" t="s">
        <v>7</v>
      </c>
    </row>
    <row r="11" spans="2:71" s="1" customFormat="1" ht="18.4" customHeight="1">
      <c r="B11" s="19"/>
      <c r="E11" s="23" t="s">
        <v>22</v>
      </c>
      <c r="AK11" s="25" t="s">
        <v>23</v>
      </c>
      <c r="AN11" s="23"/>
      <c r="AR11" s="19"/>
      <c r="BS11" s="16" t="s">
        <v>7</v>
      </c>
    </row>
    <row r="12" spans="2:71" s="1" customFormat="1" ht="7" customHeight="1">
      <c r="B12" s="19"/>
      <c r="AR12" s="19"/>
      <c r="BS12" s="16" t="s">
        <v>7</v>
      </c>
    </row>
    <row r="13" spans="2:71" s="1" customFormat="1" ht="12" customHeight="1">
      <c r="B13" s="19"/>
      <c r="D13" s="170" t="s">
        <v>282</v>
      </c>
      <c r="AK13" s="25" t="s">
        <v>21</v>
      </c>
      <c r="AN13" s="172" t="s">
        <v>283</v>
      </c>
      <c r="AR13" s="19"/>
      <c r="BS13" s="16" t="s">
        <v>7</v>
      </c>
    </row>
    <row r="14" spans="2:71" ht="12.5">
      <c r="B14" s="19"/>
      <c r="E14" s="172" t="s">
        <v>283</v>
      </c>
      <c r="F14" s="173"/>
      <c r="G14" s="173"/>
      <c r="H14" s="173"/>
      <c r="I14" s="173"/>
      <c r="J14" s="173"/>
      <c r="AK14" s="25" t="s">
        <v>23</v>
      </c>
      <c r="AN14" s="172" t="s">
        <v>283</v>
      </c>
      <c r="AR14" s="19"/>
      <c r="BS14" s="16" t="s">
        <v>7</v>
      </c>
    </row>
    <row r="15" spans="2:71" s="1" customFormat="1" ht="7" customHeight="1">
      <c r="B15" s="19"/>
      <c r="AR15" s="19"/>
      <c r="BS15" s="16" t="s">
        <v>4</v>
      </c>
    </row>
    <row r="16" spans="2:71" s="1" customFormat="1" ht="7" customHeight="1">
      <c r="B16" s="19"/>
      <c r="AR16" s="19"/>
      <c r="BS16" s="16" t="s">
        <v>7</v>
      </c>
    </row>
    <row r="17" spans="2:44" s="1" customFormat="1" ht="7" customHeight="1">
      <c r="B17" s="19"/>
      <c r="AR17" s="19"/>
    </row>
    <row r="18" spans="2:44" s="1" customFormat="1" ht="12" customHeight="1">
      <c r="B18" s="19"/>
      <c r="D18" s="25" t="s">
        <v>28</v>
      </c>
      <c r="AR18" s="19"/>
    </row>
    <row r="19" spans="2:44" s="1" customFormat="1" ht="47.25" customHeight="1">
      <c r="B19" s="19"/>
      <c r="E19" s="248" t="s">
        <v>29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R19" s="19"/>
    </row>
    <row r="20" spans="2:44" s="1" customFormat="1" ht="7" customHeight="1">
      <c r="B20" s="19"/>
      <c r="AR20" s="19"/>
    </row>
    <row r="21" spans="2:44" s="1" customFormat="1" ht="7" customHeight="1">
      <c r="B21" s="1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R21" s="19"/>
    </row>
    <row r="22" spans="1:57" s="2" customFormat="1" ht="25.9" customHeight="1">
      <c r="A22" s="28"/>
      <c r="B22" s="29"/>
      <c r="C22" s="28"/>
      <c r="D22" s="30" t="s">
        <v>30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229">
        <f>ROUND(AG50,2)</f>
        <v>0</v>
      </c>
      <c r="AL22" s="230"/>
      <c r="AM22" s="230"/>
      <c r="AN22" s="230"/>
      <c r="AO22" s="230"/>
      <c r="AP22" s="28"/>
      <c r="AQ22" s="28"/>
      <c r="AR22" s="29"/>
      <c r="BE22" s="28"/>
    </row>
    <row r="23" spans="1:57" s="2" customFormat="1" ht="7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BE23" s="28"/>
    </row>
    <row r="24" spans="1:57" s="2" customFormat="1" ht="12.5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31" t="s">
        <v>31</v>
      </c>
      <c r="M24" s="231"/>
      <c r="N24" s="231"/>
      <c r="O24" s="231"/>
      <c r="P24" s="231"/>
      <c r="Q24" s="28"/>
      <c r="R24" s="28"/>
      <c r="S24" s="28"/>
      <c r="T24" s="28"/>
      <c r="U24" s="28"/>
      <c r="V24" s="28"/>
      <c r="W24" s="231" t="s">
        <v>32</v>
      </c>
      <c r="X24" s="231"/>
      <c r="Y24" s="231"/>
      <c r="Z24" s="231"/>
      <c r="AA24" s="231"/>
      <c r="AB24" s="231"/>
      <c r="AC24" s="231"/>
      <c r="AD24" s="231"/>
      <c r="AE24" s="231"/>
      <c r="AF24" s="28"/>
      <c r="AG24" s="28"/>
      <c r="AH24" s="28"/>
      <c r="AI24" s="28"/>
      <c r="AJ24" s="28"/>
      <c r="AK24" s="231" t="s">
        <v>33</v>
      </c>
      <c r="AL24" s="231"/>
      <c r="AM24" s="231"/>
      <c r="AN24" s="231"/>
      <c r="AO24" s="231"/>
      <c r="AP24" s="28"/>
      <c r="AQ24" s="28"/>
      <c r="AR24" s="29"/>
      <c r="BE24" s="28"/>
    </row>
    <row r="25" spans="2:44" s="3" customFormat="1" ht="14.5" customHeight="1">
      <c r="B25" s="33"/>
      <c r="D25" s="25" t="s">
        <v>34</v>
      </c>
      <c r="F25" s="25" t="s">
        <v>35</v>
      </c>
      <c r="L25" s="213">
        <v>0.21</v>
      </c>
      <c r="M25" s="214"/>
      <c r="N25" s="214"/>
      <c r="O25" s="214"/>
      <c r="P25" s="214"/>
      <c r="W25" s="219">
        <f>ROUND(AG50,2)</f>
        <v>0</v>
      </c>
      <c r="X25" s="214"/>
      <c r="Y25" s="214"/>
      <c r="Z25" s="214"/>
      <c r="AA25" s="214"/>
      <c r="AB25" s="214"/>
      <c r="AC25" s="214"/>
      <c r="AD25" s="214"/>
      <c r="AE25" s="214"/>
      <c r="AK25" s="219">
        <f>W25/100*21</f>
        <v>0</v>
      </c>
      <c r="AL25" s="214"/>
      <c r="AM25" s="214"/>
      <c r="AN25" s="214"/>
      <c r="AO25" s="214"/>
      <c r="AR25" s="33"/>
    </row>
    <row r="26" spans="2:44" s="3" customFormat="1" ht="14.5" customHeight="1">
      <c r="B26" s="33"/>
      <c r="F26" s="25" t="s">
        <v>36</v>
      </c>
      <c r="L26" s="213">
        <v>0.15</v>
      </c>
      <c r="M26" s="214"/>
      <c r="N26" s="214"/>
      <c r="O26" s="214"/>
      <c r="P26" s="214"/>
      <c r="W26" s="219">
        <v>0</v>
      </c>
      <c r="X26" s="214"/>
      <c r="Y26" s="214"/>
      <c r="Z26" s="214"/>
      <c r="AA26" s="214"/>
      <c r="AB26" s="214"/>
      <c r="AC26" s="214"/>
      <c r="AD26" s="214"/>
      <c r="AE26" s="214"/>
      <c r="AK26" s="219">
        <v>0</v>
      </c>
      <c r="AL26" s="214"/>
      <c r="AM26" s="214"/>
      <c r="AN26" s="214"/>
      <c r="AO26" s="214"/>
      <c r="AR26" s="33"/>
    </row>
    <row r="27" spans="2:44" s="3" customFormat="1" ht="14.5" customHeight="1" hidden="1">
      <c r="B27" s="33"/>
      <c r="F27" s="25" t="s">
        <v>37</v>
      </c>
      <c r="L27" s="213">
        <v>0.21</v>
      </c>
      <c r="M27" s="214"/>
      <c r="N27" s="214"/>
      <c r="O27" s="214"/>
      <c r="P27" s="214"/>
      <c r="W27" s="219" t="e">
        <f>ROUND(BB50,2)</f>
        <v>#REF!</v>
      </c>
      <c r="X27" s="214"/>
      <c r="Y27" s="214"/>
      <c r="Z27" s="214"/>
      <c r="AA27" s="214"/>
      <c r="AB27" s="214"/>
      <c r="AC27" s="214"/>
      <c r="AD27" s="214"/>
      <c r="AE27" s="214"/>
      <c r="AK27" s="219">
        <v>0</v>
      </c>
      <c r="AL27" s="214"/>
      <c r="AM27" s="214"/>
      <c r="AN27" s="214"/>
      <c r="AO27" s="214"/>
      <c r="AR27" s="33"/>
    </row>
    <row r="28" spans="2:44" s="3" customFormat="1" ht="14.5" customHeight="1" hidden="1">
      <c r="B28" s="33"/>
      <c r="F28" s="25" t="s">
        <v>38</v>
      </c>
      <c r="L28" s="213">
        <v>0.15</v>
      </c>
      <c r="M28" s="214"/>
      <c r="N28" s="214"/>
      <c r="O28" s="214"/>
      <c r="P28" s="214"/>
      <c r="W28" s="219" t="e">
        <f>ROUND(BC50,2)</f>
        <v>#REF!</v>
      </c>
      <c r="X28" s="214"/>
      <c r="Y28" s="214"/>
      <c r="Z28" s="214"/>
      <c r="AA28" s="214"/>
      <c r="AB28" s="214"/>
      <c r="AC28" s="214"/>
      <c r="AD28" s="214"/>
      <c r="AE28" s="214"/>
      <c r="AK28" s="219">
        <v>0</v>
      </c>
      <c r="AL28" s="214"/>
      <c r="AM28" s="214"/>
      <c r="AN28" s="214"/>
      <c r="AO28" s="214"/>
      <c r="AR28" s="33"/>
    </row>
    <row r="29" spans="2:44" s="3" customFormat="1" ht="14.5" customHeight="1" hidden="1">
      <c r="B29" s="33"/>
      <c r="F29" s="25" t="s">
        <v>39</v>
      </c>
      <c r="L29" s="213">
        <v>0</v>
      </c>
      <c r="M29" s="214"/>
      <c r="N29" s="214"/>
      <c r="O29" s="214"/>
      <c r="P29" s="214"/>
      <c r="W29" s="219" t="e">
        <f>ROUND(BD50,2)</f>
        <v>#REF!</v>
      </c>
      <c r="X29" s="214"/>
      <c r="Y29" s="214"/>
      <c r="Z29" s="214"/>
      <c r="AA29" s="214"/>
      <c r="AB29" s="214"/>
      <c r="AC29" s="214"/>
      <c r="AD29" s="214"/>
      <c r="AE29" s="214"/>
      <c r="AK29" s="219">
        <v>0</v>
      </c>
      <c r="AL29" s="214"/>
      <c r="AM29" s="214"/>
      <c r="AN29" s="214"/>
      <c r="AO29" s="214"/>
      <c r="AR29" s="33"/>
    </row>
    <row r="30" spans="1:57" s="2" customFormat="1" ht="7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25.9" customHeight="1">
      <c r="A31" s="28"/>
      <c r="B31" s="29"/>
      <c r="C31" s="34"/>
      <c r="D31" s="35" t="s">
        <v>40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 t="s">
        <v>41</v>
      </c>
      <c r="U31" s="36"/>
      <c r="V31" s="36"/>
      <c r="W31" s="36"/>
      <c r="X31" s="220" t="s">
        <v>42</v>
      </c>
      <c r="Y31" s="221"/>
      <c r="Z31" s="221"/>
      <c r="AA31" s="221"/>
      <c r="AB31" s="221"/>
      <c r="AC31" s="36"/>
      <c r="AD31" s="36"/>
      <c r="AE31" s="36"/>
      <c r="AF31" s="36"/>
      <c r="AG31" s="36"/>
      <c r="AH31" s="36"/>
      <c r="AI31" s="36"/>
      <c r="AJ31" s="36"/>
      <c r="AK31" s="239">
        <f>SUM(AK22:AK29)</f>
        <v>0</v>
      </c>
      <c r="AL31" s="221"/>
      <c r="AM31" s="221"/>
      <c r="AN31" s="221"/>
      <c r="AO31" s="240"/>
      <c r="AP31" s="34"/>
      <c r="AQ31" s="34"/>
      <c r="AR31" s="29"/>
      <c r="BE31" s="28"/>
    </row>
    <row r="32" spans="1:57" s="2" customFormat="1" ht="7" customHeight="1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9"/>
      <c r="BE32" s="28"/>
    </row>
    <row r="33" spans="1:57" s="2" customFormat="1" ht="7" customHeight="1">
      <c r="A33" s="2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29"/>
      <c r="BE33" s="28"/>
    </row>
    <row r="37" spans="1:57" s="2" customFormat="1" ht="7" customHeight="1">
      <c r="A37" s="28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29"/>
      <c r="BE37" s="28"/>
    </row>
    <row r="38" spans="1:57" s="2" customFormat="1" ht="25" customHeight="1">
      <c r="A38" s="28"/>
      <c r="B38" s="29"/>
      <c r="C38" s="20" t="s">
        <v>43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BE38" s="28"/>
    </row>
    <row r="39" spans="1:57" s="2" customFormat="1" ht="7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2:44" s="4" customFormat="1" ht="12" customHeight="1">
      <c r="B40" s="42"/>
      <c r="C40" s="25" t="s">
        <v>13</v>
      </c>
      <c r="L40" s="4" t="str">
        <f>K5</f>
        <v>20211206</v>
      </c>
      <c r="AR40" s="42"/>
    </row>
    <row r="41" spans="2:44" s="5" customFormat="1" ht="37" customHeight="1">
      <c r="B41" s="43"/>
      <c r="C41" s="44" t="s">
        <v>15</v>
      </c>
      <c r="L41" s="215" t="str">
        <f>K6</f>
        <v xml:space="preserve">SM/22/327  Havárie Gymnázium, Dobruška - Sanační práce </v>
      </c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R41" s="43"/>
    </row>
    <row r="42" spans="1:57" s="2" customFormat="1" ht="7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BE42" s="28"/>
    </row>
    <row r="43" spans="1:57" s="2" customFormat="1" ht="12" customHeight="1">
      <c r="A43" s="28"/>
      <c r="B43" s="29"/>
      <c r="C43" s="25" t="s">
        <v>18</v>
      </c>
      <c r="D43" s="28"/>
      <c r="E43" s="28"/>
      <c r="F43" s="28"/>
      <c r="G43" s="28"/>
      <c r="H43" s="28"/>
      <c r="I43" s="28"/>
      <c r="J43" s="28"/>
      <c r="K43" s="28"/>
      <c r="L43" s="45" t="str">
        <f>IF(K8="","",K8)</f>
        <v xml:space="preserve">Gymnázium Dobruška, Pulická 779, 518 01 Dobruška 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5" t="s">
        <v>19</v>
      </c>
      <c r="AJ43" s="28"/>
      <c r="AK43" s="28"/>
      <c r="AL43" s="28"/>
      <c r="AM43" s="238" t="str">
        <f>AN8</f>
        <v>Vyplň údaj</v>
      </c>
      <c r="AN43" s="238"/>
      <c r="AO43" s="28"/>
      <c r="AP43" s="28"/>
      <c r="AQ43" s="28"/>
      <c r="AR43" s="29"/>
      <c r="BE43" s="28"/>
    </row>
    <row r="44" spans="1:57" s="2" customFormat="1" ht="7" customHeight="1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9"/>
      <c r="BE44" s="28"/>
    </row>
    <row r="45" spans="1:57" s="2" customFormat="1" ht="15.25" customHeight="1">
      <c r="A45" s="28"/>
      <c r="B45" s="29"/>
      <c r="C45" s="25" t="s">
        <v>20</v>
      </c>
      <c r="D45" s="28"/>
      <c r="E45" s="28"/>
      <c r="F45" s="28"/>
      <c r="G45" s="28"/>
      <c r="H45" s="28"/>
      <c r="I45" s="28"/>
      <c r="J45" s="28"/>
      <c r="K45" s="28"/>
      <c r="L45" s="4" t="str">
        <f>IF(E11="","",E11)</f>
        <v>Královéhradecký kraj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5" t="s">
        <v>25</v>
      </c>
      <c r="AJ45" s="28"/>
      <c r="AK45" s="28"/>
      <c r="AL45" s="28"/>
      <c r="AM45" s="236"/>
      <c r="AN45" s="237"/>
      <c r="AO45" s="237"/>
      <c r="AP45" s="237"/>
      <c r="AQ45" s="28"/>
      <c r="AR45" s="29"/>
      <c r="AS45" s="242" t="s">
        <v>44</v>
      </c>
      <c r="AT45" s="243"/>
      <c r="AU45" s="47"/>
      <c r="AV45" s="47"/>
      <c r="AW45" s="47"/>
      <c r="AX45" s="47"/>
      <c r="AY45" s="47"/>
      <c r="AZ45" s="47"/>
      <c r="BA45" s="47"/>
      <c r="BB45" s="47"/>
      <c r="BC45" s="47"/>
      <c r="BD45" s="48"/>
      <c r="BE45" s="28"/>
    </row>
    <row r="46" spans="1:57" s="2" customFormat="1" ht="15.25" customHeight="1">
      <c r="A46" s="28"/>
      <c r="B46" s="29"/>
      <c r="C46" s="170" t="s">
        <v>282</v>
      </c>
      <c r="D46" s="28"/>
      <c r="E46" s="28"/>
      <c r="F46" s="28"/>
      <c r="G46" s="28"/>
      <c r="H46" s="28"/>
      <c r="I46" s="28"/>
      <c r="J46" s="28"/>
      <c r="K46" s="28"/>
      <c r="L46" s="4" t="str">
        <f>IF(E14="","",E14)</f>
        <v>Vyplň údaj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5" t="s">
        <v>27</v>
      </c>
      <c r="AJ46" s="28"/>
      <c r="AK46" s="28"/>
      <c r="AL46" s="28"/>
      <c r="AM46" s="236"/>
      <c r="AN46" s="237"/>
      <c r="AO46" s="237"/>
      <c r="AP46" s="237"/>
      <c r="AQ46" s="28"/>
      <c r="AR46" s="29"/>
      <c r="AS46" s="244"/>
      <c r="AT46" s="245"/>
      <c r="AU46" s="49"/>
      <c r="AV46" s="49"/>
      <c r="AW46" s="49"/>
      <c r="AX46" s="49"/>
      <c r="AY46" s="49"/>
      <c r="AZ46" s="49"/>
      <c r="BA46" s="49"/>
      <c r="BB46" s="49"/>
      <c r="BC46" s="49"/>
      <c r="BD46" s="50"/>
      <c r="BE46" s="28"/>
    </row>
    <row r="47" spans="1:57" s="2" customFormat="1" ht="10.9" customHeight="1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9"/>
      <c r="AS47" s="244"/>
      <c r="AT47" s="245"/>
      <c r="AU47" s="49"/>
      <c r="AV47" s="49"/>
      <c r="AW47" s="49"/>
      <c r="AX47" s="49"/>
      <c r="AY47" s="49"/>
      <c r="AZ47" s="49"/>
      <c r="BA47" s="49"/>
      <c r="BB47" s="49"/>
      <c r="BC47" s="49"/>
      <c r="BD47" s="50"/>
      <c r="BE47" s="28"/>
    </row>
    <row r="48" spans="1:57" s="2" customFormat="1" ht="29.25" customHeight="1">
      <c r="A48" s="28"/>
      <c r="B48" s="29"/>
      <c r="C48" s="226" t="s">
        <v>45</v>
      </c>
      <c r="D48" s="227"/>
      <c r="E48" s="227"/>
      <c r="F48" s="227"/>
      <c r="G48" s="227"/>
      <c r="H48" s="51"/>
      <c r="I48" s="228" t="s">
        <v>46</v>
      </c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34" t="s">
        <v>47</v>
      </c>
      <c r="AH48" s="227"/>
      <c r="AI48" s="227"/>
      <c r="AJ48" s="227"/>
      <c r="AK48" s="227"/>
      <c r="AL48" s="227"/>
      <c r="AM48" s="227"/>
      <c r="AN48" s="228" t="s">
        <v>48</v>
      </c>
      <c r="AO48" s="227"/>
      <c r="AP48" s="227"/>
      <c r="AQ48" s="52" t="s">
        <v>49</v>
      </c>
      <c r="AR48" s="29"/>
      <c r="AS48" s="53" t="s">
        <v>50</v>
      </c>
      <c r="AT48" s="54" t="s">
        <v>51</v>
      </c>
      <c r="AU48" s="54" t="s">
        <v>52</v>
      </c>
      <c r="AV48" s="54" t="s">
        <v>53</v>
      </c>
      <c r="AW48" s="54" t="s">
        <v>54</v>
      </c>
      <c r="AX48" s="54" t="s">
        <v>55</v>
      </c>
      <c r="AY48" s="54" t="s">
        <v>56</v>
      </c>
      <c r="AZ48" s="54" t="s">
        <v>57</v>
      </c>
      <c r="BA48" s="54" t="s">
        <v>58</v>
      </c>
      <c r="BB48" s="54" t="s">
        <v>59</v>
      </c>
      <c r="BC48" s="54" t="s">
        <v>60</v>
      </c>
      <c r="BD48" s="55" t="s">
        <v>61</v>
      </c>
      <c r="BE48" s="28"/>
    </row>
    <row r="49" spans="1:57" s="2" customFormat="1" ht="10.9" customHeight="1">
      <c r="A49" s="28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9"/>
      <c r="AS49" s="56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28"/>
    </row>
    <row r="50" spans="2:90" s="6" customFormat="1" ht="32.5" customHeight="1">
      <c r="B50" s="59"/>
      <c r="C50" s="60" t="s">
        <v>62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218">
        <f>AG51+AG52</f>
        <v>0</v>
      </c>
      <c r="AH50" s="218"/>
      <c r="AI50" s="218"/>
      <c r="AJ50" s="218"/>
      <c r="AK50" s="218"/>
      <c r="AL50" s="218"/>
      <c r="AM50" s="218"/>
      <c r="AN50" s="241">
        <f>AN51+AN52</f>
        <v>0</v>
      </c>
      <c r="AO50" s="241"/>
      <c r="AP50" s="241"/>
      <c r="AQ50" s="63" t="s">
        <v>3</v>
      </c>
      <c r="AR50" s="59"/>
      <c r="AS50" s="64" t="e">
        <f>ROUND(AS51+#REF!+#REF!+#REF!+AS52,2)</f>
        <v>#REF!</v>
      </c>
      <c r="AT50" s="65" t="e">
        <f aca="true" t="shared" si="0" ref="AT50:AT52">ROUND(SUM(AV50:AW50),2)</f>
        <v>#REF!</v>
      </c>
      <c r="AU50" s="66" t="e">
        <f>ROUND(AU51+#REF!+#REF!+#REF!+AU52,5)</f>
        <v>#REF!</v>
      </c>
      <c r="AV50" s="65" t="e">
        <f>ROUND(AZ50*L25,2)</f>
        <v>#REF!</v>
      </c>
      <c r="AW50" s="65" t="e">
        <f>ROUND(BA50*L26,2)</f>
        <v>#REF!</v>
      </c>
      <c r="AX50" s="65" t="e">
        <f>ROUND(BB50*L25,2)</f>
        <v>#REF!</v>
      </c>
      <c r="AY50" s="65" t="e">
        <f>ROUND(BC50*L26,2)</f>
        <v>#REF!</v>
      </c>
      <c r="AZ50" s="65" t="e">
        <f>ROUND(AZ51+#REF!+#REF!+#REF!+AZ52,2)</f>
        <v>#REF!</v>
      </c>
      <c r="BA50" s="65" t="e">
        <f>ROUND(BA51+#REF!+#REF!+#REF!+BA52,2)</f>
        <v>#REF!</v>
      </c>
      <c r="BB50" s="65" t="e">
        <f>ROUND(BB51+#REF!+#REF!+#REF!+BB52,2)</f>
        <v>#REF!</v>
      </c>
      <c r="BC50" s="65" t="e">
        <f>ROUND(BC51+#REF!+#REF!+#REF!+BC52,2)</f>
        <v>#REF!</v>
      </c>
      <c r="BD50" s="67" t="e">
        <f>ROUND(BD51+#REF!+#REF!+#REF!+BD52,2)</f>
        <v>#REF!</v>
      </c>
      <c r="BS50" s="68" t="s">
        <v>63</v>
      </c>
      <c r="BT50" s="68" t="s">
        <v>64</v>
      </c>
      <c r="BU50" s="69" t="s">
        <v>65</v>
      </c>
      <c r="BV50" s="68" t="s">
        <v>66</v>
      </c>
      <c r="BW50" s="68" t="s">
        <v>5</v>
      </c>
      <c r="BX50" s="68" t="s">
        <v>67</v>
      </c>
      <c r="CL50" s="68" t="s">
        <v>3</v>
      </c>
    </row>
    <row r="51" spans="2:91" s="7" customFormat="1" ht="16.5" customHeight="1">
      <c r="B51" s="70"/>
      <c r="C51" s="71"/>
      <c r="D51" s="217" t="s">
        <v>68</v>
      </c>
      <c r="E51" s="217"/>
      <c r="F51" s="217"/>
      <c r="G51" s="217"/>
      <c r="H51" s="217"/>
      <c r="I51" s="72"/>
      <c r="J51" s="217" t="s">
        <v>281</v>
      </c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35">
        <f>'SO01_D.1.1 - Architektoni...'!J25</f>
        <v>0</v>
      </c>
      <c r="AH51" s="223"/>
      <c r="AI51" s="223"/>
      <c r="AJ51" s="223"/>
      <c r="AK51" s="223"/>
      <c r="AL51" s="223"/>
      <c r="AM51" s="223"/>
      <c r="AN51" s="222">
        <f>AG51*1.21</f>
        <v>0</v>
      </c>
      <c r="AO51" s="223"/>
      <c r="AP51" s="223"/>
      <c r="AQ51" s="73" t="s">
        <v>69</v>
      </c>
      <c r="AR51" s="70"/>
      <c r="AS51" s="74" t="e">
        <f>ROUND(SUM(#REF!),2)</f>
        <v>#REF!</v>
      </c>
      <c r="AT51" s="75" t="e">
        <f t="shared" si="0"/>
        <v>#REF!</v>
      </c>
      <c r="AU51" s="76" t="e">
        <f>ROUND(SUM(#REF!),5)</f>
        <v>#REF!</v>
      </c>
      <c r="AV51" s="75" t="e">
        <f>ROUND(AZ51*L25,2)</f>
        <v>#REF!</v>
      </c>
      <c r="AW51" s="75" t="e">
        <f>ROUND(BA51*L26,2)</f>
        <v>#REF!</v>
      </c>
      <c r="AX51" s="75" t="e">
        <f>ROUND(BB51*L25,2)</f>
        <v>#REF!</v>
      </c>
      <c r="AY51" s="75" t="e">
        <f>ROUND(BC51*L26,2)</f>
        <v>#REF!</v>
      </c>
      <c r="AZ51" s="75" t="e">
        <f>ROUND(SUM(#REF!),2)</f>
        <v>#REF!</v>
      </c>
      <c r="BA51" s="75" t="e">
        <f>ROUND(SUM(#REF!),2)</f>
        <v>#REF!</v>
      </c>
      <c r="BB51" s="75" t="e">
        <f>ROUND(SUM(#REF!),2)</f>
        <v>#REF!</v>
      </c>
      <c r="BC51" s="75" t="e">
        <f>ROUND(SUM(#REF!),2)</f>
        <v>#REF!</v>
      </c>
      <c r="BD51" s="77" t="e">
        <f>ROUND(SUM(#REF!),2)</f>
        <v>#REF!</v>
      </c>
      <c r="BS51" s="78" t="s">
        <v>63</v>
      </c>
      <c r="BT51" s="78" t="s">
        <v>70</v>
      </c>
      <c r="BU51" s="78" t="s">
        <v>65</v>
      </c>
      <c r="BV51" s="78" t="s">
        <v>66</v>
      </c>
      <c r="BW51" s="78" t="s">
        <v>71</v>
      </c>
      <c r="BX51" s="78" t="s">
        <v>5</v>
      </c>
      <c r="CL51" s="78" t="s">
        <v>3</v>
      </c>
      <c r="CM51" s="78" t="s">
        <v>72</v>
      </c>
    </row>
    <row r="52" spans="1:91" s="7" customFormat="1" ht="16.5" customHeight="1">
      <c r="A52" s="79" t="s">
        <v>73</v>
      </c>
      <c r="B52" s="70"/>
      <c r="C52" s="71"/>
      <c r="D52" s="217" t="s">
        <v>76</v>
      </c>
      <c r="E52" s="217"/>
      <c r="F52" s="217"/>
      <c r="G52" s="217"/>
      <c r="H52" s="217"/>
      <c r="I52" s="72"/>
      <c r="J52" s="217" t="s">
        <v>77</v>
      </c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24">
        <f>'VRN - Vedlejší rozpočtové...'!J79</f>
        <v>0</v>
      </c>
      <c r="AH52" s="225"/>
      <c r="AI52" s="225"/>
      <c r="AJ52" s="225"/>
      <c r="AK52" s="225"/>
      <c r="AL52" s="225"/>
      <c r="AM52" s="225"/>
      <c r="AN52" s="222">
        <f>AG52*1.21</f>
        <v>0</v>
      </c>
      <c r="AO52" s="223"/>
      <c r="AP52" s="223"/>
      <c r="AQ52" s="73" t="s">
        <v>69</v>
      </c>
      <c r="AR52" s="70"/>
      <c r="AS52" s="80">
        <v>0</v>
      </c>
      <c r="AT52" s="81">
        <f t="shared" si="0"/>
        <v>0</v>
      </c>
      <c r="AU52" s="82" t="e">
        <f>'VRN - Vedlejší rozpočtové...'!P79</f>
        <v>#REF!</v>
      </c>
      <c r="AV52" s="81">
        <f>'VRN - Vedlejší rozpočtové...'!J28</f>
        <v>0</v>
      </c>
      <c r="AW52" s="81">
        <f>'VRN - Vedlejší rozpočtové...'!J29</f>
        <v>0</v>
      </c>
      <c r="AX52" s="81">
        <f>'VRN - Vedlejší rozpočtové...'!J30</f>
        <v>0</v>
      </c>
      <c r="AY52" s="81">
        <f>'VRN - Vedlejší rozpočtové...'!J31</f>
        <v>0</v>
      </c>
      <c r="AZ52" s="81">
        <f>'VRN - Vedlejší rozpočtové...'!F28</f>
        <v>0</v>
      </c>
      <c r="BA52" s="81">
        <f>'VRN - Vedlejší rozpočtové...'!F29</f>
        <v>0</v>
      </c>
      <c r="BB52" s="81">
        <f>'VRN - Vedlejší rozpočtové...'!F30</f>
        <v>0</v>
      </c>
      <c r="BC52" s="81">
        <f>'VRN - Vedlejší rozpočtové...'!F31</f>
        <v>0</v>
      </c>
      <c r="BD52" s="83">
        <f>'VRN - Vedlejší rozpočtové...'!F32</f>
        <v>0</v>
      </c>
      <c r="BT52" s="78" t="s">
        <v>70</v>
      </c>
      <c r="BV52" s="78" t="s">
        <v>66</v>
      </c>
      <c r="BW52" s="78" t="s">
        <v>78</v>
      </c>
      <c r="BX52" s="78" t="s">
        <v>5</v>
      </c>
      <c r="CL52" s="78" t="s">
        <v>3</v>
      </c>
      <c r="CM52" s="78" t="s">
        <v>72</v>
      </c>
    </row>
    <row r="53" spans="1:57" s="2" customFormat="1" ht="30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9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" customFormat="1" ht="7" customHeight="1">
      <c r="A54" s="28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29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9" ht="12">
      <c r="AI59" s="171"/>
    </row>
  </sheetData>
  <mergeCells count="44">
    <mergeCell ref="AR2:BE2"/>
    <mergeCell ref="AG48:AM48"/>
    <mergeCell ref="AG51:AM51"/>
    <mergeCell ref="AM46:AP46"/>
    <mergeCell ref="AM45:AP45"/>
    <mergeCell ref="AM43:AN43"/>
    <mergeCell ref="AN51:AP51"/>
    <mergeCell ref="AN48:AP48"/>
    <mergeCell ref="AK29:AO29"/>
    <mergeCell ref="AK31:AO31"/>
    <mergeCell ref="AN50:AP50"/>
    <mergeCell ref="AS45:AT47"/>
    <mergeCell ref="AK28:AO28"/>
    <mergeCell ref="K5:AO5"/>
    <mergeCell ref="K6:AO6"/>
    <mergeCell ref="E19:AN19"/>
    <mergeCell ref="AK22:AO22"/>
    <mergeCell ref="AK24:AO24"/>
    <mergeCell ref="L24:P24"/>
    <mergeCell ref="W24:AE24"/>
    <mergeCell ref="AK27:AO27"/>
    <mergeCell ref="W27:AE27"/>
    <mergeCell ref="L27:P27"/>
    <mergeCell ref="W25:AE25"/>
    <mergeCell ref="AK25:AO25"/>
    <mergeCell ref="L25:P25"/>
    <mergeCell ref="AK26:AO26"/>
    <mergeCell ref="W26:AE26"/>
    <mergeCell ref="L26:P26"/>
    <mergeCell ref="L28:P28"/>
    <mergeCell ref="L41:AO41"/>
    <mergeCell ref="D52:H52"/>
    <mergeCell ref="J52:AF52"/>
    <mergeCell ref="AG50:AM50"/>
    <mergeCell ref="L29:P29"/>
    <mergeCell ref="W29:AE29"/>
    <mergeCell ref="X31:AB31"/>
    <mergeCell ref="AN52:AP52"/>
    <mergeCell ref="AG52:AM52"/>
    <mergeCell ref="W28:AE28"/>
    <mergeCell ref="C48:G48"/>
    <mergeCell ref="D51:H51"/>
    <mergeCell ref="I48:AF48"/>
    <mergeCell ref="J51:AF51"/>
  </mergeCells>
  <hyperlinks>
    <hyperlink ref="A5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2"/>
  <sheetViews>
    <sheetView showGridLines="0" workbookViewId="0" topLeftCell="A116">
      <selection activeCell="I117" sqref="I11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56" s="1" customFormat="1" ht="37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74</v>
      </c>
      <c r="AZ2" s="85" t="s">
        <v>79</v>
      </c>
      <c r="BA2" s="85" t="s">
        <v>80</v>
      </c>
      <c r="BB2" s="85" t="s">
        <v>81</v>
      </c>
      <c r="BC2" s="85" t="s">
        <v>82</v>
      </c>
      <c r="BD2" s="85" t="s">
        <v>72</v>
      </c>
    </row>
    <row r="3" spans="2:56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  <c r="AZ3" s="85" t="s">
        <v>83</v>
      </c>
      <c r="BA3" s="85" t="s">
        <v>84</v>
      </c>
      <c r="BB3" s="85" t="s">
        <v>81</v>
      </c>
      <c r="BC3" s="85" t="s">
        <v>85</v>
      </c>
      <c r="BD3" s="85" t="s">
        <v>72</v>
      </c>
    </row>
    <row r="4" spans="2:56" s="1" customFormat="1" ht="25" customHeight="1">
      <c r="B4" s="19"/>
      <c r="D4" s="20" t="s">
        <v>86</v>
      </c>
      <c r="L4" s="19"/>
      <c r="M4" s="86" t="s">
        <v>11</v>
      </c>
      <c r="AT4" s="16" t="s">
        <v>4</v>
      </c>
      <c r="AZ4" s="85" t="s">
        <v>87</v>
      </c>
      <c r="BA4" s="85" t="s">
        <v>88</v>
      </c>
      <c r="BB4" s="85" t="s">
        <v>89</v>
      </c>
      <c r="BC4" s="85" t="s">
        <v>90</v>
      </c>
      <c r="BD4" s="85" t="s">
        <v>72</v>
      </c>
    </row>
    <row r="5" spans="2:56" s="1" customFormat="1" ht="7" customHeight="1">
      <c r="B5" s="19"/>
      <c r="L5" s="19"/>
      <c r="AZ5" s="85" t="s">
        <v>91</v>
      </c>
      <c r="BA5" s="85" t="s">
        <v>92</v>
      </c>
      <c r="BB5" s="85" t="s">
        <v>89</v>
      </c>
      <c r="BC5" s="85" t="s">
        <v>93</v>
      </c>
      <c r="BD5" s="85" t="s">
        <v>72</v>
      </c>
    </row>
    <row r="6" spans="2:56" s="1" customFormat="1" ht="12" customHeight="1">
      <c r="B6" s="19"/>
      <c r="D6" s="25" t="s">
        <v>15</v>
      </c>
      <c r="L6" s="19"/>
      <c r="AZ6" s="85" t="s">
        <v>94</v>
      </c>
      <c r="BA6" s="85" t="s">
        <v>95</v>
      </c>
      <c r="BB6" s="85" t="s">
        <v>89</v>
      </c>
      <c r="BC6" s="85" t="s">
        <v>96</v>
      </c>
      <c r="BD6" s="85" t="s">
        <v>72</v>
      </c>
    </row>
    <row r="7" spans="2:56" s="1" customFormat="1" ht="16.5" customHeight="1">
      <c r="B7" s="19"/>
      <c r="E7" s="250" t="str">
        <f>'Rekapitulace stavby'!K6</f>
        <v xml:space="preserve">SM/22/327  Havárie Gymnázium, Dobruška - Sanační práce </v>
      </c>
      <c r="F7" s="251"/>
      <c r="G7" s="251"/>
      <c r="H7" s="251"/>
      <c r="L7" s="19"/>
      <c r="AZ7" s="85" t="s">
        <v>97</v>
      </c>
      <c r="BA7" s="85" t="s">
        <v>98</v>
      </c>
      <c r="BB7" s="85" t="s">
        <v>89</v>
      </c>
      <c r="BC7" s="85" t="s">
        <v>99</v>
      </c>
      <c r="BD7" s="85" t="s">
        <v>72</v>
      </c>
    </row>
    <row r="8" spans="1:56" s="2" customFormat="1" ht="12" customHeight="1">
      <c r="A8" s="28"/>
      <c r="B8" s="29"/>
      <c r="C8" s="28"/>
      <c r="D8" s="25" t="s">
        <v>102</v>
      </c>
      <c r="E8" s="28"/>
      <c r="F8" s="28"/>
      <c r="G8" s="28"/>
      <c r="H8" s="28"/>
      <c r="I8" s="28"/>
      <c r="J8" s="28"/>
      <c r="K8" s="28"/>
      <c r="L8" s="8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Z8" s="85" t="s">
        <v>103</v>
      </c>
      <c r="BA8" s="85" t="s">
        <v>103</v>
      </c>
      <c r="BB8" s="85" t="s">
        <v>101</v>
      </c>
      <c r="BC8" s="85" t="s">
        <v>104</v>
      </c>
      <c r="BD8" s="85" t="s">
        <v>72</v>
      </c>
    </row>
    <row r="9" spans="1:56" s="2" customFormat="1" ht="16.5" customHeight="1">
      <c r="A9" s="28"/>
      <c r="B9" s="29"/>
      <c r="C9" s="28"/>
      <c r="D9" s="28"/>
      <c r="E9" s="215" t="s">
        <v>281</v>
      </c>
      <c r="F9" s="249"/>
      <c r="G9" s="249"/>
      <c r="H9" s="249"/>
      <c r="I9" s="28"/>
      <c r="J9" s="28"/>
      <c r="K9" s="28"/>
      <c r="L9" s="8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Z9" s="85" t="s">
        <v>105</v>
      </c>
      <c r="BA9" s="85" t="s">
        <v>106</v>
      </c>
      <c r="BB9" s="85" t="s">
        <v>101</v>
      </c>
      <c r="BC9" s="85" t="s">
        <v>107</v>
      </c>
      <c r="BD9" s="85" t="s">
        <v>72</v>
      </c>
    </row>
    <row r="10" spans="1:56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Z10" s="85" t="s">
        <v>108</v>
      </c>
      <c r="BA10" s="85" t="s">
        <v>109</v>
      </c>
      <c r="BB10" s="85" t="s">
        <v>101</v>
      </c>
      <c r="BC10" s="85" t="s">
        <v>110</v>
      </c>
      <c r="BD10" s="85" t="s">
        <v>72</v>
      </c>
    </row>
    <row r="11" spans="1:56" s="2" customFormat="1" ht="12" customHeight="1">
      <c r="A11" s="28"/>
      <c r="B11" s="29"/>
      <c r="C11" s="28"/>
      <c r="D11" s="25" t="s">
        <v>16</v>
      </c>
      <c r="E11" s="28"/>
      <c r="F11" s="23" t="s">
        <v>3</v>
      </c>
      <c r="G11" s="28"/>
      <c r="H11" s="28"/>
      <c r="I11" s="25" t="s">
        <v>17</v>
      </c>
      <c r="J11" s="23" t="s">
        <v>3</v>
      </c>
      <c r="K11" s="28"/>
      <c r="L11" s="8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Z11" s="85" t="s">
        <v>111</v>
      </c>
      <c r="BA11" s="85" t="s">
        <v>112</v>
      </c>
      <c r="BB11" s="85" t="s">
        <v>101</v>
      </c>
      <c r="BC11" s="85" t="s">
        <v>113</v>
      </c>
      <c r="BD11" s="85" t="s">
        <v>72</v>
      </c>
    </row>
    <row r="12" spans="1:56" s="2" customFormat="1" ht="12" customHeight="1">
      <c r="A12" s="28"/>
      <c r="B12" s="29"/>
      <c r="C12" s="28"/>
      <c r="D12" s="25" t="s">
        <v>18</v>
      </c>
      <c r="E12" s="28"/>
      <c r="F12" s="23" t="str">
        <f>'Rekapitulace stavby'!K8</f>
        <v xml:space="preserve">Gymnázium Dobruška, Pulická 779, 518 01 Dobruška </v>
      </c>
      <c r="G12" s="28"/>
      <c r="H12" s="28"/>
      <c r="I12" s="25" t="s">
        <v>19</v>
      </c>
      <c r="J12" s="46" t="str">
        <f>'Rekapitulace stavby'!AN8</f>
        <v>Vyplň údaj</v>
      </c>
      <c r="K12" s="28"/>
      <c r="L12" s="8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Z12" s="85" t="s">
        <v>114</v>
      </c>
      <c r="BA12" s="85" t="s">
        <v>115</v>
      </c>
      <c r="BB12" s="85" t="s">
        <v>101</v>
      </c>
      <c r="BC12" s="85" t="s">
        <v>116</v>
      </c>
      <c r="BD12" s="85" t="s">
        <v>72</v>
      </c>
    </row>
    <row r="13" spans="1:5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Z13" s="85" t="s">
        <v>117</v>
      </c>
      <c r="BA13" s="85" t="s">
        <v>118</v>
      </c>
      <c r="BB13" s="85" t="s">
        <v>89</v>
      </c>
      <c r="BC13" s="85" t="s">
        <v>119</v>
      </c>
      <c r="BD13" s="85" t="s">
        <v>72</v>
      </c>
    </row>
    <row r="14" spans="1:5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/>
      <c r="K14" s="28"/>
      <c r="L14" s="8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Z14" s="85" t="s">
        <v>120</v>
      </c>
      <c r="BA14" s="85" t="s">
        <v>121</v>
      </c>
      <c r="BB14" s="85" t="s">
        <v>89</v>
      </c>
      <c r="BC14" s="85" t="s">
        <v>122</v>
      </c>
      <c r="BD14" s="85" t="s">
        <v>72</v>
      </c>
    </row>
    <row r="15" spans="1:56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/>
      <c r="K15" s="28"/>
      <c r="L15" s="8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Z15" s="85" t="s">
        <v>123</v>
      </c>
      <c r="BA15" s="85" t="s">
        <v>124</v>
      </c>
      <c r="BB15" s="85" t="s">
        <v>89</v>
      </c>
      <c r="BC15" s="85" t="s">
        <v>125</v>
      </c>
      <c r="BD15" s="85" t="s">
        <v>72</v>
      </c>
    </row>
    <row r="16" spans="1:56" s="2" customFormat="1" ht="7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Z16" s="85" t="s">
        <v>126</v>
      </c>
      <c r="BA16" s="85" t="s">
        <v>127</v>
      </c>
      <c r="BB16" s="85" t="s">
        <v>89</v>
      </c>
      <c r="BC16" s="85" t="s">
        <v>128</v>
      </c>
      <c r="BD16" s="85" t="s">
        <v>72</v>
      </c>
    </row>
    <row r="17" spans="1:56" s="2" customFormat="1" ht="12" customHeight="1">
      <c r="A17" s="28"/>
      <c r="B17" s="29"/>
      <c r="C17" s="28"/>
      <c r="D17" s="170" t="s">
        <v>282</v>
      </c>
      <c r="E17" s="28"/>
      <c r="F17" s="28"/>
      <c r="G17" s="28"/>
      <c r="H17" s="28"/>
      <c r="I17" s="25" t="s">
        <v>21</v>
      </c>
      <c r="J17" s="23" t="str">
        <f>'Rekapitulace stavby'!AN13</f>
        <v>Vyplň údaj</v>
      </c>
      <c r="K17" s="28"/>
      <c r="L17" s="8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Z17" s="85" t="s">
        <v>129</v>
      </c>
      <c r="BA17" s="85" t="s">
        <v>130</v>
      </c>
      <c r="BB17" s="85" t="s">
        <v>89</v>
      </c>
      <c r="BC17" s="85" t="s">
        <v>131</v>
      </c>
      <c r="BD17" s="85" t="s">
        <v>72</v>
      </c>
    </row>
    <row r="18" spans="1:56" s="2" customFormat="1" ht="18" customHeight="1">
      <c r="A18" s="28"/>
      <c r="B18" s="29"/>
      <c r="C18" s="28"/>
      <c r="D18" s="28"/>
      <c r="E18" s="246" t="str">
        <f>'Rekapitulace stavby'!E14</f>
        <v>Vyplň údaj</v>
      </c>
      <c r="F18" s="246"/>
      <c r="G18" s="246"/>
      <c r="H18" s="246"/>
      <c r="I18" s="25" t="s">
        <v>23</v>
      </c>
      <c r="J18" s="23" t="str">
        <f>'Rekapitulace stavby'!AN14</f>
        <v>Vyplň údaj</v>
      </c>
      <c r="K18" s="28"/>
      <c r="L18" s="8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Z18" s="85" t="s">
        <v>132</v>
      </c>
      <c r="BA18" s="85" t="s">
        <v>133</v>
      </c>
      <c r="BB18" s="85" t="s">
        <v>89</v>
      </c>
      <c r="BC18" s="85" t="s">
        <v>134</v>
      </c>
      <c r="BD18" s="85" t="s">
        <v>72</v>
      </c>
    </row>
    <row r="19" spans="1:56" s="2" customFormat="1" ht="7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Z19" s="85" t="s">
        <v>135</v>
      </c>
      <c r="BA19" s="85" t="s">
        <v>136</v>
      </c>
      <c r="BB19" s="85" t="s">
        <v>89</v>
      </c>
      <c r="BC19" s="85" t="s">
        <v>137</v>
      </c>
      <c r="BD19" s="85" t="s">
        <v>72</v>
      </c>
    </row>
    <row r="20" spans="1:56" s="2" customFormat="1" ht="7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8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Z20" s="85" t="s">
        <v>138</v>
      </c>
      <c r="BA20" s="85" t="s">
        <v>139</v>
      </c>
      <c r="BB20" s="85" t="s">
        <v>89</v>
      </c>
      <c r="BC20" s="85" t="s">
        <v>140</v>
      </c>
      <c r="BD20" s="85" t="s">
        <v>72</v>
      </c>
    </row>
    <row r="21" spans="1:56" s="2" customFormat="1" ht="12" customHeight="1">
      <c r="A21" s="28"/>
      <c r="B21" s="29"/>
      <c r="C21" s="28"/>
      <c r="D21" s="25" t="s">
        <v>28</v>
      </c>
      <c r="E21" s="28"/>
      <c r="F21" s="28"/>
      <c r="G21" s="28"/>
      <c r="H21" s="28"/>
      <c r="I21" s="28"/>
      <c r="J21" s="28"/>
      <c r="K21" s="28"/>
      <c r="L21" s="8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Z21" s="85" t="s">
        <v>141</v>
      </c>
      <c r="BA21" s="85" t="s">
        <v>142</v>
      </c>
      <c r="BB21" s="85" t="s">
        <v>89</v>
      </c>
      <c r="BC21" s="85" t="s">
        <v>143</v>
      </c>
      <c r="BD21" s="85" t="s">
        <v>72</v>
      </c>
    </row>
    <row r="22" spans="1:56" s="8" customFormat="1" ht="16.5" customHeight="1">
      <c r="A22" s="88"/>
      <c r="B22" s="89"/>
      <c r="C22" s="88"/>
      <c r="D22" s="88"/>
      <c r="E22" s="248" t="s">
        <v>3</v>
      </c>
      <c r="F22" s="248"/>
      <c r="G22" s="248"/>
      <c r="H22" s="24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Z22" s="91" t="s">
        <v>144</v>
      </c>
      <c r="BA22" s="91" t="s">
        <v>145</v>
      </c>
      <c r="BB22" s="91" t="s">
        <v>89</v>
      </c>
      <c r="BC22" s="91" t="s">
        <v>146</v>
      </c>
      <c r="BD22" s="91" t="s">
        <v>72</v>
      </c>
    </row>
    <row r="23" spans="1:56" s="2" customFormat="1" ht="7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8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Z23" s="85" t="s">
        <v>147</v>
      </c>
      <c r="BA23" s="85" t="s">
        <v>147</v>
      </c>
      <c r="BB23" s="85" t="s">
        <v>3</v>
      </c>
      <c r="BC23" s="85" t="s">
        <v>148</v>
      </c>
      <c r="BD23" s="85" t="s">
        <v>72</v>
      </c>
    </row>
    <row r="24" spans="1:56" s="2" customFormat="1" ht="7" customHeight="1">
      <c r="A24" s="28"/>
      <c r="B24" s="29"/>
      <c r="C24" s="28"/>
      <c r="D24" s="57"/>
      <c r="E24" s="57"/>
      <c r="F24" s="57"/>
      <c r="G24" s="57"/>
      <c r="H24" s="57"/>
      <c r="I24" s="57"/>
      <c r="J24" s="57"/>
      <c r="K24" s="57"/>
      <c r="L24" s="8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Z24" s="85" t="s">
        <v>149</v>
      </c>
      <c r="BA24" s="85" t="s">
        <v>150</v>
      </c>
      <c r="BB24" s="85" t="s">
        <v>89</v>
      </c>
      <c r="BC24" s="85" t="s">
        <v>151</v>
      </c>
      <c r="BD24" s="85" t="s">
        <v>72</v>
      </c>
    </row>
    <row r="25" spans="1:56" s="2" customFormat="1" ht="25.4" customHeight="1">
      <c r="A25" s="28"/>
      <c r="B25" s="29"/>
      <c r="C25" s="28"/>
      <c r="D25" s="92" t="s">
        <v>30</v>
      </c>
      <c r="E25" s="28"/>
      <c r="F25" s="28"/>
      <c r="G25" s="28"/>
      <c r="H25" s="28"/>
      <c r="I25" s="28"/>
      <c r="J25" s="62">
        <f>ROUND(J85,2)</f>
        <v>0</v>
      </c>
      <c r="K25" s="28"/>
      <c r="L25" s="8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Z25" s="85" t="s">
        <v>152</v>
      </c>
      <c r="BA25" s="85" t="s">
        <v>153</v>
      </c>
      <c r="BB25" s="85" t="s">
        <v>89</v>
      </c>
      <c r="BC25" s="85" t="s">
        <v>154</v>
      </c>
      <c r="BD25" s="85" t="s">
        <v>72</v>
      </c>
    </row>
    <row r="26" spans="1:56" s="2" customFormat="1" ht="7" customHeight="1">
      <c r="A26" s="28"/>
      <c r="B26" s="29"/>
      <c r="C26" s="28"/>
      <c r="D26" s="57"/>
      <c r="E26" s="57"/>
      <c r="F26" s="57"/>
      <c r="G26" s="57"/>
      <c r="H26" s="57"/>
      <c r="I26" s="57"/>
      <c r="J26" s="57"/>
      <c r="K26" s="57"/>
      <c r="L26" s="8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Z26" s="85" t="s">
        <v>155</v>
      </c>
      <c r="BA26" s="85" t="s">
        <v>156</v>
      </c>
      <c r="BB26" s="85" t="s">
        <v>89</v>
      </c>
      <c r="BC26" s="85" t="s">
        <v>157</v>
      </c>
      <c r="BD26" s="85" t="s">
        <v>72</v>
      </c>
    </row>
    <row r="27" spans="1:56" s="2" customFormat="1" ht="14.5" customHeight="1">
      <c r="A27" s="28"/>
      <c r="B27" s="29"/>
      <c r="C27" s="28"/>
      <c r="D27" s="28"/>
      <c r="E27" s="28"/>
      <c r="F27" s="32" t="s">
        <v>32</v>
      </c>
      <c r="G27" s="28"/>
      <c r="H27" s="28"/>
      <c r="I27" s="32" t="s">
        <v>31</v>
      </c>
      <c r="J27" s="32" t="s">
        <v>33</v>
      </c>
      <c r="K27" s="28"/>
      <c r="L27" s="8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Z27" s="85" t="s">
        <v>158</v>
      </c>
      <c r="BA27" s="85" t="s">
        <v>159</v>
      </c>
      <c r="BB27" s="85" t="s">
        <v>89</v>
      </c>
      <c r="BC27" s="85" t="s">
        <v>160</v>
      </c>
      <c r="BD27" s="85" t="s">
        <v>72</v>
      </c>
    </row>
    <row r="28" spans="1:56" s="2" customFormat="1" ht="14.5" customHeight="1">
      <c r="A28" s="28"/>
      <c r="B28" s="29"/>
      <c r="C28" s="28"/>
      <c r="D28" s="93" t="s">
        <v>34</v>
      </c>
      <c r="E28" s="25" t="s">
        <v>35</v>
      </c>
      <c r="F28" s="94">
        <f>ROUND((SUM(BE85:BE131)),2)</f>
        <v>0</v>
      </c>
      <c r="G28" s="28"/>
      <c r="H28" s="28"/>
      <c r="I28" s="95">
        <v>0.21</v>
      </c>
      <c r="J28" s="94">
        <f>ROUND(((SUM(BE85:BE131))*I28),2)</f>
        <v>0</v>
      </c>
      <c r="K28" s="28"/>
      <c r="L28" s="8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Z28" s="85" t="s">
        <v>161</v>
      </c>
      <c r="BA28" s="85" t="s">
        <v>162</v>
      </c>
      <c r="BB28" s="85" t="s">
        <v>89</v>
      </c>
      <c r="BC28" s="85" t="s">
        <v>163</v>
      </c>
      <c r="BD28" s="85" t="s">
        <v>72</v>
      </c>
    </row>
    <row r="29" spans="1:56" s="2" customFormat="1" ht="14.5" customHeight="1">
      <c r="A29" s="28"/>
      <c r="B29" s="29"/>
      <c r="C29" s="28"/>
      <c r="D29" s="28"/>
      <c r="E29" s="25" t="s">
        <v>36</v>
      </c>
      <c r="F29" s="94">
        <f>ROUND((SUM(BF85:BF131)),2)</f>
        <v>0</v>
      </c>
      <c r="G29" s="28"/>
      <c r="H29" s="28"/>
      <c r="I29" s="95">
        <v>0.15</v>
      </c>
      <c r="J29" s="94">
        <f>ROUND(((SUM(BF85:BF131))*I29),2)</f>
        <v>0</v>
      </c>
      <c r="K29" s="28"/>
      <c r="L29" s="8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Z29" s="85" t="s">
        <v>164</v>
      </c>
      <c r="BA29" s="85" t="s">
        <v>164</v>
      </c>
      <c r="BB29" s="85" t="s">
        <v>89</v>
      </c>
      <c r="BC29" s="85" t="s">
        <v>165</v>
      </c>
      <c r="BD29" s="85" t="s">
        <v>72</v>
      </c>
    </row>
    <row r="30" spans="1:56" s="2" customFormat="1" ht="14.5" customHeight="1" hidden="1">
      <c r="A30" s="28"/>
      <c r="B30" s="29"/>
      <c r="C30" s="28"/>
      <c r="D30" s="28"/>
      <c r="E30" s="25" t="s">
        <v>37</v>
      </c>
      <c r="F30" s="94">
        <f>ROUND((SUM(BG85:BG131)),2)</f>
        <v>0</v>
      </c>
      <c r="G30" s="28"/>
      <c r="H30" s="28"/>
      <c r="I30" s="95">
        <v>0.21</v>
      </c>
      <c r="J30" s="94">
        <f>0</f>
        <v>0</v>
      </c>
      <c r="K30" s="28"/>
      <c r="L30" s="8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Z30" s="85" t="s">
        <v>166</v>
      </c>
      <c r="BA30" s="85" t="s">
        <v>167</v>
      </c>
      <c r="BB30" s="85" t="s">
        <v>89</v>
      </c>
      <c r="BC30" s="85" t="s">
        <v>168</v>
      </c>
      <c r="BD30" s="85" t="s">
        <v>72</v>
      </c>
    </row>
    <row r="31" spans="1:56" s="2" customFormat="1" ht="14.5" customHeight="1" hidden="1">
      <c r="A31" s="28"/>
      <c r="B31" s="29"/>
      <c r="C31" s="28"/>
      <c r="D31" s="28"/>
      <c r="E31" s="25" t="s">
        <v>38</v>
      </c>
      <c r="F31" s="94">
        <f>ROUND((SUM(BH85:BH131)),2)</f>
        <v>0</v>
      </c>
      <c r="G31" s="28"/>
      <c r="H31" s="28"/>
      <c r="I31" s="95">
        <v>0.15</v>
      </c>
      <c r="J31" s="94">
        <f>0</f>
        <v>0</v>
      </c>
      <c r="K31" s="28"/>
      <c r="L31" s="8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Z31" s="85" t="s">
        <v>169</v>
      </c>
      <c r="BA31" s="85" t="s">
        <v>170</v>
      </c>
      <c r="BB31" s="85" t="s">
        <v>89</v>
      </c>
      <c r="BC31" s="85" t="s">
        <v>171</v>
      </c>
      <c r="BD31" s="85" t="s">
        <v>72</v>
      </c>
    </row>
    <row r="32" spans="1:56" s="2" customFormat="1" ht="14.5" customHeight="1" hidden="1">
      <c r="A32" s="28"/>
      <c r="B32" s="29"/>
      <c r="C32" s="28"/>
      <c r="D32" s="28"/>
      <c r="E32" s="25" t="s">
        <v>39</v>
      </c>
      <c r="F32" s="94">
        <f>ROUND((SUM(BI85:BI131)),2)</f>
        <v>0</v>
      </c>
      <c r="G32" s="28"/>
      <c r="H32" s="28"/>
      <c r="I32" s="95">
        <v>0</v>
      </c>
      <c r="J32" s="94">
        <f>0</f>
        <v>0</v>
      </c>
      <c r="K32" s="28"/>
      <c r="L32" s="8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Z32" s="85" t="s">
        <v>172</v>
      </c>
      <c r="BA32" s="85" t="s">
        <v>173</v>
      </c>
      <c r="BB32" s="85" t="s">
        <v>81</v>
      </c>
      <c r="BC32" s="85" t="s">
        <v>174</v>
      </c>
      <c r="BD32" s="85" t="s">
        <v>72</v>
      </c>
    </row>
    <row r="33" spans="1:56" s="2" customFormat="1" ht="7" customHeight="1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8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Z33" s="85" t="s">
        <v>175</v>
      </c>
      <c r="BA33" s="85" t="s">
        <v>176</v>
      </c>
      <c r="BB33" s="85" t="s">
        <v>89</v>
      </c>
      <c r="BC33" s="85" t="s">
        <v>177</v>
      </c>
      <c r="BD33" s="85" t="s">
        <v>72</v>
      </c>
    </row>
    <row r="34" spans="1:31" s="2" customFormat="1" ht="25.4" customHeight="1">
      <c r="A34" s="28"/>
      <c r="B34" s="29"/>
      <c r="C34" s="96"/>
      <c r="D34" s="97" t="s">
        <v>40</v>
      </c>
      <c r="E34" s="51"/>
      <c r="F34" s="51"/>
      <c r="G34" s="98" t="s">
        <v>41</v>
      </c>
      <c r="H34" s="99" t="s">
        <v>42</v>
      </c>
      <c r="I34" s="51"/>
      <c r="J34" s="100">
        <f>SUM(J25:J32)</f>
        <v>0</v>
      </c>
      <c r="K34" s="101"/>
      <c r="L34" s="8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5" customHeight="1">
      <c r="A35" s="2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8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9" spans="1:31" s="2" customFormat="1" ht="7" customHeight="1">
      <c r="A39" s="2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8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25" customHeight="1">
      <c r="A40" s="28"/>
      <c r="B40" s="29"/>
      <c r="C40" s="20" t="s">
        <v>178</v>
      </c>
      <c r="D40" s="28"/>
      <c r="E40" s="28"/>
      <c r="F40" s="28"/>
      <c r="G40" s="28"/>
      <c r="H40" s="28"/>
      <c r="I40" s="28"/>
      <c r="J40" s="28"/>
      <c r="K40" s="28"/>
      <c r="L40" s="8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7" customHeight="1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8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2" customHeight="1">
      <c r="A42" s="28"/>
      <c r="B42" s="29"/>
      <c r="C42" s="25" t="s">
        <v>15</v>
      </c>
      <c r="D42" s="28"/>
      <c r="E42" s="28"/>
      <c r="F42" s="28"/>
      <c r="G42" s="28"/>
      <c r="H42" s="28"/>
      <c r="I42" s="28"/>
      <c r="J42" s="28"/>
      <c r="K42" s="28"/>
      <c r="L42" s="8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16.5" customHeight="1">
      <c r="A43" s="28"/>
      <c r="B43" s="29"/>
      <c r="C43" s="28"/>
      <c r="D43" s="28"/>
      <c r="E43" s="250" t="str">
        <f>E7</f>
        <v xml:space="preserve">SM/22/327  Havárie Gymnázium, Dobruška - Sanační práce </v>
      </c>
      <c r="F43" s="251"/>
      <c r="G43" s="251"/>
      <c r="H43" s="251"/>
      <c r="I43" s="28"/>
      <c r="J43" s="28"/>
      <c r="K43" s="28"/>
      <c r="L43" s="8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2" customHeight="1">
      <c r="A44" s="28"/>
      <c r="B44" s="29"/>
      <c r="C44" s="25" t="s">
        <v>102</v>
      </c>
      <c r="D44" s="28"/>
      <c r="E44" s="28"/>
      <c r="F44" s="28"/>
      <c r="G44" s="28"/>
      <c r="H44" s="28"/>
      <c r="I44" s="28"/>
      <c r="J44" s="28"/>
      <c r="K44" s="28"/>
      <c r="L44" s="8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16.5" customHeight="1">
      <c r="A45" s="28"/>
      <c r="B45" s="29"/>
      <c r="C45" s="28"/>
      <c r="D45" s="28"/>
      <c r="E45" s="215" t="str">
        <f>E9</f>
        <v xml:space="preserve">Gymnázium, Dobruška - Sanační práce </v>
      </c>
      <c r="F45" s="249"/>
      <c r="G45" s="249"/>
      <c r="H45" s="249"/>
      <c r="I45" s="28"/>
      <c r="J45" s="28"/>
      <c r="K45" s="28"/>
      <c r="L45" s="8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7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5" t="s">
        <v>18</v>
      </c>
      <c r="D47" s="28"/>
      <c r="E47" s="28"/>
      <c r="F47" s="23" t="str">
        <f>F12</f>
        <v xml:space="preserve">Gymnázium Dobruška, Pulická 779, 518 01 Dobruška </v>
      </c>
      <c r="G47" s="28"/>
      <c r="H47" s="28"/>
      <c r="I47" s="25" t="s">
        <v>19</v>
      </c>
      <c r="J47" s="46" t="str">
        <f>'Rekapitulace stavby'!AN8</f>
        <v>Vyplň údaj</v>
      </c>
      <c r="K47" s="28"/>
      <c r="L47" s="8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7" customHeight="1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8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5.25" customHeight="1">
      <c r="A49" s="28"/>
      <c r="B49" s="29"/>
      <c r="C49" s="25" t="s">
        <v>20</v>
      </c>
      <c r="D49" s="28"/>
      <c r="E49" s="28"/>
      <c r="F49" s="23" t="str">
        <f>E15</f>
        <v>Královéhradecký kraj</v>
      </c>
      <c r="G49" s="28"/>
      <c r="H49" s="28"/>
      <c r="I49" s="25" t="s">
        <v>25</v>
      </c>
      <c r="J49" s="26"/>
      <c r="K49" s="28"/>
      <c r="L49" s="8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5.25" customHeight="1">
      <c r="A50" s="28"/>
      <c r="B50" s="29"/>
      <c r="C50" s="170" t="s">
        <v>282</v>
      </c>
      <c r="D50" s="28"/>
      <c r="E50" s="28"/>
      <c r="F50" s="23" t="str">
        <f>'Rekapitulace stavby'!E14</f>
        <v>Vyplň údaj</v>
      </c>
      <c r="G50" s="28"/>
      <c r="H50" s="28"/>
      <c r="I50" s="25" t="s">
        <v>27</v>
      </c>
      <c r="J50" s="26"/>
      <c r="K50" s="28"/>
      <c r="L50" s="8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10.4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29.25" customHeight="1">
      <c r="A52" s="28"/>
      <c r="B52" s="29"/>
      <c r="C52" s="102" t="s">
        <v>179</v>
      </c>
      <c r="D52" s="96"/>
      <c r="E52" s="96"/>
      <c r="F52" s="96"/>
      <c r="G52" s="96"/>
      <c r="H52" s="96"/>
      <c r="I52" s="96"/>
      <c r="J52" s="103" t="s">
        <v>180</v>
      </c>
      <c r="K52" s="96"/>
      <c r="L52" s="8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0.4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47" s="2" customFormat="1" ht="22.9" customHeight="1">
      <c r="A54" s="28"/>
      <c r="B54" s="29"/>
      <c r="C54" s="104" t="s">
        <v>62</v>
      </c>
      <c r="D54" s="28"/>
      <c r="E54" s="28"/>
      <c r="F54" s="28"/>
      <c r="G54" s="28"/>
      <c r="H54" s="28"/>
      <c r="I54" s="28"/>
      <c r="J54" s="62">
        <f>J85</f>
        <v>0</v>
      </c>
      <c r="K54" s="28"/>
      <c r="L54" s="8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U54" s="16" t="s">
        <v>181</v>
      </c>
    </row>
    <row r="55" spans="2:12" s="9" customFormat="1" ht="25" customHeight="1">
      <c r="B55" s="105"/>
      <c r="D55" s="106" t="s">
        <v>182</v>
      </c>
      <c r="E55" s="107"/>
      <c r="F55" s="107"/>
      <c r="G55" s="107"/>
      <c r="H55" s="107"/>
      <c r="I55" s="107"/>
      <c r="J55" s="108">
        <f>J86</f>
        <v>0</v>
      </c>
      <c r="L55" s="105"/>
    </row>
    <row r="56" spans="2:12" s="10" customFormat="1" ht="19.9" customHeight="1">
      <c r="B56" s="109"/>
      <c r="D56" s="110" t="s">
        <v>183</v>
      </c>
      <c r="E56" s="111"/>
      <c r="F56" s="111"/>
      <c r="G56" s="111"/>
      <c r="H56" s="111"/>
      <c r="I56" s="111"/>
      <c r="J56" s="112">
        <f>J87</f>
        <v>0</v>
      </c>
      <c r="L56" s="109"/>
    </row>
    <row r="57" spans="2:12" s="10" customFormat="1" ht="19.9" customHeight="1">
      <c r="B57" s="109"/>
      <c r="D57" s="110" t="s">
        <v>184</v>
      </c>
      <c r="E57" s="111"/>
      <c r="F57" s="111"/>
      <c r="G57" s="111"/>
      <c r="H57" s="111"/>
      <c r="I57" s="111"/>
      <c r="J57" s="112">
        <f>J102</f>
        <v>0</v>
      </c>
      <c r="L57" s="109"/>
    </row>
    <row r="58" spans="2:12" s="10" customFormat="1" ht="19.9" customHeight="1">
      <c r="B58" s="109"/>
      <c r="D58" s="110" t="s">
        <v>185</v>
      </c>
      <c r="E58" s="111"/>
      <c r="F58" s="111"/>
      <c r="G58" s="111"/>
      <c r="H58" s="111"/>
      <c r="I58" s="111"/>
      <c r="J58" s="112">
        <f>J110</f>
        <v>0</v>
      </c>
      <c r="L58" s="109"/>
    </row>
    <row r="59" spans="2:12" s="9" customFormat="1" ht="25" customHeight="1">
      <c r="B59" s="105"/>
      <c r="D59" s="106" t="s">
        <v>186</v>
      </c>
      <c r="E59" s="107"/>
      <c r="F59" s="107"/>
      <c r="G59" s="107"/>
      <c r="H59" s="107"/>
      <c r="I59" s="107"/>
      <c r="J59" s="108">
        <f>J113</f>
        <v>0</v>
      </c>
      <c r="L59" s="105"/>
    </row>
    <row r="60" spans="2:12" s="10" customFormat="1" ht="19.9" customHeight="1">
      <c r="B60" s="109"/>
      <c r="D60" s="110" t="s">
        <v>187</v>
      </c>
      <c r="E60" s="111"/>
      <c r="F60" s="111"/>
      <c r="G60" s="111"/>
      <c r="H60" s="111"/>
      <c r="I60" s="111"/>
      <c r="J60" s="112">
        <f>J114</f>
        <v>0</v>
      </c>
      <c r="L60" s="109"/>
    </row>
    <row r="61" spans="2:12" s="168" customFormat="1" ht="19.9" customHeight="1">
      <c r="B61" s="109"/>
      <c r="D61" s="110" t="s">
        <v>321</v>
      </c>
      <c r="E61" s="111"/>
      <c r="F61" s="111"/>
      <c r="G61" s="111"/>
      <c r="H61" s="111"/>
      <c r="I61" s="111"/>
      <c r="J61" s="112">
        <f>J116</f>
        <v>0</v>
      </c>
      <c r="L61" s="109"/>
    </row>
    <row r="62" spans="2:12" s="10" customFormat="1" ht="19.9" customHeight="1">
      <c r="B62" s="109"/>
      <c r="D62" s="110" t="s">
        <v>188</v>
      </c>
      <c r="E62" s="111"/>
      <c r="F62" s="111"/>
      <c r="G62" s="111"/>
      <c r="H62" s="111"/>
      <c r="I62" s="111"/>
      <c r="J62" s="112">
        <f>J119</f>
        <v>0</v>
      </c>
      <c r="L62" s="109"/>
    </row>
    <row r="63" spans="2:12" s="10" customFormat="1" ht="19.9" customHeight="1">
      <c r="B63" s="109"/>
      <c r="D63" s="110" t="s">
        <v>322</v>
      </c>
      <c r="E63" s="111"/>
      <c r="F63" s="111"/>
      <c r="G63" s="111"/>
      <c r="H63" s="111"/>
      <c r="I63" s="111"/>
      <c r="J63" s="112">
        <f>J122</f>
        <v>0</v>
      </c>
      <c r="L63" s="109"/>
    </row>
    <row r="64" spans="2:12" s="10" customFormat="1" ht="19.9" customHeight="1">
      <c r="B64" s="109"/>
      <c r="D64" s="110" t="s">
        <v>189</v>
      </c>
      <c r="E64" s="111"/>
      <c r="F64" s="111"/>
      <c r="G64" s="111"/>
      <c r="H64" s="111"/>
      <c r="I64" s="111"/>
      <c r="J64" s="112">
        <f>J127</f>
        <v>0</v>
      </c>
      <c r="L64" s="109"/>
    </row>
    <row r="65" spans="2:12" s="9" customFormat="1" ht="25" customHeight="1">
      <c r="B65" s="105"/>
      <c r="D65" s="106" t="s">
        <v>190</v>
      </c>
      <c r="E65" s="107"/>
      <c r="F65" s="107"/>
      <c r="G65" s="107"/>
      <c r="H65" s="107"/>
      <c r="I65" s="107"/>
      <c r="J65" s="108">
        <f>J130</f>
        <v>0</v>
      </c>
      <c r="L65" s="105"/>
    </row>
    <row r="66" spans="1:31" s="2" customFormat="1" ht="21.75" customHeight="1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8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s="2" customFormat="1" ht="7" customHeight="1">
      <c r="A67" s="28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8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71" spans="1:31" s="2" customFormat="1" ht="7" customHeight="1">
      <c r="A71" s="28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8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25" customHeight="1">
      <c r="A72" s="28"/>
      <c r="B72" s="29"/>
      <c r="C72" s="20" t="s">
        <v>191</v>
      </c>
      <c r="D72" s="28"/>
      <c r="E72" s="28"/>
      <c r="F72" s="28"/>
      <c r="G72" s="28"/>
      <c r="H72" s="28"/>
      <c r="I72" s="28"/>
      <c r="J72" s="28"/>
      <c r="K72" s="28"/>
      <c r="L72" s="8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7" customHeight="1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8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12" customHeight="1">
      <c r="A74" s="28"/>
      <c r="B74" s="29"/>
      <c r="C74" s="25" t="s">
        <v>15</v>
      </c>
      <c r="D74" s="28"/>
      <c r="E74" s="28"/>
      <c r="F74" s="28"/>
      <c r="G74" s="28"/>
      <c r="H74" s="28"/>
      <c r="I74" s="28"/>
      <c r="J74" s="28"/>
      <c r="K74" s="28"/>
      <c r="L74" s="8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16.5" customHeight="1">
      <c r="A75" s="28"/>
      <c r="B75" s="29"/>
      <c r="C75" s="28"/>
      <c r="D75" s="28"/>
      <c r="E75" s="250" t="str">
        <f>E7</f>
        <v xml:space="preserve">SM/22/327  Havárie Gymnázium, Dobruška - Sanační práce </v>
      </c>
      <c r="F75" s="251"/>
      <c r="G75" s="251"/>
      <c r="H75" s="251"/>
      <c r="I75" s="28"/>
      <c r="J75" s="28"/>
      <c r="K75" s="28"/>
      <c r="L75" s="8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12" customHeight="1">
      <c r="A76" s="28"/>
      <c r="B76" s="29"/>
      <c r="C76" s="25" t="s">
        <v>102</v>
      </c>
      <c r="D76" s="28"/>
      <c r="E76" s="28"/>
      <c r="F76" s="28"/>
      <c r="G76" s="28"/>
      <c r="H76" s="28"/>
      <c r="I76" s="28"/>
      <c r="J76" s="28"/>
      <c r="K76" s="28"/>
      <c r="L76" s="8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6.5" customHeight="1">
      <c r="A77" s="28"/>
      <c r="B77" s="29"/>
      <c r="C77" s="28"/>
      <c r="D77" s="28"/>
      <c r="E77" s="215" t="str">
        <f>E9</f>
        <v xml:space="preserve">Gymnázium, Dobruška - Sanační práce </v>
      </c>
      <c r="F77" s="249"/>
      <c r="G77" s="249"/>
      <c r="H77" s="249"/>
      <c r="I77" s="28"/>
      <c r="J77" s="28"/>
      <c r="K77" s="28"/>
      <c r="L77" s="8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2" customFormat="1" ht="7" customHeight="1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8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2" customFormat="1" ht="12" customHeight="1">
      <c r="A79" s="28"/>
      <c r="B79" s="29"/>
      <c r="C79" s="25" t="s">
        <v>18</v>
      </c>
      <c r="D79" s="28"/>
      <c r="E79" s="28"/>
      <c r="F79" s="23" t="str">
        <f>F12</f>
        <v xml:space="preserve">Gymnázium Dobruška, Pulická 779, 518 01 Dobruška </v>
      </c>
      <c r="G79" s="28"/>
      <c r="H79" s="28"/>
      <c r="I79" s="25" t="s">
        <v>19</v>
      </c>
      <c r="J79" s="46" t="str">
        <f>'Rekapitulace stavby'!AN8</f>
        <v>Vyplň údaj</v>
      </c>
      <c r="K79" s="28"/>
      <c r="L79" s="8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2" customFormat="1" ht="7" customHeight="1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8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2" customFormat="1" ht="15.25" customHeight="1">
      <c r="A81" s="28"/>
      <c r="B81" s="29"/>
      <c r="C81" s="25" t="s">
        <v>20</v>
      </c>
      <c r="D81" s="28"/>
      <c r="E81" s="28"/>
      <c r="F81" s="23" t="str">
        <f>E15</f>
        <v>Královéhradecký kraj</v>
      </c>
      <c r="G81" s="28"/>
      <c r="H81" s="28"/>
      <c r="I81" s="25" t="s">
        <v>25</v>
      </c>
      <c r="J81" s="26"/>
      <c r="K81" s="28"/>
      <c r="L81" s="8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15.25" customHeight="1">
      <c r="A82" s="28"/>
      <c r="B82" s="29"/>
      <c r="C82" s="25" t="s">
        <v>24</v>
      </c>
      <c r="D82" s="28"/>
      <c r="E82" s="28"/>
      <c r="F82" s="23" t="str">
        <f>IF(E18="","",E18)</f>
        <v>Vyplň údaj</v>
      </c>
      <c r="G82" s="28"/>
      <c r="H82" s="28"/>
      <c r="I82" s="25" t="s">
        <v>27</v>
      </c>
      <c r="J82" s="26"/>
      <c r="K82" s="28"/>
      <c r="L82" s="8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10.4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8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1" customFormat="1" ht="29.25" customHeight="1">
      <c r="A84" s="113"/>
      <c r="B84" s="114"/>
      <c r="C84" s="115" t="s">
        <v>192</v>
      </c>
      <c r="D84" s="116" t="s">
        <v>49</v>
      </c>
      <c r="E84" s="116" t="s">
        <v>45</v>
      </c>
      <c r="F84" s="116" t="s">
        <v>46</v>
      </c>
      <c r="G84" s="116" t="s">
        <v>193</v>
      </c>
      <c r="H84" s="116" t="s">
        <v>194</v>
      </c>
      <c r="I84" s="116" t="s">
        <v>195</v>
      </c>
      <c r="J84" s="116" t="s">
        <v>180</v>
      </c>
      <c r="K84" s="117" t="s">
        <v>196</v>
      </c>
      <c r="L84" s="118"/>
      <c r="M84" s="53" t="s">
        <v>3</v>
      </c>
      <c r="N84" s="54" t="s">
        <v>34</v>
      </c>
      <c r="O84" s="54" t="s">
        <v>197</v>
      </c>
      <c r="P84" s="54" t="s">
        <v>198</v>
      </c>
      <c r="Q84" s="54" t="s">
        <v>199</v>
      </c>
      <c r="R84" s="54" t="s">
        <v>200</v>
      </c>
      <c r="S84" s="54" t="s">
        <v>201</v>
      </c>
      <c r="T84" s="55" t="s">
        <v>202</v>
      </c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63" s="2" customFormat="1" ht="22.9" customHeight="1">
      <c r="A85" s="28"/>
      <c r="B85" s="29"/>
      <c r="C85" s="60" t="s">
        <v>203</v>
      </c>
      <c r="D85" s="28"/>
      <c r="E85" s="28"/>
      <c r="F85" s="28"/>
      <c r="G85" s="28"/>
      <c r="H85" s="28"/>
      <c r="I85" s="28"/>
      <c r="J85" s="119">
        <f>J86+J113+J130</f>
        <v>0</v>
      </c>
      <c r="K85" s="28"/>
      <c r="L85" s="29"/>
      <c r="M85" s="56"/>
      <c r="N85" s="47"/>
      <c r="O85" s="57"/>
      <c r="P85" s="120" t="e">
        <f>P86+P113+#REF!+P130</f>
        <v>#REF!</v>
      </c>
      <c r="Q85" s="57"/>
      <c r="R85" s="120" t="e">
        <f>R86+R113+#REF!+R130</f>
        <v>#REF!</v>
      </c>
      <c r="S85" s="57"/>
      <c r="T85" s="121" t="e">
        <f>T86+T113+#REF!+T130</f>
        <v>#REF!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T85" s="16" t="s">
        <v>63</v>
      </c>
      <c r="AU85" s="16" t="s">
        <v>181</v>
      </c>
      <c r="BK85" s="122" t="e">
        <f>BK86+BK113+#REF!+BK130</f>
        <v>#REF!</v>
      </c>
    </row>
    <row r="86" spans="2:63" s="12" customFormat="1" ht="25.9" customHeight="1">
      <c r="B86" s="123"/>
      <c r="D86" s="124" t="s">
        <v>63</v>
      </c>
      <c r="E86" s="125" t="s">
        <v>204</v>
      </c>
      <c r="F86" s="125" t="s">
        <v>205</v>
      </c>
      <c r="J86" s="126">
        <f>J87+J102+J110</f>
        <v>0</v>
      </c>
      <c r="L86" s="123"/>
      <c r="M86" s="127"/>
      <c r="N86" s="128"/>
      <c r="O86" s="128"/>
      <c r="P86" s="129" t="e">
        <f>#REF!+#REF!+#REF!+#REF!+#REF!+#REF!+#REF!+P87+P102+P110</f>
        <v>#REF!</v>
      </c>
      <c r="Q86" s="128"/>
      <c r="R86" s="129" t="e">
        <f>#REF!+#REF!+#REF!+#REF!+#REF!+#REF!+#REF!+R87+R102+R110</f>
        <v>#REF!</v>
      </c>
      <c r="S86" s="128"/>
      <c r="T86" s="130" t="e">
        <f>#REF!+#REF!+#REF!+#REF!+#REF!+#REF!+#REF!+T87+T102+T110</f>
        <v>#REF!</v>
      </c>
      <c r="AR86" s="124" t="s">
        <v>70</v>
      </c>
      <c r="AT86" s="131" t="s">
        <v>63</v>
      </c>
      <c r="AU86" s="131" t="s">
        <v>64</v>
      </c>
      <c r="AY86" s="124" t="s">
        <v>206</v>
      </c>
      <c r="BK86" s="132" t="e">
        <f>#REF!+#REF!+#REF!+#REF!+#REF!+#REF!+#REF!+BK87+BK102+BK110</f>
        <v>#REF!</v>
      </c>
    </row>
    <row r="87" spans="2:63" s="12" customFormat="1" ht="22.9" customHeight="1">
      <c r="B87" s="123"/>
      <c r="C87" s="198"/>
      <c r="D87" s="199" t="s">
        <v>63</v>
      </c>
      <c r="E87" s="200" t="s">
        <v>212</v>
      </c>
      <c r="F87" s="200" t="s">
        <v>217</v>
      </c>
      <c r="G87" s="198"/>
      <c r="H87" s="198"/>
      <c r="I87" s="198"/>
      <c r="J87" s="201">
        <f>SUM(J88:J101)</f>
        <v>0</v>
      </c>
      <c r="K87" s="198"/>
      <c r="L87" s="123"/>
      <c r="M87" s="127"/>
      <c r="N87" s="128"/>
      <c r="O87" s="128"/>
      <c r="P87" s="129">
        <f>SUM(P88:P101)</f>
        <v>344.23049</v>
      </c>
      <c r="Q87" s="128"/>
      <c r="R87" s="129">
        <f>SUM(R88:R101)</f>
        <v>45.431705599999994</v>
      </c>
      <c r="S87" s="128"/>
      <c r="T87" s="130">
        <f>SUM(T88:T101)</f>
        <v>0</v>
      </c>
      <c r="AR87" s="124" t="s">
        <v>70</v>
      </c>
      <c r="AT87" s="131" t="s">
        <v>63</v>
      </c>
      <c r="AU87" s="131" t="s">
        <v>70</v>
      </c>
      <c r="AY87" s="124" t="s">
        <v>206</v>
      </c>
      <c r="BK87" s="132">
        <f>SUM(BK88:BK101)</f>
        <v>0</v>
      </c>
    </row>
    <row r="88" spans="1:65" s="2" customFormat="1" ht="24.25" customHeight="1">
      <c r="A88" s="28"/>
      <c r="B88" s="135"/>
      <c r="C88" s="136">
        <v>1</v>
      </c>
      <c r="D88" s="136" t="s">
        <v>207</v>
      </c>
      <c r="E88" s="137" t="s">
        <v>290</v>
      </c>
      <c r="F88" s="138" t="s">
        <v>291</v>
      </c>
      <c r="G88" s="139" t="s">
        <v>216</v>
      </c>
      <c r="H88" s="140">
        <v>2</v>
      </c>
      <c r="I88" s="189"/>
      <c r="J88" s="141">
        <f>H88*I88</f>
        <v>0</v>
      </c>
      <c r="K88" s="138"/>
      <c r="L88" s="29"/>
      <c r="M88" s="142" t="s">
        <v>3</v>
      </c>
      <c r="N88" s="143" t="s">
        <v>35</v>
      </c>
      <c r="O88" s="144">
        <v>0.239</v>
      </c>
      <c r="P88" s="144">
        <f>O88*H88</f>
        <v>0.478</v>
      </c>
      <c r="Q88" s="144">
        <v>0.1295</v>
      </c>
      <c r="R88" s="144">
        <f>Q88*H88</f>
        <v>0.259</v>
      </c>
      <c r="S88" s="144">
        <v>0</v>
      </c>
      <c r="T88" s="145">
        <f>S88*H88</f>
        <v>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R88" s="146" t="s">
        <v>208</v>
      </c>
      <c r="AT88" s="146" t="s">
        <v>207</v>
      </c>
      <c r="AU88" s="146" t="s">
        <v>72</v>
      </c>
      <c r="AY88" s="16" t="s">
        <v>206</v>
      </c>
      <c r="BE88" s="147">
        <f>IF(N88="základní",J88,0)</f>
        <v>0</v>
      </c>
      <c r="BF88" s="147">
        <f>IF(N88="snížená",J88,0)</f>
        <v>0</v>
      </c>
      <c r="BG88" s="147">
        <f>IF(N88="zákl. přenesená",J88,0)</f>
        <v>0</v>
      </c>
      <c r="BH88" s="147">
        <f>IF(N88="sníž. přenesená",J88,0)</f>
        <v>0</v>
      </c>
      <c r="BI88" s="147">
        <f>IF(N88="nulová",J88,0)</f>
        <v>0</v>
      </c>
      <c r="BJ88" s="16" t="s">
        <v>70</v>
      </c>
      <c r="BK88" s="147">
        <f>ROUND(I88*H88,2)</f>
        <v>0</v>
      </c>
      <c r="BL88" s="16" t="s">
        <v>208</v>
      </c>
      <c r="BM88" s="146" t="s">
        <v>218</v>
      </c>
    </row>
    <row r="89" spans="1:65" s="2" customFormat="1" ht="27.5" customHeight="1">
      <c r="A89" s="28"/>
      <c r="B89" s="135"/>
      <c r="C89" s="136">
        <v>2</v>
      </c>
      <c r="D89" s="136" t="s">
        <v>207</v>
      </c>
      <c r="E89" s="137" t="s">
        <v>292</v>
      </c>
      <c r="F89" s="138" t="s">
        <v>293</v>
      </c>
      <c r="G89" s="139" t="s">
        <v>216</v>
      </c>
      <c r="H89" s="140">
        <v>20</v>
      </c>
      <c r="I89" s="189"/>
      <c r="J89" s="141">
        <f>H89*I89</f>
        <v>0</v>
      </c>
      <c r="K89" s="138"/>
      <c r="L89" s="29"/>
      <c r="M89" s="142" t="s">
        <v>3</v>
      </c>
      <c r="N89" s="143" t="s">
        <v>35</v>
      </c>
      <c r="O89" s="144">
        <v>1.442</v>
      </c>
      <c r="P89" s="144">
        <f>O89*H89</f>
        <v>28.84</v>
      </c>
      <c r="Q89" s="144">
        <v>2.25634</v>
      </c>
      <c r="R89" s="144">
        <f>Q89*H89</f>
        <v>45.126799999999996</v>
      </c>
      <c r="S89" s="144">
        <v>0</v>
      </c>
      <c r="T89" s="145">
        <f>S89*H89</f>
        <v>0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R89" s="146" t="s">
        <v>208</v>
      </c>
      <c r="AT89" s="146" t="s">
        <v>207</v>
      </c>
      <c r="AU89" s="146" t="s">
        <v>72</v>
      </c>
      <c r="AY89" s="16" t="s">
        <v>206</v>
      </c>
      <c r="BE89" s="147">
        <f>IF(N89="základní",J89,0)</f>
        <v>0</v>
      </c>
      <c r="BF89" s="147">
        <f>IF(N89="snížená",J89,0)</f>
        <v>0</v>
      </c>
      <c r="BG89" s="147">
        <f>IF(N89="zákl. přenesená",J89,0)</f>
        <v>0</v>
      </c>
      <c r="BH89" s="147">
        <f>IF(N89="sníž. přenesená",J89,0)</f>
        <v>0</v>
      </c>
      <c r="BI89" s="147">
        <f>IF(N89="nulová",J89,0)</f>
        <v>0</v>
      </c>
      <c r="BJ89" s="16" t="s">
        <v>70</v>
      </c>
      <c r="BK89" s="147">
        <f>ROUND(I89*H89,2)</f>
        <v>0</v>
      </c>
      <c r="BL89" s="16" t="s">
        <v>208</v>
      </c>
      <c r="BM89" s="146" t="s">
        <v>219</v>
      </c>
    </row>
    <row r="90" spans="2:51" s="13" customFormat="1" ht="12">
      <c r="B90" s="151"/>
      <c r="D90" s="150" t="s">
        <v>209</v>
      </c>
      <c r="E90" s="152" t="s">
        <v>3</v>
      </c>
      <c r="F90" s="153" t="s">
        <v>333</v>
      </c>
      <c r="H90" s="154">
        <v>10</v>
      </c>
      <c r="L90" s="151"/>
      <c r="M90" s="155"/>
      <c r="N90" s="156"/>
      <c r="O90" s="156"/>
      <c r="P90" s="156"/>
      <c r="Q90" s="156"/>
      <c r="R90" s="156"/>
      <c r="S90" s="156"/>
      <c r="T90" s="157"/>
      <c r="AT90" s="152" t="s">
        <v>209</v>
      </c>
      <c r="AU90" s="152" t="s">
        <v>72</v>
      </c>
      <c r="AV90" s="13" t="s">
        <v>72</v>
      </c>
      <c r="AW90" s="13" t="s">
        <v>26</v>
      </c>
      <c r="AX90" s="13" t="s">
        <v>64</v>
      </c>
      <c r="AY90" s="152" t="s">
        <v>206</v>
      </c>
    </row>
    <row r="91" spans="1:65" s="2" customFormat="1" ht="24.25" customHeight="1">
      <c r="A91" s="28"/>
      <c r="B91" s="135"/>
      <c r="C91" s="136">
        <v>3</v>
      </c>
      <c r="D91" s="136" t="s">
        <v>207</v>
      </c>
      <c r="E91" s="137" t="s">
        <v>294</v>
      </c>
      <c r="F91" s="138" t="s">
        <v>295</v>
      </c>
      <c r="G91" s="139" t="s">
        <v>216</v>
      </c>
      <c r="H91" s="140">
        <v>2</v>
      </c>
      <c r="I91" s="189"/>
      <c r="J91" s="141">
        <f>H91*I91</f>
        <v>0</v>
      </c>
      <c r="K91" s="138"/>
      <c r="L91" s="29"/>
      <c r="M91" s="142" t="s">
        <v>3</v>
      </c>
      <c r="N91" s="143" t="s">
        <v>35</v>
      </c>
      <c r="O91" s="144">
        <v>0.126</v>
      </c>
      <c r="P91" s="144">
        <f>O91*H91</f>
        <v>0.252</v>
      </c>
      <c r="Q91" s="144">
        <v>0.00021</v>
      </c>
      <c r="R91" s="144">
        <f>Q91*H91</f>
        <v>0.00042</v>
      </c>
      <c r="S91" s="144">
        <v>0</v>
      </c>
      <c r="T91" s="145">
        <f>S91*H91</f>
        <v>0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R91" s="146" t="s">
        <v>208</v>
      </c>
      <c r="AT91" s="146" t="s">
        <v>207</v>
      </c>
      <c r="AU91" s="146" t="s">
        <v>72</v>
      </c>
      <c r="AY91" s="16" t="s">
        <v>206</v>
      </c>
      <c r="BE91" s="147">
        <f>IF(N91="základní",J91,0)</f>
        <v>0</v>
      </c>
      <c r="BF91" s="147">
        <f>IF(N91="snížená",J91,0)</f>
        <v>0</v>
      </c>
      <c r="BG91" s="147">
        <f>IF(N91="zákl. přenesená",J91,0)</f>
        <v>0</v>
      </c>
      <c r="BH91" s="147">
        <f>IF(N91="sníž. přenesená",J91,0)</f>
        <v>0</v>
      </c>
      <c r="BI91" s="147">
        <f>IF(N91="nulová",J91,0)</f>
        <v>0</v>
      </c>
      <c r="BJ91" s="16" t="s">
        <v>70</v>
      </c>
      <c r="BK91" s="147">
        <f>ROUND(I91*H91,2)</f>
        <v>0</v>
      </c>
      <c r="BL91" s="16" t="s">
        <v>208</v>
      </c>
      <c r="BM91" s="146" t="s">
        <v>220</v>
      </c>
    </row>
    <row r="92" spans="1:65" s="2" customFormat="1" ht="24.25" customHeight="1">
      <c r="A92" s="28"/>
      <c r="B92" s="135"/>
      <c r="C92" s="136">
        <v>4</v>
      </c>
      <c r="D92" s="136" t="s">
        <v>207</v>
      </c>
      <c r="E92" s="137" t="s">
        <v>296</v>
      </c>
      <c r="F92" s="203" t="s">
        <v>297</v>
      </c>
      <c r="G92" s="204" t="s">
        <v>89</v>
      </c>
      <c r="H92" s="205">
        <v>844.64</v>
      </c>
      <c r="I92" s="189"/>
      <c r="J92" s="141">
        <f>H92*I92</f>
        <v>0</v>
      </c>
      <c r="K92" s="138"/>
      <c r="L92" s="29"/>
      <c r="M92" s="142" t="s">
        <v>3</v>
      </c>
      <c r="N92" s="143" t="s">
        <v>35</v>
      </c>
      <c r="O92" s="144">
        <v>0.308</v>
      </c>
      <c r="P92" s="144">
        <f>O92*H92</f>
        <v>260.14912</v>
      </c>
      <c r="Q92" s="144">
        <v>4E-05</v>
      </c>
      <c r="R92" s="144">
        <f>Q92*H92</f>
        <v>0.0337856</v>
      </c>
      <c r="S92" s="144">
        <v>0</v>
      </c>
      <c r="T92" s="145">
        <f>S92*H92</f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R92" s="146" t="s">
        <v>208</v>
      </c>
      <c r="AT92" s="146" t="s">
        <v>207</v>
      </c>
      <c r="AU92" s="146" t="s">
        <v>72</v>
      </c>
      <c r="AY92" s="16" t="s">
        <v>206</v>
      </c>
      <c r="BE92" s="147">
        <f>IF(N92="základní",J92,0)</f>
        <v>0</v>
      </c>
      <c r="BF92" s="147">
        <f>IF(N92="snížená",J92,0)</f>
        <v>0</v>
      </c>
      <c r="BG92" s="147">
        <f>IF(N92="zákl. přenesená",J92,0)</f>
        <v>0</v>
      </c>
      <c r="BH92" s="147">
        <f>IF(N92="sníž. přenesená",J92,0)</f>
        <v>0</v>
      </c>
      <c r="BI92" s="147">
        <f>IF(N92="nulová",J92,0)</f>
        <v>0</v>
      </c>
      <c r="BJ92" s="16" t="s">
        <v>70</v>
      </c>
      <c r="BK92" s="147">
        <f>ROUND(I92*H92,2)</f>
        <v>0</v>
      </c>
      <c r="BL92" s="16" t="s">
        <v>208</v>
      </c>
      <c r="BM92" s="146" t="s">
        <v>221</v>
      </c>
    </row>
    <row r="93" spans="2:51" s="13" customFormat="1" ht="12">
      <c r="B93" s="151"/>
      <c r="D93" s="150" t="s">
        <v>209</v>
      </c>
      <c r="E93" s="152" t="s">
        <v>3</v>
      </c>
      <c r="F93" s="206" t="s">
        <v>334</v>
      </c>
      <c r="G93" s="207"/>
      <c r="H93" s="208">
        <v>844.64</v>
      </c>
      <c r="L93" s="151"/>
      <c r="M93" s="155"/>
      <c r="N93" s="156"/>
      <c r="O93" s="156"/>
      <c r="P93" s="156"/>
      <c r="Q93" s="156"/>
      <c r="R93" s="156"/>
      <c r="S93" s="156"/>
      <c r="T93" s="157"/>
      <c r="AT93" s="152" t="s">
        <v>209</v>
      </c>
      <c r="AU93" s="152" t="s">
        <v>72</v>
      </c>
      <c r="AV93" s="13" t="s">
        <v>72</v>
      </c>
      <c r="AW93" s="13" t="s">
        <v>26</v>
      </c>
      <c r="AX93" s="13" t="s">
        <v>64</v>
      </c>
      <c r="AY93" s="152" t="s">
        <v>206</v>
      </c>
    </row>
    <row r="94" spans="1:65" s="2" customFormat="1" ht="16.5" customHeight="1">
      <c r="A94" s="28"/>
      <c r="B94" s="135"/>
      <c r="C94" s="136">
        <v>5</v>
      </c>
      <c r="D94" s="136" t="s">
        <v>207</v>
      </c>
      <c r="E94" s="137" t="s">
        <v>298</v>
      </c>
      <c r="F94" s="138" t="s">
        <v>299</v>
      </c>
      <c r="G94" s="139" t="s">
        <v>89</v>
      </c>
      <c r="H94" s="140">
        <f>H99</f>
        <v>1002.182</v>
      </c>
      <c r="I94" s="189"/>
      <c r="J94" s="141">
        <f>H94*I94</f>
        <v>0</v>
      </c>
      <c r="K94" s="138"/>
      <c r="L94" s="29"/>
      <c r="M94" s="142" t="s">
        <v>3</v>
      </c>
      <c r="N94" s="143" t="s">
        <v>35</v>
      </c>
      <c r="O94" s="144">
        <v>0.035</v>
      </c>
      <c r="P94" s="144">
        <f>O94*H94</f>
        <v>35.076370000000004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R94" s="146" t="s">
        <v>208</v>
      </c>
      <c r="AT94" s="146" t="s">
        <v>207</v>
      </c>
      <c r="AU94" s="146" t="s">
        <v>72</v>
      </c>
      <c r="AY94" s="16" t="s">
        <v>206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6" t="s">
        <v>70</v>
      </c>
      <c r="BK94" s="147">
        <f>ROUND(I94*H94,2)</f>
        <v>0</v>
      </c>
      <c r="BL94" s="16" t="s">
        <v>208</v>
      </c>
      <c r="BM94" s="146" t="s">
        <v>222</v>
      </c>
    </row>
    <row r="95" spans="2:51" s="13" customFormat="1" ht="12">
      <c r="B95" s="151"/>
      <c r="D95" s="150" t="s">
        <v>209</v>
      </c>
      <c r="F95" s="153" t="s">
        <v>335</v>
      </c>
      <c r="H95" s="154">
        <v>187.387</v>
      </c>
      <c r="L95" s="151"/>
      <c r="M95" s="155"/>
      <c r="N95" s="156"/>
      <c r="O95" s="156"/>
      <c r="P95" s="156"/>
      <c r="Q95" s="156"/>
      <c r="R95" s="156"/>
      <c r="S95" s="156"/>
      <c r="T95" s="157"/>
      <c r="AT95" s="152" t="s">
        <v>209</v>
      </c>
      <c r="AU95" s="152" t="s">
        <v>72</v>
      </c>
      <c r="AV95" s="13" t="s">
        <v>72</v>
      </c>
      <c r="AW95" s="13" t="s">
        <v>4</v>
      </c>
      <c r="AX95" s="13" t="s">
        <v>70</v>
      </c>
      <c r="AY95" s="152" t="s">
        <v>206</v>
      </c>
    </row>
    <row r="96" spans="2:51" s="13" customFormat="1" ht="12">
      <c r="B96" s="151"/>
      <c r="D96" s="150" t="s">
        <v>209</v>
      </c>
      <c r="F96" s="153" t="s">
        <v>336</v>
      </c>
      <c r="H96" s="154">
        <v>338.16</v>
      </c>
      <c r="L96" s="151"/>
      <c r="M96" s="155"/>
      <c r="N96" s="156"/>
      <c r="O96" s="156"/>
      <c r="P96" s="156"/>
      <c r="Q96" s="156"/>
      <c r="R96" s="156"/>
      <c r="S96" s="156"/>
      <c r="T96" s="157"/>
      <c r="AT96" s="152" t="s">
        <v>209</v>
      </c>
      <c r="AU96" s="152" t="s">
        <v>72</v>
      </c>
      <c r="AV96" s="13" t="s">
        <v>72</v>
      </c>
      <c r="AW96" s="13" t="s">
        <v>4</v>
      </c>
      <c r="AX96" s="13" t="s">
        <v>70</v>
      </c>
      <c r="AY96" s="152" t="s">
        <v>206</v>
      </c>
    </row>
    <row r="97" spans="2:51" s="13" customFormat="1" ht="12">
      <c r="B97" s="151"/>
      <c r="D97" s="150" t="s">
        <v>209</v>
      </c>
      <c r="F97" s="153" t="s">
        <v>337</v>
      </c>
      <c r="H97" s="154">
        <v>324.82</v>
      </c>
      <c r="L97" s="151"/>
      <c r="M97" s="155"/>
      <c r="N97" s="156"/>
      <c r="O97" s="156"/>
      <c r="P97" s="156"/>
      <c r="Q97" s="156"/>
      <c r="R97" s="156"/>
      <c r="S97" s="156"/>
      <c r="T97" s="157"/>
      <c r="AT97" s="152" t="s">
        <v>209</v>
      </c>
      <c r="AU97" s="152" t="s">
        <v>72</v>
      </c>
      <c r="AV97" s="13" t="s">
        <v>72</v>
      </c>
      <c r="AW97" s="13" t="s">
        <v>4</v>
      </c>
      <c r="AX97" s="13" t="s">
        <v>70</v>
      </c>
      <c r="AY97" s="152" t="s">
        <v>206</v>
      </c>
    </row>
    <row r="98" spans="2:51" s="13" customFormat="1" ht="12">
      <c r="B98" s="151"/>
      <c r="D98" s="150" t="s">
        <v>209</v>
      </c>
      <c r="F98" s="153" t="s">
        <v>338</v>
      </c>
      <c r="H98" s="154">
        <v>151.815</v>
      </c>
      <c r="L98" s="151"/>
      <c r="M98" s="155"/>
      <c r="N98" s="156"/>
      <c r="O98" s="156"/>
      <c r="P98" s="156"/>
      <c r="Q98" s="156"/>
      <c r="R98" s="156"/>
      <c r="S98" s="156"/>
      <c r="T98" s="157"/>
      <c r="AT98" s="152" t="s">
        <v>209</v>
      </c>
      <c r="AU98" s="152" t="s">
        <v>72</v>
      </c>
      <c r="AV98" s="13" t="s">
        <v>72</v>
      </c>
      <c r="AW98" s="13" t="s">
        <v>4</v>
      </c>
      <c r="AX98" s="13" t="s">
        <v>70</v>
      </c>
      <c r="AY98" s="152" t="s">
        <v>206</v>
      </c>
    </row>
    <row r="99" spans="2:51" s="14" customFormat="1" ht="12">
      <c r="B99" s="158"/>
      <c r="D99" s="150" t="s">
        <v>209</v>
      </c>
      <c r="E99" s="159" t="s">
        <v>3</v>
      </c>
      <c r="F99" s="160" t="s">
        <v>210</v>
      </c>
      <c r="H99" s="209">
        <f>SUM(H95:H98)</f>
        <v>1002.182</v>
      </c>
      <c r="L99" s="158"/>
      <c r="M99" s="161"/>
      <c r="N99" s="162"/>
      <c r="O99" s="162"/>
      <c r="P99" s="162"/>
      <c r="Q99" s="162"/>
      <c r="R99" s="162"/>
      <c r="S99" s="162"/>
      <c r="T99" s="163"/>
      <c r="AT99" s="159" t="s">
        <v>209</v>
      </c>
      <c r="AU99" s="159" t="s">
        <v>72</v>
      </c>
      <c r="AV99" s="14" t="s">
        <v>208</v>
      </c>
      <c r="AW99" s="14" t="s">
        <v>26</v>
      </c>
      <c r="AX99" s="14" t="s">
        <v>70</v>
      </c>
      <c r="AY99" s="159" t="s">
        <v>206</v>
      </c>
    </row>
    <row r="100" spans="1:65" s="2" customFormat="1" ht="16.5" customHeight="1">
      <c r="A100" s="28"/>
      <c r="B100" s="135"/>
      <c r="C100" s="136">
        <v>6</v>
      </c>
      <c r="D100" s="136" t="s">
        <v>207</v>
      </c>
      <c r="E100" s="137" t="s">
        <v>300</v>
      </c>
      <c r="F100" s="138" t="s">
        <v>301</v>
      </c>
      <c r="G100" s="139" t="s">
        <v>302</v>
      </c>
      <c r="H100" s="140">
        <v>25</v>
      </c>
      <c r="I100" s="189"/>
      <c r="J100" s="141">
        <f aca="true" t="shared" si="0" ref="J100:J101">H100*I100</f>
        <v>0</v>
      </c>
      <c r="K100" s="138"/>
      <c r="L100" s="29"/>
      <c r="M100" s="142" t="s">
        <v>3</v>
      </c>
      <c r="N100" s="143" t="s">
        <v>35</v>
      </c>
      <c r="O100" s="144">
        <v>0.299</v>
      </c>
      <c r="P100" s="144">
        <f>O100*H100</f>
        <v>7.475</v>
      </c>
      <c r="Q100" s="144">
        <v>0.00018</v>
      </c>
      <c r="R100" s="144">
        <f>Q100*H100</f>
        <v>0.0045000000000000005</v>
      </c>
      <c r="S100" s="144">
        <v>0</v>
      </c>
      <c r="T100" s="145">
        <f>S100*H100</f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46" t="s">
        <v>208</v>
      </c>
      <c r="AT100" s="146" t="s">
        <v>207</v>
      </c>
      <c r="AU100" s="146" t="s">
        <v>72</v>
      </c>
      <c r="AY100" s="16" t="s">
        <v>206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6" t="s">
        <v>70</v>
      </c>
      <c r="BK100" s="147">
        <f>ROUND(I100*H100,2)</f>
        <v>0</v>
      </c>
      <c r="BL100" s="16" t="s">
        <v>208</v>
      </c>
      <c r="BM100" s="146" t="s">
        <v>223</v>
      </c>
    </row>
    <row r="101" spans="1:65" s="2" customFormat="1" ht="16.5" customHeight="1">
      <c r="A101" s="169"/>
      <c r="B101" s="135"/>
      <c r="C101" s="136">
        <v>7</v>
      </c>
      <c r="D101" s="136" t="s">
        <v>207</v>
      </c>
      <c r="E101" s="137" t="s">
        <v>303</v>
      </c>
      <c r="F101" s="138" t="s">
        <v>304</v>
      </c>
      <c r="G101" s="139" t="s">
        <v>302</v>
      </c>
      <c r="H101" s="140">
        <v>40</v>
      </c>
      <c r="I101" s="189"/>
      <c r="J101" s="141">
        <f t="shared" si="0"/>
        <v>0</v>
      </c>
      <c r="K101" s="138"/>
      <c r="L101" s="29"/>
      <c r="M101" s="142" t="s">
        <v>3</v>
      </c>
      <c r="N101" s="143" t="s">
        <v>35</v>
      </c>
      <c r="O101" s="144">
        <v>0.299</v>
      </c>
      <c r="P101" s="144">
        <f>O101*H101</f>
        <v>11.959999999999999</v>
      </c>
      <c r="Q101" s="144">
        <v>0.00018</v>
      </c>
      <c r="R101" s="144">
        <f>Q101*H101</f>
        <v>0.007200000000000001</v>
      </c>
      <c r="S101" s="144">
        <v>0</v>
      </c>
      <c r="T101" s="145">
        <f>S101*H101</f>
        <v>0</v>
      </c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R101" s="146" t="s">
        <v>208</v>
      </c>
      <c r="AT101" s="146" t="s">
        <v>207</v>
      </c>
      <c r="AU101" s="146" t="s">
        <v>72</v>
      </c>
      <c r="AY101" s="16" t="s">
        <v>206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6" t="s">
        <v>70</v>
      </c>
      <c r="BK101" s="147">
        <f>ROUND(I101*H101,2)</f>
        <v>0</v>
      </c>
      <c r="BL101" s="16" t="s">
        <v>208</v>
      </c>
      <c r="BM101" s="146" t="s">
        <v>223</v>
      </c>
    </row>
    <row r="102" spans="2:63" s="12" customFormat="1" ht="22.9" customHeight="1">
      <c r="B102" s="123"/>
      <c r="D102" s="124" t="s">
        <v>63</v>
      </c>
      <c r="E102" s="133" t="s">
        <v>224</v>
      </c>
      <c r="F102" s="133" t="s">
        <v>225</v>
      </c>
      <c r="J102" s="134">
        <f>SUM(J103:J109)</f>
        <v>0</v>
      </c>
      <c r="L102" s="123"/>
      <c r="M102" s="127"/>
      <c r="N102" s="128"/>
      <c r="O102" s="128"/>
      <c r="P102" s="129">
        <f>SUM(P103:P109)</f>
        <v>14.118386099999999</v>
      </c>
      <c r="Q102" s="128"/>
      <c r="R102" s="129">
        <f>SUM(R103:R109)</f>
        <v>0</v>
      </c>
      <c r="S102" s="128"/>
      <c r="T102" s="130">
        <f>SUM(T103:T109)</f>
        <v>0</v>
      </c>
      <c r="AR102" s="124" t="s">
        <v>70</v>
      </c>
      <c r="AT102" s="131" t="s">
        <v>63</v>
      </c>
      <c r="AU102" s="131" t="s">
        <v>70</v>
      </c>
      <c r="AY102" s="124" t="s">
        <v>206</v>
      </c>
      <c r="BK102" s="132">
        <f>SUM(BK103:BK109)</f>
        <v>0</v>
      </c>
    </row>
    <row r="103" spans="1:65" s="2" customFormat="1" ht="24.25" customHeight="1">
      <c r="A103" s="28"/>
      <c r="B103" s="135"/>
      <c r="C103" s="136">
        <v>8</v>
      </c>
      <c r="D103" s="136" t="s">
        <v>207</v>
      </c>
      <c r="E103" s="137" t="s">
        <v>226</v>
      </c>
      <c r="F103" s="138" t="s">
        <v>227</v>
      </c>
      <c r="G103" s="139" t="s">
        <v>213</v>
      </c>
      <c r="H103" s="140">
        <f>H107+H108+H109</f>
        <v>4.25894</v>
      </c>
      <c r="I103" s="189"/>
      <c r="J103" s="141">
        <f aca="true" t="shared" si="1" ref="J103:J105">H103*I103</f>
        <v>0</v>
      </c>
      <c r="K103" s="138"/>
      <c r="L103" s="29"/>
      <c r="M103" s="142" t="s">
        <v>3</v>
      </c>
      <c r="N103" s="143" t="s">
        <v>35</v>
      </c>
      <c r="O103" s="144">
        <v>3.01</v>
      </c>
      <c r="P103" s="144">
        <f>O103*H103</f>
        <v>12.8194094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46" t="s">
        <v>208</v>
      </c>
      <c r="AT103" s="146" t="s">
        <v>207</v>
      </c>
      <c r="AU103" s="146" t="s">
        <v>72</v>
      </c>
      <c r="AY103" s="16" t="s">
        <v>206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6" t="s">
        <v>70</v>
      </c>
      <c r="BK103" s="147">
        <f>ROUND(I103*H103,2)</f>
        <v>0</v>
      </c>
      <c r="BL103" s="16" t="s">
        <v>208</v>
      </c>
      <c r="BM103" s="146" t="s">
        <v>228</v>
      </c>
    </row>
    <row r="104" spans="1:65" s="2" customFormat="1" ht="21.75" customHeight="1">
      <c r="A104" s="28"/>
      <c r="B104" s="135"/>
      <c r="C104" s="136">
        <v>9</v>
      </c>
      <c r="D104" s="136" t="s">
        <v>207</v>
      </c>
      <c r="E104" s="137" t="s">
        <v>229</v>
      </c>
      <c r="F104" s="138" t="s">
        <v>230</v>
      </c>
      <c r="G104" s="139" t="s">
        <v>213</v>
      </c>
      <c r="H104" s="140">
        <f>H103</f>
        <v>4.25894</v>
      </c>
      <c r="I104" s="189"/>
      <c r="J104" s="141">
        <f t="shared" si="1"/>
        <v>0</v>
      </c>
      <c r="K104" s="138"/>
      <c r="L104" s="29"/>
      <c r="M104" s="142" t="s">
        <v>3</v>
      </c>
      <c r="N104" s="143" t="s">
        <v>35</v>
      </c>
      <c r="O104" s="144">
        <v>0.125</v>
      </c>
      <c r="P104" s="144">
        <f>O104*H104</f>
        <v>0.5323675</v>
      </c>
      <c r="Q104" s="144">
        <v>0</v>
      </c>
      <c r="R104" s="144">
        <f>Q104*H104</f>
        <v>0</v>
      </c>
      <c r="S104" s="144">
        <v>0</v>
      </c>
      <c r="T104" s="145">
        <f>S104*H104</f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46" t="s">
        <v>208</v>
      </c>
      <c r="AT104" s="146" t="s">
        <v>207</v>
      </c>
      <c r="AU104" s="146" t="s">
        <v>72</v>
      </c>
      <c r="AY104" s="16" t="s">
        <v>206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6" t="s">
        <v>70</v>
      </c>
      <c r="BK104" s="147">
        <f>ROUND(I104*H104,2)</f>
        <v>0</v>
      </c>
      <c r="BL104" s="16" t="s">
        <v>208</v>
      </c>
      <c r="BM104" s="146" t="s">
        <v>231</v>
      </c>
    </row>
    <row r="105" spans="1:65" s="2" customFormat="1" ht="24.25" customHeight="1">
      <c r="A105" s="28"/>
      <c r="B105" s="135"/>
      <c r="C105" s="136">
        <v>10</v>
      </c>
      <c r="D105" s="136" t="s">
        <v>207</v>
      </c>
      <c r="E105" s="137" t="s">
        <v>232</v>
      </c>
      <c r="F105" s="138" t="s">
        <v>233</v>
      </c>
      <c r="G105" s="139" t="s">
        <v>213</v>
      </c>
      <c r="H105" s="140">
        <f>H104*30</f>
        <v>127.7682</v>
      </c>
      <c r="I105" s="189"/>
      <c r="J105" s="141">
        <f t="shared" si="1"/>
        <v>0</v>
      </c>
      <c r="K105" s="138"/>
      <c r="L105" s="29"/>
      <c r="M105" s="142" t="s">
        <v>3</v>
      </c>
      <c r="N105" s="143" t="s">
        <v>35</v>
      </c>
      <c r="O105" s="144">
        <v>0.006</v>
      </c>
      <c r="P105" s="144">
        <f>O105*H105</f>
        <v>0.7666092</v>
      </c>
      <c r="Q105" s="144">
        <v>0</v>
      </c>
      <c r="R105" s="144">
        <f>Q105*H105</f>
        <v>0</v>
      </c>
      <c r="S105" s="144">
        <v>0</v>
      </c>
      <c r="T105" s="145">
        <f>S105*H105</f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46" t="s">
        <v>208</v>
      </c>
      <c r="AT105" s="146" t="s">
        <v>207</v>
      </c>
      <c r="AU105" s="146" t="s">
        <v>72</v>
      </c>
      <c r="AY105" s="16" t="s">
        <v>206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6" t="s">
        <v>70</v>
      </c>
      <c r="BK105" s="147">
        <f>ROUND(I105*H105,2)</f>
        <v>0</v>
      </c>
      <c r="BL105" s="16" t="s">
        <v>208</v>
      </c>
      <c r="BM105" s="146" t="s">
        <v>234</v>
      </c>
    </row>
    <row r="106" spans="2:51" s="13" customFormat="1" ht="12">
      <c r="B106" s="151"/>
      <c r="D106" s="150" t="s">
        <v>209</v>
      </c>
      <c r="F106" s="211" t="s">
        <v>343</v>
      </c>
      <c r="H106" s="212">
        <f>H105</f>
        <v>127.7682</v>
      </c>
      <c r="L106" s="151"/>
      <c r="M106" s="155"/>
      <c r="N106" s="156"/>
      <c r="O106" s="156"/>
      <c r="P106" s="156"/>
      <c r="Q106" s="156"/>
      <c r="R106" s="156"/>
      <c r="S106" s="156"/>
      <c r="T106" s="157"/>
      <c r="AT106" s="152" t="s">
        <v>209</v>
      </c>
      <c r="AU106" s="152" t="s">
        <v>72</v>
      </c>
      <c r="AV106" s="13" t="s">
        <v>72</v>
      </c>
      <c r="AW106" s="13" t="s">
        <v>4</v>
      </c>
      <c r="AX106" s="13" t="s">
        <v>70</v>
      </c>
      <c r="AY106" s="152" t="s">
        <v>206</v>
      </c>
    </row>
    <row r="107" spans="1:65" s="2" customFormat="1" ht="24.25" customHeight="1">
      <c r="A107" s="28"/>
      <c r="B107" s="135"/>
      <c r="C107" s="136">
        <v>11</v>
      </c>
      <c r="D107" s="136" t="s">
        <v>207</v>
      </c>
      <c r="E107" s="137" t="s">
        <v>305</v>
      </c>
      <c r="F107" s="138" t="s">
        <v>306</v>
      </c>
      <c r="G107" s="139" t="s">
        <v>213</v>
      </c>
      <c r="H107" s="140">
        <v>0.93</v>
      </c>
      <c r="I107" s="189"/>
      <c r="J107" s="141">
        <f>H107*I107</f>
        <v>0</v>
      </c>
      <c r="K107" s="138"/>
      <c r="L107" s="29"/>
      <c r="M107" s="142" t="s">
        <v>3</v>
      </c>
      <c r="N107" s="143" t="s">
        <v>35</v>
      </c>
      <c r="O107" s="144">
        <v>0</v>
      </c>
      <c r="P107" s="144">
        <f>O107*H107</f>
        <v>0</v>
      </c>
      <c r="Q107" s="144">
        <v>0</v>
      </c>
      <c r="R107" s="144">
        <f>Q107*H107</f>
        <v>0</v>
      </c>
      <c r="S107" s="144">
        <v>0</v>
      </c>
      <c r="T107" s="145">
        <f>S107*H107</f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R107" s="146" t="s">
        <v>208</v>
      </c>
      <c r="AT107" s="146" t="s">
        <v>207</v>
      </c>
      <c r="AU107" s="146" t="s">
        <v>72</v>
      </c>
      <c r="AY107" s="16" t="s">
        <v>206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6" t="s">
        <v>70</v>
      </c>
      <c r="BK107" s="147">
        <f>ROUND(I107*H107,2)</f>
        <v>0</v>
      </c>
      <c r="BL107" s="16" t="s">
        <v>208</v>
      </c>
      <c r="BM107" s="146" t="s">
        <v>235</v>
      </c>
    </row>
    <row r="108" spans="1:65" s="2" customFormat="1" ht="24.25" customHeight="1">
      <c r="A108" s="28"/>
      <c r="B108" s="135"/>
      <c r="C108" s="136">
        <v>12</v>
      </c>
      <c r="D108" s="136" t="s">
        <v>207</v>
      </c>
      <c r="E108" s="137" t="s">
        <v>236</v>
      </c>
      <c r="F108" s="138" t="s">
        <v>237</v>
      </c>
      <c r="G108" s="139" t="s">
        <v>213</v>
      </c>
      <c r="H108" s="140">
        <v>3.09894</v>
      </c>
      <c r="I108" s="189"/>
      <c r="J108" s="141">
        <f aca="true" t="shared" si="2" ref="J108:J109">H108*I108</f>
        <v>0</v>
      </c>
      <c r="K108" s="138"/>
      <c r="L108" s="29"/>
      <c r="M108" s="142" t="s">
        <v>3</v>
      </c>
      <c r="N108" s="143" t="s">
        <v>35</v>
      </c>
      <c r="O108" s="144">
        <v>0</v>
      </c>
      <c r="P108" s="144">
        <f>O108*H108</f>
        <v>0</v>
      </c>
      <c r="Q108" s="144">
        <v>0</v>
      </c>
      <c r="R108" s="144">
        <f>Q108*H108</f>
        <v>0</v>
      </c>
      <c r="S108" s="144">
        <v>0</v>
      </c>
      <c r="T108" s="145">
        <f>S108*H108</f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46" t="s">
        <v>208</v>
      </c>
      <c r="AT108" s="146" t="s">
        <v>207</v>
      </c>
      <c r="AU108" s="146" t="s">
        <v>72</v>
      </c>
      <c r="AY108" s="16" t="s">
        <v>206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6" t="s">
        <v>70</v>
      </c>
      <c r="BK108" s="147">
        <f>ROUND(I108*H108,2)</f>
        <v>0</v>
      </c>
      <c r="BL108" s="16" t="s">
        <v>208</v>
      </c>
      <c r="BM108" s="146" t="s">
        <v>238</v>
      </c>
    </row>
    <row r="109" spans="1:65" s="2" customFormat="1" ht="24.25" customHeight="1">
      <c r="A109" s="28"/>
      <c r="B109" s="135"/>
      <c r="C109" s="136">
        <v>13</v>
      </c>
      <c r="D109" s="136" t="s">
        <v>207</v>
      </c>
      <c r="E109" s="137" t="s">
        <v>239</v>
      </c>
      <c r="F109" s="138" t="s">
        <v>240</v>
      </c>
      <c r="G109" s="139" t="s">
        <v>213</v>
      </c>
      <c r="H109" s="140">
        <f>0.23</f>
        <v>0.23</v>
      </c>
      <c r="I109" s="189"/>
      <c r="J109" s="141">
        <f t="shared" si="2"/>
        <v>0</v>
      </c>
      <c r="K109" s="138"/>
      <c r="L109" s="29"/>
      <c r="M109" s="142" t="s">
        <v>3</v>
      </c>
      <c r="N109" s="143" t="s">
        <v>35</v>
      </c>
      <c r="O109" s="144">
        <v>0</v>
      </c>
      <c r="P109" s="144">
        <f>O109*H109</f>
        <v>0</v>
      </c>
      <c r="Q109" s="144">
        <v>0</v>
      </c>
      <c r="R109" s="144">
        <f>Q109*H109</f>
        <v>0</v>
      </c>
      <c r="S109" s="144">
        <v>0</v>
      </c>
      <c r="T109" s="145">
        <f>S109*H109</f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46" t="s">
        <v>208</v>
      </c>
      <c r="AT109" s="146" t="s">
        <v>207</v>
      </c>
      <c r="AU109" s="146" t="s">
        <v>72</v>
      </c>
      <c r="AY109" s="16" t="s">
        <v>206</v>
      </c>
      <c r="BE109" s="147">
        <f>IF(N109="základní",J109,0)</f>
        <v>0</v>
      </c>
      <c r="BF109" s="147">
        <f>IF(N109="snížená",J109,0)</f>
        <v>0</v>
      </c>
      <c r="BG109" s="147">
        <f>IF(N109="zákl. přenesená",J109,0)</f>
        <v>0</v>
      </c>
      <c r="BH109" s="147">
        <f>IF(N109="sníž. přenesená",J109,0)</f>
        <v>0</v>
      </c>
      <c r="BI109" s="147">
        <f>IF(N109="nulová",J109,0)</f>
        <v>0</v>
      </c>
      <c r="BJ109" s="16" t="s">
        <v>70</v>
      </c>
      <c r="BK109" s="147">
        <f>ROUND(I109*H109,2)</f>
        <v>0</v>
      </c>
      <c r="BL109" s="16" t="s">
        <v>208</v>
      </c>
      <c r="BM109" s="146" t="s">
        <v>241</v>
      </c>
    </row>
    <row r="110" spans="2:63" s="12" customFormat="1" ht="22.9" customHeight="1">
      <c r="B110" s="123"/>
      <c r="D110" s="124" t="s">
        <v>63</v>
      </c>
      <c r="E110" s="133" t="s">
        <v>242</v>
      </c>
      <c r="F110" s="133" t="s">
        <v>243</v>
      </c>
      <c r="J110" s="134">
        <f>J111</f>
        <v>0</v>
      </c>
      <c r="L110" s="123"/>
      <c r="M110" s="127"/>
      <c r="N110" s="128"/>
      <c r="O110" s="128"/>
      <c r="P110" s="129">
        <f>SUM(P111:P111)</f>
        <v>0</v>
      </c>
      <c r="Q110" s="128"/>
      <c r="R110" s="129">
        <f>SUM(R111:R111)</f>
        <v>0</v>
      </c>
      <c r="S110" s="128"/>
      <c r="T110" s="130">
        <f>SUM(T111:T111)</f>
        <v>0</v>
      </c>
      <c r="AR110" s="124" t="s">
        <v>70</v>
      </c>
      <c r="AT110" s="131" t="s">
        <v>63</v>
      </c>
      <c r="AU110" s="131" t="s">
        <v>70</v>
      </c>
      <c r="AY110" s="124" t="s">
        <v>206</v>
      </c>
      <c r="BK110" s="132">
        <f>SUM(BK111:BK111)</f>
        <v>0</v>
      </c>
    </row>
    <row r="111" spans="1:65" s="2" customFormat="1" ht="33" customHeight="1">
      <c r="A111" s="28"/>
      <c r="B111" s="135"/>
      <c r="C111" s="136">
        <v>14</v>
      </c>
      <c r="D111" s="136" t="s">
        <v>207</v>
      </c>
      <c r="E111" s="137" t="s">
        <v>312</v>
      </c>
      <c r="F111" s="138" t="s">
        <v>307</v>
      </c>
      <c r="G111" s="139" t="s">
        <v>247</v>
      </c>
      <c r="H111" s="189">
        <v>0</v>
      </c>
      <c r="I111" s="189"/>
      <c r="J111" s="141">
        <f>H111*I111</f>
        <v>0</v>
      </c>
      <c r="K111" s="138"/>
      <c r="L111" s="29"/>
      <c r="M111" s="142" t="s">
        <v>3</v>
      </c>
      <c r="N111" s="143" t="s">
        <v>35</v>
      </c>
      <c r="O111" s="144">
        <v>2.776</v>
      </c>
      <c r="P111" s="144">
        <f>O111*H111</f>
        <v>0</v>
      </c>
      <c r="Q111" s="144">
        <v>0</v>
      </c>
      <c r="R111" s="144">
        <f>Q111*H111</f>
        <v>0</v>
      </c>
      <c r="S111" s="144">
        <v>0</v>
      </c>
      <c r="T111" s="145">
        <f>S111*H111</f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46" t="s">
        <v>208</v>
      </c>
      <c r="AT111" s="146" t="s">
        <v>207</v>
      </c>
      <c r="AU111" s="146" t="s">
        <v>72</v>
      </c>
      <c r="AY111" s="16" t="s">
        <v>206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6" t="s">
        <v>70</v>
      </c>
      <c r="BK111" s="147">
        <f>ROUND(I111*H111,2)</f>
        <v>0</v>
      </c>
      <c r="BL111" s="16" t="s">
        <v>208</v>
      </c>
      <c r="BM111" s="146" t="s">
        <v>244</v>
      </c>
    </row>
    <row r="112" spans="2:51" s="13" customFormat="1" ht="12">
      <c r="B112" s="151"/>
      <c r="D112" s="150" t="s">
        <v>209</v>
      </c>
      <c r="E112" s="152" t="s">
        <v>3</v>
      </c>
      <c r="F112" s="153"/>
      <c r="H112" s="154"/>
      <c r="L112" s="151"/>
      <c r="M112" s="155"/>
      <c r="N112" s="156"/>
      <c r="O112" s="156"/>
      <c r="P112" s="156"/>
      <c r="Q112" s="156"/>
      <c r="R112" s="156"/>
      <c r="S112" s="156"/>
      <c r="T112" s="157"/>
      <c r="AT112" s="152" t="s">
        <v>209</v>
      </c>
      <c r="AU112" s="152" t="s">
        <v>72</v>
      </c>
      <c r="AV112" s="13" t="s">
        <v>72</v>
      </c>
      <c r="AW112" s="13" t="s">
        <v>26</v>
      </c>
      <c r="AX112" s="13" t="s">
        <v>64</v>
      </c>
      <c r="AY112" s="152" t="s">
        <v>206</v>
      </c>
    </row>
    <row r="113" spans="2:63" s="12" customFormat="1" ht="25.9" customHeight="1">
      <c r="B113" s="123"/>
      <c r="D113" s="124" t="s">
        <v>63</v>
      </c>
      <c r="E113" s="125" t="s">
        <v>245</v>
      </c>
      <c r="F113" s="125" t="s">
        <v>246</v>
      </c>
      <c r="J113" s="126">
        <f>J114+J116+J119+J122+J127</f>
        <v>0</v>
      </c>
      <c r="L113" s="123"/>
      <c r="M113" s="127"/>
      <c r="N113" s="128"/>
      <c r="O113" s="128"/>
      <c r="P113" s="129" t="e">
        <f>#REF!+#REF!+#REF!+#REF!+P114+P119+#REF!+#REF!+P122+#REF!+#REF!+#REF!+#REF!+P127+#REF!</f>
        <v>#REF!</v>
      </c>
      <c r="Q113" s="128"/>
      <c r="R113" s="129" t="e">
        <f>#REF!+#REF!+#REF!+#REF!+R114+R119+#REF!+#REF!+R122+#REF!+#REF!+#REF!+#REF!+R127+#REF!</f>
        <v>#REF!</v>
      </c>
      <c r="S113" s="128"/>
      <c r="T113" s="130" t="e">
        <f>#REF!+#REF!+#REF!+#REF!+T114+T119+#REF!+#REF!+T122+#REF!+#REF!+#REF!+#REF!+T127+#REF!</f>
        <v>#REF!</v>
      </c>
      <c r="AR113" s="124" t="s">
        <v>72</v>
      </c>
      <c r="AT113" s="131" t="s">
        <v>63</v>
      </c>
      <c r="AU113" s="131" t="s">
        <v>64</v>
      </c>
      <c r="AY113" s="124" t="s">
        <v>206</v>
      </c>
      <c r="BK113" s="132" t="e">
        <f>#REF!+#REF!+#REF!+#REF!+BK114+BK119+#REF!+#REF!+BK122+#REF!+#REF!+#REF!+#REF!+BK127+#REF!</f>
        <v>#REF!</v>
      </c>
    </row>
    <row r="114" spans="2:63" s="12" customFormat="1" ht="22.9" customHeight="1">
      <c r="B114" s="123"/>
      <c r="D114" s="124" t="s">
        <v>63</v>
      </c>
      <c r="E114" s="133" t="s">
        <v>248</v>
      </c>
      <c r="F114" s="133" t="s">
        <v>75</v>
      </c>
      <c r="J114" s="134">
        <f>BK114</f>
        <v>0</v>
      </c>
      <c r="L114" s="123"/>
      <c r="M114" s="127"/>
      <c r="N114" s="128"/>
      <c r="O114" s="128"/>
      <c r="P114" s="129">
        <f>SUM(P115:P115)</f>
        <v>0.56</v>
      </c>
      <c r="Q114" s="128"/>
      <c r="R114" s="129">
        <f>SUM(R115:R115)</f>
        <v>0</v>
      </c>
      <c r="S114" s="128"/>
      <c r="T114" s="130">
        <f>SUM(T115:T115)</f>
        <v>0</v>
      </c>
      <c r="AR114" s="124" t="s">
        <v>72</v>
      </c>
      <c r="AT114" s="131" t="s">
        <v>63</v>
      </c>
      <c r="AU114" s="131" t="s">
        <v>70</v>
      </c>
      <c r="AY114" s="124" t="s">
        <v>206</v>
      </c>
      <c r="BK114" s="132">
        <f>SUM(BK115:BK115)</f>
        <v>0</v>
      </c>
    </row>
    <row r="115" spans="1:65" s="2" customFormat="1" ht="24.25" customHeight="1">
      <c r="A115" s="28"/>
      <c r="B115" s="135"/>
      <c r="C115" s="136">
        <v>15</v>
      </c>
      <c r="D115" s="136" t="s">
        <v>207</v>
      </c>
      <c r="E115" s="137" t="s">
        <v>308</v>
      </c>
      <c r="F115" s="138" t="s">
        <v>309</v>
      </c>
      <c r="G115" s="139" t="s">
        <v>302</v>
      </c>
      <c r="H115" s="140">
        <v>4</v>
      </c>
      <c r="I115" s="189"/>
      <c r="J115" s="141">
        <f>H115*I115</f>
        <v>0</v>
      </c>
      <c r="K115" s="138"/>
      <c r="L115" s="29"/>
      <c r="M115" s="142" t="s">
        <v>3</v>
      </c>
      <c r="N115" s="143" t="s">
        <v>35</v>
      </c>
      <c r="O115" s="144">
        <v>0.14</v>
      </c>
      <c r="P115" s="144">
        <f>O115*H115</f>
        <v>0.56</v>
      </c>
      <c r="Q115" s="144">
        <v>0</v>
      </c>
      <c r="R115" s="144">
        <f>Q115*H115</f>
        <v>0</v>
      </c>
      <c r="S115" s="144">
        <v>0</v>
      </c>
      <c r="T115" s="145">
        <f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6" t="s">
        <v>214</v>
      </c>
      <c r="AT115" s="146" t="s">
        <v>207</v>
      </c>
      <c r="AU115" s="146" t="s">
        <v>72</v>
      </c>
      <c r="AY115" s="16" t="s">
        <v>206</v>
      </c>
      <c r="BE115" s="147">
        <f>IF(N115="základní",J115,0)</f>
        <v>0</v>
      </c>
      <c r="BF115" s="147">
        <f>IF(N115="snížená",J115,0)</f>
        <v>0</v>
      </c>
      <c r="BG115" s="147">
        <f>IF(N115="zákl. přenesená",J115,0)</f>
        <v>0</v>
      </c>
      <c r="BH115" s="147">
        <f>IF(N115="sníž. přenesená",J115,0)</f>
        <v>0</v>
      </c>
      <c r="BI115" s="147">
        <f>IF(N115="nulová",J115,0)</f>
        <v>0</v>
      </c>
      <c r="BJ115" s="16" t="s">
        <v>70</v>
      </c>
      <c r="BK115" s="147">
        <f>ROUND(I115*H115,2)</f>
        <v>0</v>
      </c>
      <c r="BL115" s="16" t="s">
        <v>214</v>
      </c>
      <c r="BM115" s="146" t="s">
        <v>249</v>
      </c>
    </row>
    <row r="116" spans="2:63" s="12" customFormat="1" ht="22.9" customHeight="1">
      <c r="B116" s="123"/>
      <c r="C116" s="198"/>
      <c r="D116" s="199"/>
      <c r="E116" s="200">
        <v>762</v>
      </c>
      <c r="F116" s="200" t="s">
        <v>310</v>
      </c>
      <c r="G116" s="198"/>
      <c r="H116" s="198"/>
      <c r="I116" s="198"/>
      <c r="J116" s="201">
        <f>J117</f>
        <v>0</v>
      </c>
      <c r="L116" s="123"/>
      <c r="M116" s="127"/>
      <c r="N116" s="128"/>
      <c r="O116" s="128"/>
      <c r="P116" s="129">
        <f>SUM(P117:P121)</f>
        <v>253.85316</v>
      </c>
      <c r="Q116" s="128"/>
      <c r="R116" s="129">
        <f>SUM(R117:R121)</f>
        <v>3.199389</v>
      </c>
      <c r="S116" s="128"/>
      <c r="T116" s="130">
        <f>SUM(T117:T121)</f>
        <v>0</v>
      </c>
      <c r="AR116" s="124" t="s">
        <v>72</v>
      </c>
      <c r="AT116" s="131" t="s">
        <v>63</v>
      </c>
      <c r="AU116" s="131" t="s">
        <v>70</v>
      </c>
      <c r="AY116" s="124" t="s">
        <v>206</v>
      </c>
      <c r="BK116" s="132">
        <f>SUM(BK117:BK121)</f>
        <v>0</v>
      </c>
    </row>
    <row r="117" spans="1:65" s="2" customFormat="1" ht="24.25" customHeight="1">
      <c r="A117" s="169"/>
      <c r="B117" s="135"/>
      <c r="C117" s="136">
        <v>16</v>
      </c>
      <c r="D117" s="136" t="s">
        <v>207</v>
      </c>
      <c r="E117" s="137" t="s">
        <v>311</v>
      </c>
      <c r="F117" s="138" t="s">
        <v>313</v>
      </c>
      <c r="G117" s="139" t="s">
        <v>89</v>
      </c>
      <c r="H117" s="140">
        <v>23.865</v>
      </c>
      <c r="I117" s="189"/>
      <c r="J117" s="141">
        <f>H117*I117</f>
        <v>0</v>
      </c>
      <c r="K117" s="138"/>
      <c r="L117" s="29"/>
      <c r="M117" s="142" t="s">
        <v>3</v>
      </c>
      <c r="N117" s="143" t="s">
        <v>35</v>
      </c>
      <c r="O117" s="144">
        <v>0.968</v>
      </c>
      <c r="P117" s="144">
        <f>O117*H117</f>
        <v>23.101319999999998</v>
      </c>
      <c r="Q117" s="144">
        <v>0.0122</v>
      </c>
      <c r="R117" s="144">
        <f>Q117*H117</f>
        <v>0.291153</v>
      </c>
      <c r="S117" s="144">
        <v>0</v>
      </c>
      <c r="T117" s="145">
        <f>S117*H117</f>
        <v>0</v>
      </c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R117" s="146" t="s">
        <v>214</v>
      </c>
      <c r="AT117" s="146" t="s">
        <v>207</v>
      </c>
      <c r="AU117" s="146" t="s">
        <v>72</v>
      </c>
      <c r="AY117" s="16" t="s">
        <v>206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6" t="s">
        <v>70</v>
      </c>
      <c r="BK117" s="147">
        <f>ROUND(I117*H117,2)</f>
        <v>0</v>
      </c>
      <c r="BL117" s="16" t="s">
        <v>214</v>
      </c>
      <c r="BM117" s="146" t="s">
        <v>252</v>
      </c>
    </row>
    <row r="118" spans="2:51" s="13" customFormat="1" ht="12">
      <c r="B118" s="151"/>
      <c r="D118" s="150" t="s">
        <v>209</v>
      </c>
      <c r="E118" s="152" t="s">
        <v>3</v>
      </c>
      <c r="F118" s="153" t="s">
        <v>339</v>
      </c>
      <c r="H118" s="154">
        <v>23.865</v>
      </c>
      <c r="L118" s="151"/>
      <c r="M118" s="155"/>
      <c r="N118" s="156"/>
      <c r="O118" s="156"/>
      <c r="P118" s="156"/>
      <c r="Q118" s="156"/>
      <c r="R118" s="156"/>
      <c r="S118" s="156"/>
      <c r="T118" s="157"/>
      <c r="AT118" s="152" t="s">
        <v>209</v>
      </c>
      <c r="AU118" s="152" t="s">
        <v>72</v>
      </c>
      <c r="AV118" s="13" t="s">
        <v>72</v>
      </c>
      <c r="AW118" s="13" t="s">
        <v>26</v>
      </c>
      <c r="AX118" s="13" t="s">
        <v>64</v>
      </c>
      <c r="AY118" s="152" t="s">
        <v>206</v>
      </c>
    </row>
    <row r="119" spans="2:63" s="12" customFormat="1" ht="22.9" customHeight="1">
      <c r="B119" s="123"/>
      <c r="D119" s="124" t="s">
        <v>63</v>
      </c>
      <c r="E119" s="133" t="s">
        <v>250</v>
      </c>
      <c r="F119" s="133" t="s">
        <v>251</v>
      </c>
      <c r="J119" s="134">
        <f>BK119</f>
        <v>0</v>
      </c>
      <c r="L119" s="123"/>
      <c r="M119" s="127"/>
      <c r="N119" s="128"/>
      <c r="O119" s="128"/>
      <c r="P119" s="129">
        <f>SUM(P120:P121)</f>
        <v>115.37592</v>
      </c>
      <c r="Q119" s="128"/>
      <c r="R119" s="129">
        <f>SUM(R120:R121)</f>
        <v>1.454118</v>
      </c>
      <c r="S119" s="128"/>
      <c r="T119" s="130">
        <f>SUM(T120:T121)</f>
        <v>0</v>
      </c>
      <c r="AR119" s="124" t="s">
        <v>72</v>
      </c>
      <c r="AT119" s="131" t="s">
        <v>63</v>
      </c>
      <c r="AU119" s="131" t="s">
        <v>70</v>
      </c>
      <c r="AY119" s="124" t="s">
        <v>206</v>
      </c>
      <c r="BK119" s="132">
        <f>SUM(BK120:BK121)</f>
        <v>0</v>
      </c>
    </row>
    <row r="120" spans="1:65" s="2" customFormat="1" ht="24.25" customHeight="1">
      <c r="A120" s="28"/>
      <c r="B120" s="135"/>
      <c r="C120" s="136">
        <v>17</v>
      </c>
      <c r="D120" s="136" t="s">
        <v>207</v>
      </c>
      <c r="E120" s="137" t="s">
        <v>314</v>
      </c>
      <c r="F120" s="138" t="s">
        <v>315</v>
      </c>
      <c r="G120" s="139" t="s">
        <v>89</v>
      </c>
      <c r="H120" s="140">
        <f>H121</f>
        <v>119.19</v>
      </c>
      <c r="I120" s="189"/>
      <c r="J120" s="141">
        <f>H120*I120</f>
        <v>0</v>
      </c>
      <c r="K120" s="138"/>
      <c r="L120" s="29"/>
      <c r="M120" s="142" t="s">
        <v>3</v>
      </c>
      <c r="N120" s="143" t="s">
        <v>35</v>
      </c>
      <c r="O120" s="144">
        <v>0.968</v>
      </c>
      <c r="P120" s="144">
        <f>O120*H120</f>
        <v>115.37592</v>
      </c>
      <c r="Q120" s="144">
        <v>0.0122</v>
      </c>
      <c r="R120" s="144">
        <f>Q120*H120</f>
        <v>1.454118</v>
      </c>
      <c r="S120" s="144">
        <v>0</v>
      </c>
      <c r="T120" s="145">
        <f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6" t="s">
        <v>214</v>
      </c>
      <c r="AT120" s="146" t="s">
        <v>207</v>
      </c>
      <c r="AU120" s="146" t="s">
        <v>72</v>
      </c>
      <c r="AY120" s="16" t="s">
        <v>206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6" t="s">
        <v>70</v>
      </c>
      <c r="BK120" s="147">
        <f>ROUND(I120*H120,2)</f>
        <v>0</v>
      </c>
      <c r="BL120" s="16" t="s">
        <v>214</v>
      </c>
      <c r="BM120" s="146" t="s">
        <v>252</v>
      </c>
    </row>
    <row r="121" spans="2:51" s="13" customFormat="1" ht="12">
      <c r="B121" s="151"/>
      <c r="D121" s="150" t="s">
        <v>209</v>
      </c>
      <c r="E121" s="152" t="s">
        <v>3</v>
      </c>
      <c r="F121" s="153" t="s">
        <v>340</v>
      </c>
      <c r="H121" s="154">
        <v>119.19</v>
      </c>
      <c r="L121" s="151"/>
      <c r="M121" s="155"/>
      <c r="N121" s="156"/>
      <c r="O121" s="156"/>
      <c r="P121" s="156"/>
      <c r="Q121" s="156"/>
      <c r="R121" s="156"/>
      <c r="S121" s="156"/>
      <c r="T121" s="157"/>
      <c r="AT121" s="152" t="s">
        <v>209</v>
      </c>
      <c r="AU121" s="152" t="s">
        <v>72</v>
      </c>
      <c r="AV121" s="13" t="s">
        <v>72</v>
      </c>
      <c r="AW121" s="13" t="s">
        <v>26</v>
      </c>
      <c r="AX121" s="13" t="s">
        <v>64</v>
      </c>
      <c r="AY121" s="152" t="s">
        <v>206</v>
      </c>
    </row>
    <row r="122" spans="2:63" s="12" customFormat="1" ht="22.9" customHeight="1">
      <c r="B122" s="123"/>
      <c r="D122" s="124" t="s">
        <v>63</v>
      </c>
      <c r="E122" s="133">
        <v>776</v>
      </c>
      <c r="F122" s="133" t="s">
        <v>316</v>
      </c>
      <c r="J122" s="134">
        <f>BK122</f>
        <v>0</v>
      </c>
      <c r="L122" s="123"/>
      <c r="M122" s="127"/>
      <c r="N122" s="128"/>
      <c r="O122" s="128"/>
      <c r="P122" s="129">
        <f>SUM(P123:P126)</f>
        <v>0</v>
      </c>
      <c r="Q122" s="128"/>
      <c r="R122" s="129">
        <f>SUM(R123:R126)</f>
        <v>0</v>
      </c>
      <c r="S122" s="128"/>
      <c r="T122" s="130">
        <f>SUM(T123:T126)</f>
        <v>0</v>
      </c>
      <c r="AR122" s="124" t="s">
        <v>72</v>
      </c>
      <c r="AT122" s="131" t="s">
        <v>63</v>
      </c>
      <c r="AU122" s="131" t="s">
        <v>70</v>
      </c>
      <c r="AY122" s="124" t="s">
        <v>206</v>
      </c>
      <c r="BK122" s="132">
        <f>SUM(BK123:BK126)</f>
        <v>0</v>
      </c>
    </row>
    <row r="123" spans="1:65" s="2" customFormat="1" ht="24.25" customHeight="1">
      <c r="A123" s="28"/>
      <c r="B123" s="135"/>
      <c r="C123" s="136">
        <v>18</v>
      </c>
      <c r="D123" s="136"/>
      <c r="E123" s="137" t="s">
        <v>317</v>
      </c>
      <c r="F123" s="138" t="s">
        <v>318</v>
      </c>
      <c r="G123" s="139" t="s">
        <v>89</v>
      </c>
      <c r="H123" s="140">
        <f>H124</f>
        <v>91.785</v>
      </c>
      <c r="I123" s="189"/>
      <c r="J123" s="141">
        <f>H123*I123</f>
        <v>0</v>
      </c>
      <c r="K123" s="138"/>
      <c r="L123" s="29"/>
      <c r="M123" s="142" t="s">
        <v>3</v>
      </c>
      <c r="N123" s="143" t="s">
        <v>35</v>
      </c>
      <c r="O123" s="144">
        <v>0</v>
      </c>
      <c r="P123" s="144">
        <f>O123*H123</f>
        <v>0</v>
      </c>
      <c r="Q123" s="144">
        <v>0</v>
      </c>
      <c r="R123" s="144">
        <f>Q123*H123</f>
        <v>0</v>
      </c>
      <c r="S123" s="144">
        <v>0</v>
      </c>
      <c r="T123" s="145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6" t="s">
        <v>214</v>
      </c>
      <c r="AT123" s="146" t="s">
        <v>207</v>
      </c>
      <c r="AU123" s="146" t="s">
        <v>72</v>
      </c>
      <c r="AY123" s="16" t="s">
        <v>206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6" t="s">
        <v>70</v>
      </c>
      <c r="BK123" s="147">
        <f>ROUND(I123*H123,2)</f>
        <v>0</v>
      </c>
      <c r="BL123" s="16" t="s">
        <v>214</v>
      </c>
      <c r="BM123" s="146" t="s">
        <v>253</v>
      </c>
    </row>
    <row r="124" spans="2:51" s="13" customFormat="1" ht="9.5" customHeight="1">
      <c r="B124" s="151"/>
      <c r="D124" s="150" t="s">
        <v>209</v>
      </c>
      <c r="E124" s="152" t="s">
        <v>3</v>
      </c>
      <c r="F124" s="153" t="s">
        <v>341</v>
      </c>
      <c r="H124" s="154">
        <v>91.785</v>
      </c>
      <c r="L124" s="151"/>
      <c r="M124" s="155"/>
      <c r="N124" s="156"/>
      <c r="O124" s="156"/>
      <c r="P124" s="156"/>
      <c r="Q124" s="156"/>
      <c r="R124" s="156"/>
      <c r="S124" s="156"/>
      <c r="T124" s="157"/>
      <c r="AT124" s="152" t="s">
        <v>209</v>
      </c>
      <c r="AU124" s="152" t="s">
        <v>72</v>
      </c>
      <c r="AV124" s="13" t="s">
        <v>72</v>
      </c>
      <c r="AW124" s="13" t="s">
        <v>26</v>
      </c>
      <c r="AX124" s="13" t="s">
        <v>64</v>
      </c>
      <c r="AY124" s="152" t="s">
        <v>206</v>
      </c>
    </row>
    <row r="125" spans="1:65" s="2" customFormat="1" ht="24.25" customHeight="1">
      <c r="A125" s="28"/>
      <c r="B125" s="135"/>
      <c r="C125" s="136">
        <v>19</v>
      </c>
      <c r="D125" s="136" t="s">
        <v>207</v>
      </c>
      <c r="E125" s="137" t="s">
        <v>319</v>
      </c>
      <c r="F125" s="138" t="s">
        <v>320</v>
      </c>
      <c r="G125" s="139" t="s">
        <v>101</v>
      </c>
      <c r="H125" s="140">
        <v>30</v>
      </c>
      <c r="I125" s="189"/>
      <c r="J125" s="141">
        <f>H125*I125</f>
        <v>0</v>
      </c>
      <c r="K125" s="138"/>
      <c r="L125" s="29"/>
      <c r="M125" s="142" t="s">
        <v>3</v>
      </c>
      <c r="N125" s="143" t="s">
        <v>35</v>
      </c>
      <c r="O125" s="144">
        <v>0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6" t="s">
        <v>214</v>
      </c>
      <c r="AT125" s="146" t="s">
        <v>207</v>
      </c>
      <c r="AU125" s="146" t="s">
        <v>72</v>
      </c>
      <c r="AY125" s="16" t="s">
        <v>206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70</v>
      </c>
      <c r="BK125" s="147">
        <f>ROUND(I125*H125,2)</f>
        <v>0</v>
      </c>
      <c r="BL125" s="16" t="s">
        <v>214</v>
      </c>
      <c r="BM125" s="146" t="s">
        <v>254</v>
      </c>
    </row>
    <row r="126" spans="2:51" s="13" customFormat="1" ht="12">
      <c r="B126" s="151"/>
      <c r="D126" s="150" t="s">
        <v>209</v>
      </c>
      <c r="E126" s="152" t="s">
        <v>3</v>
      </c>
      <c r="F126" s="153" t="s">
        <v>341</v>
      </c>
      <c r="H126" s="154">
        <v>30</v>
      </c>
      <c r="L126" s="151"/>
      <c r="M126" s="155"/>
      <c r="N126" s="156"/>
      <c r="O126" s="156"/>
      <c r="P126" s="156"/>
      <c r="Q126" s="156"/>
      <c r="R126" s="156"/>
      <c r="S126" s="156"/>
      <c r="T126" s="157"/>
      <c r="AT126" s="152" t="s">
        <v>209</v>
      </c>
      <c r="AU126" s="152" t="s">
        <v>72</v>
      </c>
      <c r="AV126" s="13" t="s">
        <v>72</v>
      </c>
      <c r="AW126" s="13" t="s">
        <v>26</v>
      </c>
      <c r="AX126" s="13" t="s">
        <v>64</v>
      </c>
      <c r="AY126" s="152" t="s">
        <v>206</v>
      </c>
    </row>
    <row r="127" spans="2:63" s="12" customFormat="1" ht="22.9" customHeight="1">
      <c r="B127" s="123"/>
      <c r="D127" s="124" t="s">
        <v>63</v>
      </c>
      <c r="E127" s="133" t="s">
        <v>255</v>
      </c>
      <c r="F127" s="133" t="s">
        <v>256</v>
      </c>
      <c r="J127" s="134">
        <f>BK127</f>
        <v>0</v>
      </c>
      <c r="L127" s="123"/>
      <c r="M127" s="127"/>
      <c r="N127" s="128"/>
      <c r="O127" s="128"/>
      <c r="P127" s="129">
        <f>SUM(P128:P129)</f>
        <v>26.282456642</v>
      </c>
      <c r="Q127" s="128"/>
      <c r="R127" s="129">
        <f>SUM(R128:R129)</f>
        <v>0.355168333</v>
      </c>
      <c r="S127" s="128"/>
      <c r="T127" s="130">
        <f>SUM(T128:T129)</f>
        <v>0.11010218323000001</v>
      </c>
      <c r="AR127" s="124" t="s">
        <v>72</v>
      </c>
      <c r="AT127" s="131" t="s">
        <v>63</v>
      </c>
      <c r="AU127" s="131" t="s">
        <v>70</v>
      </c>
      <c r="AY127" s="124" t="s">
        <v>206</v>
      </c>
      <c r="BK127" s="132">
        <f>SUM(BK128:BK129)</f>
        <v>0</v>
      </c>
    </row>
    <row r="128" spans="1:65" s="2" customFormat="1" ht="16.5" customHeight="1">
      <c r="A128" s="28"/>
      <c r="B128" s="135"/>
      <c r="C128" s="136">
        <v>20</v>
      </c>
      <c r="D128" s="136" t="s">
        <v>207</v>
      </c>
      <c r="E128" s="137" t="s">
        <v>257</v>
      </c>
      <c r="F128" s="138" t="s">
        <v>258</v>
      </c>
      <c r="G128" s="139" t="s">
        <v>89</v>
      </c>
      <c r="H128" s="140">
        <v>355.168333</v>
      </c>
      <c r="I128" s="189"/>
      <c r="J128" s="141">
        <f>H128*I128</f>
        <v>0</v>
      </c>
      <c r="K128" s="138"/>
      <c r="L128" s="29"/>
      <c r="M128" s="142" t="s">
        <v>3</v>
      </c>
      <c r="N128" s="143" t="s">
        <v>35</v>
      </c>
      <c r="O128" s="144">
        <v>0.074</v>
      </c>
      <c r="P128" s="144">
        <f>O128*H128</f>
        <v>26.282456642</v>
      </c>
      <c r="Q128" s="144">
        <v>0.001</v>
      </c>
      <c r="R128" s="144">
        <f>Q128*H128</f>
        <v>0.355168333</v>
      </c>
      <c r="S128" s="144">
        <v>0.00031</v>
      </c>
      <c r="T128" s="145">
        <f>S128*H128</f>
        <v>0.11010218323000001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6" t="s">
        <v>214</v>
      </c>
      <c r="AT128" s="146" t="s">
        <v>207</v>
      </c>
      <c r="AU128" s="146" t="s">
        <v>72</v>
      </c>
      <c r="AY128" s="16" t="s">
        <v>206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70</v>
      </c>
      <c r="BK128" s="147">
        <f>ROUND(I128*H128,2)</f>
        <v>0</v>
      </c>
      <c r="BL128" s="16" t="s">
        <v>214</v>
      </c>
      <c r="BM128" s="146" t="s">
        <v>259</v>
      </c>
    </row>
    <row r="129" spans="2:51" s="13" customFormat="1" ht="12">
      <c r="B129" s="151"/>
      <c r="D129" s="150" t="s">
        <v>209</v>
      </c>
      <c r="E129" s="152" t="s">
        <v>3</v>
      </c>
      <c r="F129" s="153" t="s">
        <v>342</v>
      </c>
      <c r="H129" s="154">
        <f>H128</f>
        <v>355.168333</v>
      </c>
      <c r="L129" s="151"/>
      <c r="M129" s="155"/>
      <c r="N129" s="156"/>
      <c r="O129" s="156"/>
      <c r="P129" s="156"/>
      <c r="Q129" s="156"/>
      <c r="R129" s="156"/>
      <c r="S129" s="156"/>
      <c r="T129" s="157"/>
      <c r="AT129" s="152" t="s">
        <v>209</v>
      </c>
      <c r="AU129" s="152" t="s">
        <v>72</v>
      </c>
      <c r="AV129" s="13" t="s">
        <v>72</v>
      </c>
      <c r="AW129" s="13" t="s">
        <v>26</v>
      </c>
      <c r="AX129" s="13" t="s">
        <v>64</v>
      </c>
      <c r="AY129" s="152" t="s">
        <v>206</v>
      </c>
    </row>
    <row r="130" spans="2:63" s="12" customFormat="1" ht="25.9" customHeight="1">
      <c r="B130" s="123"/>
      <c r="D130" s="124" t="s">
        <v>63</v>
      </c>
      <c r="E130" s="125" t="s">
        <v>260</v>
      </c>
      <c r="F130" s="125" t="s">
        <v>261</v>
      </c>
      <c r="J130" s="126">
        <f>BK130</f>
        <v>0</v>
      </c>
      <c r="L130" s="123"/>
      <c r="M130" s="127"/>
      <c r="N130" s="128"/>
      <c r="O130" s="128"/>
      <c r="P130" s="129">
        <f>SUM(P131:P131)</f>
        <v>50</v>
      </c>
      <c r="Q130" s="128"/>
      <c r="R130" s="129">
        <f>SUM(R131:R131)</f>
        <v>0</v>
      </c>
      <c r="S130" s="128"/>
      <c r="T130" s="130">
        <f>SUM(T131:T131)</f>
        <v>0</v>
      </c>
      <c r="AR130" s="124" t="s">
        <v>208</v>
      </c>
      <c r="AT130" s="131" t="s">
        <v>63</v>
      </c>
      <c r="AU130" s="131" t="s">
        <v>64</v>
      </c>
      <c r="AY130" s="124" t="s">
        <v>206</v>
      </c>
      <c r="BK130" s="132">
        <f>SUM(BK131:BK131)</f>
        <v>0</v>
      </c>
    </row>
    <row r="131" spans="1:65" s="2" customFormat="1" ht="16.5" customHeight="1">
      <c r="A131" s="28"/>
      <c r="B131" s="135"/>
      <c r="C131" s="136">
        <v>21</v>
      </c>
      <c r="D131" s="136" t="s">
        <v>207</v>
      </c>
      <c r="E131" s="137" t="s">
        <v>323</v>
      </c>
      <c r="F131" s="138" t="s">
        <v>324</v>
      </c>
      <c r="G131" s="139" t="s">
        <v>215</v>
      </c>
      <c r="H131" s="140">
        <v>50</v>
      </c>
      <c r="I131" s="189"/>
      <c r="J131" s="141">
        <f>H131*I131</f>
        <v>0</v>
      </c>
      <c r="K131" s="138"/>
      <c r="L131" s="29"/>
      <c r="M131" s="142" t="s">
        <v>3</v>
      </c>
      <c r="N131" s="143" t="s">
        <v>35</v>
      </c>
      <c r="O131" s="144">
        <v>1</v>
      </c>
      <c r="P131" s="144">
        <f>O131*H131</f>
        <v>50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6" t="s">
        <v>262</v>
      </c>
      <c r="AT131" s="146" t="s">
        <v>207</v>
      </c>
      <c r="AU131" s="146" t="s">
        <v>70</v>
      </c>
      <c r="AY131" s="16" t="s">
        <v>206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70</v>
      </c>
      <c r="BK131" s="147">
        <f>ROUND(I131*H131,2)</f>
        <v>0</v>
      </c>
      <c r="BL131" s="16" t="s">
        <v>262</v>
      </c>
      <c r="BM131" s="146" t="s">
        <v>263</v>
      </c>
    </row>
    <row r="132" spans="1:31" s="2" customFormat="1" ht="7" customHeight="1">
      <c r="A132" s="28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29"/>
      <c r="M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</sheetData>
  <autoFilter ref="C84:K131"/>
  <mergeCells count="9">
    <mergeCell ref="E77:H77"/>
    <mergeCell ref="L2:V2"/>
    <mergeCell ref="E43:H43"/>
    <mergeCell ref="E45:H45"/>
    <mergeCell ref="E75:H75"/>
    <mergeCell ref="E7:H7"/>
    <mergeCell ref="E9:H9"/>
    <mergeCell ref="E18:H18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90"/>
  <sheetViews>
    <sheetView showGridLines="0" workbookViewId="0" topLeftCell="A78">
      <selection activeCell="I85" sqref="I8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7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78</v>
      </c>
    </row>
    <row r="3" spans="2:46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2:46" s="1" customFormat="1" ht="25" customHeight="1">
      <c r="B4" s="19"/>
      <c r="D4" s="20" t="s">
        <v>86</v>
      </c>
      <c r="L4" s="19"/>
      <c r="M4" s="86" t="s">
        <v>11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" customHeight="1">
      <c r="B6" s="19"/>
      <c r="D6" s="25" t="s">
        <v>15</v>
      </c>
      <c r="L6" s="19"/>
    </row>
    <row r="7" spans="2:12" s="1" customFormat="1" ht="16.5" customHeight="1">
      <c r="B7" s="19"/>
      <c r="E7" s="250" t="str">
        <f>'Rekapitulace stavby'!K6</f>
        <v xml:space="preserve">SM/22/327  Havárie Gymnázium, Dobruška - Sanační práce </v>
      </c>
      <c r="F7" s="251"/>
      <c r="G7" s="251"/>
      <c r="H7" s="251"/>
      <c r="L7" s="19"/>
    </row>
    <row r="8" spans="1:31" s="2" customFormat="1" ht="12" customHeight="1">
      <c r="A8" s="28"/>
      <c r="B8" s="29"/>
      <c r="C8" s="28"/>
      <c r="D8" s="25" t="s">
        <v>100</v>
      </c>
      <c r="E8" s="28"/>
      <c r="F8" s="28"/>
      <c r="G8" s="28"/>
      <c r="H8" s="28"/>
      <c r="I8" s="28"/>
      <c r="J8" s="28"/>
      <c r="K8" s="28"/>
      <c r="L8" s="8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15" t="s">
        <v>265</v>
      </c>
      <c r="F9" s="249"/>
      <c r="G9" s="249"/>
      <c r="H9" s="249"/>
      <c r="I9" s="28"/>
      <c r="J9" s="28"/>
      <c r="K9" s="28"/>
      <c r="L9" s="8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16</v>
      </c>
      <c r="E11" s="28"/>
      <c r="F11" s="23" t="s">
        <v>3</v>
      </c>
      <c r="G11" s="28"/>
      <c r="H11" s="28"/>
      <c r="I11" s="25" t="s">
        <v>17</v>
      </c>
      <c r="J11" s="23" t="s">
        <v>3</v>
      </c>
      <c r="K11" s="28"/>
      <c r="L11" s="8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18</v>
      </c>
      <c r="E12" s="28"/>
      <c r="F12" s="23" t="str">
        <f>'Rekapitulace stavby'!K8</f>
        <v xml:space="preserve">Gymnázium Dobruška, Pulická 779, 518 01 Dobruška </v>
      </c>
      <c r="G12" s="28"/>
      <c r="H12" s="28"/>
      <c r="I12" s="25" t="s">
        <v>19</v>
      </c>
      <c r="J12" s="46" t="str">
        <f>'Rekapitulace stavby'!AN8</f>
        <v>Vyplň údaj</v>
      </c>
      <c r="K12" s="28"/>
      <c r="L12" s="8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/>
      <c r="K14" s="28"/>
      <c r="L14" s="8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/>
      <c r="K15" s="28"/>
      <c r="L15" s="8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7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170" t="s">
        <v>282</v>
      </c>
      <c r="E17" s="28"/>
      <c r="F17" s="28"/>
      <c r="G17" s="28"/>
      <c r="H17" s="28"/>
      <c r="I17" s="25" t="s">
        <v>21</v>
      </c>
      <c r="J17" s="23" t="str">
        <f>'Rekapitulace stavby'!AN13</f>
        <v>Vyplň údaj</v>
      </c>
      <c r="K17" s="28"/>
      <c r="L17" s="8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46" t="str">
        <f>'Rekapitulace stavby'!E14</f>
        <v>Vyplň údaj</v>
      </c>
      <c r="F18" s="246"/>
      <c r="G18" s="246"/>
      <c r="H18" s="246"/>
      <c r="I18" s="25" t="s">
        <v>23</v>
      </c>
      <c r="J18" s="23" t="str">
        <f>'Rekapitulace stavby'!AN14</f>
        <v>Vyplň údaj</v>
      </c>
      <c r="K18" s="28"/>
      <c r="L18" s="8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7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7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8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5" t="s">
        <v>28</v>
      </c>
      <c r="E21" s="28"/>
      <c r="F21" s="28"/>
      <c r="G21" s="28"/>
      <c r="H21" s="28"/>
      <c r="I21" s="28"/>
      <c r="J21" s="28"/>
      <c r="K21" s="28"/>
      <c r="L21" s="8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8" customFormat="1" ht="16.5" customHeight="1">
      <c r="A22" s="88"/>
      <c r="B22" s="89"/>
      <c r="C22" s="88"/>
      <c r="D22" s="88"/>
      <c r="E22" s="248" t="s">
        <v>3</v>
      </c>
      <c r="F22" s="248"/>
      <c r="G22" s="248"/>
      <c r="H22" s="248"/>
      <c r="I22" s="88"/>
      <c r="J22" s="88"/>
      <c r="K22" s="88"/>
      <c r="L22" s="90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2" customFormat="1" ht="7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8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7" customHeight="1">
      <c r="A24" s="28"/>
      <c r="B24" s="29"/>
      <c r="C24" s="28"/>
      <c r="D24" s="57"/>
      <c r="E24" s="57"/>
      <c r="F24" s="57"/>
      <c r="G24" s="57"/>
      <c r="H24" s="57"/>
      <c r="I24" s="57"/>
      <c r="J24" s="57"/>
      <c r="K24" s="57"/>
      <c r="L24" s="8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25.4" customHeight="1">
      <c r="A25" s="28"/>
      <c r="B25" s="29"/>
      <c r="C25" s="28"/>
      <c r="D25" s="92" t="s">
        <v>30</v>
      </c>
      <c r="E25" s="28"/>
      <c r="F25" s="28"/>
      <c r="G25" s="28"/>
      <c r="H25" s="28"/>
      <c r="I25" s="28"/>
      <c r="J25" s="62">
        <f>ROUND(J79,2)</f>
        <v>0</v>
      </c>
      <c r="K25" s="28"/>
      <c r="L25" s="8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7" customHeight="1">
      <c r="A26" s="28"/>
      <c r="B26" s="29"/>
      <c r="C26" s="28"/>
      <c r="D26" s="57"/>
      <c r="E26" s="57"/>
      <c r="F26" s="57"/>
      <c r="G26" s="57"/>
      <c r="H26" s="57"/>
      <c r="I26" s="57"/>
      <c r="J26" s="57"/>
      <c r="K26" s="57"/>
      <c r="L26" s="8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14.5" customHeight="1">
      <c r="A27" s="28"/>
      <c r="B27" s="29"/>
      <c r="C27" s="28"/>
      <c r="D27" s="28"/>
      <c r="E27" s="28"/>
      <c r="F27" s="32" t="s">
        <v>32</v>
      </c>
      <c r="G27" s="28"/>
      <c r="H27" s="28"/>
      <c r="I27" s="32" t="s">
        <v>31</v>
      </c>
      <c r="J27" s="32" t="s">
        <v>33</v>
      </c>
      <c r="K27" s="28"/>
      <c r="L27" s="8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5" customHeight="1">
      <c r="A28" s="28"/>
      <c r="B28" s="29"/>
      <c r="C28" s="28"/>
      <c r="D28" s="93" t="s">
        <v>34</v>
      </c>
      <c r="E28" s="25" t="s">
        <v>35</v>
      </c>
      <c r="F28" s="94">
        <f>ROUND((SUM(BE79:BE89)),2)</f>
        <v>0</v>
      </c>
      <c r="G28" s="28"/>
      <c r="H28" s="28"/>
      <c r="I28" s="95">
        <v>0.21</v>
      </c>
      <c r="J28" s="94">
        <f>ROUND(((SUM(BE79:BE89))*I28),2)</f>
        <v>0</v>
      </c>
      <c r="K28" s="28"/>
      <c r="L28" s="8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5" customHeight="1">
      <c r="A29" s="28"/>
      <c r="B29" s="29"/>
      <c r="C29" s="28"/>
      <c r="D29" s="28"/>
      <c r="E29" s="25" t="s">
        <v>36</v>
      </c>
      <c r="F29" s="94">
        <f>ROUND((SUM(BF79:BF89)),2)</f>
        <v>0</v>
      </c>
      <c r="G29" s="28"/>
      <c r="H29" s="28"/>
      <c r="I29" s="95">
        <v>0.15</v>
      </c>
      <c r="J29" s="94">
        <f>ROUND(((SUM(BF79:BF89))*I29),2)</f>
        <v>0</v>
      </c>
      <c r="K29" s="28"/>
      <c r="L29" s="8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5" customHeight="1" hidden="1">
      <c r="A30" s="28"/>
      <c r="B30" s="29"/>
      <c r="C30" s="28"/>
      <c r="D30" s="28"/>
      <c r="E30" s="25" t="s">
        <v>37</v>
      </c>
      <c r="F30" s="94">
        <f>ROUND((SUM(BG79:BG89)),2)</f>
        <v>0</v>
      </c>
      <c r="G30" s="28"/>
      <c r="H30" s="28"/>
      <c r="I30" s="95">
        <v>0.21</v>
      </c>
      <c r="J30" s="94">
        <f>0</f>
        <v>0</v>
      </c>
      <c r="K30" s="28"/>
      <c r="L30" s="8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5" customHeight="1" hidden="1">
      <c r="A31" s="28"/>
      <c r="B31" s="29"/>
      <c r="C31" s="28"/>
      <c r="D31" s="28"/>
      <c r="E31" s="25" t="s">
        <v>38</v>
      </c>
      <c r="F31" s="94">
        <f>ROUND((SUM(BH79:BH89)),2)</f>
        <v>0</v>
      </c>
      <c r="G31" s="28"/>
      <c r="H31" s="28"/>
      <c r="I31" s="95">
        <v>0.15</v>
      </c>
      <c r="J31" s="94">
        <f>0</f>
        <v>0</v>
      </c>
      <c r="K31" s="28"/>
      <c r="L31" s="8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5" customHeight="1" hidden="1">
      <c r="A32" s="28"/>
      <c r="B32" s="29"/>
      <c r="C32" s="28"/>
      <c r="D32" s="28"/>
      <c r="E32" s="25" t="s">
        <v>39</v>
      </c>
      <c r="F32" s="94">
        <f>ROUND((SUM(BI79:BI89)),2)</f>
        <v>0</v>
      </c>
      <c r="G32" s="28"/>
      <c r="H32" s="28"/>
      <c r="I32" s="95">
        <v>0</v>
      </c>
      <c r="J32" s="94">
        <f>0</f>
        <v>0</v>
      </c>
      <c r="K32" s="28"/>
      <c r="L32" s="8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7" customHeight="1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8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25.4" customHeight="1">
      <c r="A34" s="28"/>
      <c r="B34" s="29"/>
      <c r="C34" s="96"/>
      <c r="D34" s="97" t="s">
        <v>40</v>
      </c>
      <c r="E34" s="51"/>
      <c r="F34" s="51"/>
      <c r="G34" s="98" t="s">
        <v>41</v>
      </c>
      <c r="H34" s="99" t="s">
        <v>42</v>
      </c>
      <c r="I34" s="51"/>
      <c r="J34" s="100">
        <f>SUM(J25:J32)</f>
        <v>0</v>
      </c>
      <c r="K34" s="101"/>
      <c r="L34" s="8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5" customHeight="1">
      <c r="A35" s="2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8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9" spans="1:31" s="2" customFormat="1" ht="7" customHeight="1">
      <c r="A39" s="2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8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25" customHeight="1">
      <c r="A40" s="28"/>
      <c r="B40" s="29"/>
      <c r="C40" s="20" t="s">
        <v>178</v>
      </c>
      <c r="D40" s="28"/>
      <c r="E40" s="28"/>
      <c r="F40" s="28"/>
      <c r="G40" s="28"/>
      <c r="H40" s="28"/>
      <c r="I40" s="28"/>
      <c r="J40" s="28"/>
      <c r="K40" s="28"/>
      <c r="L40" s="8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7" customHeight="1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8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2" customHeight="1">
      <c r="A42" s="28"/>
      <c r="B42" s="29"/>
      <c r="C42" s="25" t="s">
        <v>15</v>
      </c>
      <c r="D42" s="28"/>
      <c r="E42" s="28"/>
      <c r="F42" s="28"/>
      <c r="G42" s="28"/>
      <c r="H42" s="28"/>
      <c r="I42" s="28"/>
      <c r="J42" s="28"/>
      <c r="K42" s="28"/>
      <c r="L42" s="8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16.5" customHeight="1">
      <c r="A43" s="28"/>
      <c r="B43" s="29"/>
      <c r="C43" s="28"/>
      <c r="D43" s="28"/>
      <c r="E43" s="250" t="str">
        <f>E7</f>
        <v xml:space="preserve">SM/22/327  Havárie Gymnázium, Dobruška - Sanační práce </v>
      </c>
      <c r="F43" s="251"/>
      <c r="G43" s="251"/>
      <c r="H43" s="251"/>
      <c r="I43" s="28"/>
      <c r="J43" s="28"/>
      <c r="K43" s="28"/>
      <c r="L43" s="8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2" customHeight="1">
      <c r="A44" s="28"/>
      <c r="B44" s="29"/>
      <c r="C44" s="25" t="s">
        <v>100</v>
      </c>
      <c r="D44" s="28"/>
      <c r="E44" s="28"/>
      <c r="F44" s="28"/>
      <c r="G44" s="28"/>
      <c r="H44" s="28"/>
      <c r="I44" s="28"/>
      <c r="J44" s="28"/>
      <c r="K44" s="28"/>
      <c r="L44" s="8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16.5" customHeight="1">
      <c r="A45" s="28"/>
      <c r="B45" s="29"/>
      <c r="C45" s="28"/>
      <c r="D45" s="28"/>
      <c r="E45" s="215" t="str">
        <f>E9</f>
        <v>VRN - Vedlejší rozpočtové náklady</v>
      </c>
      <c r="F45" s="249"/>
      <c r="G45" s="249"/>
      <c r="H45" s="249"/>
      <c r="I45" s="28"/>
      <c r="J45" s="28"/>
      <c r="K45" s="28"/>
      <c r="L45" s="8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7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5" t="s">
        <v>18</v>
      </c>
      <c r="D47" s="28"/>
      <c r="E47" s="28"/>
      <c r="F47" s="23" t="str">
        <f>F12</f>
        <v xml:space="preserve">Gymnázium Dobruška, Pulická 779, 518 01 Dobruška </v>
      </c>
      <c r="G47" s="28"/>
      <c r="H47" s="28"/>
      <c r="I47" s="25" t="s">
        <v>19</v>
      </c>
      <c r="J47" s="46" t="str">
        <f>'Rekapitulace stavby'!AN8</f>
        <v>Vyplň údaj</v>
      </c>
      <c r="K47" s="28"/>
      <c r="L47" s="8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7" customHeight="1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8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5.25" customHeight="1">
      <c r="A49" s="28"/>
      <c r="B49" s="29"/>
      <c r="C49" s="25" t="s">
        <v>20</v>
      </c>
      <c r="D49" s="28"/>
      <c r="E49" s="28"/>
      <c r="F49" s="23" t="str">
        <f>E15</f>
        <v>Královéhradecký kraj</v>
      </c>
      <c r="G49" s="28"/>
      <c r="H49" s="28"/>
      <c r="I49" s="25" t="s">
        <v>25</v>
      </c>
      <c r="J49" s="26"/>
      <c r="K49" s="28"/>
      <c r="L49" s="8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5.25" customHeight="1">
      <c r="A50" s="28"/>
      <c r="B50" s="29"/>
      <c r="C50" s="170" t="s">
        <v>282</v>
      </c>
      <c r="D50" s="28"/>
      <c r="E50" s="28"/>
      <c r="F50" s="23" t="str">
        <f>'Rekapitulace stavby'!E14</f>
        <v>Vyplň údaj</v>
      </c>
      <c r="G50" s="28"/>
      <c r="H50" s="28"/>
      <c r="I50" s="25" t="s">
        <v>27</v>
      </c>
      <c r="J50" s="26"/>
      <c r="K50" s="28"/>
      <c r="L50" s="8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10.4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29.25" customHeight="1">
      <c r="A52" s="28"/>
      <c r="B52" s="29"/>
      <c r="C52" s="102" t="s">
        <v>179</v>
      </c>
      <c r="D52" s="96"/>
      <c r="E52" s="96"/>
      <c r="F52" s="96"/>
      <c r="G52" s="96"/>
      <c r="H52" s="96"/>
      <c r="I52" s="96"/>
      <c r="J52" s="103" t="s">
        <v>180</v>
      </c>
      <c r="K52" s="96"/>
      <c r="L52" s="8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0.4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47" s="2" customFormat="1" ht="22.9" customHeight="1">
      <c r="A54" s="28"/>
      <c r="B54" s="29"/>
      <c r="C54" s="104" t="s">
        <v>62</v>
      </c>
      <c r="D54" s="28"/>
      <c r="E54" s="28"/>
      <c r="F54" s="28"/>
      <c r="G54" s="28"/>
      <c r="H54" s="28"/>
      <c r="I54" s="28"/>
      <c r="J54" s="62">
        <f>J55+J56</f>
        <v>0</v>
      </c>
      <c r="K54" s="28"/>
      <c r="L54" s="8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U54" s="16" t="s">
        <v>181</v>
      </c>
    </row>
    <row r="55" spans="2:12" s="9" customFormat="1" ht="25" customHeight="1">
      <c r="B55" s="105"/>
      <c r="D55" s="106" t="s">
        <v>289</v>
      </c>
      <c r="E55" s="107"/>
      <c r="F55" s="107"/>
      <c r="G55" s="107"/>
      <c r="H55" s="107"/>
      <c r="I55" s="107"/>
      <c r="J55" s="108">
        <f>J80</f>
        <v>0</v>
      </c>
      <c r="L55" s="105"/>
    </row>
    <row r="56" spans="2:12" s="9" customFormat="1" ht="25" customHeight="1">
      <c r="B56" s="105"/>
      <c r="D56" s="106" t="s">
        <v>265</v>
      </c>
      <c r="E56" s="107"/>
      <c r="F56" s="107"/>
      <c r="G56" s="107"/>
      <c r="H56" s="107"/>
      <c r="I56" s="107"/>
      <c r="J56" s="108">
        <f>J82</f>
        <v>0</v>
      </c>
      <c r="L56" s="105"/>
    </row>
    <row r="57" spans="2:12" s="10" customFormat="1" ht="19.9" customHeight="1">
      <c r="B57" s="109"/>
      <c r="D57" s="110" t="s">
        <v>266</v>
      </c>
      <c r="E57" s="111"/>
      <c r="F57" s="111"/>
      <c r="G57" s="111"/>
      <c r="H57" s="111"/>
      <c r="I57" s="111"/>
      <c r="J57" s="112">
        <f>J83</f>
        <v>0</v>
      </c>
      <c r="L57" s="109"/>
    </row>
    <row r="58" spans="2:12" s="10" customFormat="1" ht="19.9" customHeight="1">
      <c r="B58" s="109"/>
      <c r="D58" s="110" t="s">
        <v>267</v>
      </c>
      <c r="E58" s="111"/>
      <c r="F58" s="111"/>
      <c r="G58" s="111"/>
      <c r="H58" s="111"/>
      <c r="I58" s="111"/>
      <c r="J58" s="112">
        <f>J85</f>
        <v>0</v>
      </c>
      <c r="L58" s="109"/>
    </row>
    <row r="59" spans="2:12" s="10" customFormat="1" ht="19.9" customHeight="1">
      <c r="B59" s="109"/>
      <c r="D59" s="110" t="s">
        <v>332</v>
      </c>
      <c r="E59" s="111"/>
      <c r="F59" s="111"/>
      <c r="G59" s="111"/>
      <c r="H59" s="111"/>
      <c r="I59" s="111"/>
      <c r="J59" s="112">
        <f>J87</f>
        <v>0</v>
      </c>
      <c r="L59" s="109"/>
    </row>
    <row r="60" spans="1:31" s="2" customFormat="1" ht="21.75" customHeight="1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8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s="2" customFormat="1" ht="7" customHeight="1">
      <c r="A61" s="28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8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5" spans="1:31" s="2" customFormat="1" ht="7" customHeight="1">
      <c r="A65" s="28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8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s="2" customFormat="1" ht="25" customHeight="1">
      <c r="A66" s="28"/>
      <c r="B66" s="29"/>
      <c r="C66" s="20" t="s">
        <v>191</v>
      </c>
      <c r="D66" s="28"/>
      <c r="E66" s="28"/>
      <c r="F66" s="28"/>
      <c r="G66" s="28"/>
      <c r="H66" s="28"/>
      <c r="I66" s="28"/>
      <c r="J66" s="28"/>
      <c r="K66" s="28"/>
      <c r="L66" s="8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 s="2" customFormat="1" ht="7" customHeight="1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8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s="2" customFormat="1" ht="12" customHeight="1">
      <c r="A68" s="28"/>
      <c r="B68" s="29"/>
      <c r="C68" s="25" t="s">
        <v>15</v>
      </c>
      <c r="D68" s="28"/>
      <c r="E68" s="28"/>
      <c r="F68" s="28"/>
      <c r="G68" s="28"/>
      <c r="H68" s="28"/>
      <c r="I68" s="28"/>
      <c r="J68" s="28"/>
      <c r="K68" s="28"/>
      <c r="L68" s="8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2" customFormat="1" ht="16.5" customHeight="1">
      <c r="A69" s="28"/>
      <c r="B69" s="29"/>
      <c r="C69" s="28"/>
      <c r="D69" s="28"/>
      <c r="E69" s="250" t="str">
        <f>E7</f>
        <v xml:space="preserve">SM/22/327  Havárie Gymnázium, Dobruška - Sanační práce </v>
      </c>
      <c r="F69" s="251"/>
      <c r="G69" s="251"/>
      <c r="H69" s="251"/>
      <c r="I69" s="28"/>
      <c r="J69" s="28"/>
      <c r="K69" s="28"/>
      <c r="L69" s="8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s="2" customFormat="1" ht="12" customHeight="1">
      <c r="A70" s="28"/>
      <c r="B70" s="29"/>
      <c r="C70" s="25" t="s">
        <v>100</v>
      </c>
      <c r="D70" s="28"/>
      <c r="E70" s="28"/>
      <c r="F70" s="28"/>
      <c r="G70" s="28"/>
      <c r="H70" s="28"/>
      <c r="I70" s="28"/>
      <c r="J70" s="28"/>
      <c r="K70" s="28"/>
      <c r="L70" s="8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s="2" customFormat="1" ht="16.5" customHeight="1">
      <c r="A71" s="28"/>
      <c r="B71" s="29"/>
      <c r="C71" s="28"/>
      <c r="D71" s="28"/>
      <c r="E71" s="215" t="str">
        <f>E9</f>
        <v>VRN - Vedlejší rozpočtové náklady</v>
      </c>
      <c r="F71" s="249"/>
      <c r="G71" s="249"/>
      <c r="H71" s="249"/>
      <c r="I71" s="28"/>
      <c r="J71" s="28"/>
      <c r="K71" s="28"/>
      <c r="L71" s="8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7" customHeight="1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8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12" customHeight="1">
      <c r="A73" s="28"/>
      <c r="B73" s="29"/>
      <c r="C73" s="25" t="s">
        <v>18</v>
      </c>
      <c r="D73" s="28"/>
      <c r="E73" s="28"/>
      <c r="F73" s="23" t="str">
        <f>'Rekapitulace stavby'!K8</f>
        <v xml:space="preserve">Gymnázium Dobruška, Pulická 779, 518 01 Dobruška </v>
      </c>
      <c r="G73" s="28"/>
      <c r="H73" s="28"/>
      <c r="I73" s="25" t="s">
        <v>19</v>
      </c>
      <c r="J73" s="46" t="str">
        <f>IF(J12="","",J12)</f>
        <v>Vyplň údaj</v>
      </c>
      <c r="K73" s="28"/>
      <c r="L73" s="8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7" customHeight="1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8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15.25" customHeight="1">
      <c r="A75" s="28"/>
      <c r="B75" s="29"/>
      <c r="C75" s="25" t="s">
        <v>20</v>
      </c>
      <c r="D75" s="28"/>
      <c r="E75" s="28"/>
      <c r="F75" s="23" t="str">
        <f>E15</f>
        <v>Královéhradecký kraj</v>
      </c>
      <c r="G75" s="28"/>
      <c r="H75" s="28"/>
      <c r="I75" s="25" t="s">
        <v>25</v>
      </c>
      <c r="J75" s="26"/>
      <c r="K75" s="28"/>
      <c r="L75" s="8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15.25" customHeight="1">
      <c r="A76" s="28"/>
      <c r="B76" s="29"/>
      <c r="C76" s="25" t="s">
        <v>24</v>
      </c>
      <c r="D76" s="28"/>
      <c r="E76" s="28"/>
      <c r="F76" s="23" t="str">
        <f>IF(E18="","",E18)</f>
        <v>Vyplň údaj</v>
      </c>
      <c r="G76" s="28"/>
      <c r="H76" s="28"/>
      <c r="I76" s="25" t="s">
        <v>27</v>
      </c>
      <c r="J76" s="197"/>
      <c r="K76" s="28"/>
      <c r="L76" s="8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0.4" customHeight="1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8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11" customFormat="1" ht="29.25" customHeight="1">
      <c r="A78" s="113"/>
      <c r="B78" s="114"/>
      <c r="C78" s="115" t="s">
        <v>192</v>
      </c>
      <c r="D78" s="116" t="s">
        <v>49</v>
      </c>
      <c r="E78" s="116" t="s">
        <v>45</v>
      </c>
      <c r="F78" s="116" t="s">
        <v>46</v>
      </c>
      <c r="G78" s="116" t="s">
        <v>193</v>
      </c>
      <c r="H78" s="116" t="s">
        <v>194</v>
      </c>
      <c r="I78" s="116" t="s">
        <v>195</v>
      </c>
      <c r="J78" s="116" t="s">
        <v>180</v>
      </c>
      <c r="K78" s="117" t="s">
        <v>196</v>
      </c>
      <c r="L78" s="118"/>
      <c r="M78" s="53" t="s">
        <v>3</v>
      </c>
      <c r="N78" s="54" t="s">
        <v>34</v>
      </c>
      <c r="O78" s="54" t="s">
        <v>197</v>
      </c>
      <c r="P78" s="54" t="s">
        <v>198</v>
      </c>
      <c r="Q78" s="54" t="s">
        <v>199</v>
      </c>
      <c r="R78" s="54" t="s">
        <v>200</v>
      </c>
      <c r="S78" s="54" t="s">
        <v>201</v>
      </c>
      <c r="T78" s="55" t="s">
        <v>202</v>
      </c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63" s="2" customFormat="1" ht="22.9" customHeight="1">
      <c r="A79" s="28"/>
      <c r="B79" s="29"/>
      <c r="C79" s="60" t="s">
        <v>203</v>
      </c>
      <c r="D79" s="28"/>
      <c r="E79" s="28"/>
      <c r="F79" s="28"/>
      <c r="G79" s="28"/>
      <c r="H79" s="28"/>
      <c r="I79" s="28"/>
      <c r="J79" s="119">
        <f>J80+J82</f>
        <v>0</v>
      </c>
      <c r="K79" s="28"/>
      <c r="L79" s="29"/>
      <c r="M79" s="56"/>
      <c r="N79" s="47"/>
      <c r="O79" s="57"/>
      <c r="P79" s="120" t="e">
        <f>P82</f>
        <v>#REF!</v>
      </c>
      <c r="Q79" s="57"/>
      <c r="R79" s="120" t="e">
        <f>R82</f>
        <v>#REF!</v>
      </c>
      <c r="S79" s="57"/>
      <c r="T79" s="121" t="e">
        <f>T82</f>
        <v>#REF!</v>
      </c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T79" s="16" t="s">
        <v>63</v>
      </c>
      <c r="AU79" s="16" t="s">
        <v>181</v>
      </c>
      <c r="BK79" s="122" t="e">
        <f>BK82</f>
        <v>#REF!</v>
      </c>
    </row>
    <row r="80" spans="2:63" s="176" customFormat="1" ht="25.9" customHeight="1">
      <c r="B80" s="177"/>
      <c r="D80" s="124" t="s">
        <v>63</v>
      </c>
      <c r="E80" s="178" t="s">
        <v>284</v>
      </c>
      <c r="F80" s="178" t="s">
        <v>285</v>
      </c>
      <c r="J80" s="179">
        <f>BK80</f>
        <v>0</v>
      </c>
      <c r="L80" s="177"/>
      <c r="M80" s="180"/>
      <c r="N80" s="181"/>
      <c r="O80" s="181"/>
      <c r="P80" s="182">
        <f>P81</f>
        <v>0</v>
      </c>
      <c r="Q80" s="181"/>
      <c r="R80" s="182">
        <f>R81</f>
        <v>0</v>
      </c>
      <c r="S80" s="181"/>
      <c r="T80" s="183">
        <f>T81</f>
        <v>0</v>
      </c>
      <c r="AR80" s="124" t="s">
        <v>208</v>
      </c>
      <c r="AT80" s="131" t="s">
        <v>63</v>
      </c>
      <c r="AU80" s="131" t="s">
        <v>64</v>
      </c>
      <c r="AY80" s="124" t="s">
        <v>206</v>
      </c>
      <c r="BK80" s="132">
        <f>SUM(BK81:BK81)</f>
        <v>0</v>
      </c>
    </row>
    <row r="81" spans="2:65" s="2" customFormat="1" ht="21.75" customHeight="1">
      <c r="B81" s="87"/>
      <c r="C81" s="184">
        <v>1</v>
      </c>
      <c r="D81" s="184" t="s">
        <v>207</v>
      </c>
      <c r="E81" s="185" t="s">
        <v>286</v>
      </c>
      <c r="F81" s="186" t="s">
        <v>325</v>
      </c>
      <c r="G81" s="187" t="s">
        <v>287</v>
      </c>
      <c r="H81" s="188">
        <v>1</v>
      </c>
      <c r="I81" s="189"/>
      <c r="J81" s="190">
        <f>H81*I81</f>
        <v>0</v>
      </c>
      <c r="K81" s="191"/>
      <c r="L81" s="87"/>
      <c r="M81" s="192" t="s">
        <v>3</v>
      </c>
      <c r="N81" s="193" t="s">
        <v>35</v>
      </c>
      <c r="O81" s="175"/>
      <c r="P81" s="194">
        <f>O81*H81</f>
        <v>0</v>
      </c>
      <c r="Q81" s="194">
        <v>0</v>
      </c>
      <c r="R81" s="194">
        <f>Q81*H81</f>
        <v>0</v>
      </c>
      <c r="S81" s="194">
        <v>0</v>
      </c>
      <c r="T81" s="145">
        <f>S81*H81</f>
        <v>0</v>
      </c>
      <c r="AR81" s="146" t="s">
        <v>262</v>
      </c>
      <c r="AT81" s="146" t="s">
        <v>207</v>
      </c>
      <c r="AU81" s="146" t="s">
        <v>70</v>
      </c>
      <c r="AY81" s="195" t="s">
        <v>206</v>
      </c>
      <c r="BE81" s="196">
        <f>IF(N81="základní",J81,0)</f>
        <v>0</v>
      </c>
      <c r="BF81" s="196">
        <f>IF(N81="snížená",J81,0)</f>
        <v>0</v>
      </c>
      <c r="BG81" s="196">
        <f>IF(N81="zákl. přenesená",J81,0)</f>
        <v>0</v>
      </c>
      <c r="BH81" s="196">
        <f>IF(N81="sníž. přenesená",J81,0)</f>
        <v>0</v>
      </c>
      <c r="BI81" s="196">
        <f>IF(N81="nulová",J81,0)</f>
        <v>0</v>
      </c>
      <c r="BJ81" s="195" t="s">
        <v>70</v>
      </c>
      <c r="BK81" s="196">
        <f>ROUND(I81*H81,2)</f>
        <v>0</v>
      </c>
      <c r="BL81" s="195" t="s">
        <v>262</v>
      </c>
      <c r="BM81" s="146" t="s">
        <v>288</v>
      </c>
    </row>
    <row r="82" spans="2:63" s="12" customFormat="1" ht="25.9" customHeight="1">
      <c r="B82" s="123"/>
      <c r="D82" s="124" t="s">
        <v>63</v>
      </c>
      <c r="E82" s="125" t="s">
        <v>76</v>
      </c>
      <c r="F82" s="125" t="s">
        <v>77</v>
      </c>
      <c r="J82" s="126">
        <f>SUM(J83,J85,J87)</f>
        <v>0</v>
      </c>
      <c r="L82" s="123"/>
      <c r="M82" s="127"/>
      <c r="N82" s="128"/>
      <c r="O82" s="128"/>
      <c r="P82" s="129" t="e">
        <f>#REF!+P83+P85+P87</f>
        <v>#REF!</v>
      </c>
      <c r="Q82" s="128"/>
      <c r="R82" s="129" t="e">
        <f>#REF!+R83+R85+R87</f>
        <v>#REF!</v>
      </c>
      <c r="S82" s="128"/>
      <c r="T82" s="130" t="e">
        <f>#REF!+T83+T85+T87</f>
        <v>#REF!</v>
      </c>
      <c r="AR82" s="124" t="s">
        <v>211</v>
      </c>
      <c r="AT82" s="131" t="s">
        <v>63</v>
      </c>
      <c r="AU82" s="131" t="s">
        <v>64</v>
      </c>
      <c r="AY82" s="124" t="s">
        <v>206</v>
      </c>
      <c r="BK82" s="132" t="e">
        <f>#REF!+BK83+BK85+BK87</f>
        <v>#REF!</v>
      </c>
    </row>
    <row r="83" spans="2:63" s="12" customFormat="1" ht="22.9" customHeight="1">
      <c r="B83" s="123"/>
      <c r="D83" s="124" t="s">
        <v>63</v>
      </c>
      <c r="E83" s="133" t="s">
        <v>269</v>
      </c>
      <c r="F83" s="133" t="s">
        <v>270</v>
      </c>
      <c r="J83" s="134">
        <f>BK83</f>
        <v>0</v>
      </c>
      <c r="L83" s="123"/>
      <c r="M83" s="127"/>
      <c r="N83" s="128"/>
      <c r="O83" s="128"/>
      <c r="P83" s="129">
        <f>SUM(P84:P84)</f>
        <v>0</v>
      </c>
      <c r="Q83" s="128"/>
      <c r="R83" s="129">
        <f>SUM(R84:R84)</f>
        <v>0</v>
      </c>
      <c r="S83" s="128"/>
      <c r="T83" s="130">
        <f>SUM(T84:T84)</f>
        <v>0</v>
      </c>
      <c r="AR83" s="124" t="s">
        <v>211</v>
      </c>
      <c r="AT83" s="131" t="s">
        <v>63</v>
      </c>
      <c r="AU83" s="131" t="s">
        <v>70</v>
      </c>
      <c r="AY83" s="124" t="s">
        <v>206</v>
      </c>
      <c r="BK83" s="132">
        <f>SUM(BK84:BK84)</f>
        <v>0</v>
      </c>
    </row>
    <row r="84" spans="1:65" s="2" customFormat="1" ht="16.5" customHeight="1">
      <c r="A84" s="28"/>
      <c r="B84" s="135"/>
      <c r="C84" s="136">
        <v>2</v>
      </c>
      <c r="D84" s="136" t="s">
        <v>207</v>
      </c>
      <c r="E84" s="137" t="s">
        <v>271</v>
      </c>
      <c r="F84" s="138" t="s">
        <v>326</v>
      </c>
      <c r="G84" s="139" t="s">
        <v>327</v>
      </c>
      <c r="H84" s="210">
        <v>1</v>
      </c>
      <c r="I84" s="189"/>
      <c r="J84" s="141">
        <f>H84*I84</f>
        <v>0</v>
      </c>
      <c r="K84" s="138"/>
      <c r="L84" s="202"/>
      <c r="M84" s="142" t="s">
        <v>3</v>
      </c>
      <c r="N84" s="143" t="s">
        <v>35</v>
      </c>
      <c r="O84" s="144">
        <v>0</v>
      </c>
      <c r="P84" s="144">
        <f>O84*H84</f>
        <v>0</v>
      </c>
      <c r="Q84" s="144">
        <v>0</v>
      </c>
      <c r="R84" s="144">
        <f>Q84*H84</f>
        <v>0</v>
      </c>
      <c r="S84" s="144">
        <v>0</v>
      </c>
      <c r="T84" s="145">
        <f>S84*H84</f>
        <v>0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R84" s="146" t="s">
        <v>268</v>
      </c>
      <c r="AT84" s="146" t="s">
        <v>207</v>
      </c>
      <c r="AU84" s="146" t="s">
        <v>72</v>
      </c>
      <c r="AY84" s="16" t="s">
        <v>206</v>
      </c>
      <c r="BE84" s="147">
        <f>IF(N84="základní",J84,0)</f>
        <v>0</v>
      </c>
      <c r="BF84" s="147">
        <f>IF(N84="snížená",J84,0)</f>
        <v>0</v>
      </c>
      <c r="BG84" s="147">
        <f>IF(N84="zákl. přenesená",J84,0)</f>
        <v>0</v>
      </c>
      <c r="BH84" s="147">
        <f>IF(N84="sníž. přenesená",J84,0)</f>
        <v>0</v>
      </c>
      <c r="BI84" s="147">
        <f>IF(N84="nulová",J84,0)</f>
        <v>0</v>
      </c>
      <c r="BJ84" s="16" t="s">
        <v>70</v>
      </c>
      <c r="BK84" s="147">
        <f>ROUND(I84*H84,2)</f>
        <v>0</v>
      </c>
      <c r="BL84" s="16" t="s">
        <v>268</v>
      </c>
      <c r="BM84" s="146" t="s">
        <v>272</v>
      </c>
    </row>
    <row r="85" spans="2:63" s="12" customFormat="1" ht="22.9" customHeight="1">
      <c r="B85" s="123"/>
      <c r="D85" s="124" t="s">
        <v>63</v>
      </c>
      <c r="E85" s="133" t="s">
        <v>273</v>
      </c>
      <c r="F85" s="133" t="s">
        <v>274</v>
      </c>
      <c r="J85" s="134">
        <f>BK85</f>
        <v>0</v>
      </c>
      <c r="L85" s="123"/>
      <c r="M85" s="127"/>
      <c r="N85" s="128"/>
      <c r="O85" s="128"/>
      <c r="P85" s="129">
        <f>SUM(P86:P86)</f>
        <v>0</v>
      </c>
      <c r="Q85" s="128"/>
      <c r="R85" s="129">
        <f>SUM(R86:R86)</f>
        <v>0</v>
      </c>
      <c r="S85" s="128"/>
      <c r="T85" s="130">
        <f>SUM(T86:T86)</f>
        <v>0</v>
      </c>
      <c r="AR85" s="124" t="s">
        <v>211</v>
      </c>
      <c r="AT85" s="131" t="s">
        <v>63</v>
      </c>
      <c r="AU85" s="131" t="s">
        <v>70</v>
      </c>
      <c r="AY85" s="124" t="s">
        <v>206</v>
      </c>
      <c r="BK85" s="132">
        <f>SUM(BK86:BK86)</f>
        <v>0</v>
      </c>
    </row>
    <row r="86" spans="1:65" s="2" customFormat="1" ht="16.5" customHeight="1">
      <c r="A86" s="28"/>
      <c r="B86" s="135"/>
      <c r="C86" s="136">
        <v>3</v>
      </c>
      <c r="D86" s="136" t="s">
        <v>207</v>
      </c>
      <c r="E86" s="137" t="s">
        <v>275</v>
      </c>
      <c r="F86" s="138" t="s">
        <v>276</v>
      </c>
      <c r="G86" s="139" t="s">
        <v>264</v>
      </c>
      <c r="H86" s="140">
        <v>1</v>
      </c>
      <c r="I86" s="189"/>
      <c r="J86" s="141">
        <f>H86*I86</f>
        <v>0</v>
      </c>
      <c r="K86" s="138"/>
      <c r="L86" s="29"/>
      <c r="M86" s="142" t="s">
        <v>3</v>
      </c>
      <c r="N86" s="143" t="s">
        <v>35</v>
      </c>
      <c r="O86" s="144">
        <v>0</v>
      </c>
      <c r="P86" s="144">
        <f>O86*H86</f>
        <v>0</v>
      </c>
      <c r="Q86" s="144">
        <v>0</v>
      </c>
      <c r="R86" s="144">
        <f>Q86*H86</f>
        <v>0</v>
      </c>
      <c r="S86" s="144">
        <v>0</v>
      </c>
      <c r="T86" s="145">
        <f>S86*H86</f>
        <v>0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R86" s="146" t="s">
        <v>268</v>
      </c>
      <c r="AT86" s="146" t="s">
        <v>207</v>
      </c>
      <c r="AU86" s="146" t="s">
        <v>72</v>
      </c>
      <c r="AY86" s="16" t="s">
        <v>206</v>
      </c>
      <c r="BE86" s="147">
        <f>IF(N86="základní",J86,0)</f>
        <v>0</v>
      </c>
      <c r="BF86" s="147">
        <f>IF(N86="snížená",J86,0)</f>
        <v>0</v>
      </c>
      <c r="BG86" s="147">
        <f>IF(N86="zákl. přenesená",J86,0)</f>
        <v>0</v>
      </c>
      <c r="BH86" s="147">
        <f>IF(N86="sníž. přenesená",J86,0)</f>
        <v>0</v>
      </c>
      <c r="BI86" s="147">
        <f>IF(N86="nulová",J86,0)</f>
        <v>0</v>
      </c>
      <c r="BJ86" s="16" t="s">
        <v>70</v>
      </c>
      <c r="BK86" s="147">
        <f>ROUND(I86*H86,2)</f>
        <v>0</v>
      </c>
      <c r="BL86" s="16" t="s">
        <v>268</v>
      </c>
      <c r="BM86" s="146" t="s">
        <v>277</v>
      </c>
    </row>
    <row r="87" spans="2:63" s="12" customFormat="1" ht="22.9" customHeight="1">
      <c r="B87" s="123"/>
      <c r="D87" s="124" t="s">
        <v>63</v>
      </c>
      <c r="E87" s="133" t="s">
        <v>328</v>
      </c>
      <c r="F87" s="133" t="s">
        <v>329</v>
      </c>
      <c r="J87" s="134">
        <f>BK87</f>
        <v>0</v>
      </c>
      <c r="L87" s="123"/>
      <c r="M87" s="127"/>
      <c r="N87" s="128"/>
      <c r="O87" s="128"/>
      <c r="P87" s="129">
        <f>SUM(P88:P89)</f>
        <v>0</v>
      </c>
      <c r="Q87" s="128"/>
      <c r="R87" s="129">
        <f>SUM(R88:R89)</f>
        <v>0</v>
      </c>
      <c r="S87" s="128"/>
      <c r="T87" s="130">
        <f>SUM(T88:T89)</f>
        <v>0</v>
      </c>
      <c r="AR87" s="124" t="s">
        <v>211</v>
      </c>
      <c r="AT87" s="131" t="s">
        <v>63</v>
      </c>
      <c r="AU87" s="131" t="s">
        <v>70</v>
      </c>
      <c r="AY87" s="124" t="s">
        <v>206</v>
      </c>
      <c r="BK87" s="132">
        <f>SUM(BK88:BK89)</f>
        <v>0</v>
      </c>
    </row>
    <row r="88" spans="1:65" s="2" customFormat="1" ht="16.5" customHeight="1">
      <c r="A88" s="28"/>
      <c r="B88" s="135"/>
      <c r="C88" s="136">
        <v>4</v>
      </c>
      <c r="D88" s="136" t="s">
        <v>207</v>
      </c>
      <c r="E88" s="137" t="s">
        <v>331</v>
      </c>
      <c r="F88" s="138" t="s">
        <v>330</v>
      </c>
      <c r="G88" s="139" t="s">
        <v>264</v>
      </c>
      <c r="H88" s="140">
        <v>1</v>
      </c>
      <c r="I88" s="189"/>
      <c r="J88" s="141">
        <f>H88*I88</f>
        <v>0</v>
      </c>
      <c r="K88" s="138"/>
      <c r="L88" s="29"/>
      <c r="M88" s="142" t="s">
        <v>3</v>
      </c>
      <c r="N88" s="143" t="s">
        <v>35</v>
      </c>
      <c r="O88" s="144">
        <v>0</v>
      </c>
      <c r="P88" s="144">
        <f>O88*H88</f>
        <v>0</v>
      </c>
      <c r="Q88" s="144">
        <v>0</v>
      </c>
      <c r="R88" s="144">
        <f>Q88*H88</f>
        <v>0</v>
      </c>
      <c r="S88" s="144">
        <v>0</v>
      </c>
      <c r="T88" s="145">
        <f>S88*H88</f>
        <v>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R88" s="146" t="s">
        <v>268</v>
      </c>
      <c r="AT88" s="146" t="s">
        <v>207</v>
      </c>
      <c r="AU88" s="146" t="s">
        <v>72</v>
      </c>
      <c r="AY88" s="16" t="s">
        <v>206</v>
      </c>
      <c r="BE88" s="147">
        <f>IF(N88="základní",J88,0)</f>
        <v>0</v>
      </c>
      <c r="BF88" s="147">
        <f>IF(N88="snížená",J88,0)</f>
        <v>0</v>
      </c>
      <c r="BG88" s="147">
        <f>IF(N88="zákl. přenesená",J88,0)</f>
        <v>0</v>
      </c>
      <c r="BH88" s="147">
        <f>IF(N88="sníž. přenesená",J88,0)</f>
        <v>0</v>
      </c>
      <c r="BI88" s="147">
        <f>IF(N88="nulová",J88,0)</f>
        <v>0</v>
      </c>
      <c r="BJ88" s="16" t="s">
        <v>70</v>
      </c>
      <c r="BK88" s="147">
        <f>ROUND(I88*H88,2)</f>
        <v>0</v>
      </c>
      <c r="BL88" s="16" t="s">
        <v>268</v>
      </c>
      <c r="BM88" s="146" t="s">
        <v>278</v>
      </c>
    </row>
    <row r="89" spans="1:47" s="2" customFormat="1" ht="12">
      <c r="A89" s="28"/>
      <c r="B89" s="29"/>
      <c r="C89" s="28"/>
      <c r="D89" s="148"/>
      <c r="E89" s="28"/>
      <c r="F89" s="149"/>
      <c r="G89" s="28"/>
      <c r="H89" s="28"/>
      <c r="I89" s="28"/>
      <c r="J89" s="28"/>
      <c r="K89" s="28"/>
      <c r="L89" s="29"/>
      <c r="M89" s="164"/>
      <c r="N89" s="165"/>
      <c r="O89" s="166"/>
      <c r="P89" s="166"/>
      <c r="Q89" s="166"/>
      <c r="R89" s="166"/>
      <c r="S89" s="166"/>
      <c r="T89" s="167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T89" s="16"/>
      <c r="AU89" s="16"/>
    </row>
    <row r="90" spans="1:31" s="2" customFormat="1" ht="7" customHeight="1">
      <c r="A90" s="28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29"/>
      <c r="M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</sheetData>
  <autoFilter ref="C78:K89"/>
  <mergeCells count="9">
    <mergeCell ref="E45:H45"/>
    <mergeCell ref="E69:H69"/>
    <mergeCell ref="E71:H71"/>
    <mergeCell ref="L2:V2"/>
    <mergeCell ref="E7:H7"/>
    <mergeCell ref="E9:H9"/>
    <mergeCell ref="E18:H18"/>
    <mergeCell ref="E22:H22"/>
    <mergeCell ref="E43:H4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Mrázek František DiS.</cp:lastModifiedBy>
  <cp:lastPrinted>2022-07-18T17:11:54Z</cp:lastPrinted>
  <dcterms:created xsi:type="dcterms:W3CDTF">2021-12-06T14:27:00Z</dcterms:created>
  <dcterms:modified xsi:type="dcterms:W3CDTF">2022-07-19T05:55:25Z</dcterms:modified>
  <cp:category/>
  <cp:version/>
  <cp:contentType/>
  <cp:contentStatus/>
</cp:coreProperties>
</file>