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Zakázky - Zadávací řízení\Kopidlno SŠ Zahradnická_skleník\2_Přílohy\"/>
    </mc:Choice>
  </mc:AlternateContent>
  <xr:revisionPtr revIDLastSave="0" documentId="8_{B6B4DC47-54EA-47AC-8064-9B0E0747B086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Pol'!$A$1:$U$56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2" l="1"/>
  <c r="M53" i="12" s="1"/>
  <c r="G54" i="12"/>
  <c r="M54" i="12" s="1"/>
  <c r="G52" i="12"/>
  <c r="M52" i="12" s="1"/>
  <c r="G46" i="12"/>
  <c r="G47" i="12"/>
  <c r="M47" i="12" s="1"/>
  <c r="G48" i="12"/>
  <c r="G49" i="12"/>
  <c r="M49" i="12" s="1"/>
  <c r="G50" i="12"/>
  <c r="G45" i="12"/>
  <c r="G43" i="12"/>
  <c r="G34" i="12"/>
  <c r="M34" i="12" s="1"/>
  <c r="G35" i="12"/>
  <c r="M35" i="12" s="1"/>
  <c r="G36" i="12"/>
  <c r="G37" i="12"/>
  <c r="M37" i="12" s="1"/>
  <c r="G38" i="12"/>
  <c r="G39" i="12"/>
  <c r="M39" i="12" s="1"/>
  <c r="G40" i="12"/>
  <c r="G41" i="12"/>
  <c r="M41" i="12" s="1"/>
  <c r="G33" i="12"/>
  <c r="G20" i="12"/>
  <c r="M20" i="12" s="1"/>
  <c r="G21" i="12"/>
  <c r="M21" i="12" s="1"/>
  <c r="G22" i="12"/>
  <c r="G23" i="12"/>
  <c r="M23" i="12" s="1"/>
  <c r="G24" i="12"/>
  <c r="G25" i="12"/>
  <c r="M25" i="12" s="1"/>
  <c r="G26" i="12"/>
  <c r="G27" i="12"/>
  <c r="M27" i="12" s="1"/>
  <c r="G28" i="12"/>
  <c r="G29" i="12"/>
  <c r="M29" i="12" s="1"/>
  <c r="G30" i="12"/>
  <c r="G31" i="12"/>
  <c r="M31" i="12" s="1"/>
  <c r="G19" i="12"/>
  <c r="G10" i="12"/>
  <c r="G11" i="12"/>
  <c r="M11" i="12" s="1"/>
  <c r="G12" i="12"/>
  <c r="G13" i="12"/>
  <c r="M13" i="12" s="1"/>
  <c r="G14" i="12"/>
  <c r="G15" i="12"/>
  <c r="M15" i="12" s="1"/>
  <c r="G16" i="12"/>
  <c r="G17" i="12"/>
  <c r="G9" i="12"/>
  <c r="M9" i="12" s="1"/>
  <c r="G8" i="12"/>
  <c r="I9" i="12"/>
  <c r="K9" i="12"/>
  <c r="O9" i="12"/>
  <c r="Q9" i="12"/>
  <c r="U9" i="12"/>
  <c r="I10" i="12"/>
  <c r="K10" i="12"/>
  <c r="M10" i="12"/>
  <c r="O10" i="12"/>
  <c r="Q10" i="12"/>
  <c r="U10" i="12"/>
  <c r="I11" i="12"/>
  <c r="K11" i="12"/>
  <c r="O11" i="12"/>
  <c r="Q11" i="12"/>
  <c r="U11" i="12"/>
  <c r="I12" i="12"/>
  <c r="K12" i="12"/>
  <c r="M12" i="12"/>
  <c r="O12" i="12"/>
  <c r="Q12" i="12"/>
  <c r="U12" i="12"/>
  <c r="I13" i="12"/>
  <c r="K13" i="12"/>
  <c r="O13" i="12"/>
  <c r="Q13" i="12"/>
  <c r="U13" i="12"/>
  <c r="I14" i="12"/>
  <c r="K14" i="12"/>
  <c r="M14" i="12"/>
  <c r="O14" i="12"/>
  <c r="Q14" i="12"/>
  <c r="U14" i="12"/>
  <c r="I15" i="12"/>
  <c r="K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M22" i="12"/>
  <c r="O22" i="12"/>
  <c r="Q22" i="12"/>
  <c r="U22" i="12"/>
  <c r="I23" i="12"/>
  <c r="K23" i="12"/>
  <c r="O23" i="12"/>
  <c r="Q23" i="12"/>
  <c r="U23" i="12"/>
  <c r="I24" i="12"/>
  <c r="K24" i="12"/>
  <c r="M24" i="12"/>
  <c r="O24" i="12"/>
  <c r="Q24" i="12"/>
  <c r="U24" i="12"/>
  <c r="I25" i="12"/>
  <c r="K25" i="12"/>
  <c r="O25" i="12"/>
  <c r="Q25" i="12"/>
  <c r="U25" i="12"/>
  <c r="I26" i="12"/>
  <c r="K26" i="12"/>
  <c r="M26" i="12"/>
  <c r="O26" i="12"/>
  <c r="Q26" i="12"/>
  <c r="U26" i="12"/>
  <c r="I27" i="12"/>
  <c r="K27" i="12"/>
  <c r="O27" i="12"/>
  <c r="Q27" i="12"/>
  <c r="U27" i="12"/>
  <c r="I28" i="12"/>
  <c r="K28" i="12"/>
  <c r="M28" i="12"/>
  <c r="O28" i="12"/>
  <c r="Q28" i="12"/>
  <c r="U28" i="12"/>
  <c r="I29" i="12"/>
  <c r="K29" i="12"/>
  <c r="O29" i="12"/>
  <c r="Q29" i="12"/>
  <c r="U29" i="12"/>
  <c r="I30" i="12"/>
  <c r="K30" i="12"/>
  <c r="M30" i="12"/>
  <c r="O30" i="12"/>
  <c r="Q30" i="12"/>
  <c r="U30" i="12"/>
  <c r="I31" i="12"/>
  <c r="K31" i="12"/>
  <c r="O31" i="12"/>
  <c r="Q31" i="12"/>
  <c r="U31" i="12"/>
  <c r="I33" i="12"/>
  <c r="K33" i="12"/>
  <c r="M33" i="12"/>
  <c r="O33" i="12"/>
  <c r="Q33" i="12"/>
  <c r="U33" i="12"/>
  <c r="I34" i="12"/>
  <c r="K34" i="12"/>
  <c r="O34" i="12"/>
  <c r="Q34" i="12"/>
  <c r="U34" i="12"/>
  <c r="I35" i="12"/>
  <c r="K35" i="12"/>
  <c r="O35" i="12"/>
  <c r="Q35" i="12"/>
  <c r="U35" i="12"/>
  <c r="I36" i="12"/>
  <c r="K36" i="12"/>
  <c r="M36" i="12"/>
  <c r="O36" i="12"/>
  <c r="Q36" i="12"/>
  <c r="U36" i="12"/>
  <c r="I37" i="12"/>
  <c r="K37" i="12"/>
  <c r="O37" i="12"/>
  <c r="Q37" i="12"/>
  <c r="U37" i="12"/>
  <c r="I38" i="12"/>
  <c r="K38" i="12"/>
  <c r="M38" i="12"/>
  <c r="O38" i="12"/>
  <c r="Q38" i="12"/>
  <c r="U38" i="12"/>
  <c r="I39" i="12"/>
  <c r="K39" i="12"/>
  <c r="O39" i="12"/>
  <c r="Q39" i="12"/>
  <c r="U39" i="12"/>
  <c r="I40" i="12"/>
  <c r="K40" i="12"/>
  <c r="M40" i="12"/>
  <c r="O40" i="12"/>
  <c r="Q40" i="12"/>
  <c r="U40" i="12"/>
  <c r="I41" i="12"/>
  <c r="K41" i="12"/>
  <c r="O41" i="12"/>
  <c r="Q41" i="12"/>
  <c r="U41" i="12"/>
  <c r="Q42" i="12"/>
  <c r="I43" i="12"/>
  <c r="I42" i="12" s="1"/>
  <c r="K43" i="12"/>
  <c r="K42" i="12" s="1"/>
  <c r="M43" i="12"/>
  <c r="M42" i="12" s="1"/>
  <c r="O43" i="12"/>
  <c r="O42" i="12" s="1"/>
  <c r="Q43" i="12"/>
  <c r="U43" i="12"/>
  <c r="U42" i="12" s="1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O47" i="12"/>
  <c r="Q47" i="12"/>
  <c r="U47" i="12"/>
  <c r="I48" i="12"/>
  <c r="K48" i="12"/>
  <c r="M48" i="12"/>
  <c r="O48" i="12"/>
  <c r="Q48" i="12"/>
  <c r="U48" i="12"/>
  <c r="I49" i="12"/>
  <c r="K49" i="12"/>
  <c r="O49" i="12"/>
  <c r="Q49" i="12"/>
  <c r="U49" i="12"/>
  <c r="I50" i="12"/>
  <c r="K50" i="12"/>
  <c r="M50" i="12"/>
  <c r="O50" i="12"/>
  <c r="Q50" i="12"/>
  <c r="U50" i="12"/>
  <c r="I52" i="12"/>
  <c r="K52" i="12"/>
  <c r="O52" i="12"/>
  <c r="Q52" i="12"/>
  <c r="U52" i="12"/>
  <c r="I53" i="12"/>
  <c r="I51" i="12" s="1"/>
  <c r="K53" i="12"/>
  <c r="O53" i="12"/>
  <c r="Q53" i="12"/>
  <c r="Q51" i="12" s="1"/>
  <c r="U53" i="12"/>
  <c r="I54" i="12"/>
  <c r="K54" i="12"/>
  <c r="O54" i="12"/>
  <c r="Q54" i="12"/>
  <c r="U54" i="12"/>
  <c r="I55" i="1"/>
  <c r="AZ43" i="1"/>
  <c r="F40" i="1"/>
  <c r="G40" i="1"/>
  <c r="H40" i="1"/>
  <c r="I40" i="1"/>
  <c r="J39" i="1"/>
  <c r="J40" i="1" s="1"/>
  <c r="I21" i="1"/>
  <c r="J28" i="1"/>
  <c r="J26" i="1"/>
  <c r="G38" i="1"/>
  <c r="F38" i="1"/>
  <c r="J23" i="1"/>
  <c r="J24" i="1"/>
  <c r="J25" i="1"/>
  <c r="J27" i="1"/>
  <c r="E24" i="1"/>
  <c r="E26" i="1"/>
  <c r="Q44" i="12" l="1"/>
  <c r="I44" i="12"/>
  <c r="M44" i="12"/>
  <c r="M32" i="12"/>
  <c r="Q32" i="12"/>
  <c r="I32" i="12"/>
  <c r="M8" i="12"/>
  <c r="O44" i="12"/>
  <c r="U44" i="12"/>
  <c r="K44" i="12"/>
  <c r="U32" i="12"/>
  <c r="K32" i="12"/>
  <c r="O32" i="12"/>
  <c r="O8" i="12"/>
  <c r="U8" i="12"/>
  <c r="K8" i="12"/>
  <c r="U51" i="12"/>
  <c r="K51" i="12"/>
  <c r="O51" i="12"/>
  <c r="O18" i="12"/>
  <c r="U18" i="12"/>
  <c r="K18" i="12"/>
  <c r="Q8" i="12"/>
  <c r="I8" i="12"/>
  <c r="M51" i="12"/>
  <c r="M18" i="12"/>
  <c r="Q18" i="12"/>
  <c r="I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<sst xmlns="http://schemas.openxmlformats.org/spreadsheetml/2006/main" count="319" uniqueCount="188">
  <si>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</si>
  <si>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</si>
  <si>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</si>
  <si>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</si>
  <si>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</si>
  <si>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</si>
  <si>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</si>
  <si>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</si>
  <si>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</si>
  <si>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</si>
  <si>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</si>
  <si>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</si>
  <si>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</si>
  <si>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</si>
  <si>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</si>
  <si>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</si>
  <si>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</si>
  <si>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</si>
  <si>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</si>
  <si>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</si>
  <si>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</si>
  <si>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</si>
  <si>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</si>
  <si>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</si>
  <si>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</si>
  <si>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</si>
  <si>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</si>
  <si>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</si>
  <si>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</si>
  <si>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</si>
  <si>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</si>
  <si>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</si>
  <si>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</si>
  <si>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</si>
  <si>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</si>
  <si>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</si>
  <si>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</si>
  <si>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</si>
  <si>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</si>
  <si>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</si>
  <si>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</si>
  <si>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</si>
  <si>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</si>
  <si>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Kopidlno</t>
  </si>
  <si>
    <t>Rozpočet:</t>
  </si>
  <si>
    <t>Misto</t>
  </si>
  <si>
    <t xml:space="preserve">Skleník 48/12 SZS Kopidlno -  rekonstrukce vytápění </t>
  </si>
  <si>
    <t>Střední škola zahradnická, Kopidlno, náměstí Hilmarovo 1</t>
  </si>
  <si>
    <t>náměstí Hilmarovo 1</t>
  </si>
  <si>
    <t>50732</t>
  </si>
  <si>
    <t>64812201</t>
  </si>
  <si>
    <t>CZ64812201</t>
  </si>
  <si>
    <t>Rozpočet</t>
  </si>
  <si>
    <t>Celkem za stavbu</t>
  </si>
  <si>
    <t>CZK</t>
  </si>
  <si>
    <t xml:space="preserve">Popis rozpočtu:  - </t>
  </si>
  <si>
    <t>-  cena po provedení stavby bude dopočítána dle skutečných cen stavedních materiálu a dopravy v době provádění</t>
  </si>
  <si>
    <t>Rekapitulace dílů</t>
  </si>
  <si>
    <t>Typ dílu</t>
  </si>
  <si>
    <t>733</t>
  </si>
  <si>
    <t>Rozvod potrubí</t>
  </si>
  <si>
    <t>734</t>
  </si>
  <si>
    <t>Armatury</t>
  </si>
  <si>
    <t>735</t>
  </si>
  <si>
    <t>Otopná tělesa</t>
  </si>
  <si>
    <t>783</t>
  </si>
  <si>
    <t>Nátěry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</si>
  <si>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</si>
  <si>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</si>
  <si>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</si>
  <si>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</si>
  <si>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</si>
  <si>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</si>
  <si>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</si>
  <si>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</si>
  <si>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</si>
  <si>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</si>
  <si>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</si>
  <si>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</si>
  <si>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</si>
  <si>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</si>
  <si>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</si>
  <si>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</si>
  <si>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</si>
  <si>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</si>
  <si>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</si>
  <si>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</si>
  <si>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</si>
  <si>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</si>
  <si>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</si>
  <si>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</si>
  <si>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</si>
  <si>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</si>
  <si>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</si>
  <si>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</si>
  <si>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</si>
  <si>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733111124R00</t>
  </si>
  <si>
    <t>Potrubí závit. bezešvé běžné níz./středotl.,DN 20</t>
  </si>
  <si>
    <t>m</t>
  </si>
  <si>
    <t>POL1_0</t>
  </si>
  <si>
    <t>733121124R00</t>
  </si>
  <si>
    <t>Potrubí hladké bezešvé nízkotlaké D 76 x 3,6 mm</t>
  </si>
  <si>
    <t>733113114R00</t>
  </si>
  <si>
    <t>Příplatek za zhotovení přípojky DN 20</t>
  </si>
  <si>
    <t>kus</t>
  </si>
  <si>
    <t>733190225R00</t>
  </si>
  <si>
    <t>Tlaková zkouška ocelového hladkého potrubí D 89</t>
  </si>
  <si>
    <t>733110803R00</t>
  </si>
  <si>
    <t>Demontáž potrubí ocelového závitového do DN 15</t>
  </si>
  <si>
    <t>733110806R00</t>
  </si>
  <si>
    <t>Demontáž potrubí ocelového závitového do DN 15-32</t>
  </si>
  <si>
    <t>733120826R00</t>
  </si>
  <si>
    <t>Demontáž potrubí z hladkých trubek D 89</t>
  </si>
  <si>
    <t>733890801R00</t>
  </si>
  <si>
    <t>Přemístění vybouraných hmot - potrubí, H do 6 m</t>
  </si>
  <si>
    <t>t</t>
  </si>
  <si>
    <t>998733203R00</t>
  </si>
  <si>
    <t>Přesun hmot pro rozvody potrubí, výšky do 24 m</t>
  </si>
  <si>
    <t>734109115R00</t>
  </si>
  <si>
    <t>Montáž přírubových armatur, 2 příruby, PN 6, DN 65</t>
  </si>
  <si>
    <t>soubor</t>
  </si>
  <si>
    <t>734209103R00</t>
  </si>
  <si>
    <t>Montáž armatur závitových,s 1závitem, G 1/2</t>
  </si>
  <si>
    <t>734209114R00</t>
  </si>
  <si>
    <t>Montáž armatur závitových,se 2závity, G 3/4</t>
  </si>
  <si>
    <t>IC 422 001</t>
  </si>
  <si>
    <t>Kulový kohout plnoprůtokový uzavírací, těsnění PTF, PN35 t max 185°C , DN 25</t>
  </si>
  <si>
    <t>IC 422 002</t>
  </si>
  <si>
    <t>Ventil šikmý Herz DN20</t>
  </si>
  <si>
    <t>IC 422 003</t>
  </si>
  <si>
    <t>CEBO spojka D20-G3/4</t>
  </si>
  <si>
    <t>IC 422 004</t>
  </si>
  <si>
    <t xml:space="preserve">šroubení topenářské DN20 </t>
  </si>
  <si>
    <t>IC 422 005</t>
  </si>
  <si>
    <t>Kulový kohout vypouštěcí s hadicovou vývodkou a zá, zátkou PN 10, t 110°C  DN 15</t>
  </si>
  <si>
    <t>IC 422 006</t>
  </si>
  <si>
    <t xml:space="preserve">Klapka mezipřírubová uzavírací, PN6, DN65 </t>
  </si>
  <si>
    <t>734494213R00</t>
  </si>
  <si>
    <t>Návarky s trubkovým závitem G 1/2</t>
  </si>
  <si>
    <t>734200822R00</t>
  </si>
  <si>
    <t>Demontáž armatur se 2závity do G 1</t>
  </si>
  <si>
    <t>734890801R00</t>
  </si>
  <si>
    <t>Přemístění demontovaných hmot - armatur, H do 6 m</t>
  </si>
  <si>
    <t>998734201R00</t>
  </si>
  <si>
    <t>Přesun hmot pro armatury, výšky do 6 m</t>
  </si>
  <si>
    <t>735211215R00</t>
  </si>
  <si>
    <t>Registry z ocel trubek žebrových 76x3/156 - , 1 pramenné 5,0m</t>
  </si>
  <si>
    <t>735218160R00</t>
  </si>
  <si>
    <t>Tlaková zkouška registrů pramenných 76x3/156</t>
  </si>
  <si>
    <t>484001</t>
  </si>
  <si>
    <t>Podpěry na podlahu pro registry</t>
  </si>
  <si>
    <t>735000912R00</t>
  </si>
  <si>
    <t>Oprava-vyregulování ventilů s termost.ovládáním</t>
  </si>
  <si>
    <t>735211821R00</t>
  </si>
  <si>
    <t>Demontáž regist.žebr.76x3/156 do 6 m,1pramen.</t>
  </si>
  <si>
    <t>735211830R00</t>
  </si>
  <si>
    <t>Rozřezání registrů do odpadu</t>
  </si>
  <si>
    <t>735494811R00</t>
  </si>
  <si>
    <t>Vypuštění vody z otopných těles</t>
  </si>
  <si>
    <t>m2</t>
  </si>
  <si>
    <t>735890801R00</t>
  </si>
  <si>
    <t>Přemístění demont. hmot - otop. těles, H do 6 m</t>
  </si>
  <si>
    <t>998735201R00</t>
  </si>
  <si>
    <t>Přesun hmot pro otopná tělesa, výšky do 6 m</t>
  </si>
  <si>
    <t>783424340R00</t>
  </si>
  <si>
    <t xml:space="preserve">Provedení žárového zinkování </t>
  </si>
  <si>
    <t>IC 799 01</t>
  </si>
  <si>
    <t xml:space="preserve">Topná zkouška </t>
  </si>
  <si>
    <t>HZS</t>
  </si>
  <si>
    <t>IC 799 02</t>
  </si>
  <si>
    <t>IC 799 03</t>
  </si>
  <si>
    <t>IC 799 04</t>
  </si>
  <si>
    <t xml:space="preserve">Příprava + materiál na přípravu trasy </t>
  </si>
  <si>
    <t>IC 799 05</t>
  </si>
  <si>
    <t xml:space="preserve">Kompenzátory </t>
  </si>
  <si>
    <t>IC 01</t>
  </si>
  <si>
    <t>VN 1</t>
  </si>
  <si>
    <t xml:space="preserve">Mimostaveništní doprava </t>
  </si>
  <si>
    <t>VN 2</t>
  </si>
  <si>
    <t>Kompletační činnost</t>
  </si>
  <si>
    <t>1</t>
  </si>
  <si>
    <t xml:space="preserve">Zařízení staveniště </t>
  </si>
  <si>
    <t>-</t>
  </si>
  <si>
    <t/>
  </si>
  <si>
    <t>END</t>
  </si>
  <si>
    <t xml:space="preserve">Doprava registrů, navezení materiálu na zinkování </t>
  </si>
  <si>
    <t>Odvezení vybouraných hmot na skládku</t>
  </si>
  <si>
    <t>Uložení vybouraných hmot na skládku (kovový 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</si>
</sst>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5" borderId="33" xfId="0" applyNumberFormat="1" applyFont="1" applyFill="1" applyBorder="1" applyAlignment="1">
      <alignment horizontal="left" vertical="top" wrapText="1"/>
    </xf>
    <xf numFmtId="0" fontId="18" fillId="5" borderId="34" xfId="0" applyFont="1" applyFill="1" applyBorder="1" applyAlignment="1">
      <alignment vertical="top" shrinkToFit="1"/>
    </xf>
    <xf numFmtId="164" fontId="18" fillId="5" borderId="33" xfId="0" applyNumberFormat="1" applyFont="1" applyFill="1" applyBorder="1" applyAlignment="1">
      <alignment vertical="top" shrinkToFit="1"/>
    </xf>
    <xf numFmtId="0" fontId="19" fillId="6" borderId="38" xfId="0" applyNumberFormat="1" applyFont="1" applyFill="1" applyBorder="1" applyAlignment="1">
      <alignment horizontal="left" vertical="top" wrapText="1"/>
    </xf>
    <xf numFmtId="0" fontId="19" fillId="6" borderId="37" xfId="0" applyFont="1" applyFill="1" applyBorder="1" applyAlignment="1">
      <alignment vertical="top" shrinkToFit="1"/>
    </xf>
    <xf numFmtId="164" fontId="19" fillId="6" borderId="38" xfId="0" applyNumberFormat="1" applyFont="1" applyFill="1" applyBorder="1" applyAlignment="1">
      <alignment vertical="top" shrinkToFit="1"/>
    </xf>
    <xf numFmtId="164" fontId="17" fillId="5" borderId="33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8"/>
  <sheetViews>
    <sheetView showGridLines="0" tabSelected="1" topLeftCell="B1" zoomScaleNormal="100" zoomScaleSheetLayoutView="75" workbookViewId="0">
      <selection activeCell="P27" sqref="P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15" t="s">
        <v>42</v>
      </c>
      <c r="C1" s="216"/>
      <c r="D1" s="216"/>
      <c r="E1" s="216"/>
      <c r="F1" s="216"/>
      <c r="G1" s="216"/>
      <c r="H1" s="216"/>
      <c r="I1" s="216"/>
      <c r="J1" s="217"/>
    </row>
    <row r="2" spans="1:15" ht="23.25" customHeight="1" x14ac:dyDescent="0.2">
      <c r="A2" s="4"/>
      <c r="B2" s="79" t="s">
        <v>40</v>
      </c>
      <c r="C2" s="80"/>
      <c r="D2" s="230" t="s">
        <v>46</v>
      </c>
      <c r="E2" s="231"/>
      <c r="F2" s="231"/>
      <c r="G2" s="231"/>
      <c r="H2" s="231"/>
      <c r="I2" s="231"/>
      <c r="J2" s="232"/>
      <c r="O2" s="2"/>
    </row>
    <row r="3" spans="1:15" ht="23.25" customHeight="1" x14ac:dyDescent="0.2">
      <c r="A3" s="4"/>
      <c r="B3" s="81" t="s">
        <v>45</v>
      </c>
      <c r="C3" s="82"/>
      <c r="D3" s="234" t="s">
        <v>43</v>
      </c>
      <c r="E3" s="235"/>
      <c r="F3" s="235"/>
      <c r="G3" s="235"/>
      <c r="H3" s="235"/>
      <c r="I3" s="235"/>
      <c r="J3" s="236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50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51</v>
      </c>
      <c r="J6" s="11"/>
    </row>
    <row r="7" spans="1:15" ht="15.75" customHeight="1" x14ac:dyDescent="0.2">
      <c r="A7" s="4"/>
      <c r="B7" s="40"/>
      <c r="C7" s="90" t="s">
        <v>49</v>
      </c>
      <c r="D7" s="78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6"/>
      <c r="E11" s="226"/>
      <c r="F11" s="226"/>
      <c r="G11" s="226"/>
      <c r="H11" s="27" t="s">
        <v>33</v>
      </c>
      <c r="I11" s="89"/>
      <c r="J11" s="11"/>
    </row>
    <row r="12" spans="1:15" ht="15.75" customHeight="1" x14ac:dyDescent="0.2">
      <c r="A12" s="4"/>
      <c r="B12" s="39"/>
      <c r="C12" s="25"/>
      <c r="D12" s="237"/>
      <c r="E12" s="237"/>
      <c r="F12" s="237"/>
      <c r="G12" s="237"/>
      <c r="H12" s="27" t="s">
        <v>34</v>
      </c>
      <c r="I12" s="89"/>
      <c r="J12" s="11"/>
    </row>
    <row r="13" spans="1:15" ht="15.75" customHeight="1" x14ac:dyDescent="0.2">
      <c r="A13" s="4"/>
      <c r="B13" s="40"/>
      <c r="C13" s="90"/>
      <c r="D13" s="238"/>
      <c r="E13" s="238"/>
      <c r="F13" s="238"/>
      <c r="G13" s="238"/>
      <c r="H13" s="28"/>
      <c r="I13" s="32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33"/>
      <c r="F15" s="233"/>
      <c r="G15" s="202"/>
      <c r="H15" s="202"/>
      <c r="I15" s="202" t="s">
        <v>28</v>
      </c>
      <c r="J15" s="203"/>
    </row>
    <row r="16" spans="1:15" ht="23.25" customHeight="1" x14ac:dyDescent="0.2">
      <c r="A16" s="138" t="s">
        <v>23</v>
      </c>
      <c r="B16" s="139" t="s">
        <v>23</v>
      </c>
      <c r="C16" s="56"/>
      <c r="D16" s="57"/>
      <c r="E16" s="204"/>
      <c r="F16" s="205"/>
      <c r="G16" s="204"/>
      <c r="H16" s="205"/>
      <c r="I16" s="204">
        <v>0</v>
      </c>
      <c r="J16" s="223"/>
    </row>
    <row r="17" spans="1:10" ht="23.25" customHeight="1" x14ac:dyDescent="0.2">
      <c r="A17" s="138" t="s">
        <v>24</v>
      </c>
      <c r="B17" s="139" t="s">
        <v>24</v>
      </c>
      <c r="C17" s="56"/>
      <c r="D17" s="57"/>
      <c r="E17" s="204"/>
      <c r="F17" s="205"/>
      <c r="G17" s="204"/>
      <c r="H17" s="205"/>
      <c r="I17" s="204">
        <v>0</v>
      </c>
      <c r="J17" s="223"/>
    </row>
    <row r="18" spans="1:10" ht="23.25" customHeight="1" x14ac:dyDescent="0.2">
      <c r="A18" s="138" t="s">
        <v>25</v>
      </c>
      <c r="B18" s="139" t="s">
        <v>25</v>
      </c>
      <c r="C18" s="56"/>
      <c r="D18" s="57"/>
      <c r="E18" s="204"/>
      <c r="F18" s="205"/>
      <c r="G18" s="204"/>
      <c r="H18" s="205"/>
      <c r="I18" s="204">
        <v>0</v>
      </c>
      <c r="J18" s="223"/>
    </row>
    <row r="19" spans="1:10" ht="23.25" customHeight="1" x14ac:dyDescent="0.2">
      <c r="A19" s="138" t="s">
        <v>68</v>
      </c>
      <c r="B19" s="139" t="s">
        <v>26</v>
      </c>
      <c r="C19" s="56"/>
      <c r="D19" s="57"/>
      <c r="E19" s="204"/>
      <c r="F19" s="205"/>
      <c r="G19" s="204"/>
      <c r="H19" s="205"/>
      <c r="I19" s="204">
        <v>0</v>
      </c>
      <c r="J19" s="223"/>
    </row>
    <row r="20" spans="1:10" ht="23.25" customHeight="1" x14ac:dyDescent="0.2">
      <c r="A20" s="138" t="s">
        <v>67</v>
      </c>
      <c r="B20" s="139" t="s">
        <v>27</v>
      </c>
      <c r="C20" s="56"/>
      <c r="D20" s="57"/>
      <c r="E20" s="204"/>
      <c r="F20" s="205"/>
      <c r="G20" s="204"/>
      <c r="H20" s="205"/>
      <c r="I20" s="204">
        <v>0</v>
      </c>
      <c r="J20" s="223"/>
    </row>
    <row r="21" spans="1:10" ht="23.25" customHeight="1" x14ac:dyDescent="0.2">
      <c r="A21" s="4"/>
      <c r="B21" s="72" t="s">
        <v>28</v>
      </c>
      <c r="C21" s="73"/>
      <c r="D21" s="74"/>
      <c r="E21" s="224"/>
      <c r="F21" s="225"/>
      <c r="G21" s="224"/>
      <c r="H21" s="225"/>
      <c r="I21" s="224">
        <f>SUM(I16:J20)</f>
        <v>0</v>
      </c>
      <c r="J21" s="229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21">
        <v>0</v>
      </c>
      <c r="H23" s="222"/>
      <c r="I23" s="222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27">
        <v>0</v>
      </c>
      <c r="H24" s="228"/>
      <c r="I24" s="228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1">
        <v>0</v>
      </c>
      <c r="H25" s="222"/>
      <c r="I25" s="222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18">
        <v>0</v>
      </c>
      <c r="H26" s="219"/>
      <c r="I26" s="21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0">
        <v>0</v>
      </c>
      <c r="H27" s="220"/>
      <c r="I27" s="220"/>
      <c r="J27" s="61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00">
        <v>899618.86</v>
      </c>
      <c r="H28" s="201"/>
      <c r="I28" s="201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0">
        <v>0</v>
      </c>
      <c r="H29" s="200"/>
      <c r="I29" s="200"/>
      <c r="J29" s="11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06"/>
      <c r="E34" s="206"/>
      <c r="F34" s="30"/>
      <c r="G34" s="206"/>
      <c r="H34" s="206"/>
      <c r="I34" s="206"/>
      <c r="J34" s="36"/>
    </row>
    <row r="35" spans="1:52" ht="12.75" customHeight="1" x14ac:dyDescent="0.2">
      <c r="A35" s="4"/>
      <c r="B35" s="4"/>
      <c r="C35" s="5"/>
      <c r="D35" s="207" t="s">
        <v>2</v>
      </c>
      <c r="E35" s="207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52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52" ht="25.5" hidden="1" customHeight="1" x14ac:dyDescent="0.2">
      <c r="A39" s="94">
        <v>1</v>
      </c>
      <c r="B39" s="100" t="s">
        <v>52</v>
      </c>
      <c r="C39" s="208" t="s">
        <v>46</v>
      </c>
      <c r="D39" s="209"/>
      <c r="E39" s="209"/>
      <c r="F39" s="105">
        <v>0</v>
      </c>
      <c r="G39" s="106">
        <v>899618.86</v>
      </c>
      <c r="H39" s="107">
        <v>188919.96</v>
      </c>
      <c r="I39" s="107">
        <v>1088538.82</v>
      </c>
      <c r="J39" s="101">
        <f>IF(CenaCelkemVypocet=0,"",I39/CenaCelkemVypocet*100)</f>
        <v>100</v>
      </c>
    </row>
    <row r="40" spans="1:52" ht="25.5" hidden="1" customHeight="1" x14ac:dyDescent="0.2">
      <c r="A40" s="94"/>
      <c r="B40" s="210" t="s">
        <v>53</v>
      </c>
      <c r="C40" s="211"/>
      <c r="D40" s="211"/>
      <c r="E40" s="212"/>
      <c r="F40" s="108">
        <f>SUMIF(A39:A39,"=1",F39:F39)</f>
        <v>0</v>
      </c>
      <c r="G40" s="109">
        <f>SUMIF(A39:A39,"=1",G39:G39)</f>
        <v>899618.86</v>
      </c>
      <c r="H40" s="109">
        <f>SUMIF(A39:A39,"=1",H39:H39)</f>
        <v>188919.96</v>
      </c>
      <c r="I40" s="109">
        <f>SUMIF(A39:A39,"=1",I39:I39)</f>
        <v>1088538.82</v>
      </c>
      <c r="J40" s="95">
        <f>SUMIF(A39:A39,"=1",J39:J39)</f>
        <v>100</v>
      </c>
    </row>
    <row r="42" spans="1:52" x14ac:dyDescent="0.2">
      <c r="B42" t="s">
        <v>55</v>
      </c>
    </row>
    <row r="43" spans="1:52" ht="25.5" x14ac:dyDescent="0.2">
      <c r="B43" s="213" t="s">
        <v>56</v>
      </c>
      <c r="C43" s="213"/>
      <c r="D43" s="213"/>
      <c r="E43" s="213"/>
      <c r="F43" s="213"/>
      <c r="G43" s="213"/>
      <c r="H43" s="213"/>
      <c r="I43" s="213"/>
      <c r="J43" s="213"/>
      <c r="AZ43" s="117" t="str">
        <f>B43</f>
        <v>-  cena po provedení stavby bude dopočítána dle skutečných cen stavedních materiálu a dopravy v době provádění</v>
      </c>
    </row>
    <row r="46" spans="1:52" ht="15.75" x14ac:dyDescent="0.25">
      <c r="B46" s="118" t="s">
        <v>57</v>
      </c>
    </row>
    <row r="48" spans="1:52" ht="25.5" customHeight="1" x14ac:dyDescent="0.2">
      <c r="A48" s="119"/>
      <c r="B48" s="123" t="s">
        <v>16</v>
      </c>
      <c r="C48" s="123" t="s">
        <v>5</v>
      </c>
      <c r="D48" s="124"/>
      <c r="E48" s="124"/>
      <c r="F48" s="127" t="s">
        <v>58</v>
      </c>
      <c r="G48" s="127"/>
      <c r="H48" s="127"/>
      <c r="I48" s="214" t="s">
        <v>28</v>
      </c>
      <c r="J48" s="214"/>
    </row>
    <row r="49" spans="1:10" ht="25.5" customHeight="1" x14ac:dyDescent="0.2">
      <c r="A49" s="120"/>
      <c r="B49" s="128" t="s">
        <v>59</v>
      </c>
      <c r="C49" s="198" t="s">
        <v>60</v>
      </c>
      <c r="D49" s="199"/>
      <c r="E49" s="199"/>
      <c r="F49" s="130" t="s">
        <v>24</v>
      </c>
      <c r="G49" s="131"/>
      <c r="H49" s="131"/>
      <c r="I49" s="197"/>
      <c r="J49" s="197"/>
    </row>
    <row r="50" spans="1:10" ht="25.5" customHeight="1" x14ac:dyDescent="0.2">
      <c r="A50" s="120"/>
      <c r="B50" s="122" t="s">
        <v>61</v>
      </c>
      <c r="C50" s="191" t="s">
        <v>62</v>
      </c>
      <c r="D50" s="192"/>
      <c r="E50" s="192"/>
      <c r="F50" s="132" t="s">
        <v>24</v>
      </c>
      <c r="G50" s="133"/>
      <c r="H50" s="133"/>
      <c r="I50" s="190"/>
      <c r="J50" s="190"/>
    </row>
    <row r="51" spans="1:10" ht="25.5" customHeight="1" x14ac:dyDescent="0.2">
      <c r="A51" s="120"/>
      <c r="B51" s="122" t="s">
        <v>63</v>
      </c>
      <c r="C51" s="191" t="s">
        <v>64</v>
      </c>
      <c r="D51" s="192"/>
      <c r="E51" s="192"/>
      <c r="F51" s="132" t="s">
        <v>24</v>
      </c>
      <c r="G51" s="133"/>
      <c r="H51" s="133"/>
      <c r="I51" s="190"/>
      <c r="J51" s="190"/>
    </row>
    <row r="52" spans="1:10" ht="25.5" customHeight="1" x14ac:dyDescent="0.2">
      <c r="A52" s="120"/>
      <c r="B52" s="122" t="s">
        <v>65</v>
      </c>
      <c r="C52" s="191" t="s">
        <v>66</v>
      </c>
      <c r="D52" s="192"/>
      <c r="E52" s="192"/>
      <c r="F52" s="132" t="s">
        <v>24</v>
      </c>
      <c r="G52" s="133"/>
      <c r="H52" s="133"/>
      <c r="I52" s="190"/>
      <c r="J52" s="190"/>
    </row>
    <row r="53" spans="1:10" ht="25.5" customHeight="1" x14ac:dyDescent="0.2">
      <c r="A53" s="120"/>
      <c r="B53" s="122" t="s">
        <v>67</v>
      </c>
      <c r="C53" s="191" t="s">
        <v>27</v>
      </c>
      <c r="D53" s="192"/>
      <c r="E53" s="192"/>
      <c r="F53" s="132" t="s">
        <v>67</v>
      </c>
      <c r="G53" s="133"/>
      <c r="H53" s="133"/>
      <c r="I53" s="190"/>
      <c r="J53" s="190"/>
    </row>
    <row r="54" spans="1:10" ht="25.5" customHeight="1" x14ac:dyDescent="0.2">
      <c r="A54" s="120"/>
      <c r="B54" s="129" t="s">
        <v>68</v>
      </c>
      <c r="C54" s="194" t="s">
        <v>26</v>
      </c>
      <c r="D54" s="195"/>
      <c r="E54" s="195"/>
      <c r="F54" s="134" t="s">
        <v>68</v>
      </c>
      <c r="G54" s="135"/>
      <c r="H54" s="135"/>
      <c r="I54" s="193"/>
      <c r="J54" s="193"/>
    </row>
    <row r="55" spans="1:10" ht="25.5" customHeight="1" x14ac:dyDescent="0.2">
      <c r="A55" s="121"/>
      <c r="B55" s="125" t="s">
        <v>1</v>
      </c>
      <c r="C55" s="125"/>
      <c r="D55" s="126"/>
      <c r="E55" s="126"/>
      <c r="F55" s="136"/>
      <c r="G55" s="137"/>
      <c r="H55" s="137"/>
      <c r="I55" s="196">
        <f>SUM(I49:I54)</f>
        <v>0</v>
      </c>
      <c r="J55" s="196"/>
    </row>
    <row r="56" spans="1:10" x14ac:dyDescent="0.2">
      <c r="F56" s="92"/>
      <c r="G56" s="93"/>
      <c r="H56" s="92"/>
      <c r="I56" s="93"/>
      <c r="J56" s="93"/>
    </row>
    <row r="57" spans="1:10" x14ac:dyDescent="0.2">
      <c r="F57" s="92"/>
      <c r="G57" s="93"/>
      <c r="H57" s="92"/>
      <c r="I57" s="93"/>
      <c r="J57" s="93"/>
    </row>
    <row r="58" spans="1:10" x14ac:dyDescent="0.2">
      <c r="F58" s="92"/>
      <c r="G58" s="93"/>
      <c r="H58" s="92"/>
      <c r="I58" s="93"/>
      <c r="J5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7" t="s">
        <v>41</v>
      </c>
      <c r="B2" s="76"/>
      <c r="C2" s="241"/>
      <c r="D2" s="241"/>
      <c r="E2" s="241"/>
      <c r="F2" s="241"/>
      <c r="G2" s="242"/>
    </row>
    <row r="3" spans="1:7" ht="24.95" hidden="1" customHeight="1" x14ac:dyDescent="0.2">
      <c r="A3" s="77" t="s">
        <v>7</v>
      </c>
      <c r="B3" s="76"/>
      <c r="C3" s="241"/>
      <c r="D3" s="241"/>
      <c r="E3" s="241"/>
      <c r="F3" s="241"/>
      <c r="G3" s="242"/>
    </row>
    <row r="4" spans="1:7" ht="24.95" hidden="1" customHeight="1" x14ac:dyDescent="0.2">
      <c r="A4" s="77" t="s">
        <v>8</v>
      </c>
      <c r="B4" s="76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6"/>
  <sheetViews>
    <sheetView workbookViewId="0">
      <selection activeCell="Y18" sqref="Y18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70</v>
      </c>
    </row>
    <row r="2" spans="1:60" ht="24.95" customHeight="1" x14ac:dyDescent="0.2">
      <c r="A2" s="142" t="s">
        <v>69</v>
      </c>
      <c r="B2" s="140"/>
      <c r="C2" s="244" t="s">
        <v>46</v>
      </c>
      <c r="D2" s="245"/>
      <c r="E2" s="245"/>
      <c r="F2" s="245"/>
      <c r="G2" s="246"/>
      <c r="AE2" t="s">
        <v>71</v>
      </c>
    </row>
    <row r="3" spans="1:60" ht="24.95" customHeight="1" x14ac:dyDescent="0.2">
      <c r="A3" s="143" t="s">
        <v>7</v>
      </c>
      <c r="B3" s="141"/>
      <c r="C3" s="247" t="s">
        <v>43</v>
      </c>
      <c r="D3" s="248"/>
      <c r="E3" s="248"/>
      <c r="F3" s="248"/>
      <c r="G3" s="249"/>
      <c r="AE3" t="s">
        <v>72</v>
      </c>
    </row>
    <row r="4" spans="1:60" ht="24.95" hidden="1" customHeight="1" x14ac:dyDescent="0.2">
      <c r="A4" s="143" t="s">
        <v>8</v>
      </c>
      <c r="B4" s="141"/>
      <c r="C4" s="247"/>
      <c r="D4" s="248"/>
      <c r="E4" s="248"/>
      <c r="F4" s="248"/>
      <c r="G4" s="249"/>
      <c r="AE4" t="s">
        <v>73</v>
      </c>
    </row>
    <row r="5" spans="1:60" hidden="1" x14ac:dyDescent="0.2">
      <c r="A5" s="144" t="s">
        <v>74</v>
      </c>
      <c r="B5" s="145"/>
      <c r="C5" s="146"/>
      <c r="D5" s="147"/>
      <c r="E5" s="147"/>
      <c r="F5" s="147"/>
      <c r="G5" s="148"/>
      <c r="AE5" t="s">
        <v>75</v>
      </c>
    </row>
    <row r="7" spans="1:60" ht="38.25" x14ac:dyDescent="0.2">
      <c r="A7" s="153" t="s">
        <v>76</v>
      </c>
      <c r="B7" s="154" t="s">
        <v>77</v>
      </c>
      <c r="C7" s="154" t="s">
        <v>78</v>
      </c>
      <c r="D7" s="153" t="s">
        <v>79</v>
      </c>
      <c r="E7" s="153" t="s">
        <v>80</v>
      </c>
      <c r="F7" s="149" t="s">
        <v>81</v>
      </c>
      <c r="G7" s="169" t="s">
        <v>28</v>
      </c>
      <c r="H7" s="170" t="s">
        <v>29</v>
      </c>
      <c r="I7" s="170" t="s">
        <v>82</v>
      </c>
      <c r="J7" s="170" t="s">
        <v>30</v>
      </c>
      <c r="K7" s="170" t="s">
        <v>83</v>
      </c>
      <c r="L7" s="170" t="s">
        <v>84</v>
      </c>
      <c r="M7" s="170" t="s">
        <v>85</v>
      </c>
      <c r="N7" s="170" t="s">
        <v>86</v>
      </c>
      <c r="O7" s="170" t="s">
        <v>87</v>
      </c>
      <c r="P7" s="170" t="s">
        <v>88</v>
      </c>
      <c r="Q7" s="170" t="s">
        <v>89</v>
      </c>
      <c r="R7" s="170" t="s">
        <v>90</v>
      </c>
      <c r="S7" s="170" t="s">
        <v>91</v>
      </c>
      <c r="T7" s="170" t="s">
        <v>92</v>
      </c>
      <c r="U7" s="156" t="s">
        <v>93</v>
      </c>
    </row>
    <row r="8" spans="1:60" x14ac:dyDescent="0.2">
      <c r="A8" s="171" t="s">
        <v>94</v>
      </c>
      <c r="B8" s="172" t="s">
        <v>59</v>
      </c>
      <c r="C8" s="173" t="s">
        <v>60</v>
      </c>
      <c r="D8" s="174"/>
      <c r="E8" s="175"/>
      <c r="F8" s="176"/>
      <c r="G8" s="176">
        <f>SUMIF(AE9:AE17,"&lt;&gt;NOR",G9:G17)</f>
        <v>0</v>
      </c>
      <c r="H8" s="176"/>
      <c r="I8" s="176">
        <f>SUM(I9:I17)</f>
        <v>51603.51</v>
      </c>
      <c r="J8" s="176"/>
      <c r="K8" s="176">
        <f>SUM(K9:K17)</f>
        <v>433749.24000000005</v>
      </c>
      <c r="L8" s="176"/>
      <c r="M8" s="176">
        <f>SUM(M9:M17)</f>
        <v>0</v>
      </c>
      <c r="N8" s="155"/>
      <c r="O8" s="155">
        <f>SUM(O9:O17)</f>
        <v>0.75941999999999987</v>
      </c>
      <c r="P8" s="155"/>
      <c r="Q8" s="155">
        <f>SUM(Q9:Q17)</f>
        <v>0.72262000000000004</v>
      </c>
      <c r="R8" s="155"/>
      <c r="S8" s="155"/>
      <c r="T8" s="171"/>
      <c r="U8" s="155">
        <f>SUM(U9:U17)</f>
        <v>80.990000000000009</v>
      </c>
      <c r="AE8" t="s">
        <v>95</v>
      </c>
    </row>
    <row r="9" spans="1:60" outlineLevel="1" x14ac:dyDescent="0.2">
      <c r="A9" s="151">
        <v>1</v>
      </c>
      <c r="B9" s="157" t="s">
        <v>96</v>
      </c>
      <c r="C9" s="184" t="s">
        <v>97</v>
      </c>
      <c r="D9" s="159" t="s">
        <v>98</v>
      </c>
      <c r="E9" s="165">
        <v>21</v>
      </c>
      <c r="F9" s="167"/>
      <c r="G9" s="167">
        <f>E9*F9</f>
        <v>0</v>
      </c>
      <c r="H9" s="167">
        <v>181.57</v>
      </c>
      <c r="I9" s="167">
        <f t="shared" ref="I9:I17" si="0">ROUND(E9*H9,2)</f>
        <v>3812.97</v>
      </c>
      <c r="J9" s="167">
        <v>552.43000000000006</v>
      </c>
      <c r="K9" s="167">
        <f t="shared" ref="K9:K17" si="1">ROUND(E9*J9,2)</f>
        <v>11601.03</v>
      </c>
      <c r="L9" s="167">
        <v>21</v>
      </c>
      <c r="M9" s="167">
        <f t="shared" ref="M9:M17" si="2">G9*(1+L9/100)</f>
        <v>0</v>
      </c>
      <c r="N9" s="160">
        <v>6.5799999999999999E-3</v>
      </c>
      <c r="O9" s="160">
        <f t="shared" ref="O9:O17" si="3">ROUND(E9*N9,5)</f>
        <v>0.13818</v>
      </c>
      <c r="P9" s="160">
        <v>0</v>
      </c>
      <c r="Q9" s="160">
        <f t="shared" ref="Q9:Q17" si="4">ROUND(E9*P9,5)</f>
        <v>0</v>
      </c>
      <c r="R9" s="160"/>
      <c r="S9" s="160"/>
      <c r="T9" s="161">
        <v>0.377</v>
      </c>
      <c r="U9" s="160">
        <f t="shared" ref="U9:U17" si="5">ROUND(E9*T9,2)</f>
        <v>7.92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99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>
        <v>2</v>
      </c>
      <c r="B10" s="157" t="s">
        <v>100</v>
      </c>
      <c r="C10" s="184" t="s">
        <v>101</v>
      </c>
      <c r="D10" s="159" t="s">
        <v>98</v>
      </c>
      <c r="E10" s="165">
        <v>62</v>
      </c>
      <c r="F10" s="167"/>
      <c r="G10" s="167">
        <f t="shared" ref="G10:G17" si="6">E10*F10</f>
        <v>0</v>
      </c>
      <c r="H10" s="167">
        <v>745.08</v>
      </c>
      <c r="I10" s="167">
        <f t="shared" si="0"/>
        <v>46194.96</v>
      </c>
      <c r="J10" s="167">
        <v>5805.92</v>
      </c>
      <c r="K10" s="167">
        <f t="shared" si="1"/>
        <v>359967.04</v>
      </c>
      <c r="L10" s="167">
        <v>21</v>
      </c>
      <c r="M10" s="167">
        <f t="shared" si="2"/>
        <v>0</v>
      </c>
      <c r="N10" s="160">
        <v>9.9100000000000004E-3</v>
      </c>
      <c r="O10" s="160">
        <f t="shared" si="3"/>
        <v>0.61441999999999997</v>
      </c>
      <c r="P10" s="160">
        <v>0</v>
      </c>
      <c r="Q10" s="160">
        <f t="shared" si="4"/>
        <v>0</v>
      </c>
      <c r="R10" s="160"/>
      <c r="S10" s="160"/>
      <c r="T10" s="161">
        <v>0.55000000000000004</v>
      </c>
      <c r="U10" s="160">
        <f t="shared" si="5"/>
        <v>34.1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99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1">
        <v>3</v>
      </c>
      <c r="B11" s="157" t="s">
        <v>102</v>
      </c>
      <c r="C11" s="184" t="s">
        <v>103</v>
      </c>
      <c r="D11" s="159" t="s">
        <v>104</v>
      </c>
      <c r="E11" s="165">
        <v>42</v>
      </c>
      <c r="F11" s="167"/>
      <c r="G11" s="167">
        <f t="shared" si="6"/>
        <v>0</v>
      </c>
      <c r="H11" s="167">
        <v>0</v>
      </c>
      <c r="I11" s="167">
        <f t="shared" si="0"/>
        <v>0</v>
      </c>
      <c r="J11" s="167">
        <v>898</v>
      </c>
      <c r="K11" s="167">
        <f t="shared" si="1"/>
        <v>37716</v>
      </c>
      <c r="L11" s="167">
        <v>21</v>
      </c>
      <c r="M11" s="167">
        <f t="shared" si="2"/>
        <v>0</v>
      </c>
      <c r="N11" s="160">
        <v>0</v>
      </c>
      <c r="O11" s="160">
        <f t="shared" si="3"/>
        <v>0</v>
      </c>
      <c r="P11" s="160">
        <v>0</v>
      </c>
      <c r="Q11" s="160">
        <f t="shared" si="4"/>
        <v>0</v>
      </c>
      <c r="R11" s="160"/>
      <c r="S11" s="160"/>
      <c r="T11" s="161">
        <v>0.35</v>
      </c>
      <c r="U11" s="160">
        <f t="shared" si="5"/>
        <v>14.7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99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1">
        <v>4</v>
      </c>
      <c r="B12" s="157" t="s">
        <v>105</v>
      </c>
      <c r="C12" s="184" t="s">
        <v>106</v>
      </c>
      <c r="D12" s="159" t="s">
        <v>98</v>
      </c>
      <c r="E12" s="165">
        <v>62</v>
      </c>
      <c r="F12" s="167"/>
      <c r="G12" s="167">
        <f t="shared" si="6"/>
        <v>0</v>
      </c>
      <c r="H12" s="167">
        <v>1.1599999999999999</v>
      </c>
      <c r="I12" s="167">
        <f t="shared" si="0"/>
        <v>71.92</v>
      </c>
      <c r="J12" s="167">
        <v>25.84</v>
      </c>
      <c r="K12" s="167">
        <f t="shared" si="1"/>
        <v>1602.08</v>
      </c>
      <c r="L12" s="167">
        <v>21</v>
      </c>
      <c r="M12" s="167">
        <f t="shared" si="2"/>
        <v>0</v>
      </c>
      <c r="N12" s="160">
        <v>0</v>
      </c>
      <c r="O12" s="160">
        <f t="shared" si="3"/>
        <v>0</v>
      </c>
      <c r="P12" s="160">
        <v>0</v>
      </c>
      <c r="Q12" s="160">
        <f t="shared" si="4"/>
        <v>0</v>
      </c>
      <c r="R12" s="160"/>
      <c r="S12" s="160"/>
      <c r="T12" s="161">
        <v>4.2000000000000003E-2</v>
      </c>
      <c r="U12" s="160">
        <f t="shared" si="5"/>
        <v>2.6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99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5</v>
      </c>
      <c r="B13" s="157" t="s">
        <v>107</v>
      </c>
      <c r="C13" s="184" t="s">
        <v>108</v>
      </c>
      <c r="D13" s="159" t="s">
        <v>98</v>
      </c>
      <c r="E13" s="256">
        <v>134</v>
      </c>
      <c r="F13" s="167"/>
      <c r="G13" s="167">
        <f t="shared" si="6"/>
        <v>0</v>
      </c>
      <c r="H13" s="167">
        <v>4.1100000000000003</v>
      </c>
      <c r="I13" s="167">
        <f t="shared" si="0"/>
        <v>550.74</v>
      </c>
      <c r="J13" s="167">
        <v>26.89</v>
      </c>
      <c r="K13" s="167">
        <f t="shared" si="1"/>
        <v>3603.26</v>
      </c>
      <c r="L13" s="167">
        <v>21</v>
      </c>
      <c r="M13" s="167">
        <f t="shared" si="2"/>
        <v>0</v>
      </c>
      <c r="N13" s="160">
        <v>2.0000000000000002E-5</v>
      </c>
      <c r="O13" s="160">
        <f t="shared" si="3"/>
        <v>2.6800000000000001E-3</v>
      </c>
      <c r="P13" s="160">
        <v>1E-3</v>
      </c>
      <c r="Q13" s="160">
        <f t="shared" si="4"/>
        <v>0.13400000000000001</v>
      </c>
      <c r="R13" s="160"/>
      <c r="S13" s="160"/>
      <c r="T13" s="161">
        <v>5.0999999999999997E-2</v>
      </c>
      <c r="U13" s="160">
        <f t="shared" si="5"/>
        <v>6.83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99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1">
        <v>6</v>
      </c>
      <c r="B14" s="157" t="s">
        <v>109</v>
      </c>
      <c r="C14" s="184" t="s">
        <v>110</v>
      </c>
      <c r="D14" s="159" t="s">
        <v>98</v>
      </c>
      <c r="E14" s="165">
        <v>21</v>
      </c>
      <c r="F14" s="167"/>
      <c r="G14" s="167">
        <f t="shared" si="6"/>
        <v>0</v>
      </c>
      <c r="H14" s="167">
        <v>5.38</v>
      </c>
      <c r="I14" s="167">
        <f t="shared" si="0"/>
        <v>112.98</v>
      </c>
      <c r="J14" s="167">
        <v>27.62</v>
      </c>
      <c r="K14" s="167">
        <f t="shared" si="1"/>
        <v>580.02</v>
      </c>
      <c r="L14" s="167">
        <v>21</v>
      </c>
      <c r="M14" s="167">
        <f t="shared" si="2"/>
        <v>0</v>
      </c>
      <c r="N14" s="160">
        <v>2.0000000000000002E-5</v>
      </c>
      <c r="O14" s="160">
        <f t="shared" si="3"/>
        <v>4.2000000000000002E-4</v>
      </c>
      <c r="P14" s="160">
        <v>3.2000000000000002E-3</v>
      </c>
      <c r="Q14" s="160">
        <f t="shared" si="4"/>
        <v>6.7199999999999996E-2</v>
      </c>
      <c r="R14" s="160"/>
      <c r="S14" s="160"/>
      <c r="T14" s="161">
        <v>5.2999999999999999E-2</v>
      </c>
      <c r="U14" s="160">
        <f t="shared" si="5"/>
        <v>1.1100000000000001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99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7</v>
      </c>
      <c r="B15" s="157" t="s">
        <v>111</v>
      </c>
      <c r="C15" s="184" t="s">
        <v>112</v>
      </c>
      <c r="D15" s="159" t="s">
        <v>98</v>
      </c>
      <c r="E15" s="165">
        <v>62</v>
      </c>
      <c r="F15" s="167"/>
      <c r="G15" s="167">
        <f t="shared" si="6"/>
        <v>0</v>
      </c>
      <c r="H15" s="167">
        <v>13.87</v>
      </c>
      <c r="I15" s="167">
        <f t="shared" si="0"/>
        <v>859.94</v>
      </c>
      <c r="J15" s="167">
        <v>68.13</v>
      </c>
      <c r="K15" s="167">
        <f t="shared" si="1"/>
        <v>4224.0600000000004</v>
      </c>
      <c r="L15" s="167">
        <v>21</v>
      </c>
      <c r="M15" s="167">
        <f t="shared" si="2"/>
        <v>0</v>
      </c>
      <c r="N15" s="160">
        <v>6.0000000000000002E-5</v>
      </c>
      <c r="O15" s="160">
        <f t="shared" si="3"/>
        <v>3.7200000000000002E-3</v>
      </c>
      <c r="P15" s="160">
        <v>8.4100000000000008E-3</v>
      </c>
      <c r="Q15" s="160">
        <f t="shared" si="4"/>
        <v>0.52141999999999999</v>
      </c>
      <c r="R15" s="160"/>
      <c r="S15" s="160"/>
      <c r="T15" s="161">
        <v>0.187</v>
      </c>
      <c r="U15" s="160">
        <f t="shared" si="5"/>
        <v>11.59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99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8</v>
      </c>
      <c r="B16" s="157" t="s">
        <v>113</v>
      </c>
      <c r="C16" s="184" t="s">
        <v>114</v>
      </c>
      <c r="D16" s="159" t="s">
        <v>115</v>
      </c>
      <c r="E16" s="165">
        <v>0.6</v>
      </c>
      <c r="F16" s="167"/>
      <c r="G16" s="167">
        <f t="shared" si="6"/>
        <v>0</v>
      </c>
      <c r="H16" s="167">
        <v>0</v>
      </c>
      <c r="I16" s="167">
        <f t="shared" si="0"/>
        <v>0</v>
      </c>
      <c r="J16" s="167">
        <v>1687</v>
      </c>
      <c r="K16" s="167">
        <f t="shared" si="1"/>
        <v>1012.2</v>
      </c>
      <c r="L16" s="167">
        <v>21</v>
      </c>
      <c r="M16" s="167">
        <f t="shared" si="2"/>
        <v>0</v>
      </c>
      <c r="N16" s="160">
        <v>0</v>
      </c>
      <c r="O16" s="160">
        <f t="shared" si="3"/>
        <v>0</v>
      </c>
      <c r="P16" s="160">
        <v>0</v>
      </c>
      <c r="Q16" s="160">
        <f t="shared" si="4"/>
        <v>0</v>
      </c>
      <c r="R16" s="160"/>
      <c r="S16" s="160"/>
      <c r="T16" s="161">
        <v>3.5630000000000002</v>
      </c>
      <c r="U16" s="160">
        <f t="shared" si="5"/>
        <v>2.14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99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1">
        <v>9</v>
      </c>
      <c r="B17" s="157" t="s">
        <v>116</v>
      </c>
      <c r="C17" s="184" t="s">
        <v>117</v>
      </c>
      <c r="D17" s="159" t="s">
        <v>0</v>
      </c>
      <c r="E17" s="165">
        <v>3.35</v>
      </c>
      <c r="F17" s="167"/>
      <c r="G17" s="167">
        <f t="shared" si="6"/>
        <v>0</v>
      </c>
      <c r="H17" s="167">
        <v>0</v>
      </c>
      <c r="I17" s="167">
        <f t="shared" si="0"/>
        <v>0</v>
      </c>
      <c r="J17" s="167">
        <v>4013</v>
      </c>
      <c r="K17" s="167">
        <f t="shared" si="1"/>
        <v>13443.55</v>
      </c>
      <c r="L17" s="167">
        <v>21</v>
      </c>
      <c r="M17" s="167">
        <f t="shared" si="2"/>
        <v>0</v>
      </c>
      <c r="N17" s="160">
        <v>0</v>
      </c>
      <c r="O17" s="160">
        <f t="shared" si="3"/>
        <v>0</v>
      </c>
      <c r="P17" s="160">
        <v>0</v>
      </c>
      <c r="Q17" s="160">
        <f t="shared" si="4"/>
        <v>0</v>
      </c>
      <c r="R17" s="160"/>
      <c r="S17" s="160"/>
      <c r="T17" s="161">
        <v>0</v>
      </c>
      <c r="U17" s="160">
        <f t="shared" si="5"/>
        <v>0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99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52" t="s">
        <v>94</v>
      </c>
      <c r="B18" s="158" t="s">
        <v>61</v>
      </c>
      <c r="C18" s="185" t="s">
        <v>62</v>
      </c>
      <c r="D18" s="162"/>
      <c r="E18" s="166"/>
      <c r="F18" s="168"/>
      <c r="G18" s="168"/>
      <c r="H18" s="168"/>
      <c r="I18" s="168">
        <f>SUM(I19:I31)</f>
        <v>4835.88</v>
      </c>
      <c r="J18" s="168"/>
      <c r="K18" s="168">
        <f>SUM(K19:K31)</f>
        <v>90515.409999999989</v>
      </c>
      <c r="L18" s="168"/>
      <c r="M18" s="168">
        <f>SUM(M19:M31)</f>
        <v>0</v>
      </c>
      <c r="N18" s="163"/>
      <c r="O18" s="163">
        <f>SUM(O19:O31)</f>
        <v>2.2800000000000001E-2</v>
      </c>
      <c r="P18" s="163"/>
      <c r="Q18" s="163">
        <f>SUM(Q19:Q31)</f>
        <v>2.3099999999999999E-2</v>
      </c>
      <c r="R18" s="163"/>
      <c r="S18" s="163"/>
      <c r="T18" s="164"/>
      <c r="U18" s="163">
        <f>SUM(U19:U31)</f>
        <v>33.619999999999997</v>
      </c>
      <c r="AE18" t="s">
        <v>95</v>
      </c>
    </row>
    <row r="19" spans="1:60" outlineLevel="1" x14ac:dyDescent="0.2">
      <c r="A19" s="151">
        <v>10</v>
      </c>
      <c r="B19" s="157" t="s">
        <v>118</v>
      </c>
      <c r="C19" s="184" t="s">
        <v>119</v>
      </c>
      <c r="D19" s="159" t="s">
        <v>120</v>
      </c>
      <c r="E19" s="165">
        <v>3</v>
      </c>
      <c r="F19" s="167"/>
      <c r="G19" s="167">
        <f>E19*F19</f>
        <v>0</v>
      </c>
      <c r="H19" s="167">
        <v>751.42</v>
      </c>
      <c r="I19" s="167">
        <f t="shared" ref="I19:I31" si="7">ROUND(E19*H19,2)</f>
        <v>2254.2600000000002</v>
      </c>
      <c r="J19" s="167">
        <v>654.58000000000004</v>
      </c>
      <c r="K19" s="167">
        <f t="shared" ref="K19:K31" si="8">ROUND(E19*J19,2)</f>
        <v>1963.74</v>
      </c>
      <c r="L19" s="167">
        <v>21</v>
      </c>
      <c r="M19" s="167">
        <f t="shared" ref="M19:M31" si="9">G19*(1+L19/100)</f>
        <v>0</v>
      </c>
      <c r="N19" s="160">
        <v>4.8500000000000001E-3</v>
      </c>
      <c r="O19" s="160">
        <f t="shared" ref="O19:O31" si="10">ROUND(E19*N19,5)</f>
        <v>1.455E-2</v>
      </c>
      <c r="P19" s="160">
        <v>0</v>
      </c>
      <c r="Q19" s="160">
        <f t="shared" ref="Q19:Q31" si="11">ROUND(E19*P19,5)</f>
        <v>0</v>
      </c>
      <c r="R19" s="160"/>
      <c r="S19" s="160"/>
      <c r="T19" s="161">
        <v>1.29</v>
      </c>
      <c r="U19" s="160">
        <f t="shared" ref="U19:U31" si="12">ROUND(E19*T19,2)</f>
        <v>3.87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99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1">
        <v>11</v>
      </c>
      <c r="B20" s="157" t="s">
        <v>121</v>
      </c>
      <c r="C20" s="184" t="s">
        <v>122</v>
      </c>
      <c r="D20" s="159" t="s">
        <v>104</v>
      </c>
      <c r="E20" s="165">
        <v>23</v>
      </c>
      <c r="F20" s="167"/>
      <c r="G20" s="167">
        <f t="shared" ref="G20:G31" si="13">E20*F20</f>
        <v>0</v>
      </c>
      <c r="H20" s="167">
        <v>2.14</v>
      </c>
      <c r="I20" s="167">
        <f t="shared" si="7"/>
        <v>49.22</v>
      </c>
      <c r="J20" s="167">
        <v>29.86</v>
      </c>
      <c r="K20" s="167">
        <f t="shared" si="8"/>
        <v>686.78</v>
      </c>
      <c r="L20" s="167">
        <v>21</v>
      </c>
      <c r="M20" s="167">
        <f t="shared" si="9"/>
        <v>0</v>
      </c>
      <c r="N20" s="160">
        <v>0</v>
      </c>
      <c r="O20" s="160">
        <f t="shared" si="10"/>
        <v>0</v>
      </c>
      <c r="P20" s="160">
        <v>0</v>
      </c>
      <c r="Q20" s="160">
        <f t="shared" si="11"/>
        <v>0</v>
      </c>
      <c r="R20" s="160"/>
      <c r="S20" s="160"/>
      <c r="T20" s="161">
        <v>5.0999999999999997E-2</v>
      </c>
      <c r="U20" s="160">
        <f t="shared" si="12"/>
        <v>1.17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99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12</v>
      </c>
      <c r="B21" s="157" t="s">
        <v>123</v>
      </c>
      <c r="C21" s="184" t="s">
        <v>124</v>
      </c>
      <c r="D21" s="159" t="s">
        <v>104</v>
      </c>
      <c r="E21" s="165">
        <v>84</v>
      </c>
      <c r="F21" s="167"/>
      <c r="G21" s="167">
        <f t="shared" si="13"/>
        <v>0</v>
      </c>
      <c r="H21" s="167">
        <v>5.73</v>
      </c>
      <c r="I21" s="167">
        <f t="shared" si="7"/>
        <v>481.32</v>
      </c>
      <c r="J21" s="167">
        <v>120.27</v>
      </c>
      <c r="K21" s="167">
        <f t="shared" si="8"/>
        <v>10102.68</v>
      </c>
      <c r="L21" s="167">
        <v>21</v>
      </c>
      <c r="M21" s="167">
        <f t="shared" si="9"/>
        <v>0</v>
      </c>
      <c r="N21" s="160">
        <v>0</v>
      </c>
      <c r="O21" s="160">
        <f t="shared" si="10"/>
        <v>0</v>
      </c>
      <c r="P21" s="160">
        <v>0</v>
      </c>
      <c r="Q21" s="160">
        <f t="shared" si="11"/>
        <v>0</v>
      </c>
      <c r="R21" s="160"/>
      <c r="S21" s="160"/>
      <c r="T21" s="161">
        <v>0.20599999999999999</v>
      </c>
      <c r="U21" s="160">
        <f t="shared" si="12"/>
        <v>17.3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99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1">
        <v>13</v>
      </c>
      <c r="B22" s="157" t="s">
        <v>125</v>
      </c>
      <c r="C22" s="184" t="s">
        <v>126</v>
      </c>
      <c r="D22" s="159" t="s">
        <v>104</v>
      </c>
      <c r="E22" s="165">
        <v>21</v>
      </c>
      <c r="F22" s="167"/>
      <c r="G22" s="167">
        <f t="shared" si="13"/>
        <v>0</v>
      </c>
      <c r="H22" s="167">
        <v>0</v>
      </c>
      <c r="I22" s="167">
        <f t="shared" si="7"/>
        <v>0</v>
      </c>
      <c r="J22" s="167">
        <v>859</v>
      </c>
      <c r="K22" s="167">
        <f t="shared" si="8"/>
        <v>18039</v>
      </c>
      <c r="L22" s="167">
        <v>21</v>
      </c>
      <c r="M22" s="167">
        <f t="shared" si="9"/>
        <v>0</v>
      </c>
      <c r="N22" s="160">
        <v>0</v>
      </c>
      <c r="O22" s="160">
        <f t="shared" si="10"/>
        <v>0</v>
      </c>
      <c r="P22" s="160">
        <v>0</v>
      </c>
      <c r="Q22" s="160">
        <f t="shared" si="11"/>
        <v>0</v>
      </c>
      <c r="R22" s="160"/>
      <c r="S22" s="160"/>
      <c r="T22" s="161">
        <v>0</v>
      </c>
      <c r="U22" s="160">
        <f t="shared" si="12"/>
        <v>0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99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1">
        <v>14</v>
      </c>
      <c r="B23" s="157" t="s">
        <v>127</v>
      </c>
      <c r="C23" s="184" t="s">
        <v>128</v>
      </c>
      <c r="D23" s="159" t="s">
        <v>104</v>
      </c>
      <c r="E23" s="165">
        <v>21</v>
      </c>
      <c r="F23" s="167"/>
      <c r="G23" s="167">
        <f t="shared" si="13"/>
        <v>0</v>
      </c>
      <c r="H23" s="167">
        <v>0</v>
      </c>
      <c r="I23" s="167">
        <f t="shared" si="7"/>
        <v>0</v>
      </c>
      <c r="J23" s="167">
        <v>972</v>
      </c>
      <c r="K23" s="167">
        <f t="shared" si="8"/>
        <v>20412</v>
      </c>
      <c r="L23" s="167">
        <v>21</v>
      </c>
      <c r="M23" s="167">
        <f t="shared" si="9"/>
        <v>0</v>
      </c>
      <c r="N23" s="160">
        <v>0</v>
      </c>
      <c r="O23" s="160">
        <f t="shared" si="10"/>
        <v>0</v>
      </c>
      <c r="P23" s="160">
        <v>0</v>
      </c>
      <c r="Q23" s="160">
        <f t="shared" si="11"/>
        <v>0</v>
      </c>
      <c r="R23" s="160"/>
      <c r="S23" s="160"/>
      <c r="T23" s="161">
        <v>0</v>
      </c>
      <c r="U23" s="160">
        <f t="shared" si="12"/>
        <v>0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99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>
        <v>15</v>
      </c>
      <c r="B24" s="157" t="s">
        <v>129</v>
      </c>
      <c r="C24" s="184" t="s">
        <v>130</v>
      </c>
      <c r="D24" s="159" t="s">
        <v>104</v>
      </c>
      <c r="E24" s="165">
        <v>42</v>
      </c>
      <c r="F24" s="167"/>
      <c r="G24" s="167">
        <f t="shared" si="13"/>
        <v>0</v>
      </c>
      <c r="H24" s="167">
        <v>0</v>
      </c>
      <c r="I24" s="167">
        <f t="shared" si="7"/>
        <v>0</v>
      </c>
      <c r="J24" s="167">
        <v>405</v>
      </c>
      <c r="K24" s="167">
        <f t="shared" si="8"/>
        <v>17010</v>
      </c>
      <c r="L24" s="167">
        <v>21</v>
      </c>
      <c r="M24" s="167">
        <f t="shared" si="9"/>
        <v>0</v>
      </c>
      <c r="N24" s="160">
        <v>0</v>
      </c>
      <c r="O24" s="160">
        <f t="shared" si="10"/>
        <v>0</v>
      </c>
      <c r="P24" s="160">
        <v>0</v>
      </c>
      <c r="Q24" s="160">
        <f t="shared" si="11"/>
        <v>0</v>
      </c>
      <c r="R24" s="160"/>
      <c r="S24" s="160"/>
      <c r="T24" s="161">
        <v>0</v>
      </c>
      <c r="U24" s="160">
        <f t="shared" si="12"/>
        <v>0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99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>
        <v>16</v>
      </c>
      <c r="B25" s="157" t="s">
        <v>131</v>
      </c>
      <c r="C25" s="184" t="s">
        <v>132</v>
      </c>
      <c r="D25" s="159" t="s">
        <v>104</v>
      </c>
      <c r="E25" s="165">
        <v>42</v>
      </c>
      <c r="F25" s="167"/>
      <c r="G25" s="167">
        <f t="shared" si="13"/>
        <v>0</v>
      </c>
      <c r="H25" s="167">
        <v>0</v>
      </c>
      <c r="I25" s="167">
        <f t="shared" si="7"/>
        <v>0</v>
      </c>
      <c r="J25" s="167">
        <v>122</v>
      </c>
      <c r="K25" s="167">
        <f t="shared" si="8"/>
        <v>5124</v>
      </c>
      <c r="L25" s="167">
        <v>21</v>
      </c>
      <c r="M25" s="167">
        <f t="shared" si="9"/>
        <v>0</v>
      </c>
      <c r="N25" s="160">
        <v>0</v>
      </c>
      <c r="O25" s="160">
        <f t="shared" si="10"/>
        <v>0</v>
      </c>
      <c r="P25" s="160">
        <v>0</v>
      </c>
      <c r="Q25" s="160">
        <f t="shared" si="11"/>
        <v>0</v>
      </c>
      <c r="R25" s="160"/>
      <c r="S25" s="160"/>
      <c r="T25" s="161">
        <v>0</v>
      </c>
      <c r="U25" s="160">
        <f t="shared" si="12"/>
        <v>0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99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51">
        <v>17</v>
      </c>
      <c r="B26" s="157" t="s">
        <v>133</v>
      </c>
      <c r="C26" s="184" t="s">
        <v>134</v>
      </c>
      <c r="D26" s="159" t="s">
        <v>104</v>
      </c>
      <c r="E26" s="165">
        <v>23</v>
      </c>
      <c r="F26" s="167"/>
      <c r="G26" s="167">
        <f t="shared" si="13"/>
        <v>0</v>
      </c>
      <c r="H26" s="167">
        <v>0</v>
      </c>
      <c r="I26" s="167">
        <f t="shared" si="7"/>
        <v>0</v>
      </c>
      <c r="J26" s="167">
        <v>259</v>
      </c>
      <c r="K26" s="167">
        <f t="shared" si="8"/>
        <v>5957</v>
      </c>
      <c r="L26" s="167">
        <v>21</v>
      </c>
      <c r="M26" s="167">
        <f t="shared" si="9"/>
        <v>0</v>
      </c>
      <c r="N26" s="160">
        <v>0</v>
      </c>
      <c r="O26" s="160">
        <f t="shared" si="10"/>
        <v>0</v>
      </c>
      <c r="P26" s="160">
        <v>0</v>
      </c>
      <c r="Q26" s="160">
        <f t="shared" si="11"/>
        <v>0</v>
      </c>
      <c r="R26" s="160"/>
      <c r="S26" s="160"/>
      <c r="T26" s="161">
        <v>0</v>
      </c>
      <c r="U26" s="160">
        <f t="shared" si="12"/>
        <v>0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99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>
        <v>18</v>
      </c>
      <c r="B27" s="157" t="s">
        <v>135</v>
      </c>
      <c r="C27" s="184" t="s">
        <v>136</v>
      </c>
      <c r="D27" s="159" t="s">
        <v>104</v>
      </c>
      <c r="E27" s="165">
        <v>3</v>
      </c>
      <c r="F27" s="167"/>
      <c r="G27" s="167">
        <f t="shared" si="13"/>
        <v>0</v>
      </c>
      <c r="H27" s="167">
        <v>0</v>
      </c>
      <c r="I27" s="167">
        <f t="shared" si="7"/>
        <v>0</v>
      </c>
      <c r="J27" s="167">
        <v>1421</v>
      </c>
      <c r="K27" s="167">
        <f t="shared" si="8"/>
        <v>4263</v>
      </c>
      <c r="L27" s="167">
        <v>21</v>
      </c>
      <c r="M27" s="167">
        <f t="shared" si="9"/>
        <v>0</v>
      </c>
      <c r="N27" s="160">
        <v>0</v>
      </c>
      <c r="O27" s="160">
        <f t="shared" si="10"/>
        <v>0</v>
      </c>
      <c r="P27" s="160">
        <v>0</v>
      </c>
      <c r="Q27" s="160">
        <f t="shared" si="11"/>
        <v>0</v>
      </c>
      <c r="R27" s="160"/>
      <c r="S27" s="160"/>
      <c r="T27" s="161">
        <v>0</v>
      </c>
      <c r="U27" s="160">
        <f t="shared" si="12"/>
        <v>0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99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>
        <v>19</v>
      </c>
      <c r="B28" s="157" t="s">
        <v>137</v>
      </c>
      <c r="C28" s="184" t="s">
        <v>138</v>
      </c>
      <c r="D28" s="159" t="s">
        <v>104</v>
      </c>
      <c r="E28" s="165">
        <v>23</v>
      </c>
      <c r="F28" s="167"/>
      <c r="G28" s="167">
        <f t="shared" si="13"/>
        <v>0</v>
      </c>
      <c r="H28" s="167">
        <v>57.65</v>
      </c>
      <c r="I28" s="167">
        <f t="shared" si="7"/>
        <v>1325.95</v>
      </c>
      <c r="J28" s="167">
        <v>175.35</v>
      </c>
      <c r="K28" s="167">
        <f t="shared" si="8"/>
        <v>4033.05</v>
      </c>
      <c r="L28" s="167">
        <v>21</v>
      </c>
      <c r="M28" s="167">
        <f t="shared" si="9"/>
        <v>0</v>
      </c>
      <c r="N28" s="160">
        <v>2.4000000000000001E-4</v>
      </c>
      <c r="O28" s="160">
        <f t="shared" si="10"/>
        <v>5.5199999999999997E-3</v>
      </c>
      <c r="P28" s="160">
        <v>0</v>
      </c>
      <c r="Q28" s="160">
        <f t="shared" si="11"/>
        <v>0</v>
      </c>
      <c r="R28" s="160"/>
      <c r="S28" s="160"/>
      <c r="T28" s="161">
        <v>0.27800000000000002</v>
      </c>
      <c r="U28" s="160">
        <f t="shared" si="12"/>
        <v>6.39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99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>
        <v>20</v>
      </c>
      <c r="B29" s="157" t="s">
        <v>139</v>
      </c>
      <c r="C29" s="184" t="s">
        <v>140</v>
      </c>
      <c r="D29" s="159" t="s">
        <v>104</v>
      </c>
      <c r="E29" s="165">
        <v>21</v>
      </c>
      <c r="F29" s="167"/>
      <c r="G29" s="167">
        <f t="shared" si="13"/>
        <v>0</v>
      </c>
      <c r="H29" s="167">
        <v>34.53</v>
      </c>
      <c r="I29" s="167">
        <f t="shared" si="7"/>
        <v>725.13</v>
      </c>
      <c r="J29" s="167">
        <v>121.47</v>
      </c>
      <c r="K29" s="167">
        <f t="shared" si="8"/>
        <v>2550.87</v>
      </c>
      <c r="L29" s="167">
        <v>21</v>
      </c>
      <c r="M29" s="167">
        <f t="shared" si="9"/>
        <v>0</v>
      </c>
      <c r="N29" s="160">
        <v>1.2999999999999999E-4</v>
      </c>
      <c r="O29" s="160">
        <f t="shared" si="10"/>
        <v>2.7299999999999998E-3</v>
      </c>
      <c r="P29" s="160">
        <v>1.1000000000000001E-3</v>
      </c>
      <c r="Q29" s="160">
        <f t="shared" si="11"/>
        <v>2.3099999999999999E-2</v>
      </c>
      <c r="R29" s="160"/>
      <c r="S29" s="160"/>
      <c r="T29" s="161">
        <v>0.22900000000000001</v>
      </c>
      <c r="U29" s="160">
        <f t="shared" si="12"/>
        <v>4.8099999999999996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99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21</v>
      </c>
      <c r="B30" s="157" t="s">
        <v>141</v>
      </c>
      <c r="C30" s="184" t="s">
        <v>142</v>
      </c>
      <c r="D30" s="159" t="s">
        <v>115</v>
      </c>
      <c r="E30" s="165">
        <v>0.03</v>
      </c>
      <c r="F30" s="167"/>
      <c r="G30" s="167">
        <f t="shared" si="13"/>
        <v>0</v>
      </c>
      <c r="H30" s="167">
        <v>0</v>
      </c>
      <c r="I30" s="167">
        <f t="shared" si="7"/>
        <v>0</v>
      </c>
      <c r="J30" s="167">
        <v>1278</v>
      </c>
      <c r="K30" s="167">
        <f t="shared" si="8"/>
        <v>38.340000000000003</v>
      </c>
      <c r="L30" s="167">
        <v>21</v>
      </c>
      <c r="M30" s="167">
        <f t="shared" si="9"/>
        <v>0</v>
      </c>
      <c r="N30" s="160">
        <v>0</v>
      </c>
      <c r="O30" s="160">
        <f t="shared" si="10"/>
        <v>0</v>
      </c>
      <c r="P30" s="160">
        <v>0</v>
      </c>
      <c r="Q30" s="160">
        <f t="shared" si="11"/>
        <v>0</v>
      </c>
      <c r="R30" s="160"/>
      <c r="S30" s="160"/>
      <c r="T30" s="161">
        <v>2.5750000000000002</v>
      </c>
      <c r="U30" s="160">
        <f t="shared" si="12"/>
        <v>0.08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99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>
        <v>22</v>
      </c>
      <c r="B31" s="157" t="s">
        <v>143</v>
      </c>
      <c r="C31" s="184" t="s">
        <v>144</v>
      </c>
      <c r="D31" s="159" t="s">
        <v>0</v>
      </c>
      <c r="E31" s="165">
        <v>0.35</v>
      </c>
      <c r="F31" s="167"/>
      <c r="G31" s="167">
        <f t="shared" si="13"/>
        <v>0</v>
      </c>
      <c r="H31" s="167">
        <v>0</v>
      </c>
      <c r="I31" s="167">
        <f t="shared" si="7"/>
        <v>0</v>
      </c>
      <c r="J31" s="167">
        <v>957</v>
      </c>
      <c r="K31" s="167">
        <f t="shared" si="8"/>
        <v>334.95</v>
      </c>
      <c r="L31" s="167">
        <v>21</v>
      </c>
      <c r="M31" s="167">
        <f t="shared" si="9"/>
        <v>0</v>
      </c>
      <c r="N31" s="160">
        <v>0</v>
      </c>
      <c r="O31" s="160">
        <f t="shared" si="10"/>
        <v>0</v>
      </c>
      <c r="P31" s="160">
        <v>0</v>
      </c>
      <c r="Q31" s="160">
        <f t="shared" si="11"/>
        <v>0</v>
      </c>
      <c r="R31" s="160"/>
      <c r="S31" s="160"/>
      <c r="T31" s="161">
        <v>0</v>
      </c>
      <c r="U31" s="160">
        <f t="shared" si="12"/>
        <v>0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99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52" t="s">
        <v>94</v>
      </c>
      <c r="B32" s="158" t="s">
        <v>63</v>
      </c>
      <c r="C32" s="185" t="s">
        <v>64</v>
      </c>
      <c r="D32" s="162"/>
      <c r="E32" s="166"/>
      <c r="F32" s="168"/>
      <c r="G32" s="168"/>
      <c r="H32" s="168"/>
      <c r="I32" s="168">
        <f>SUM(I33:I41)</f>
        <v>28782.54</v>
      </c>
      <c r="J32" s="168"/>
      <c r="K32" s="168">
        <f>SUM(K33:K41)</f>
        <v>107586.48</v>
      </c>
      <c r="L32" s="168"/>
      <c r="M32" s="168">
        <f>SUM(M33:M41)</f>
        <v>0</v>
      </c>
      <c r="N32" s="163"/>
      <c r="O32" s="163">
        <f>SUM(O33:O41)</f>
        <v>0.84042000000000006</v>
      </c>
      <c r="P32" s="163"/>
      <c r="Q32" s="163">
        <f>SUM(Q33:Q41)</f>
        <v>0.66834000000000005</v>
      </c>
      <c r="R32" s="163"/>
      <c r="S32" s="163"/>
      <c r="T32" s="164"/>
      <c r="U32" s="163">
        <f>SUM(U33:U41)</f>
        <v>35.96</v>
      </c>
      <c r="AE32" t="s">
        <v>95</v>
      </c>
    </row>
    <row r="33" spans="1:60" ht="22.5" outlineLevel="1" x14ac:dyDescent="0.2">
      <c r="A33" s="151">
        <v>23</v>
      </c>
      <c r="B33" s="157" t="s">
        <v>145</v>
      </c>
      <c r="C33" s="184" t="s">
        <v>146</v>
      </c>
      <c r="D33" s="159" t="s">
        <v>120</v>
      </c>
      <c r="E33" s="165">
        <v>9</v>
      </c>
      <c r="F33" s="167"/>
      <c r="G33" s="167">
        <f>E33*F33</f>
        <v>0</v>
      </c>
      <c r="H33" s="167">
        <v>3118.92</v>
      </c>
      <c r="I33" s="167">
        <f t="shared" ref="I33:I41" si="14">ROUND(E33*H33,2)</f>
        <v>28070.28</v>
      </c>
      <c r="J33" s="167">
        <v>8101.08</v>
      </c>
      <c r="K33" s="167">
        <f t="shared" ref="K33:K41" si="15">ROUND(E33*J33,2)</f>
        <v>72909.72</v>
      </c>
      <c r="L33" s="167">
        <v>21</v>
      </c>
      <c r="M33" s="167">
        <f t="shared" ref="M33:M41" si="16">G33*(1+L33/100)</f>
        <v>0</v>
      </c>
      <c r="N33" s="160">
        <v>9.3119999999999994E-2</v>
      </c>
      <c r="O33" s="160">
        <f t="shared" ref="O33:O41" si="17">ROUND(E33*N33,5)</f>
        <v>0.83808000000000005</v>
      </c>
      <c r="P33" s="160">
        <v>0</v>
      </c>
      <c r="Q33" s="160">
        <f t="shared" ref="Q33:Q41" si="18">ROUND(E33*P33,5)</f>
        <v>0</v>
      </c>
      <c r="R33" s="160"/>
      <c r="S33" s="160"/>
      <c r="T33" s="161">
        <v>2.2559999999999998</v>
      </c>
      <c r="U33" s="160">
        <f t="shared" ref="U33:U41" si="19">ROUND(E33*T33,2)</f>
        <v>20.3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99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>
        <v>24</v>
      </c>
      <c r="B34" s="157" t="s">
        <v>147</v>
      </c>
      <c r="C34" s="184" t="s">
        <v>148</v>
      </c>
      <c r="D34" s="159" t="s">
        <v>98</v>
      </c>
      <c r="E34" s="165">
        <v>45</v>
      </c>
      <c r="F34" s="167"/>
      <c r="G34" s="167">
        <f t="shared" ref="G34:G41" si="20">E34*F34</f>
        <v>0</v>
      </c>
      <c r="H34" s="167">
        <v>0.91</v>
      </c>
      <c r="I34" s="167">
        <f t="shared" si="14"/>
        <v>40.950000000000003</v>
      </c>
      <c r="J34" s="167">
        <v>23.09</v>
      </c>
      <c r="K34" s="167">
        <f t="shared" si="15"/>
        <v>1039.05</v>
      </c>
      <c r="L34" s="167">
        <v>21</v>
      </c>
      <c r="M34" s="167">
        <f t="shared" si="16"/>
        <v>0</v>
      </c>
      <c r="N34" s="160">
        <v>0</v>
      </c>
      <c r="O34" s="160">
        <f t="shared" si="17"/>
        <v>0</v>
      </c>
      <c r="P34" s="160">
        <v>0</v>
      </c>
      <c r="Q34" s="160">
        <f t="shared" si="18"/>
        <v>0</v>
      </c>
      <c r="R34" s="160"/>
      <c r="S34" s="160"/>
      <c r="T34" s="161">
        <v>4.1000000000000002E-2</v>
      </c>
      <c r="U34" s="160">
        <f t="shared" si="19"/>
        <v>1.85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99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>
        <v>25</v>
      </c>
      <c r="B35" s="157" t="s">
        <v>149</v>
      </c>
      <c r="C35" s="184" t="s">
        <v>150</v>
      </c>
      <c r="D35" s="159" t="s">
        <v>104</v>
      </c>
      <c r="E35" s="165">
        <v>27</v>
      </c>
      <c r="F35" s="167"/>
      <c r="G35" s="167">
        <f t="shared" si="20"/>
        <v>0</v>
      </c>
      <c r="H35" s="167">
        <v>0</v>
      </c>
      <c r="I35" s="167">
        <f t="shared" si="14"/>
        <v>0</v>
      </c>
      <c r="J35" s="167">
        <v>833</v>
      </c>
      <c r="K35" s="167">
        <f t="shared" si="15"/>
        <v>22491</v>
      </c>
      <c r="L35" s="167">
        <v>21</v>
      </c>
      <c r="M35" s="167">
        <f t="shared" si="16"/>
        <v>0</v>
      </c>
      <c r="N35" s="160">
        <v>0</v>
      </c>
      <c r="O35" s="160">
        <f t="shared" si="17"/>
        <v>0</v>
      </c>
      <c r="P35" s="160">
        <v>0</v>
      </c>
      <c r="Q35" s="160">
        <f t="shared" si="18"/>
        <v>0</v>
      </c>
      <c r="R35" s="160"/>
      <c r="S35" s="160"/>
      <c r="T35" s="161">
        <v>0</v>
      </c>
      <c r="U35" s="160">
        <f t="shared" si="19"/>
        <v>0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99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1">
        <v>26</v>
      </c>
      <c r="B36" s="157" t="s">
        <v>151</v>
      </c>
      <c r="C36" s="184" t="s">
        <v>152</v>
      </c>
      <c r="D36" s="159" t="s">
        <v>104</v>
      </c>
      <c r="E36" s="165">
        <v>21</v>
      </c>
      <c r="F36" s="167"/>
      <c r="G36" s="167">
        <f t="shared" si="20"/>
        <v>0</v>
      </c>
      <c r="H36" s="167">
        <v>0</v>
      </c>
      <c r="I36" s="167">
        <f t="shared" si="14"/>
        <v>0</v>
      </c>
      <c r="J36" s="167">
        <v>156</v>
      </c>
      <c r="K36" s="167">
        <f t="shared" si="15"/>
        <v>3276</v>
      </c>
      <c r="L36" s="167">
        <v>21</v>
      </c>
      <c r="M36" s="167">
        <f t="shared" si="16"/>
        <v>0</v>
      </c>
      <c r="N36" s="160">
        <v>0</v>
      </c>
      <c r="O36" s="160">
        <f t="shared" si="17"/>
        <v>0</v>
      </c>
      <c r="P36" s="160">
        <v>0</v>
      </c>
      <c r="Q36" s="160">
        <f t="shared" si="18"/>
        <v>0</v>
      </c>
      <c r="R36" s="160"/>
      <c r="S36" s="160"/>
      <c r="T36" s="161">
        <v>0.26800000000000002</v>
      </c>
      <c r="U36" s="160">
        <f t="shared" si="19"/>
        <v>5.63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99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1">
        <v>27</v>
      </c>
      <c r="B37" s="157" t="s">
        <v>153</v>
      </c>
      <c r="C37" s="184" t="s">
        <v>154</v>
      </c>
      <c r="D37" s="159" t="s">
        <v>104</v>
      </c>
      <c r="E37" s="165">
        <v>9</v>
      </c>
      <c r="F37" s="167"/>
      <c r="G37" s="167">
        <f t="shared" si="20"/>
        <v>0</v>
      </c>
      <c r="H37" s="167">
        <v>55.59</v>
      </c>
      <c r="I37" s="167">
        <f t="shared" si="14"/>
        <v>500.31</v>
      </c>
      <c r="J37" s="167">
        <v>192.41</v>
      </c>
      <c r="K37" s="167">
        <f t="shared" si="15"/>
        <v>1731.69</v>
      </c>
      <c r="L37" s="167">
        <v>21</v>
      </c>
      <c r="M37" s="167">
        <f t="shared" si="16"/>
        <v>0</v>
      </c>
      <c r="N37" s="160">
        <v>2.0000000000000001E-4</v>
      </c>
      <c r="O37" s="160">
        <f t="shared" si="17"/>
        <v>1.8E-3</v>
      </c>
      <c r="P37" s="160">
        <v>6.2859999999999999E-2</v>
      </c>
      <c r="Q37" s="160">
        <f t="shared" si="18"/>
        <v>0.56574000000000002</v>
      </c>
      <c r="R37" s="160"/>
      <c r="S37" s="160"/>
      <c r="T37" s="161">
        <v>0.36099999999999999</v>
      </c>
      <c r="U37" s="160">
        <f t="shared" si="19"/>
        <v>3.25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99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1">
        <v>28</v>
      </c>
      <c r="B38" s="157" t="s">
        <v>155</v>
      </c>
      <c r="C38" s="184" t="s">
        <v>156</v>
      </c>
      <c r="D38" s="159" t="s">
        <v>104</v>
      </c>
      <c r="E38" s="165">
        <v>9</v>
      </c>
      <c r="F38" s="167"/>
      <c r="G38" s="167">
        <f t="shared" si="20"/>
        <v>0</v>
      </c>
      <c r="H38" s="167">
        <v>19</v>
      </c>
      <c r="I38" s="167">
        <f t="shared" si="14"/>
        <v>171</v>
      </c>
      <c r="J38" s="167">
        <v>28</v>
      </c>
      <c r="K38" s="167">
        <f t="shared" si="15"/>
        <v>252</v>
      </c>
      <c r="L38" s="167">
        <v>21</v>
      </c>
      <c r="M38" s="167">
        <f t="shared" si="16"/>
        <v>0</v>
      </c>
      <c r="N38" s="160">
        <v>6.0000000000000002E-5</v>
      </c>
      <c r="O38" s="160">
        <f t="shared" si="17"/>
        <v>5.4000000000000001E-4</v>
      </c>
      <c r="P38" s="160">
        <v>1.14E-2</v>
      </c>
      <c r="Q38" s="160">
        <f t="shared" si="18"/>
        <v>0.1026</v>
      </c>
      <c r="R38" s="160"/>
      <c r="S38" s="160"/>
      <c r="T38" s="161">
        <v>5.1999999999999998E-2</v>
      </c>
      <c r="U38" s="160">
        <f t="shared" si="19"/>
        <v>0.47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99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29</v>
      </c>
      <c r="B39" s="157" t="s">
        <v>157</v>
      </c>
      <c r="C39" s="184" t="s">
        <v>158</v>
      </c>
      <c r="D39" s="159" t="s">
        <v>159</v>
      </c>
      <c r="E39" s="165">
        <v>84</v>
      </c>
      <c r="F39" s="167"/>
      <c r="G39" s="167">
        <f t="shared" si="20"/>
        <v>0</v>
      </c>
      <c r="H39" s="167">
        <v>0</v>
      </c>
      <c r="I39" s="167">
        <f t="shared" si="14"/>
        <v>0</v>
      </c>
      <c r="J39" s="167">
        <v>28</v>
      </c>
      <c r="K39" s="167">
        <f t="shared" si="15"/>
        <v>2352</v>
      </c>
      <c r="L39" s="167">
        <v>21</v>
      </c>
      <c r="M39" s="167">
        <f t="shared" si="16"/>
        <v>0</v>
      </c>
      <c r="N39" s="160">
        <v>0</v>
      </c>
      <c r="O39" s="160">
        <f t="shared" si="17"/>
        <v>0</v>
      </c>
      <c r="P39" s="160">
        <v>0</v>
      </c>
      <c r="Q39" s="160">
        <f t="shared" si="18"/>
        <v>0</v>
      </c>
      <c r="R39" s="160"/>
      <c r="S39" s="160"/>
      <c r="T39" s="161">
        <v>5.1999999999999998E-2</v>
      </c>
      <c r="U39" s="160">
        <f t="shared" si="19"/>
        <v>4.37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99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1">
        <v>30</v>
      </c>
      <c r="B40" s="157" t="s">
        <v>160</v>
      </c>
      <c r="C40" s="184" t="s">
        <v>161</v>
      </c>
      <c r="D40" s="159" t="s">
        <v>115</v>
      </c>
      <c r="E40" s="165">
        <v>0.03</v>
      </c>
      <c r="F40" s="167"/>
      <c r="G40" s="167">
        <f t="shared" si="20"/>
        <v>0</v>
      </c>
      <c r="H40" s="167">
        <v>0</v>
      </c>
      <c r="I40" s="167">
        <f t="shared" si="14"/>
        <v>0</v>
      </c>
      <c r="J40" s="167">
        <v>1354</v>
      </c>
      <c r="K40" s="167">
        <f t="shared" si="15"/>
        <v>40.619999999999997</v>
      </c>
      <c r="L40" s="167">
        <v>21</v>
      </c>
      <c r="M40" s="167">
        <f t="shared" si="16"/>
        <v>0</v>
      </c>
      <c r="N40" s="160">
        <v>0</v>
      </c>
      <c r="O40" s="160">
        <f t="shared" si="17"/>
        <v>0</v>
      </c>
      <c r="P40" s="160">
        <v>0</v>
      </c>
      <c r="Q40" s="160">
        <f t="shared" si="18"/>
        <v>0</v>
      </c>
      <c r="R40" s="160"/>
      <c r="S40" s="160"/>
      <c r="T40" s="161">
        <v>3.0739999999999998</v>
      </c>
      <c r="U40" s="160">
        <f t="shared" si="19"/>
        <v>0.09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99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1">
        <v>31</v>
      </c>
      <c r="B41" s="157" t="s">
        <v>162</v>
      </c>
      <c r="C41" s="184" t="s">
        <v>163</v>
      </c>
      <c r="D41" s="159" t="s">
        <v>0</v>
      </c>
      <c r="E41" s="165">
        <v>2.6</v>
      </c>
      <c r="F41" s="167"/>
      <c r="G41" s="167">
        <f t="shared" si="20"/>
        <v>0</v>
      </c>
      <c r="H41" s="167">
        <v>0</v>
      </c>
      <c r="I41" s="167">
        <f t="shared" si="14"/>
        <v>0</v>
      </c>
      <c r="J41" s="167">
        <v>1344</v>
      </c>
      <c r="K41" s="167">
        <f t="shared" si="15"/>
        <v>3494.4</v>
      </c>
      <c r="L41" s="167">
        <v>21</v>
      </c>
      <c r="M41" s="167">
        <f t="shared" si="16"/>
        <v>0</v>
      </c>
      <c r="N41" s="160">
        <v>0</v>
      </c>
      <c r="O41" s="160">
        <f t="shared" si="17"/>
        <v>0</v>
      </c>
      <c r="P41" s="160">
        <v>0</v>
      </c>
      <c r="Q41" s="160">
        <f t="shared" si="18"/>
        <v>0</v>
      </c>
      <c r="R41" s="160"/>
      <c r="S41" s="160"/>
      <c r="T41" s="161">
        <v>0</v>
      </c>
      <c r="U41" s="160">
        <f t="shared" si="19"/>
        <v>0</v>
      </c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99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52" t="s">
        <v>94</v>
      </c>
      <c r="B42" s="158" t="s">
        <v>65</v>
      </c>
      <c r="C42" s="185" t="s">
        <v>66</v>
      </c>
      <c r="D42" s="162"/>
      <c r="E42" s="166"/>
      <c r="F42" s="168"/>
      <c r="G42" s="168"/>
      <c r="H42" s="168"/>
      <c r="I42" s="168">
        <f>SUM(I43:I43)</f>
        <v>18.760000000000002</v>
      </c>
      <c r="J42" s="168"/>
      <c r="K42" s="168">
        <f>SUM(K43:K43)</f>
        <v>34981.24</v>
      </c>
      <c r="L42" s="168"/>
      <c r="M42" s="168">
        <f>SUM(M43:M43)</f>
        <v>0</v>
      </c>
      <c r="N42" s="163"/>
      <c r="O42" s="163">
        <f>SUM(O43:O43)</f>
        <v>9.0000000000000006E-5</v>
      </c>
      <c r="P42" s="163"/>
      <c r="Q42" s="163">
        <f>SUM(Q43:Q43)</f>
        <v>0</v>
      </c>
      <c r="R42" s="163"/>
      <c r="S42" s="163"/>
      <c r="T42" s="164"/>
      <c r="U42" s="163">
        <f>SUM(U43:U43)</f>
        <v>0.12</v>
      </c>
      <c r="AE42" t="s">
        <v>95</v>
      </c>
    </row>
    <row r="43" spans="1:60" outlineLevel="1" x14ac:dyDescent="0.2">
      <c r="A43" s="151">
        <v>32</v>
      </c>
      <c r="B43" s="157" t="s">
        <v>164</v>
      </c>
      <c r="C43" s="250" t="s">
        <v>165</v>
      </c>
      <c r="D43" s="251" t="s">
        <v>120</v>
      </c>
      <c r="E43" s="252">
        <v>1</v>
      </c>
      <c r="F43" s="167"/>
      <c r="G43" s="167">
        <f>E43*F43</f>
        <v>0</v>
      </c>
      <c r="H43" s="167">
        <v>18.760000000000002</v>
      </c>
      <c r="I43" s="167">
        <f>ROUND(E43*H43,2)</f>
        <v>18.760000000000002</v>
      </c>
      <c r="J43" s="167">
        <v>34981.24</v>
      </c>
      <c r="K43" s="167">
        <f>ROUND(E43*J43,2)</f>
        <v>34981.24</v>
      </c>
      <c r="L43" s="167">
        <v>21</v>
      </c>
      <c r="M43" s="167">
        <f>G43*(1+L43/100)</f>
        <v>0</v>
      </c>
      <c r="N43" s="160">
        <v>9.0000000000000006E-5</v>
      </c>
      <c r="O43" s="160">
        <f>ROUND(E43*N43,5)</f>
        <v>9.0000000000000006E-5</v>
      </c>
      <c r="P43" s="160">
        <v>0</v>
      </c>
      <c r="Q43" s="160">
        <f>ROUND(E43*P43,5)</f>
        <v>0</v>
      </c>
      <c r="R43" s="160"/>
      <c r="S43" s="160"/>
      <c r="T43" s="161">
        <v>0.11600000000000001</v>
      </c>
      <c r="U43" s="160">
        <f>ROUND(E43*T43,2)</f>
        <v>0.12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99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52" t="s">
        <v>94</v>
      </c>
      <c r="B44" s="158" t="s">
        <v>67</v>
      </c>
      <c r="C44" s="253" t="s">
        <v>27</v>
      </c>
      <c r="D44" s="254"/>
      <c r="E44" s="255"/>
      <c r="F44" s="168"/>
      <c r="G44" s="168"/>
      <c r="H44" s="168"/>
      <c r="I44" s="168">
        <f>SUM(I45:I50)</f>
        <v>0</v>
      </c>
      <c r="J44" s="168"/>
      <c r="K44" s="168">
        <f>SUM(K45:K50)</f>
        <v>72631.8</v>
      </c>
      <c r="L44" s="168"/>
      <c r="M44" s="168">
        <f>SUM(M45:M50)</f>
        <v>0</v>
      </c>
      <c r="N44" s="163"/>
      <c r="O44" s="163">
        <f>SUM(O45:O50)</f>
        <v>0</v>
      </c>
      <c r="P44" s="163"/>
      <c r="Q44" s="163">
        <f>SUM(Q45:Q50)</f>
        <v>0</v>
      </c>
      <c r="R44" s="163"/>
      <c r="S44" s="163"/>
      <c r="T44" s="164"/>
      <c r="U44" s="163">
        <f>SUM(U45:U50)</f>
        <v>0</v>
      </c>
      <c r="AE44" t="s">
        <v>95</v>
      </c>
    </row>
    <row r="45" spans="1:60" outlineLevel="1" x14ac:dyDescent="0.2">
      <c r="A45" s="151">
        <v>33</v>
      </c>
      <c r="B45" s="157" t="s">
        <v>166</v>
      </c>
      <c r="C45" s="250" t="s">
        <v>167</v>
      </c>
      <c r="D45" s="251" t="s">
        <v>168</v>
      </c>
      <c r="E45" s="252">
        <v>24</v>
      </c>
      <c r="F45" s="167"/>
      <c r="G45" s="167">
        <f>E45*F45</f>
        <v>0</v>
      </c>
      <c r="H45" s="167">
        <v>0</v>
      </c>
      <c r="I45" s="167">
        <f t="shared" ref="I45:I50" si="21">ROUND(E45*H45,2)</f>
        <v>0</v>
      </c>
      <c r="J45" s="167">
        <v>460</v>
      </c>
      <c r="K45" s="167">
        <f t="shared" ref="K45:K50" si="22">ROUND(E45*J45,2)</f>
        <v>11040</v>
      </c>
      <c r="L45" s="167">
        <v>21</v>
      </c>
      <c r="M45" s="167">
        <f t="shared" ref="M45:M50" si="23">G45*(1+L45/100)</f>
        <v>0</v>
      </c>
      <c r="N45" s="160">
        <v>0</v>
      </c>
      <c r="O45" s="160">
        <f t="shared" ref="O45:O50" si="24">ROUND(E45*N45,5)</f>
        <v>0</v>
      </c>
      <c r="P45" s="160">
        <v>0</v>
      </c>
      <c r="Q45" s="160">
        <f t="shared" ref="Q45:Q50" si="25">ROUND(E45*P45,5)</f>
        <v>0</v>
      </c>
      <c r="R45" s="160"/>
      <c r="S45" s="160"/>
      <c r="T45" s="161">
        <v>0</v>
      </c>
      <c r="U45" s="160">
        <f t="shared" ref="U45:U50" si="26">ROUND(E45*T45,2)</f>
        <v>0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99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1">
        <v>34</v>
      </c>
      <c r="B46" s="157" t="s">
        <v>169</v>
      </c>
      <c r="C46" s="250" t="s">
        <v>186</v>
      </c>
      <c r="D46" s="251" t="s">
        <v>115</v>
      </c>
      <c r="E46" s="252">
        <v>1.6</v>
      </c>
      <c r="F46" s="167"/>
      <c r="G46" s="167">
        <f t="shared" ref="G46:G50" si="27">E46*F46</f>
        <v>0</v>
      </c>
      <c r="H46" s="167">
        <v>0</v>
      </c>
      <c r="I46" s="167">
        <f t="shared" si="21"/>
        <v>0</v>
      </c>
      <c r="J46" s="167">
        <v>1735</v>
      </c>
      <c r="K46" s="167">
        <f t="shared" si="22"/>
        <v>2776</v>
      </c>
      <c r="L46" s="167">
        <v>21</v>
      </c>
      <c r="M46" s="167">
        <f t="shared" si="23"/>
        <v>0</v>
      </c>
      <c r="N46" s="160">
        <v>0</v>
      </c>
      <c r="O46" s="160">
        <f t="shared" si="24"/>
        <v>0</v>
      </c>
      <c r="P46" s="160">
        <v>0</v>
      </c>
      <c r="Q46" s="160">
        <f t="shared" si="25"/>
        <v>0</v>
      </c>
      <c r="R46" s="160"/>
      <c r="S46" s="160"/>
      <c r="T46" s="161">
        <v>0</v>
      </c>
      <c r="U46" s="160">
        <f t="shared" si="26"/>
        <v>0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99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51">
        <v>35</v>
      </c>
      <c r="B47" s="157" t="s">
        <v>170</v>
      </c>
      <c r="C47" s="250" t="s">
        <v>187</v>
      </c>
      <c r="D47" s="251" t="s">
        <v>115</v>
      </c>
      <c r="E47" s="252">
        <v>1.6</v>
      </c>
      <c r="F47" s="167"/>
      <c r="G47" s="167">
        <f t="shared" si="27"/>
        <v>0</v>
      </c>
      <c r="H47" s="167">
        <v>0</v>
      </c>
      <c r="I47" s="167">
        <f t="shared" si="21"/>
        <v>0</v>
      </c>
      <c r="J47" s="167">
        <v>578</v>
      </c>
      <c r="K47" s="167">
        <f t="shared" si="22"/>
        <v>924.8</v>
      </c>
      <c r="L47" s="167">
        <v>21</v>
      </c>
      <c r="M47" s="167">
        <f t="shared" si="23"/>
        <v>0</v>
      </c>
      <c r="N47" s="160">
        <v>0</v>
      </c>
      <c r="O47" s="160">
        <f t="shared" si="24"/>
        <v>0</v>
      </c>
      <c r="P47" s="160">
        <v>0</v>
      </c>
      <c r="Q47" s="160">
        <f t="shared" si="25"/>
        <v>0</v>
      </c>
      <c r="R47" s="160"/>
      <c r="S47" s="160"/>
      <c r="T47" s="161">
        <v>0</v>
      </c>
      <c r="U47" s="160">
        <f t="shared" si="26"/>
        <v>0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99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1">
        <v>36</v>
      </c>
      <c r="B48" s="157" t="s">
        <v>171</v>
      </c>
      <c r="C48" s="250" t="s">
        <v>172</v>
      </c>
      <c r="D48" s="251" t="s">
        <v>120</v>
      </c>
      <c r="E48" s="252">
        <v>1</v>
      </c>
      <c r="F48" s="167"/>
      <c r="G48" s="167">
        <f t="shared" si="27"/>
        <v>0</v>
      </c>
      <c r="H48" s="167">
        <v>0</v>
      </c>
      <c r="I48" s="167">
        <f t="shared" si="21"/>
        <v>0</v>
      </c>
      <c r="J48" s="167">
        <v>46289</v>
      </c>
      <c r="K48" s="167">
        <f t="shared" si="22"/>
        <v>46289</v>
      </c>
      <c r="L48" s="167">
        <v>21</v>
      </c>
      <c r="M48" s="167">
        <f t="shared" si="23"/>
        <v>0</v>
      </c>
      <c r="N48" s="160">
        <v>0</v>
      </c>
      <c r="O48" s="160">
        <f t="shared" si="24"/>
        <v>0</v>
      </c>
      <c r="P48" s="160">
        <v>0</v>
      </c>
      <c r="Q48" s="160">
        <f t="shared" si="25"/>
        <v>0</v>
      </c>
      <c r="R48" s="160"/>
      <c r="S48" s="160"/>
      <c r="T48" s="161">
        <v>0</v>
      </c>
      <c r="U48" s="160">
        <f t="shared" si="26"/>
        <v>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99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1">
        <v>37</v>
      </c>
      <c r="B49" s="157" t="s">
        <v>173</v>
      </c>
      <c r="C49" s="250" t="s">
        <v>174</v>
      </c>
      <c r="D49" s="251" t="s">
        <v>104</v>
      </c>
      <c r="E49" s="252">
        <v>1</v>
      </c>
      <c r="F49" s="167"/>
      <c r="G49" s="167">
        <f t="shared" si="27"/>
        <v>0</v>
      </c>
      <c r="H49" s="167">
        <v>0</v>
      </c>
      <c r="I49" s="167">
        <f t="shared" si="21"/>
        <v>0</v>
      </c>
      <c r="J49" s="167">
        <v>11572</v>
      </c>
      <c r="K49" s="167">
        <f t="shared" si="22"/>
        <v>11572</v>
      </c>
      <c r="L49" s="167">
        <v>21</v>
      </c>
      <c r="M49" s="167">
        <f t="shared" si="23"/>
        <v>0</v>
      </c>
      <c r="N49" s="160">
        <v>0</v>
      </c>
      <c r="O49" s="160">
        <f t="shared" si="24"/>
        <v>0</v>
      </c>
      <c r="P49" s="160">
        <v>0</v>
      </c>
      <c r="Q49" s="160">
        <f t="shared" si="25"/>
        <v>0</v>
      </c>
      <c r="R49" s="160"/>
      <c r="S49" s="160"/>
      <c r="T49" s="161">
        <v>0</v>
      </c>
      <c r="U49" s="160">
        <f t="shared" si="26"/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99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1">
        <v>38</v>
      </c>
      <c r="B50" s="157" t="s">
        <v>175</v>
      </c>
      <c r="C50" s="250" t="s">
        <v>185</v>
      </c>
      <c r="D50" s="251" t="s">
        <v>120</v>
      </c>
      <c r="E50" s="252">
        <v>1</v>
      </c>
      <c r="F50" s="167"/>
      <c r="G50" s="167">
        <f t="shared" si="27"/>
        <v>0</v>
      </c>
      <c r="H50" s="167">
        <v>0</v>
      </c>
      <c r="I50" s="167">
        <f t="shared" si="21"/>
        <v>0</v>
      </c>
      <c r="J50" s="167">
        <v>30</v>
      </c>
      <c r="K50" s="167">
        <f t="shared" si="22"/>
        <v>30</v>
      </c>
      <c r="L50" s="167">
        <v>21</v>
      </c>
      <c r="M50" s="167">
        <f t="shared" si="23"/>
        <v>0</v>
      </c>
      <c r="N50" s="160">
        <v>0</v>
      </c>
      <c r="O50" s="160">
        <f t="shared" si="24"/>
        <v>0</v>
      </c>
      <c r="P50" s="160">
        <v>0</v>
      </c>
      <c r="Q50" s="160">
        <f t="shared" si="25"/>
        <v>0</v>
      </c>
      <c r="R50" s="160"/>
      <c r="S50" s="160"/>
      <c r="T50" s="161">
        <v>0</v>
      </c>
      <c r="U50" s="160">
        <f t="shared" si="26"/>
        <v>0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99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52" t="s">
        <v>94</v>
      </c>
      <c r="B51" s="158" t="s">
        <v>68</v>
      </c>
      <c r="C51" s="253" t="s">
        <v>26</v>
      </c>
      <c r="D51" s="254"/>
      <c r="E51" s="255"/>
      <c r="F51" s="168"/>
      <c r="G51" s="168"/>
      <c r="H51" s="168"/>
      <c r="I51" s="168">
        <f>SUM(I52:I54)</f>
        <v>0</v>
      </c>
      <c r="J51" s="168"/>
      <c r="K51" s="168">
        <f>SUM(K52:K54)</f>
        <v>24710</v>
      </c>
      <c r="L51" s="168"/>
      <c r="M51" s="168">
        <f>SUM(M52:M54)</f>
        <v>0</v>
      </c>
      <c r="N51" s="163"/>
      <c r="O51" s="163">
        <f>SUM(O52:O54)</f>
        <v>0</v>
      </c>
      <c r="P51" s="163"/>
      <c r="Q51" s="163">
        <f>SUM(Q52:Q54)</f>
        <v>0</v>
      </c>
      <c r="R51" s="163"/>
      <c r="S51" s="163"/>
      <c r="T51" s="164"/>
      <c r="U51" s="163">
        <f>SUM(U52:U54)</f>
        <v>0</v>
      </c>
      <c r="AE51" t="s">
        <v>95</v>
      </c>
    </row>
    <row r="52" spans="1:60" outlineLevel="1" x14ac:dyDescent="0.2">
      <c r="A52" s="151">
        <v>39</v>
      </c>
      <c r="B52" s="157" t="s">
        <v>176</v>
      </c>
      <c r="C52" s="184" t="s">
        <v>177</v>
      </c>
      <c r="D52" s="159" t="s">
        <v>0</v>
      </c>
      <c r="E52" s="165">
        <v>1.5</v>
      </c>
      <c r="F52" s="167"/>
      <c r="G52" s="167">
        <f>E52*F52</f>
        <v>0</v>
      </c>
      <c r="H52" s="167">
        <v>0</v>
      </c>
      <c r="I52" s="167">
        <f>ROUND(E52*H52,2)</f>
        <v>0</v>
      </c>
      <c r="J52" s="167">
        <v>7250</v>
      </c>
      <c r="K52" s="167">
        <f>ROUND(E52*J52,2)</f>
        <v>10875</v>
      </c>
      <c r="L52" s="167">
        <v>21</v>
      </c>
      <c r="M52" s="167">
        <f>G52*(1+L52/100)</f>
        <v>0</v>
      </c>
      <c r="N52" s="160">
        <v>0</v>
      </c>
      <c r="O52" s="160">
        <f>ROUND(E52*N52,5)</f>
        <v>0</v>
      </c>
      <c r="P52" s="160">
        <v>0</v>
      </c>
      <c r="Q52" s="160">
        <f>ROUND(E52*P52,5)</f>
        <v>0</v>
      </c>
      <c r="R52" s="160"/>
      <c r="S52" s="160"/>
      <c r="T52" s="161">
        <v>0</v>
      </c>
      <c r="U52" s="160">
        <f>ROUND(E52*T52,2)</f>
        <v>0</v>
      </c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99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1">
        <v>40</v>
      </c>
      <c r="B53" s="157" t="s">
        <v>178</v>
      </c>
      <c r="C53" s="184" t="s">
        <v>179</v>
      </c>
      <c r="D53" s="159" t="s">
        <v>0</v>
      </c>
      <c r="E53" s="165">
        <v>1</v>
      </c>
      <c r="F53" s="167"/>
      <c r="G53" s="167">
        <f t="shared" ref="G53:G54" si="28">E53*F53</f>
        <v>0</v>
      </c>
      <c r="H53" s="167">
        <v>0</v>
      </c>
      <c r="I53" s="167">
        <f>ROUND(E53*H53,2)</f>
        <v>0</v>
      </c>
      <c r="J53" s="167">
        <v>9335</v>
      </c>
      <c r="K53" s="167">
        <f>ROUND(E53*J53,2)</f>
        <v>9335</v>
      </c>
      <c r="L53" s="167">
        <v>21</v>
      </c>
      <c r="M53" s="167">
        <f>G53*(1+L53/100)</f>
        <v>0</v>
      </c>
      <c r="N53" s="160">
        <v>0</v>
      </c>
      <c r="O53" s="160">
        <f>ROUND(E53*N53,5)</f>
        <v>0</v>
      </c>
      <c r="P53" s="160">
        <v>0</v>
      </c>
      <c r="Q53" s="160">
        <f>ROUND(E53*P53,5)</f>
        <v>0</v>
      </c>
      <c r="R53" s="160"/>
      <c r="S53" s="160"/>
      <c r="T53" s="161">
        <v>0</v>
      </c>
      <c r="U53" s="160">
        <f>ROUND(E53*T53,2)</f>
        <v>0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99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7">
        <v>41</v>
      </c>
      <c r="B54" s="178" t="s">
        <v>180</v>
      </c>
      <c r="C54" s="186" t="s">
        <v>181</v>
      </c>
      <c r="D54" s="179" t="s">
        <v>182</v>
      </c>
      <c r="E54" s="180">
        <v>1</v>
      </c>
      <c r="F54" s="181"/>
      <c r="G54" s="181">
        <f t="shared" si="28"/>
        <v>0</v>
      </c>
      <c r="H54" s="181">
        <v>0</v>
      </c>
      <c r="I54" s="181">
        <f>ROUND(E54*H54,2)</f>
        <v>0</v>
      </c>
      <c r="J54" s="181">
        <v>4500</v>
      </c>
      <c r="K54" s="181">
        <f>ROUND(E54*J54,2)</f>
        <v>4500</v>
      </c>
      <c r="L54" s="181">
        <v>21</v>
      </c>
      <c r="M54" s="181">
        <f>G54*(1+L54/100)</f>
        <v>0</v>
      </c>
      <c r="N54" s="182">
        <v>0</v>
      </c>
      <c r="O54" s="182">
        <f>ROUND(E54*N54,5)</f>
        <v>0</v>
      </c>
      <c r="P54" s="182">
        <v>0</v>
      </c>
      <c r="Q54" s="182">
        <f>ROUND(E54*P54,5)</f>
        <v>0</v>
      </c>
      <c r="R54" s="182"/>
      <c r="S54" s="182"/>
      <c r="T54" s="183">
        <v>0</v>
      </c>
      <c r="U54" s="182">
        <f>ROUND(E54*T54,2)</f>
        <v>0</v>
      </c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99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6"/>
      <c r="B55" s="7" t="s">
        <v>183</v>
      </c>
      <c r="C55" s="187" t="s">
        <v>183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C55">
        <v>15</v>
      </c>
      <c r="AD55">
        <v>21</v>
      </c>
    </row>
    <row r="56" spans="1:60" x14ac:dyDescent="0.2">
      <c r="C56" s="188"/>
      <c r="AE56" t="s">
        <v>184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Kulda</dc:creator>
  <cp:lastModifiedBy>Kymrová Jana - Energy Benefit Centre a.s.</cp:lastModifiedBy>
  <cp:lastPrinted>2014-02-28T09:52:57Z</cp:lastPrinted>
  <dcterms:created xsi:type="dcterms:W3CDTF">2009-04-08T07:15:50Z</dcterms:created>
  <dcterms:modified xsi:type="dcterms:W3CDTF">2022-06-09T05:27:22Z</dcterms:modified>
</cp:coreProperties>
</file>