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8130"/>
  </bookViews>
  <sheets>
    <sheet name="Rekapitulace stavby" sheetId="1" r:id="rId1"/>
    <sheet name="03 - SO - 03 Úprava oploc..." sheetId="2" r:id="rId2"/>
  </sheets>
  <definedNames>
    <definedName name="_xlnm.Print_Titles" localSheetId="1">'03 - SO - 03 Úprava oploc...'!$118:$118</definedName>
    <definedName name="_xlnm.Print_Titles" localSheetId="0">'Rekapitulace stavby'!$85:$85</definedName>
    <definedName name="_xlnm.Print_Area" localSheetId="1">'03 - SO - 03 Úprava oploc...'!$C$4:$Q$70,'03 - SO - 03 Úprava oploc...'!$C$76:$Q$102,'03 - SO - 03 Úprava oploc...'!$C$108:$Q$177</definedName>
    <definedName name="_xlnm.Print_Area" localSheetId="0">'Rekapitulace stavby'!$C$4:$AP$70,'Rekapitulace stavby'!$C$76:$AP$92</definedName>
  </definedNames>
  <calcPr calcId="145621"/>
</workbook>
</file>

<file path=xl/calcChain.xml><?xml version="1.0" encoding="utf-8"?>
<calcChain xmlns="http://schemas.openxmlformats.org/spreadsheetml/2006/main">
  <c r="AY88" i="1" l="1"/>
  <c r="AX88" i="1"/>
  <c r="BI177" i="2"/>
  <c r="BH177" i="2"/>
  <c r="BG177" i="2"/>
  <c r="BF177" i="2"/>
  <c r="AA177" i="2"/>
  <c r="AA176" i="2" s="1"/>
  <c r="Y177" i="2"/>
  <c r="Y176" i="2" s="1"/>
  <c r="W177" i="2"/>
  <c r="W176" i="2" s="1"/>
  <c r="BK177" i="2"/>
  <c r="BK176" i="2" s="1"/>
  <c r="N176" i="2" s="1"/>
  <c r="N96" i="2" s="1"/>
  <c r="N177" i="2"/>
  <c r="BE177" i="2" s="1"/>
  <c r="BI175" i="2"/>
  <c r="BH175" i="2"/>
  <c r="BG175" i="2"/>
  <c r="BF175" i="2"/>
  <c r="BE175" i="2"/>
  <c r="AA175" i="2"/>
  <c r="Y175" i="2"/>
  <c r="W175" i="2"/>
  <c r="BK175" i="2"/>
  <c r="N175" i="2"/>
  <c r="BI173" i="2"/>
  <c r="BH173" i="2"/>
  <c r="BG173" i="2"/>
  <c r="BF173" i="2"/>
  <c r="BE173" i="2"/>
  <c r="AA173" i="2"/>
  <c r="Y173" i="2"/>
  <c r="W173" i="2"/>
  <c r="BK173" i="2"/>
  <c r="N173" i="2"/>
  <c r="BI172" i="2"/>
  <c r="BH172" i="2"/>
  <c r="BG172" i="2"/>
  <c r="BF172" i="2"/>
  <c r="BE172" i="2"/>
  <c r="AA172" i="2"/>
  <c r="Y172" i="2"/>
  <c r="W172" i="2"/>
  <c r="BK172" i="2"/>
  <c r="N172" i="2"/>
  <c r="BI171" i="2"/>
  <c r="BH171" i="2"/>
  <c r="BG171" i="2"/>
  <c r="BF171" i="2"/>
  <c r="BE171" i="2"/>
  <c r="AA171" i="2"/>
  <c r="AA170" i="2" s="1"/>
  <c r="Y171" i="2"/>
  <c r="Y170" i="2" s="1"/>
  <c r="W171" i="2"/>
  <c r="W170" i="2" s="1"/>
  <c r="BK171" i="2"/>
  <c r="BK170" i="2" s="1"/>
  <c r="N170" i="2" s="1"/>
  <c r="N95" i="2" s="1"/>
  <c r="N171" i="2"/>
  <c r="BI168" i="2"/>
  <c r="BH168" i="2"/>
  <c r="BG168" i="2"/>
  <c r="BF168" i="2"/>
  <c r="AA168" i="2"/>
  <c r="Y168" i="2"/>
  <c r="W168" i="2"/>
  <c r="BK168" i="2"/>
  <c r="N168" i="2"/>
  <c r="BE168" i="2" s="1"/>
  <c r="BI167" i="2"/>
  <c r="BH167" i="2"/>
  <c r="BG167" i="2"/>
  <c r="BF167" i="2"/>
  <c r="AA167" i="2"/>
  <c r="Y167" i="2"/>
  <c r="W167" i="2"/>
  <c r="BK167" i="2"/>
  <c r="N167" i="2"/>
  <c r="BE167" i="2" s="1"/>
  <c r="BI166" i="2"/>
  <c r="BH166" i="2"/>
  <c r="BG166" i="2"/>
  <c r="BF166" i="2"/>
  <c r="AA166" i="2"/>
  <c r="Y166" i="2"/>
  <c r="W166" i="2"/>
  <c r="BK166" i="2"/>
  <c r="N166" i="2"/>
  <c r="BE166" i="2" s="1"/>
  <c r="BI164" i="2"/>
  <c r="BH164" i="2"/>
  <c r="BG164" i="2"/>
  <c r="BF164" i="2"/>
  <c r="AA164" i="2"/>
  <c r="Y164" i="2"/>
  <c r="W164" i="2"/>
  <c r="BK164" i="2"/>
  <c r="N164" i="2"/>
  <c r="BE164" i="2" s="1"/>
  <c r="BI163" i="2"/>
  <c r="BH163" i="2"/>
  <c r="BG163" i="2"/>
  <c r="BF163" i="2"/>
  <c r="BE163" i="2"/>
  <c r="AA163" i="2"/>
  <c r="AA162" i="2" s="1"/>
  <c r="Y163" i="2"/>
  <c r="Y162" i="2" s="1"/>
  <c r="W163" i="2"/>
  <c r="W162" i="2" s="1"/>
  <c r="BK163" i="2"/>
  <c r="BK162" i="2" s="1"/>
  <c r="N162" i="2" s="1"/>
  <c r="N94" i="2" s="1"/>
  <c r="N163" i="2"/>
  <c r="BI161" i="2"/>
  <c r="BH161" i="2"/>
  <c r="BG161" i="2"/>
  <c r="BF161" i="2"/>
  <c r="AA161" i="2"/>
  <c r="Y161" i="2"/>
  <c r="W161" i="2"/>
  <c r="BK161" i="2"/>
  <c r="N161" i="2"/>
  <c r="BE161" i="2" s="1"/>
  <c r="BI160" i="2"/>
  <c r="BH160" i="2"/>
  <c r="BG160" i="2"/>
  <c r="BF160" i="2"/>
  <c r="AA160" i="2"/>
  <c r="Y160" i="2"/>
  <c r="W160" i="2"/>
  <c r="BK160" i="2"/>
  <c r="N160" i="2"/>
  <c r="BE160" i="2" s="1"/>
  <c r="BI159" i="2"/>
  <c r="BH159" i="2"/>
  <c r="BG159" i="2"/>
  <c r="BF159" i="2"/>
  <c r="BE159" i="2"/>
  <c r="AA159" i="2"/>
  <c r="Y159" i="2"/>
  <c r="W159" i="2"/>
  <c r="BK159" i="2"/>
  <c r="N159" i="2"/>
  <c r="BI158" i="2"/>
  <c r="BH158" i="2"/>
  <c r="BG158" i="2"/>
  <c r="BF158" i="2"/>
  <c r="BE158" i="2"/>
  <c r="AA158" i="2"/>
  <c r="AA157" i="2" s="1"/>
  <c r="Y158" i="2"/>
  <c r="Y157" i="2" s="1"/>
  <c r="W158" i="2"/>
  <c r="W157" i="2" s="1"/>
  <c r="BK158" i="2"/>
  <c r="BK157" i="2" s="1"/>
  <c r="N157" i="2" s="1"/>
  <c r="N93" i="2" s="1"/>
  <c r="N158" i="2"/>
  <c r="BI155" i="2"/>
  <c r="BH155" i="2"/>
  <c r="BG155" i="2"/>
  <c r="BF155" i="2"/>
  <c r="AA155" i="2"/>
  <c r="Y155" i="2"/>
  <c r="W155" i="2"/>
  <c r="BK155" i="2"/>
  <c r="N155" i="2"/>
  <c r="BE155" i="2" s="1"/>
  <c r="BI153" i="2"/>
  <c r="BH153" i="2"/>
  <c r="BG153" i="2"/>
  <c r="BF153" i="2"/>
  <c r="AA153" i="2"/>
  <c r="Y153" i="2"/>
  <c r="W153" i="2"/>
  <c r="BK153" i="2"/>
  <c r="N153" i="2"/>
  <c r="BE153" i="2" s="1"/>
  <c r="BI152" i="2"/>
  <c r="BH152" i="2"/>
  <c r="BG152" i="2"/>
  <c r="BF152" i="2"/>
  <c r="AA152" i="2"/>
  <c r="Y152" i="2"/>
  <c r="W152" i="2"/>
  <c r="BK152" i="2"/>
  <c r="N152" i="2"/>
  <c r="BE152" i="2" s="1"/>
  <c r="BI150" i="2"/>
  <c r="BH150" i="2"/>
  <c r="BG150" i="2"/>
  <c r="BF150" i="2"/>
  <c r="BE150" i="2"/>
  <c r="AA150" i="2"/>
  <c r="Y150" i="2"/>
  <c r="W150" i="2"/>
  <c r="BK150" i="2"/>
  <c r="N150" i="2"/>
  <c r="BI149" i="2"/>
  <c r="BH149" i="2"/>
  <c r="BG149" i="2"/>
  <c r="BF149" i="2"/>
  <c r="BE149" i="2"/>
  <c r="AA149" i="2"/>
  <c r="Y149" i="2"/>
  <c r="W149" i="2"/>
  <c r="BK149" i="2"/>
  <c r="N149" i="2"/>
  <c r="BI148" i="2"/>
  <c r="BH148" i="2"/>
  <c r="BG148" i="2"/>
  <c r="BF148" i="2"/>
  <c r="BE148" i="2"/>
  <c r="AA148" i="2"/>
  <c r="Y148" i="2"/>
  <c r="W148" i="2"/>
  <c r="BK148" i="2"/>
  <c r="N148" i="2"/>
  <c r="BI147" i="2"/>
  <c r="BH147" i="2"/>
  <c r="BG147" i="2"/>
  <c r="BF147" i="2"/>
  <c r="BE147" i="2"/>
  <c r="AA147" i="2"/>
  <c r="AA146" i="2" s="1"/>
  <c r="Y147" i="2"/>
  <c r="Y146" i="2" s="1"/>
  <c r="W147" i="2"/>
  <c r="W146" i="2" s="1"/>
  <c r="BK147" i="2"/>
  <c r="BK146" i="2" s="1"/>
  <c r="N146" i="2" s="1"/>
  <c r="N92" i="2" s="1"/>
  <c r="N147" i="2"/>
  <c r="BI143" i="2"/>
  <c r="BH143" i="2"/>
  <c r="BG143" i="2"/>
  <c r="BF143" i="2"/>
  <c r="AA143" i="2"/>
  <c r="Y143" i="2"/>
  <c r="W143" i="2"/>
  <c r="BK143" i="2"/>
  <c r="N143" i="2"/>
  <c r="BE143" i="2" s="1"/>
  <c r="BI141" i="2"/>
  <c r="BH141" i="2"/>
  <c r="BG141" i="2"/>
  <c r="BF141" i="2"/>
  <c r="AA141" i="2"/>
  <c r="AA140" i="2" s="1"/>
  <c r="Y141" i="2"/>
  <c r="Y140" i="2" s="1"/>
  <c r="W141" i="2"/>
  <c r="W140" i="2" s="1"/>
  <c r="BK141" i="2"/>
  <c r="BK140" i="2" s="1"/>
  <c r="N140" i="2" s="1"/>
  <c r="N91" i="2" s="1"/>
  <c r="N141" i="2"/>
  <c r="BE141" i="2" s="1"/>
  <c r="BI138" i="2"/>
  <c r="BH138" i="2"/>
  <c r="BG138" i="2"/>
  <c r="BF138" i="2"/>
  <c r="BE138" i="2"/>
  <c r="AA138" i="2"/>
  <c r="Y138" i="2"/>
  <c r="W138" i="2"/>
  <c r="BK138" i="2"/>
  <c r="N138" i="2"/>
  <c r="BI137" i="2"/>
  <c r="BH137" i="2"/>
  <c r="BG137" i="2"/>
  <c r="BF137" i="2"/>
  <c r="BE137" i="2"/>
  <c r="AA137" i="2"/>
  <c r="Y137" i="2"/>
  <c r="W137" i="2"/>
  <c r="BK137" i="2"/>
  <c r="N137" i="2"/>
  <c r="BI135" i="2"/>
  <c r="BH135" i="2"/>
  <c r="BG135" i="2"/>
  <c r="BF135" i="2"/>
  <c r="BE135" i="2"/>
  <c r="AA135" i="2"/>
  <c r="Y135" i="2"/>
  <c r="W135" i="2"/>
  <c r="BK135" i="2"/>
  <c r="N135" i="2"/>
  <c r="BI134" i="2"/>
  <c r="BH134" i="2"/>
  <c r="BG134" i="2"/>
  <c r="BF134" i="2"/>
  <c r="BE134" i="2"/>
  <c r="AA134" i="2"/>
  <c r="Y134" i="2"/>
  <c r="W134" i="2"/>
  <c r="BK134" i="2"/>
  <c r="N134" i="2"/>
  <c r="BI133" i="2"/>
  <c r="BH133" i="2"/>
  <c r="BG133" i="2"/>
  <c r="BF133" i="2"/>
  <c r="BE133" i="2"/>
  <c r="AA133" i="2"/>
  <c r="Y133" i="2"/>
  <c r="W133" i="2"/>
  <c r="BK133" i="2"/>
  <c r="N133" i="2"/>
  <c r="BI131" i="2"/>
  <c r="BH131" i="2"/>
  <c r="BG131" i="2"/>
  <c r="BF131" i="2"/>
  <c r="BE131" i="2"/>
  <c r="AA131" i="2"/>
  <c r="Y131" i="2"/>
  <c r="W131" i="2"/>
  <c r="BK131" i="2"/>
  <c r="N131" i="2"/>
  <c r="BI129" i="2"/>
  <c r="BH129" i="2"/>
  <c r="BG129" i="2"/>
  <c r="BF129" i="2"/>
  <c r="BE129" i="2"/>
  <c r="AA129" i="2"/>
  <c r="Y129" i="2"/>
  <c r="W129" i="2"/>
  <c r="BK129" i="2"/>
  <c r="N129" i="2"/>
  <c r="BI128" i="2"/>
  <c r="BH128" i="2"/>
  <c r="BG128" i="2"/>
  <c r="BF128" i="2"/>
  <c r="BE128" i="2"/>
  <c r="AA128" i="2"/>
  <c r="Y128" i="2"/>
  <c r="W128" i="2"/>
  <c r="BK128" i="2"/>
  <c r="N128" i="2"/>
  <c r="BI126" i="2"/>
  <c r="BH126" i="2"/>
  <c r="BG126" i="2"/>
  <c r="BF126" i="2"/>
  <c r="BE126" i="2"/>
  <c r="AA126" i="2"/>
  <c r="Y126" i="2"/>
  <c r="W126" i="2"/>
  <c r="BK126" i="2"/>
  <c r="N126" i="2"/>
  <c r="BI125" i="2"/>
  <c r="BH125" i="2"/>
  <c r="BG125" i="2"/>
  <c r="BF125" i="2"/>
  <c r="BE125" i="2"/>
  <c r="AA125" i="2"/>
  <c r="Y125" i="2"/>
  <c r="W125" i="2"/>
  <c r="BK125" i="2"/>
  <c r="N125" i="2"/>
  <c r="BI124" i="2"/>
  <c r="BH124" i="2"/>
  <c r="BG124" i="2"/>
  <c r="BF124" i="2"/>
  <c r="BE124" i="2"/>
  <c r="AA124" i="2"/>
  <c r="Y124" i="2"/>
  <c r="W124" i="2"/>
  <c r="BK124" i="2"/>
  <c r="N124" i="2"/>
  <c r="BI122" i="2"/>
  <c r="BH122" i="2"/>
  <c r="BG122" i="2"/>
  <c r="BF122" i="2"/>
  <c r="BE122" i="2"/>
  <c r="AA122" i="2"/>
  <c r="AA121" i="2" s="1"/>
  <c r="AA120" i="2" s="1"/>
  <c r="AA119" i="2" s="1"/>
  <c r="Y122" i="2"/>
  <c r="Y121" i="2" s="1"/>
  <c r="Y120" i="2" s="1"/>
  <c r="Y119" i="2" s="1"/>
  <c r="W122" i="2"/>
  <c r="W121" i="2" s="1"/>
  <c r="W120" i="2" s="1"/>
  <c r="W119" i="2" s="1"/>
  <c r="AU88" i="1" s="1"/>
  <c r="AU87" i="1" s="1"/>
  <c r="BK122" i="2"/>
  <c r="BK121" i="2" s="1"/>
  <c r="N122" i="2"/>
  <c r="M116" i="2"/>
  <c r="M115" i="2"/>
  <c r="F115" i="2"/>
  <c r="F113" i="2"/>
  <c r="F111" i="2"/>
  <c r="N98" i="2"/>
  <c r="BI100" i="2"/>
  <c r="BH100" i="2"/>
  <c r="BG100" i="2"/>
  <c r="BF100" i="2"/>
  <c r="BE100" i="2"/>
  <c r="BI99" i="2"/>
  <c r="H36" i="2" s="1"/>
  <c r="BD88" i="1" s="1"/>
  <c r="BD87" i="1" s="1"/>
  <c r="W35" i="1" s="1"/>
  <c r="BH99" i="2"/>
  <c r="H35" i="2" s="1"/>
  <c r="BC88" i="1" s="1"/>
  <c r="BC87" i="1" s="1"/>
  <c r="BG99" i="2"/>
  <c r="H34" i="2" s="1"/>
  <c r="BB88" i="1" s="1"/>
  <c r="BB87" i="1" s="1"/>
  <c r="BF99" i="2"/>
  <c r="H33" i="2" s="1"/>
  <c r="BA88" i="1" s="1"/>
  <c r="BA87" i="1" s="1"/>
  <c r="BE99" i="2"/>
  <c r="H32" i="2" s="1"/>
  <c r="AZ88" i="1" s="1"/>
  <c r="AZ87" i="1" s="1"/>
  <c r="M28" i="2"/>
  <c r="AS88" i="1" s="1"/>
  <c r="AS87" i="1" s="1"/>
  <c r="M84" i="2"/>
  <c r="M83" i="2"/>
  <c r="F83" i="2"/>
  <c r="F81" i="2"/>
  <c r="F79" i="2"/>
  <c r="O18" i="2"/>
  <c r="E18" i="2"/>
  <c r="O17" i="2"/>
  <c r="O15" i="2"/>
  <c r="E15" i="2"/>
  <c r="F116" i="2" s="1"/>
  <c r="O14" i="2"/>
  <c r="O9" i="2"/>
  <c r="M113" i="2" s="1"/>
  <c r="F6" i="2"/>
  <c r="F110" i="2" s="1"/>
  <c r="AK27" i="1"/>
  <c r="AM83" i="1"/>
  <c r="L83" i="1"/>
  <c r="AM82" i="1"/>
  <c r="L82" i="1"/>
  <c r="AM80" i="1"/>
  <c r="L80" i="1"/>
  <c r="L78" i="1"/>
  <c r="L77" i="1"/>
  <c r="AV87" i="1" l="1"/>
  <c r="W31" i="1"/>
  <c r="AX87" i="1"/>
  <c r="W33" i="1"/>
  <c r="W32" i="1"/>
  <c r="AW87" i="1"/>
  <c r="AK32" i="1" s="1"/>
  <c r="W34" i="1"/>
  <c r="AY87" i="1"/>
  <c r="N121" i="2"/>
  <c r="N90" i="2" s="1"/>
  <c r="BK120" i="2"/>
  <c r="M81" i="2"/>
  <c r="M32" i="2"/>
  <c r="AV88" i="1" s="1"/>
  <c r="AT88" i="1" s="1"/>
  <c r="M33" i="2"/>
  <c r="AW88" i="1" s="1"/>
  <c r="F78" i="2"/>
  <c r="F84" i="2"/>
  <c r="N120" i="2" l="1"/>
  <c r="N89" i="2" s="1"/>
  <c r="BK119" i="2"/>
  <c r="N119" i="2" s="1"/>
  <c r="N88" i="2" s="1"/>
  <c r="AK31" i="1"/>
  <c r="AT87" i="1"/>
  <c r="M27" i="2" l="1"/>
  <c r="M30" i="2" s="1"/>
  <c r="L102" i="2"/>
  <c r="AG88" i="1" l="1"/>
  <c r="L38" i="2"/>
  <c r="AG87" i="1" l="1"/>
  <c r="AN88" i="1"/>
  <c r="AK26" i="1" l="1"/>
  <c r="AK29" i="1" s="1"/>
  <c r="AK37" i="1" s="1"/>
  <c r="AG92" i="1"/>
  <c r="AN87" i="1"/>
  <c r="AN92" i="1" s="1"/>
</calcChain>
</file>

<file path=xl/sharedStrings.xml><?xml version="1.0" encoding="utf-8"?>
<sst xmlns="http://schemas.openxmlformats.org/spreadsheetml/2006/main" count="923" uniqueCount="288">
  <si>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</si>
  <si>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</si>
  <si>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</si>
  <si>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</si>
  <si>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</si>
  <si>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</si>
  <si>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</si>
  <si>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</si>
  <si>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</si>
  <si>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</si>
  <si>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</si>
  <si>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</si>
  <si>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</si>
  <si>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</si>
  <si>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</si>
  <si>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</si>
  <si>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JC161101-BON</t>
  </si>
  <si>
    <t>Stavba:</t>
  </si>
  <si>
    <t>Modernizace dílenského areálu, SŠTŘ, Nový Bydžov - Hlušice</t>
  </si>
  <si>
    <t>0,1</t>
  </si>
  <si>
    <t>JKSO:</t>
  </si>
  <si>
    <t/>
  </si>
  <si>
    <t>CC-CZ:</t>
  </si>
  <si>
    <t>1</t>
  </si>
  <si>
    <t>Místo:</t>
  </si>
  <si>
    <t>Hlušice</t>
  </si>
  <si>
    <t>Datum:</t>
  </si>
  <si>
    <t>21. 11. 2016</t>
  </si>
  <si>
    <t>Objednatel:</t>
  </si>
  <si>
    <t>IČ:</t>
  </si>
  <si>
    <t>SŠTŘ, Nový Bydžov, Dr. M. Tyrše 112</t>
  </si>
  <si>
    <t>DIČ:</t>
  </si>
  <si>
    <t>Zhotovitel:</t>
  </si>
  <si>
    <t xml:space="preserve"> </t>
  </si>
  <si>
    <t>Projektant:</t>
  </si>
  <si>
    <t>True</t>
  </si>
  <si>
    <t>Zpracovatel:</t>
  </si>
  <si>
    <t>Hájková Blanka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</si>
  <si>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</si>
  <si>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</si>
  <si>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</si>
  <si>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</si>
  <si>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</si>
  <si>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</si>
  <si>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</si>
  <si>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</si>
  <si>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</si>
  <si>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</si>
  <si>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</si>
  <si>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</si>
  <si>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</si>
  <si>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</si>
  <si>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</si>
  <si>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</si>
  <si>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</si>
  <si>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</si>
  <si>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</si>
  <si>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</si>
  <si>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</si>
  <si>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</si>
  <si>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</si>
  <si>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</si>
  <si>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</si>
  <si>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</si>
  <si>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</si>
  <si>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</si>
  <si>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</si>
  <si>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</si>
  <si>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</si>
  <si>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</si>
  <si>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</si>
  <si>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</si>
  <si>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</si>
  <si>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</si>
  <si>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</si>
  <si>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</si>
  <si>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</si>
  <si>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</si>
  <si>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</si>
  <si>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</si>
  <si>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</si>
  <si>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{1ec060ce-34ee-4c1b-8257-7da65ab01f2f}</t>
  </si>
  <si>
    <t>{00000000-0000-0000-0000-000000000000}</t>
  </si>
  <si>
    <t>/</t>
  </si>
  <si>
    <t>03</t>
  </si>
  <si>
    <t>SO - 03 Úprava oplocení (bez obchodních názvů)</t>
  </si>
  <si>
    <t>{9616ac82-f722-4768-99cf-a7c43a8be597}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</si>
  <si>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</si>
  <si>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</si>
  <si>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</si>
  <si>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</si>
  <si>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</si>
  <si>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</si>
  <si>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</si>
  <si>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</si>
  <si>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</si>
  <si>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</si>
  <si>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</si>
  <si>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</si>
  <si>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03 - SO - 03 Úprava oplocení (bez obchodních názvů)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</si>
  <si>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</si>
  <si>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</si>
  <si>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</si>
  <si>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</si>
  <si>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</si>
  <si>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</si>
  <si>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</si>
  <si>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</si>
  <si>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</si>
  <si>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</si>
  <si>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</si>
  <si>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</si>
  <si>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</si>
  <si>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</si>
  <si>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</si>
  <si>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2) Ostatní náklady</t>
  </si>
  <si>
    <t>Zařízení staveniště</t>
  </si>
  <si>
    <t>VRN</t>
  </si>
  <si>
    <t>Provozní vlivy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</si>
  <si>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</si>
  <si>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</si>
  <si>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</si>
  <si>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</si>
  <si>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</si>
  <si>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</si>
  <si>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</si>
  <si>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</si>
  <si>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</si>
  <si>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</si>
  <si>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</si>
  <si>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</si>
  <si>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</si>
  <si>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</si>
  <si>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</si>
  <si>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</si>
  <si>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132312101</t>
  </si>
  <si>
    <t>Hloubení rýh š do 600 mm ručním nebo pneum nářadím v soudržných horninách tř. 4</t>
  </si>
  <si>
    <t>m3</t>
  </si>
  <si>
    <t>4</t>
  </si>
  <si>
    <t>-1925756985</t>
  </si>
  <si>
    <t>7,30*0,50*1,80</t>
  </si>
  <si>
    <t>VV</t>
  </si>
  <si>
    <t>161101101</t>
  </si>
  <si>
    <t>Svislé přemístění výkopku z horniny tř. 1 až 4 hl výkopu do 2,5 m</t>
  </si>
  <si>
    <t>-121435648</t>
  </si>
  <si>
    <t>3</t>
  </si>
  <si>
    <t>162701105</t>
  </si>
  <si>
    <t>Vodorovné přemístění do 10000 m výkopku/sypaniny z horniny tř. 1 až 4</t>
  </si>
  <si>
    <t>304585210</t>
  </si>
  <si>
    <t>162701109</t>
  </si>
  <si>
    <t>Příplatek k vodorovnému přemístění výkopku/sypaniny z horniny tř. 1 až 4 ZKD 1000 m přes 10000 m</t>
  </si>
  <si>
    <t>1100707008</t>
  </si>
  <si>
    <t>6,570*10</t>
  </si>
  <si>
    <t>5</t>
  </si>
  <si>
    <t>171201201</t>
  </si>
  <si>
    <t>Uložení sypaniny na skládky</t>
  </si>
  <si>
    <t>-232981960</t>
  </si>
  <si>
    <t>6</t>
  </si>
  <si>
    <t>171201211</t>
  </si>
  <si>
    <t>Poplatek za uložení odpadu ze sypaniny na skládce (skládkovné)</t>
  </si>
  <si>
    <t>t</t>
  </si>
  <si>
    <t>-1205178247</t>
  </si>
  <si>
    <t>6,570*1,900</t>
  </si>
  <si>
    <t>7</t>
  </si>
  <si>
    <t>120901121</t>
  </si>
  <si>
    <t>Bourání zdiva z betonu prostého neprokládaného v odkopávkách nebo prokopávkách ručně</t>
  </si>
  <si>
    <t>2101034251</t>
  </si>
  <si>
    <t>0,70*0,70*1,50*2</t>
  </si>
  <si>
    <t>8</t>
  </si>
  <si>
    <t>161101151</t>
  </si>
  <si>
    <t>Svislé přemístění výkopku z horniny tř. 5 až 7 hl výkopu do 2,5 m</t>
  </si>
  <si>
    <t>-327791760</t>
  </si>
  <si>
    <t>9</t>
  </si>
  <si>
    <t>162701155</t>
  </si>
  <si>
    <t>Vodorovné přemístění do 10000 m výkopku/sypaniny z horniny tř. 5 až 7</t>
  </si>
  <si>
    <t>-1888775428</t>
  </si>
  <si>
    <t>10</t>
  </si>
  <si>
    <t>162701159</t>
  </si>
  <si>
    <t>Příplatek k vodorovnému přemístění výkopku/sypaniny z horniny tř. 5 až 7 ZKD 1000 m přes 10000 m</t>
  </si>
  <si>
    <t>1862376495</t>
  </si>
  <si>
    <t>1,470*10</t>
  </si>
  <si>
    <t>11</t>
  </si>
  <si>
    <t>-591211584</t>
  </si>
  <si>
    <t>12</t>
  </si>
  <si>
    <t>997013831</t>
  </si>
  <si>
    <t>Poplatek za uložení stavebního směsného odpadu na skládce (skládkovné)</t>
  </si>
  <si>
    <t>-877777783</t>
  </si>
  <si>
    <t>1,470*2,000</t>
  </si>
  <si>
    <t>13</t>
  </si>
  <si>
    <t>274313611</t>
  </si>
  <si>
    <t>Základové pásy z betonu tř. C 16/20</t>
  </si>
  <si>
    <t>-731099902</t>
  </si>
  <si>
    <t>14</t>
  </si>
  <si>
    <t>274361821</t>
  </si>
  <si>
    <t>Výztuž základových pásů betonářskou ocelí 10 505 (R)</t>
  </si>
  <si>
    <t>621652418</t>
  </si>
  <si>
    <t>"D 16mm - 4x"</t>
  </si>
  <si>
    <t>7,30*4*1,57*0,001*1,10</t>
  </si>
  <si>
    <t>348100001R</t>
  </si>
  <si>
    <t>Úprava stávajících plotových vrátek - zkrácení, přemístění kování, nátěr</t>
  </si>
  <si>
    <t>kus</t>
  </si>
  <si>
    <t>-1354766361</t>
  </si>
  <si>
    <t>16</t>
  </si>
  <si>
    <t>338171121</t>
  </si>
  <si>
    <t>Osazování sloupků a vzpěr plotových ocelových do vynechaných otvorů</t>
  </si>
  <si>
    <t>1181050346</t>
  </si>
  <si>
    <t>17</t>
  </si>
  <si>
    <t>348101260</t>
  </si>
  <si>
    <t>Osazení vrat a vrátek k oplocení na ocelové sloupky do 15 m2</t>
  </si>
  <si>
    <t>1594981262</t>
  </si>
  <si>
    <t>18</t>
  </si>
  <si>
    <t>M</t>
  </si>
  <si>
    <t>55342340R</t>
  </si>
  <si>
    <t>vrata ocelová k oplocení čtyřkřídlová  (podrobný popis viz tabulka výrobků)</t>
  </si>
  <si>
    <t>-16397640</t>
  </si>
  <si>
    <t>z Jakl profilů, sloupky, kování, stavěče křídel 4ks, zámek visací, zarážky, žárově pozinkovaná, vel. 6900x1900mm
(852,83 kg)</t>
  </si>
  <si>
    <t>P</t>
  </si>
  <si>
    <t>19</t>
  </si>
  <si>
    <t>348100002R</t>
  </si>
  <si>
    <t>Přikotvení drátěného pletiva</t>
  </si>
  <si>
    <t>m</t>
  </si>
  <si>
    <t>1050340654</t>
  </si>
  <si>
    <t>20</t>
  </si>
  <si>
    <t>311101211</t>
  </si>
  <si>
    <t>Vytvoření prostupů do 0,02 m2 ve zdech nosných osazením vložek z dutinových tvarovek</t>
  </si>
  <si>
    <t>774842048</t>
  </si>
  <si>
    <t>0,50*4</t>
  </si>
  <si>
    <t>311101213</t>
  </si>
  <si>
    <t>Vytvoření prostupů do 0,10 m2 ve zdech nosných osazením vložek z dutinových tvarovek</t>
  </si>
  <si>
    <t>1574887217</t>
  </si>
  <si>
    <t>0,50*5</t>
  </si>
  <si>
    <t>22</t>
  </si>
  <si>
    <t>899914111</t>
  </si>
  <si>
    <t>Montáž ocelové chráničky D 159 x 10 mm</t>
  </si>
  <si>
    <t>1296683460</t>
  </si>
  <si>
    <t>23</t>
  </si>
  <si>
    <t>899914113</t>
  </si>
  <si>
    <t>Montáž ocelové chráničky D 273 x 10 mm</t>
  </si>
  <si>
    <t>-1564570987</t>
  </si>
  <si>
    <t>24</t>
  </si>
  <si>
    <t>14011001R</t>
  </si>
  <si>
    <t>ocelové silnostěnné trubky bezešvé 159x10 mm</t>
  </si>
  <si>
    <t>2132099213</t>
  </si>
  <si>
    <t>25</t>
  </si>
  <si>
    <t>14011002R</t>
  </si>
  <si>
    <t>ocelové silnostěnné trubky bezešvé 273x10 mm</t>
  </si>
  <si>
    <t>-1439521361</t>
  </si>
  <si>
    <t>26</t>
  </si>
  <si>
    <t>966073813</t>
  </si>
  <si>
    <t>Rozebrání vrat a vrátek k oplocení plochy do 20 m2</t>
  </si>
  <si>
    <t>528181325</t>
  </si>
  <si>
    <t>27</t>
  </si>
  <si>
    <t>966071721</t>
  </si>
  <si>
    <t>Bourání sloupků a vzpěr plotových ocelových do 2,5 m odřezáním</t>
  </si>
  <si>
    <t>-1663082597</t>
  </si>
  <si>
    <t>2+1</t>
  </si>
  <si>
    <t>28</t>
  </si>
  <si>
    <t>966071821</t>
  </si>
  <si>
    <t>Rozebrání drátěného pletiva se čtvercovými oky výšky do 1,6 m</t>
  </si>
  <si>
    <t>1486621967</t>
  </si>
  <si>
    <t>29</t>
  </si>
  <si>
    <t>966072811</t>
  </si>
  <si>
    <t>Rozebrání rámového oplocení na ocelové sloupky výšky do 2m</t>
  </si>
  <si>
    <t>775834585</t>
  </si>
  <si>
    <t>30</t>
  </si>
  <si>
    <t>962042320</t>
  </si>
  <si>
    <t>Bourání zdiva nadzákladového z betonu prostého do 1 m3</t>
  </si>
  <si>
    <t>2020390599</t>
  </si>
  <si>
    <t>"podezdívka"     0,70*0,23*0,37</t>
  </si>
  <si>
    <t>31</t>
  </si>
  <si>
    <t>997013111</t>
  </si>
  <si>
    <t>Vnitrostaveništní doprava suti a vybouraných hmot pro budovy v do 6 m s použitím mechanizace</t>
  </si>
  <si>
    <t>-508909810</t>
  </si>
  <si>
    <t>32</t>
  </si>
  <si>
    <t>997013501</t>
  </si>
  <si>
    <t>Odvoz suti a vybouraných hmot na skládku nebo meziskládku do 1 km se složením</t>
  </si>
  <si>
    <t>-1394129092</t>
  </si>
  <si>
    <t>33</t>
  </si>
  <si>
    <t>997013509</t>
  </si>
  <si>
    <t>Příplatek k odvozu suti a vybouraných hmot na skládku ZKD 1 km přes 1 km</t>
  </si>
  <si>
    <t>1740030061</t>
  </si>
  <si>
    <t>0,583*19</t>
  </si>
  <si>
    <t>34</t>
  </si>
  <si>
    <t>-1071305870</t>
  </si>
  <si>
    <t>35</t>
  </si>
  <si>
    <t>998232111</t>
  </si>
  <si>
    <t>Přesun hmot pro oplocení zděné z cihel nebo tvárnic v do 10 m</t>
  </si>
  <si>
    <t>-613402557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</si>
</sst>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1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1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16" fillId="0" borderId="22" xfId="0" applyFont="1" applyBorder="1" applyAlignment="1" applyProtection="1">
      <alignment horizontal="center" vertical="center" wrapText="1"/>
    </xf>
    <xf numFmtId="0" fontId="16" fillId="0" borderId="23" xfId="0" applyFont="1" applyBorder="1" applyAlignment="1" applyProtection="1">
      <alignment horizontal="center" vertical="center" wrapText="1"/>
    </xf>
    <xf numFmtId="0" fontId="16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horizontal="left" vertical="center"/>
    </xf>
    <xf numFmtId="0" fontId="24" fillId="0" borderId="0" xfId="0" applyFont="1" applyBorder="1" applyAlignment="1" applyProtection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4" fontId="29" fillId="0" borderId="17" xfId="0" applyNumberFormat="1" applyFont="1" applyBorder="1" applyAlignment="1" applyProtection="1">
      <alignment vertical="center"/>
    </xf>
    <xf numFmtId="166" fontId="29" fillId="0" borderId="17" xfId="0" applyNumberFormat="1" applyFont="1" applyBorder="1" applyAlignment="1" applyProtection="1">
      <alignment vertical="center"/>
    </xf>
    <xf numFmtId="4" fontId="29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4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1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6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1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1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5" xfId="0" applyFont="1" applyBorder="1" applyAlignment="1" applyProtection="1">
      <alignment horizontal="center" vertical="center"/>
    </xf>
    <xf numFmtId="49" fontId="37" fillId="0" borderId="25" xfId="0" applyNumberFormat="1" applyFont="1" applyBorder="1" applyAlignment="1" applyProtection="1">
      <alignment horizontal="left" vertical="center" wrapText="1"/>
    </xf>
    <xf numFmtId="0" fontId="37" fillId="0" borderId="25" xfId="0" applyFont="1" applyBorder="1" applyAlignment="1" applyProtection="1">
      <alignment horizontal="center" vertical="center" wrapText="1"/>
    </xf>
    <xf numFmtId="167" fontId="37" fillId="0" borderId="25" xfId="0" applyNumberFormat="1" applyFont="1" applyBorder="1" applyAlignment="1" applyProtection="1">
      <alignment vertical="center"/>
    </xf>
    <xf numFmtId="0" fontId="1" fillId="0" borderId="17" xfId="0" applyFont="1" applyBorder="1" applyAlignment="1" applyProtection="1">
      <alignment horizontal="center"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4" fontId="11" fillId="0" borderId="0" xfId="0" applyNumberFormat="1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4" fontId="28" fillId="0" borderId="0" xfId="0" applyNumberFormat="1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 wrapText="1"/>
    </xf>
    <xf numFmtId="4" fontId="24" fillId="0" borderId="0" xfId="0" applyNumberFormat="1" applyFont="1" applyBorder="1" applyAlignment="1" applyProtection="1">
      <alignment horizontal="right" vertical="center"/>
    </xf>
    <xf numFmtId="4" fontId="24" fillId="0" borderId="0" xfId="0" applyNumberFormat="1" applyFont="1" applyBorder="1" applyAlignment="1" applyProtection="1">
      <alignment vertical="center"/>
    </xf>
    <xf numFmtId="4" fontId="24" fillId="5" borderId="0" xfId="0" applyNumberFormat="1" applyFont="1" applyFill="1" applyBorder="1" applyAlignment="1" applyProtection="1">
      <alignment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0" fontId="16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2" fillId="5" borderId="23" xfId="0" applyFont="1" applyFill="1" applyBorder="1" applyAlignment="1" applyProtection="1">
      <alignment horizontal="center" vertical="center" wrapText="1"/>
    </xf>
    <xf numFmtId="0" fontId="33" fillId="5" borderId="23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0" borderId="25" xfId="0" applyNumberFormat="1" applyFont="1" applyBorder="1" applyAlignment="1" applyProtection="1">
      <alignment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36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37" fillId="0" borderId="25" xfId="0" applyFont="1" applyBorder="1" applyAlignment="1" applyProtection="1">
      <alignment horizontal="left" vertical="center" wrapText="1"/>
    </xf>
    <xf numFmtId="4" fontId="37" fillId="0" borderId="25" xfId="0" applyNumberFormat="1" applyFont="1" applyBorder="1" applyAlignment="1" applyProtection="1">
      <alignment vertical="center"/>
    </xf>
    <xf numFmtId="0" fontId="38" fillId="0" borderId="12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4" fontId="24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0" fontId="13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</row>
    <row r="2" spans="1:73" ht="36.950000000000003" customHeight="1">
      <c r="C2" s="186" t="s">
        <v>7</v>
      </c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187"/>
      <c r="AF2" s="187"/>
      <c r="AG2" s="187"/>
      <c r="AH2" s="187"/>
      <c r="AI2" s="187"/>
      <c r="AJ2" s="187"/>
      <c r="AK2" s="187"/>
      <c r="AL2" s="187"/>
      <c r="AM2" s="187"/>
      <c r="AN2" s="187"/>
      <c r="AO2" s="187"/>
      <c r="AP2" s="187"/>
      <c r="AR2" s="223" t="s">
        <v>8</v>
      </c>
      <c r="AS2" s="224"/>
      <c r="AT2" s="224"/>
      <c r="AU2" s="224"/>
      <c r="AV2" s="224"/>
      <c r="AW2" s="224"/>
      <c r="AX2" s="224"/>
      <c r="AY2" s="224"/>
      <c r="AZ2" s="224"/>
      <c r="BA2" s="224"/>
      <c r="BB2" s="224"/>
      <c r="BC2" s="224"/>
      <c r="BD2" s="224"/>
      <c r="BE2" s="224"/>
      <c r="BS2" s="19" t="s">
        <v>9</v>
      </c>
      <c r="BT2" s="19" t="s">
        <v>10</v>
      </c>
    </row>
    <row r="3" spans="1:73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9</v>
      </c>
      <c r="BT3" s="19" t="s">
        <v>11</v>
      </c>
    </row>
    <row r="4" spans="1:73" ht="36.950000000000003" customHeight="1">
      <c r="B4" s="23"/>
      <c r="C4" s="188" t="s">
        <v>12</v>
      </c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89"/>
      <c r="AH4" s="189"/>
      <c r="AI4" s="189"/>
      <c r="AJ4" s="189"/>
      <c r="AK4" s="189"/>
      <c r="AL4" s="189"/>
      <c r="AM4" s="189"/>
      <c r="AN4" s="189"/>
      <c r="AO4" s="189"/>
      <c r="AP4" s="189"/>
      <c r="AQ4" s="24"/>
      <c r="AS4" s="25" t="s">
        <v>13</v>
      </c>
      <c r="BS4" s="19" t="s">
        <v>14</v>
      </c>
    </row>
    <row r="5" spans="1:73" ht="14.45" customHeight="1">
      <c r="B5" s="23"/>
      <c r="C5" s="26"/>
      <c r="D5" s="27" t="s">
        <v>15</v>
      </c>
      <c r="E5" s="26"/>
      <c r="F5" s="26"/>
      <c r="G5" s="26"/>
      <c r="H5" s="26"/>
      <c r="I5" s="26"/>
      <c r="J5" s="26"/>
      <c r="K5" s="190" t="s">
        <v>16</v>
      </c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P5" s="26"/>
      <c r="AQ5" s="24"/>
      <c r="BS5" s="19" t="s">
        <v>9</v>
      </c>
    </row>
    <row r="6" spans="1:73" ht="36.950000000000003" customHeight="1">
      <c r="B6" s="23"/>
      <c r="C6" s="26"/>
      <c r="D6" s="29" t="s">
        <v>17</v>
      </c>
      <c r="E6" s="26"/>
      <c r="F6" s="26"/>
      <c r="G6" s="26"/>
      <c r="H6" s="26"/>
      <c r="I6" s="26"/>
      <c r="J6" s="26"/>
      <c r="K6" s="192" t="s">
        <v>18</v>
      </c>
      <c r="L6" s="191"/>
      <c r="M6" s="191"/>
      <c r="N6" s="191"/>
      <c r="O6" s="191"/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  <c r="AN6" s="191"/>
      <c r="AO6" s="191"/>
      <c r="AP6" s="26"/>
      <c r="AQ6" s="24"/>
      <c r="BS6" s="19" t="s">
        <v>19</v>
      </c>
    </row>
    <row r="7" spans="1:73" ht="14.45" customHeight="1">
      <c r="B7" s="23"/>
      <c r="C7" s="26"/>
      <c r="D7" s="30" t="s">
        <v>20</v>
      </c>
      <c r="E7" s="26"/>
      <c r="F7" s="26"/>
      <c r="G7" s="26"/>
      <c r="H7" s="26"/>
      <c r="I7" s="26"/>
      <c r="J7" s="26"/>
      <c r="K7" s="28" t="s">
        <v>21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0" t="s">
        <v>22</v>
      </c>
      <c r="AL7" s="26"/>
      <c r="AM7" s="26"/>
      <c r="AN7" s="28" t="s">
        <v>21</v>
      </c>
      <c r="AO7" s="26"/>
      <c r="AP7" s="26"/>
      <c r="AQ7" s="24"/>
      <c r="BS7" s="19" t="s">
        <v>23</v>
      </c>
    </row>
    <row r="8" spans="1:73" ht="14.45" customHeight="1">
      <c r="B8" s="23"/>
      <c r="C8" s="26"/>
      <c r="D8" s="30" t="s">
        <v>24</v>
      </c>
      <c r="E8" s="26"/>
      <c r="F8" s="26"/>
      <c r="G8" s="26"/>
      <c r="H8" s="26"/>
      <c r="I8" s="26"/>
      <c r="J8" s="26"/>
      <c r="K8" s="28" t="s">
        <v>25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0" t="s">
        <v>26</v>
      </c>
      <c r="AL8" s="26"/>
      <c r="AM8" s="26"/>
      <c r="AN8" s="28" t="s">
        <v>27</v>
      </c>
      <c r="AO8" s="26"/>
      <c r="AP8" s="26"/>
      <c r="AQ8" s="24"/>
      <c r="BS8" s="19" t="s">
        <v>23</v>
      </c>
    </row>
    <row r="9" spans="1:73" ht="14.45" customHeight="1"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4"/>
      <c r="BS9" s="19" t="s">
        <v>23</v>
      </c>
    </row>
    <row r="10" spans="1:73" ht="14.45" customHeight="1">
      <c r="B10" s="23"/>
      <c r="C10" s="26"/>
      <c r="D10" s="30" t="s">
        <v>28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0" t="s">
        <v>29</v>
      </c>
      <c r="AL10" s="26"/>
      <c r="AM10" s="26"/>
      <c r="AN10" s="28" t="s">
        <v>21</v>
      </c>
      <c r="AO10" s="26"/>
      <c r="AP10" s="26"/>
      <c r="AQ10" s="24"/>
      <c r="BS10" s="19" t="s">
        <v>19</v>
      </c>
    </row>
    <row r="11" spans="1:73" ht="18.399999999999999" customHeight="1">
      <c r="B11" s="23"/>
      <c r="C11" s="26"/>
      <c r="D11" s="26"/>
      <c r="E11" s="28" t="s">
        <v>30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0" t="s">
        <v>31</v>
      </c>
      <c r="AL11" s="26"/>
      <c r="AM11" s="26"/>
      <c r="AN11" s="28" t="s">
        <v>21</v>
      </c>
      <c r="AO11" s="26"/>
      <c r="AP11" s="26"/>
      <c r="AQ11" s="24"/>
      <c r="BS11" s="19" t="s">
        <v>19</v>
      </c>
    </row>
    <row r="12" spans="1:73" ht="6.95" customHeight="1">
      <c r="B12" s="23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4"/>
      <c r="BS12" s="19" t="s">
        <v>19</v>
      </c>
    </row>
    <row r="13" spans="1:73" ht="14.45" customHeight="1">
      <c r="B13" s="23"/>
      <c r="C13" s="26"/>
      <c r="D13" s="30" t="s">
        <v>32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0" t="s">
        <v>29</v>
      </c>
      <c r="AL13" s="26"/>
      <c r="AM13" s="26"/>
      <c r="AN13" s="28" t="s">
        <v>21</v>
      </c>
      <c r="AO13" s="26"/>
      <c r="AP13" s="26"/>
      <c r="AQ13" s="24"/>
      <c r="BS13" s="19" t="s">
        <v>19</v>
      </c>
    </row>
    <row r="14" spans="1:73">
      <c r="B14" s="23"/>
      <c r="C14" s="26"/>
      <c r="D14" s="26"/>
      <c r="E14" s="28" t="s">
        <v>33</v>
      </c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30" t="s">
        <v>31</v>
      </c>
      <c r="AL14" s="26"/>
      <c r="AM14" s="26"/>
      <c r="AN14" s="28" t="s">
        <v>21</v>
      </c>
      <c r="AO14" s="26"/>
      <c r="AP14" s="26"/>
      <c r="AQ14" s="24"/>
      <c r="BS14" s="19" t="s">
        <v>19</v>
      </c>
    </row>
    <row r="15" spans="1:73" ht="6.95" customHeight="1">
      <c r="B15" s="23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4"/>
      <c r="BS15" s="19" t="s">
        <v>6</v>
      </c>
    </row>
    <row r="16" spans="1:73" ht="14.45" customHeight="1">
      <c r="B16" s="23"/>
      <c r="C16" s="26"/>
      <c r="D16" s="30" t="s">
        <v>34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0" t="s">
        <v>29</v>
      </c>
      <c r="AL16" s="26"/>
      <c r="AM16" s="26"/>
      <c r="AN16" s="28" t="s">
        <v>21</v>
      </c>
      <c r="AO16" s="26"/>
      <c r="AP16" s="26"/>
      <c r="AQ16" s="24"/>
      <c r="BS16" s="19" t="s">
        <v>6</v>
      </c>
    </row>
    <row r="17" spans="2:71" ht="18.399999999999999" customHeight="1">
      <c r="B17" s="23"/>
      <c r="C17" s="26"/>
      <c r="D17" s="26"/>
      <c r="E17" s="28" t="s">
        <v>33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0" t="s">
        <v>31</v>
      </c>
      <c r="AL17" s="26"/>
      <c r="AM17" s="26"/>
      <c r="AN17" s="28" t="s">
        <v>21</v>
      </c>
      <c r="AO17" s="26"/>
      <c r="AP17" s="26"/>
      <c r="AQ17" s="24"/>
      <c r="BS17" s="19" t="s">
        <v>35</v>
      </c>
    </row>
    <row r="18" spans="2:71" ht="6.95" customHeight="1">
      <c r="B18" s="23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4"/>
      <c r="BS18" s="19" t="s">
        <v>9</v>
      </c>
    </row>
    <row r="19" spans="2:71" ht="14.45" customHeight="1">
      <c r="B19" s="23"/>
      <c r="C19" s="26"/>
      <c r="D19" s="30" t="s">
        <v>36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30" t="s">
        <v>29</v>
      </c>
      <c r="AL19" s="26"/>
      <c r="AM19" s="26"/>
      <c r="AN19" s="28" t="s">
        <v>21</v>
      </c>
      <c r="AO19" s="26"/>
      <c r="AP19" s="26"/>
      <c r="AQ19" s="24"/>
      <c r="BS19" s="19" t="s">
        <v>9</v>
      </c>
    </row>
    <row r="20" spans="2:71" ht="18.399999999999999" customHeight="1">
      <c r="B20" s="23"/>
      <c r="C20" s="26"/>
      <c r="D20" s="26"/>
      <c r="E20" s="28" t="s">
        <v>37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30" t="s">
        <v>31</v>
      </c>
      <c r="AL20" s="26"/>
      <c r="AM20" s="26"/>
      <c r="AN20" s="28" t="s">
        <v>21</v>
      </c>
      <c r="AO20" s="26"/>
      <c r="AP20" s="26"/>
      <c r="AQ20" s="24"/>
    </row>
    <row r="21" spans="2:71" ht="6.95" customHeight="1">
      <c r="B21" s="23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4"/>
    </row>
    <row r="22" spans="2:71">
      <c r="B22" s="23"/>
      <c r="C22" s="26"/>
      <c r="D22" s="30" t="s">
        <v>38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4"/>
    </row>
    <row r="23" spans="2:71" ht="22.5" customHeight="1">
      <c r="B23" s="23"/>
      <c r="C23" s="26"/>
      <c r="D23" s="26"/>
      <c r="E23" s="193" t="s">
        <v>21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O23" s="26"/>
      <c r="AP23" s="26"/>
      <c r="AQ23" s="24"/>
    </row>
    <row r="24" spans="2:71" ht="6.95" customHeight="1">
      <c r="B24" s="23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4"/>
    </row>
    <row r="25" spans="2:71" ht="6.95" customHeight="1">
      <c r="B25" s="23"/>
      <c r="C25" s="2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6"/>
      <c r="AQ25" s="24"/>
    </row>
    <row r="26" spans="2:71" ht="14.45" customHeight="1">
      <c r="B26" s="23"/>
      <c r="C26" s="26"/>
      <c r="D26" s="32" t="s">
        <v>39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194">
        <f>ROUND(AG87,2)</f>
        <v>163154.96</v>
      </c>
      <c r="AL26" s="191"/>
      <c r="AM26" s="191"/>
      <c r="AN26" s="191"/>
      <c r="AO26" s="191"/>
      <c r="AP26" s="26"/>
      <c r="AQ26" s="24"/>
    </row>
    <row r="27" spans="2:71" ht="14.45" customHeight="1">
      <c r="B27" s="23"/>
      <c r="C27" s="26"/>
      <c r="D27" s="32" t="s">
        <v>40</v>
      </c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194">
        <f>ROUND(AG90,2)</f>
        <v>0</v>
      </c>
      <c r="AL27" s="194"/>
      <c r="AM27" s="194"/>
      <c r="AN27" s="194"/>
      <c r="AO27" s="194"/>
      <c r="AP27" s="26"/>
      <c r="AQ27" s="24"/>
    </row>
    <row r="28" spans="2:71" s="1" customFormat="1" ht="6.95" customHeigh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5"/>
    </row>
    <row r="29" spans="2:71" s="1" customFormat="1" ht="25.9" customHeight="1">
      <c r="B29" s="33"/>
      <c r="C29" s="34"/>
      <c r="D29" s="36" t="s">
        <v>41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195">
        <f>ROUND(AK26+AK27,2)</f>
        <v>163154.96</v>
      </c>
      <c r="AL29" s="196"/>
      <c r="AM29" s="196"/>
      <c r="AN29" s="196"/>
      <c r="AO29" s="196"/>
      <c r="AP29" s="34"/>
      <c r="AQ29" s="35"/>
    </row>
    <row r="30" spans="2:71" s="1" customFormat="1" ht="6.95" customHeight="1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5"/>
    </row>
    <row r="31" spans="2:71" s="2" customFormat="1" ht="14.45" customHeight="1">
      <c r="B31" s="38"/>
      <c r="C31" s="39"/>
      <c r="D31" s="40" t="s">
        <v>42</v>
      </c>
      <c r="E31" s="39"/>
      <c r="F31" s="40" t="s">
        <v>43</v>
      </c>
      <c r="G31" s="39"/>
      <c r="H31" s="39"/>
      <c r="I31" s="39"/>
      <c r="J31" s="39"/>
      <c r="K31" s="39"/>
      <c r="L31" s="197">
        <v>0.21</v>
      </c>
      <c r="M31" s="198"/>
      <c r="N31" s="198"/>
      <c r="O31" s="198"/>
      <c r="P31" s="39"/>
      <c r="Q31" s="39"/>
      <c r="R31" s="39"/>
      <c r="S31" s="39"/>
      <c r="T31" s="42" t="s">
        <v>44</v>
      </c>
      <c r="U31" s="39"/>
      <c r="V31" s="39"/>
      <c r="W31" s="199">
        <f>ROUND(AZ87+SUM(CD91),2)</f>
        <v>163154.96</v>
      </c>
      <c r="X31" s="198"/>
      <c r="Y31" s="198"/>
      <c r="Z31" s="198"/>
      <c r="AA31" s="198"/>
      <c r="AB31" s="198"/>
      <c r="AC31" s="198"/>
      <c r="AD31" s="198"/>
      <c r="AE31" s="198"/>
      <c r="AF31" s="39"/>
      <c r="AG31" s="39"/>
      <c r="AH31" s="39"/>
      <c r="AI31" s="39"/>
      <c r="AJ31" s="39"/>
      <c r="AK31" s="199">
        <f>ROUND(AV87+SUM(BY91),2)</f>
        <v>34262.54</v>
      </c>
      <c r="AL31" s="198"/>
      <c r="AM31" s="198"/>
      <c r="AN31" s="198"/>
      <c r="AO31" s="198"/>
      <c r="AP31" s="39"/>
      <c r="AQ31" s="43"/>
    </row>
    <row r="32" spans="2:71" s="2" customFormat="1" ht="14.45" customHeight="1">
      <c r="B32" s="38"/>
      <c r="C32" s="39"/>
      <c r="D32" s="39"/>
      <c r="E32" s="39"/>
      <c r="F32" s="40" t="s">
        <v>45</v>
      </c>
      <c r="G32" s="39"/>
      <c r="H32" s="39"/>
      <c r="I32" s="39"/>
      <c r="J32" s="39"/>
      <c r="K32" s="39"/>
      <c r="L32" s="197">
        <v>0.15</v>
      </c>
      <c r="M32" s="198"/>
      <c r="N32" s="198"/>
      <c r="O32" s="198"/>
      <c r="P32" s="39"/>
      <c r="Q32" s="39"/>
      <c r="R32" s="39"/>
      <c r="S32" s="39"/>
      <c r="T32" s="42" t="s">
        <v>44</v>
      </c>
      <c r="U32" s="39"/>
      <c r="V32" s="39"/>
      <c r="W32" s="199">
        <f>ROUND(BA87+SUM(CE91),2)</f>
        <v>0</v>
      </c>
      <c r="X32" s="198"/>
      <c r="Y32" s="198"/>
      <c r="Z32" s="198"/>
      <c r="AA32" s="198"/>
      <c r="AB32" s="198"/>
      <c r="AC32" s="198"/>
      <c r="AD32" s="198"/>
      <c r="AE32" s="198"/>
      <c r="AF32" s="39"/>
      <c r="AG32" s="39"/>
      <c r="AH32" s="39"/>
      <c r="AI32" s="39"/>
      <c r="AJ32" s="39"/>
      <c r="AK32" s="199">
        <f>ROUND(AW87+SUM(BZ91),2)</f>
        <v>0</v>
      </c>
      <c r="AL32" s="198"/>
      <c r="AM32" s="198"/>
      <c r="AN32" s="198"/>
      <c r="AO32" s="198"/>
      <c r="AP32" s="39"/>
      <c r="AQ32" s="43"/>
    </row>
    <row r="33" spans="2:43" s="2" customFormat="1" ht="14.45" hidden="1" customHeight="1">
      <c r="B33" s="38"/>
      <c r="C33" s="39"/>
      <c r="D33" s="39"/>
      <c r="E33" s="39"/>
      <c r="F33" s="40" t="s">
        <v>46</v>
      </c>
      <c r="G33" s="39"/>
      <c r="H33" s="39"/>
      <c r="I33" s="39"/>
      <c r="J33" s="39"/>
      <c r="K33" s="39"/>
      <c r="L33" s="197">
        <v>0.21</v>
      </c>
      <c r="M33" s="198"/>
      <c r="N33" s="198"/>
      <c r="O33" s="198"/>
      <c r="P33" s="39"/>
      <c r="Q33" s="39"/>
      <c r="R33" s="39"/>
      <c r="S33" s="39"/>
      <c r="T33" s="42" t="s">
        <v>44</v>
      </c>
      <c r="U33" s="39"/>
      <c r="V33" s="39"/>
      <c r="W33" s="199">
        <f>ROUND(BB87+SUM(CF91),2)</f>
        <v>0</v>
      </c>
      <c r="X33" s="198"/>
      <c r="Y33" s="198"/>
      <c r="Z33" s="198"/>
      <c r="AA33" s="198"/>
      <c r="AB33" s="198"/>
      <c r="AC33" s="198"/>
      <c r="AD33" s="198"/>
      <c r="AE33" s="198"/>
      <c r="AF33" s="39"/>
      <c r="AG33" s="39"/>
      <c r="AH33" s="39"/>
      <c r="AI33" s="39"/>
      <c r="AJ33" s="39"/>
      <c r="AK33" s="199">
        <v>0</v>
      </c>
      <c r="AL33" s="198"/>
      <c r="AM33" s="198"/>
      <c r="AN33" s="198"/>
      <c r="AO33" s="198"/>
      <c r="AP33" s="39"/>
      <c r="AQ33" s="43"/>
    </row>
    <row r="34" spans="2:43" s="2" customFormat="1" ht="14.45" hidden="1" customHeight="1">
      <c r="B34" s="38"/>
      <c r="C34" s="39"/>
      <c r="D34" s="39"/>
      <c r="E34" s="39"/>
      <c r="F34" s="40" t="s">
        <v>47</v>
      </c>
      <c r="G34" s="39"/>
      <c r="H34" s="39"/>
      <c r="I34" s="39"/>
      <c r="J34" s="39"/>
      <c r="K34" s="39"/>
      <c r="L34" s="197">
        <v>0.15</v>
      </c>
      <c r="M34" s="198"/>
      <c r="N34" s="198"/>
      <c r="O34" s="198"/>
      <c r="P34" s="39"/>
      <c r="Q34" s="39"/>
      <c r="R34" s="39"/>
      <c r="S34" s="39"/>
      <c r="T34" s="42" t="s">
        <v>44</v>
      </c>
      <c r="U34" s="39"/>
      <c r="V34" s="39"/>
      <c r="W34" s="199">
        <f>ROUND(BC87+SUM(CG91),2)</f>
        <v>0</v>
      </c>
      <c r="X34" s="198"/>
      <c r="Y34" s="198"/>
      <c r="Z34" s="198"/>
      <c r="AA34" s="198"/>
      <c r="AB34" s="198"/>
      <c r="AC34" s="198"/>
      <c r="AD34" s="198"/>
      <c r="AE34" s="198"/>
      <c r="AF34" s="39"/>
      <c r="AG34" s="39"/>
      <c r="AH34" s="39"/>
      <c r="AI34" s="39"/>
      <c r="AJ34" s="39"/>
      <c r="AK34" s="199">
        <v>0</v>
      </c>
      <c r="AL34" s="198"/>
      <c r="AM34" s="198"/>
      <c r="AN34" s="198"/>
      <c r="AO34" s="198"/>
      <c r="AP34" s="39"/>
      <c r="AQ34" s="43"/>
    </row>
    <row r="35" spans="2:43" s="2" customFormat="1" ht="14.45" hidden="1" customHeight="1">
      <c r="B35" s="38"/>
      <c r="C35" s="39"/>
      <c r="D35" s="39"/>
      <c r="E35" s="39"/>
      <c r="F35" s="40" t="s">
        <v>48</v>
      </c>
      <c r="G35" s="39"/>
      <c r="H35" s="39"/>
      <c r="I35" s="39"/>
      <c r="J35" s="39"/>
      <c r="K35" s="39"/>
      <c r="L35" s="197">
        <v>0</v>
      </c>
      <c r="M35" s="198"/>
      <c r="N35" s="198"/>
      <c r="O35" s="198"/>
      <c r="P35" s="39"/>
      <c r="Q35" s="39"/>
      <c r="R35" s="39"/>
      <c r="S35" s="39"/>
      <c r="T35" s="42" t="s">
        <v>44</v>
      </c>
      <c r="U35" s="39"/>
      <c r="V35" s="39"/>
      <c r="W35" s="199">
        <f>ROUND(BD87+SUM(CH91),2)</f>
        <v>0</v>
      </c>
      <c r="X35" s="198"/>
      <c r="Y35" s="198"/>
      <c r="Z35" s="198"/>
      <c r="AA35" s="198"/>
      <c r="AB35" s="198"/>
      <c r="AC35" s="198"/>
      <c r="AD35" s="198"/>
      <c r="AE35" s="198"/>
      <c r="AF35" s="39"/>
      <c r="AG35" s="39"/>
      <c r="AH35" s="39"/>
      <c r="AI35" s="39"/>
      <c r="AJ35" s="39"/>
      <c r="AK35" s="199">
        <v>0</v>
      </c>
      <c r="AL35" s="198"/>
      <c r="AM35" s="198"/>
      <c r="AN35" s="198"/>
      <c r="AO35" s="198"/>
      <c r="AP35" s="39"/>
      <c r="AQ35" s="43"/>
    </row>
    <row r="36" spans="2:43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5"/>
    </row>
    <row r="37" spans="2:43" s="1" customFormat="1" ht="25.9" customHeight="1">
      <c r="B37" s="33"/>
      <c r="C37" s="44"/>
      <c r="D37" s="45" t="s">
        <v>49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7" t="s">
        <v>50</v>
      </c>
      <c r="U37" s="46"/>
      <c r="V37" s="46"/>
      <c r="W37" s="46"/>
      <c r="X37" s="200" t="s">
        <v>51</v>
      </c>
      <c r="Y37" s="201"/>
      <c r="Z37" s="201"/>
      <c r="AA37" s="201"/>
      <c r="AB37" s="201"/>
      <c r="AC37" s="46"/>
      <c r="AD37" s="46"/>
      <c r="AE37" s="46"/>
      <c r="AF37" s="46"/>
      <c r="AG37" s="46"/>
      <c r="AH37" s="46"/>
      <c r="AI37" s="46"/>
      <c r="AJ37" s="46"/>
      <c r="AK37" s="202">
        <f>SUM(AK29:AK35)</f>
        <v>197417.5</v>
      </c>
      <c r="AL37" s="201"/>
      <c r="AM37" s="201"/>
      <c r="AN37" s="201"/>
      <c r="AO37" s="203"/>
      <c r="AP37" s="44"/>
      <c r="AQ37" s="35"/>
    </row>
    <row r="38" spans="2:43" s="1" customFormat="1" ht="14.45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5"/>
    </row>
    <row r="39" spans="2:43" ht="13.5">
      <c r="B39" s="23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4"/>
    </row>
    <row r="40" spans="2:43" ht="13.5">
      <c r="B40" s="23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4"/>
    </row>
    <row r="41" spans="2:43" ht="13.5">
      <c r="B41" s="23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4"/>
    </row>
    <row r="42" spans="2:43" ht="13.5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4"/>
    </row>
    <row r="43" spans="2:43" ht="13.5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4"/>
    </row>
    <row r="44" spans="2:43" ht="13.5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4"/>
    </row>
    <row r="45" spans="2:43" ht="13.5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4"/>
    </row>
    <row r="46" spans="2:43" ht="13.5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4"/>
    </row>
    <row r="47" spans="2:43" ht="13.5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4"/>
    </row>
    <row r="48" spans="2:43" ht="13.5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4"/>
    </row>
    <row r="49" spans="2:43" s="1" customFormat="1">
      <c r="B49" s="33"/>
      <c r="C49" s="34"/>
      <c r="D49" s="48" t="s">
        <v>52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50"/>
      <c r="AA49" s="34"/>
      <c r="AB49" s="34"/>
      <c r="AC49" s="48" t="s">
        <v>53</v>
      </c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50"/>
      <c r="AP49" s="34"/>
      <c r="AQ49" s="35"/>
    </row>
    <row r="50" spans="2:43" ht="13.5">
      <c r="B50" s="23"/>
      <c r="C50" s="26"/>
      <c r="D50" s="5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52"/>
      <c r="AA50" s="26"/>
      <c r="AB50" s="26"/>
      <c r="AC50" s="51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52"/>
      <c r="AP50" s="26"/>
      <c r="AQ50" s="24"/>
    </row>
    <row r="51" spans="2:43" ht="13.5">
      <c r="B51" s="23"/>
      <c r="C51" s="26"/>
      <c r="D51" s="51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52"/>
      <c r="AA51" s="26"/>
      <c r="AB51" s="26"/>
      <c r="AC51" s="51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52"/>
      <c r="AP51" s="26"/>
      <c r="AQ51" s="24"/>
    </row>
    <row r="52" spans="2:43" ht="13.5">
      <c r="B52" s="23"/>
      <c r="C52" s="26"/>
      <c r="D52" s="51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52"/>
      <c r="AA52" s="26"/>
      <c r="AB52" s="26"/>
      <c r="AC52" s="51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52"/>
      <c r="AP52" s="26"/>
      <c r="AQ52" s="24"/>
    </row>
    <row r="53" spans="2:43" ht="13.5">
      <c r="B53" s="23"/>
      <c r="C53" s="26"/>
      <c r="D53" s="51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52"/>
      <c r="AA53" s="26"/>
      <c r="AB53" s="26"/>
      <c r="AC53" s="51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52"/>
      <c r="AP53" s="26"/>
      <c r="AQ53" s="24"/>
    </row>
    <row r="54" spans="2:43" ht="13.5">
      <c r="B54" s="23"/>
      <c r="C54" s="26"/>
      <c r="D54" s="51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52"/>
      <c r="AA54" s="26"/>
      <c r="AB54" s="26"/>
      <c r="AC54" s="51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52"/>
      <c r="AP54" s="26"/>
      <c r="AQ54" s="24"/>
    </row>
    <row r="55" spans="2:43" ht="13.5">
      <c r="B55" s="23"/>
      <c r="C55" s="26"/>
      <c r="D55" s="51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52"/>
      <c r="AA55" s="26"/>
      <c r="AB55" s="26"/>
      <c r="AC55" s="51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52"/>
      <c r="AP55" s="26"/>
      <c r="AQ55" s="24"/>
    </row>
    <row r="56" spans="2:43" ht="13.5">
      <c r="B56" s="23"/>
      <c r="C56" s="26"/>
      <c r="D56" s="51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52"/>
      <c r="AA56" s="26"/>
      <c r="AB56" s="26"/>
      <c r="AC56" s="51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52"/>
      <c r="AP56" s="26"/>
      <c r="AQ56" s="24"/>
    </row>
    <row r="57" spans="2:43" ht="13.5">
      <c r="B57" s="23"/>
      <c r="C57" s="26"/>
      <c r="D57" s="51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52"/>
      <c r="AA57" s="26"/>
      <c r="AB57" s="26"/>
      <c r="AC57" s="51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52"/>
      <c r="AP57" s="26"/>
      <c r="AQ57" s="24"/>
    </row>
    <row r="58" spans="2:43" s="1" customFormat="1">
      <c r="B58" s="33"/>
      <c r="C58" s="34"/>
      <c r="D58" s="53" t="s">
        <v>54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5" t="s">
        <v>55</v>
      </c>
      <c r="S58" s="54"/>
      <c r="T58" s="54"/>
      <c r="U58" s="54"/>
      <c r="V58" s="54"/>
      <c r="W58" s="54"/>
      <c r="X58" s="54"/>
      <c r="Y58" s="54"/>
      <c r="Z58" s="56"/>
      <c r="AA58" s="34"/>
      <c r="AB58" s="34"/>
      <c r="AC58" s="53" t="s">
        <v>54</v>
      </c>
      <c r="AD58" s="54"/>
      <c r="AE58" s="54"/>
      <c r="AF58" s="54"/>
      <c r="AG58" s="54"/>
      <c r="AH58" s="54"/>
      <c r="AI58" s="54"/>
      <c r="AJ58" s="54"/>
      <c r="AK58" s="54"/>
      <c r="AL58" s="54"/>
      <c r="AM58" s="55" t="s">
        <v>55</v>
      </c>
      <c r="AN58" s="54"/>
      <c r="AO58" s="56"/>
      <c r="AP58" s="34"/>
      <c r="AQ58" s="35"/>
    </row>
    <row r="59" spans="2:43" ht="13.5">
      <c r="B59" s="23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4"/>
    </row>
    <row r="60" spans="2:43" s="1" customFormat="1">
      <c r="B60" s="33"/>
      <c r="C60" s="34"/>
      <c r="D60" s="48" t="s">
        <v>56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50"/>
      <c r="AA60" s="34"/>
      <c r="AB60" s="34"/>
      <c r="AC60" s="48" t="s">
        <v>57</v>
      </c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50"/>
      <c r="AP60" s="34"/>
      <c r="AQ60" s="35"/>
    </row>
    <row r="61" spans="2:43" ht="13.5">
      <c r="B61" s="23"/>
      <c r="C61" s="26"/>
      <c r="D61" s="51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52"/>
      <c r="AA61" s="26"/>
      <c r="AB61" s="26"/>
      <c r="AC61" s="51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52"/>
      <c r="AP61" s="26"/>
      <c r="AQ61" s="24"/>
    </row>
    <row r="62" spans="2:43" ht="13.5">
      <c r="B62" s="23"/>
      <c r="C62" s="26"/>
      <c r="D62" s="51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52"/>
      <c r="AA62" s="26"/>
      <c r="AB62" s="26"/>
      <c r="AC62" s="51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52"/>
      <c r="AP62" s="26"/>
      <c r="AQ62" s="24"/>
    </row>
    <row r="63" spans="2:43" ht="13.5">
      <c r="B63" s="23"/>
      <c r="C63" s="26"/>
      <c r="D63" s="51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52"/>
      <c r="AA63" s="26"/>
      <c r="AB63" s="26"/>
      <c r="AC63" s="51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52"/>
      <c r="AP63" s="26"/>
      <c r="AQ63" s="24"/>
    </row>
    <row r="64" spans="2:43" ht="13.5">
      <c r="B64" s="23"/>
      <c r="C64" s="26"/>
      <c r="D64" s="51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52"/>
      <c r="AA64" s="26"/>
      <c r="AB64" s="26"/>
      <c r="AC64" s="51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52"/>
      <c r="AP64" s="26"/>
      <c r="AQ64" s="24"/>
    </row>
    <row r="65" spans="2:43" ht="13.5">
      <c r="B65" s="23"/>
      <c r="C65" s="26"/>
      <c r="D65" s="51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52"/>
      <c r="AA65" s="26"/>
      <c r="AB65" s="26"/>
      <c r="AC65" s="51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52"/>
      <c r="AP65" s="26"/>
      <c r="AQ65" s="24"/>
    </row>
    <row r="66" spans="2:43" ht="13.5">
      <c r="B66" s="23"/>
      <c r="C66" s="26"/>
      <c r="D66" s="51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52"/>
      <c r="AA66" s="26"/>
      <c r="AB66" s="26"/>
      <c r="AC66" s="51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52"/>
      <c r="AP66" s="26"/>
      <c r="AQ66" s="24"/>
    </row>
    <row r="67" spans="2:43" ht="13.5">
      <c r="B67" s="23"/>
      <c r="C67" s="26"/>
      <c r="D67" s="51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52"/>
      <c r="AA67" s="26"/>
      <c r="AB67" s="26"/>
      <c r="AC67" s="51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52"/>
      <c r="AP67" s="26"/>
      <c r="AQ67" s="24"/>
    </row>
    <row r="68" spans="2:43" ht="13.5">
      <c r="B68" s="23"/>
      <c r="C68" s="26"/>
      <c r="D68" s="51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52"/>
      <c r="AA68" s="26"/>
      <c r="AB68" s="26"/>
      <c r="AC68" s="51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52"/>
      <c r="AP68" s="26"/>
      <c r="AQ68" s="24"/>
    </row>
    <row r="69" spans="2:43" s="1" customFormat="1">
      <c r="B69" s="33"/>
      <c r="C69" s="34"/>
      <c r="D69" s="53" t="s">
        <v>54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5" t="s">
        <v>55</v>
      </c>
      <c r="S69" s="54"/>
      <c r="T69" s="54"/>
      <c r="U69" s="54"/>
      <c r="V69" s="54"/>
      <c r="W69" s="54"/>
      <c r="X69" s="54"/>
      <c r="Y69" s="54"/>
      <c r="Z69" s="56"/>
      <c r="AA69" s="34"/>
      <c r="AB69" s="34"/>
      <c r="AC69" s="53" t="s">
        <v>54</v>
      </c>
      <c r="AD69" s="54"/>
      <c r="AE69" s="54"/>
      <c r="AF69" s="54"/>
      <c r="AG69" s="54"/>
      <c r="AH69" s="54"/>
      <c r="AI69" s="54"/>
      <c r="AJ69" s="54"/>
      <c r="AK69" s="54"/>
      <c r="AL69" s="54"/>
      <c r="AM69" s="55" t="s">
        <v>55</v>
      </c>
      <c r="AN69" s="54"/>
      <c r="AO69" s="56"/>
      <c r="AP69" s="34"/>
      <c r="AQ69" s="35"/>
    </row>
    <row r="70" spans="2:43" s="1" customFormat="1" ht="6.95" customHeight="1"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5"/>
    </row>
    <row r="71" spans="2:43" s="1" customFormat="1" ht="6.9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9"/>
    </row>
    <row r="75" spans="2:43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2"/>
    </row>
    <row r="76" spans="2:43" s="1" customFormat="1" ht="36.950000000000003" customHeight="1">
      <c r="B76" s="33"/>
      <c r="C76" s="188" t="s">
        <v>58</v>
      </c>
      <c r="D76" s="189"/>
      <c r="E76" s="189"/>
      <c r="F76" s="189"/>
      <c r="G76" s="189"/>
      <c r="H76" s="189"/>
      <c r="I76" s="189"/>
      <c r="J76" s="189"/>
      <c r="K76" s="189"/>
      <c r="L76" s="189"/>
      <c r="M76" s="189"/>
      <c r="N76" s="189"/>
      <c r="O76" s="189"/>
      <c r="P76" s="189"/>
      <c r="Q76" s="189"/>
      <c r="R76" s="189"/>
      <c r="S76" s="189"/>
      <c r="T76" s="189"/>
      <c r="U76" s="189"/>
      <c r="V76" s="189"/>
      <c r="W76" s="189"/>
      <c r="X76" s="189"/>
      <c r="Y76" s="189"/>
      <c r="Z76" s="189"/>
      <c r="AA76" s="189"/>
      <c r="AB76" s="189"/>
      <c r="AC76" s="189"/>
      <c r="AD76" s="189"/>
      <c r="AE76" s="189"/>
      <c r="AF76" s="189"/>
      <c r="AG76" s="189"/>
      <c r="AH76" s="189"/>
      <c r="AI76" s="189"/>
      <c r="AJ76" s="189"/>
      <c r="AK76" s="189"/>
      <c r="AL76" s="189"/>
      <c r="AM76" s="189"/>
      <c r="AN76" s="189"/>
      <c r="AO76" s="189"/>
      <c r="AP76" s="189"/>
      <c r="AQ76" s="35"/>
    </row>
    <row r="77" spans="2:43" s="3" customFormat="1" ht="14.45" customHeight="1">
      <c r="B77" s="63"/>
      <c r="C77" s="30" t="s">
        <v>15</v>
      </c>
      <c r="D77" s="64"/>
      <c r="E77" s="64"/>
      <c r="F77" s="64"/>
      <c r="G77" s="64"/>
      <c r="H77" s="64"/>
      <c r="I77" s="64"/>
      <c r="J77" s="64"/>
      <c r="K77" s="64"/>
      <c r="L77" s="64" t="str">
        <f>K5</f>
        <v>JC161101-BON</v>
      </c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5"/>
    </row>
    <row r="78" spans="2:43" s="4" customFormat="1" ht="36.950000000000003" customHeight="1">
      <c r="B78" s="66"/>
      <c r="C78" s="67" t="s">
        <v>17</v>
      </c>
      <c r="D78" s="68"/>
      <c r="E78" s="68"/>
      <c r="F78" s="68"/>
      <c r="G78" s="68"/>
      <c r="H78" s="68"/>
      <c r="I78" s="68"/>
      <c r="J78" s="68"/>
      <c r="K78" s="68"/>
      <c r="L78" s="204" t="str">
        <f>K6</f>
        <v>Modernizace dílenského areálu, SŠTŘ, Nový Bydžov - Hlušice</v>
      </c>
      <c r="M78" s="205"/>
      <c r="N78" s="205"/>
      <c r="O78" s="205"/>
      <c r="P78" s="205"/>
      <c r="Q78" s="205"/>
      <c r="R78" s="205"/>
      <c r="S78" s="205"/>
      <c r="T78" s="205"/>
      <c r="U78" s="205"/>
      <c r="V78" s="205"/>
      <c r="W78" s="205"/>
      <c r="X78" s="205"/>
      <c r="Y78" s="205"/>
      <c r="Z78" s="205"/>
      <c r="AA78" s="205"/>
      <c r="AB78" s="205"/>
      <c r="AC78" s="205"/>
      <c r="AD78" s="205"/>
      <c r="AE78" s="205"/>
      <c r="AF78" s="205"/>
      <c r="AG78" s="205"/>
      <c r="AH78" s="205"/>
      <c r="AI78" s="205"/>
      <c r="AJ78" s="205"/>
      <c r="AK78" s="205"/>
      <c r="AL78" s="205"/>
      <c r="AM78" s="205"/>
      <c r="AN78" s="205"/>
      <c r="AO78" s="205"/>
      <c r="AP78" s="68"/>
      <c r="AQ78" s="69"/>
    </row>
    <row r="79" spans="2:43" s="1" customFormat="1" ht="6.95" customHeight="1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5"/>
    </row>
    <row r="80" spans="2:43" s="1" customFormat="1">
      <c r="B80" s="33"/>
      <c r="C80" s="30" t="s">
        <v>24</v>
      </c>
      <c r="D80" s="34"/>
      <c r="E80" s="34"/>
      <c r="F80" s="34"/>
      <c r="G80" s="34"/>
      <c r="H80" s="34"/>
      <c r="I80" s="34"/>
      <c r="J80" s="34"/>
      <c r="K80" s="34"/>
      <c r="L80" s="70" t="str">
        <f>IF(K8="","",K8)</f>
        <v>Hlušice</v>
      </c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0" t="s">
        <v>26</v>
      </c>
      <c r="AJ80" s="34"/>
      <c r="AK80" s="34"/>
      <c r="AL80" s="34"/>
      <c r="AM80" s="71" t="str">
        <f>IF(AN8= "","",AN8)</f>
        <v>21. 11. 2016</v>
      </c>
      <c r="AN80" s="34"/>
      <c r="AO80" s="34"/>
      <c r="AP80" s="34"/>
      <c r="AQ80" s="35"/>
    </row>
    <row r="81" spans="1:76" s="1" customFormat="1" ht="6.95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5"/>
    </row>
    <row r="82" spans="1:76" s="1" customFormat="1">
      <c r="B82" s="33"/>
      <c r="C82" s="30" t="s">
        <v>28</v>
      </c>
      <c r="D82" s="34"/>
      <c r="E82" s="34"/>
      <c r="F82" s="34"/>
      <c r="G82" s="34"/>
      <c r="H82" s="34"/>
      <c r="I82" s="34"/>
      <c r="J82" s="34"/>
      <c r="K82" s="34"/>
      <c r="L82" s="64" t="str">
        <f>IF(E11= "","",E11)</f>
        <v>SŠTŘ, Nový Bydžov, Dr. M. Tyrše 112</v>
      </c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0" t="s">
        <v>34</v>
      </c>
      <c r="AJ82" s="34"/>
      <c r="AK82" s="34"/>
      <c r="AL82" s="34"/>
      <c r="AM82" s="206" t="str">
        <f>IF(E17="","",E17)</f>
        <v xml:space="preserve"> </v>
      </c>
      <c r="AN82" s="206"/>
      <c r="AO82" s="206"/>
      <c r="AP82" s="206"/>
      <c r="AQ82" s="35"/>
      <c r="AS82" s="207" t="s">
        <v>59</v>
      </c>
      <c r="AT82" s="208"/>
      <c r="AU82" s="72"/>
      <c r="AV82" s="72"/>
      <c r="AW82" s="72"/>
      <c r="AX82" s="72"/>
      <c r="AY82" s="72"/>
      <c r="AZ82" s="72"/>
      <c r="BA82" s="72"/>
      <c r="BB82" s="72"/>
      <c r="BC82" s="72"/>
      <c r="BD82" s="73"/>
    </row>
    <row r="83" spans="1:76" s="1" customFormat="1">
      <c r="B83" s="33"/>
      <c r="C83" s="30" t="s">
        <v>32</v>
      </c>
      <c r="D83" s="34"/>
      <c r="E83" s="34"/>
      <c r="F83" s="34"/>
      <c r="G83" s="34"/>
      <c r="H83" s="34"/>
      <c r="I83" s="34"/>
      <c r="J83" s="34"/>
      <c r="K83" s="34"/>
      <c r="L83" s="64" t="str">
        <f>IF(E14="","",E14)</f>
        <v xml:space="preserve"> </v>
      </c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0" t="s">
        <v>36</v>
      </c>
      <c r="AJ83" s="34"/>
      <c r="AK83" s="34"/>
      <c r="AL83" s="34"/>
      <c r="AM83" s="206" t="str">
        <f>IF(E20="","",E20)</f>
        <v>Hájková Blanka</v>
      </c>
      <c r="AN83" s="206"/>
      <c r="AO83" s="206"/>
      <c r="AP83" s="206"/>
      <c r="AQ83" s="35"/>
      <c r="AS83" s="209"/>
      <c r="AT83" s="210"/>
      <c r="AU83" s="74"/>
      <c r="AV83" s="74"/>
      <c r="AW83" s="74"/>
      <c r="AX83" s="74"/>
      <c r="AY83" s="74"/>
      <c r="AZ83" s="74"/>
      <c r="BA83" s="74"/>
      <c r="BB83" s="74"/>
      <c r="BC83" s="74"/>
      <c r="BD83" s="75"/>
    </row>
    <row r="84" spans="1:76" s="1" customFormat="1" ht="10.9" customHeight="1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5"/>
      <c r="AS84" s="211"/>
      <c r="AT84" s="212"/>
      <c r="AU84" s="34"/>
      <c r="AV84" s="34"/>
      <c r="AW84" s="34"/>
      <c r="AX84" s="34"/>
      <c r="AY84" s="34"/>
      <c r="AZ84" s="34"/>
      <c r="BA84" s="34"/>
      <c r="BB84" s="34"/>
      <c r="BC84" s="34"/>
      <c r="BD84" s="76"/>
    </row>
    <row r="85" spans="1:76" s="1" customFormat="1" ht="29.25" customHeight="1">
      <c r="B85" s="33"/>
      <c r="C85" s="213" t="s">
        <v>60</v>
      </c>
      <c r="D85" s="214"/>
      <c r="E85" s="214"/>
      <c r="F85" s="214"/>
      <c r="G85" s="214"/>
      <c r="H85" s="77"/>
      <c r="I85" s="215" t="s">
        <v>61</v>
      </c>
      <c r="J85" s="214"/>
      <c r="K85" s="214"/>
      <c r="L85" s="214"/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214"/>
      <c r="AC85" s="214"/>
      <c r="AD85" s="214"/>
      <c r="AE85" s="214"/>
      <c r="AF85" s="214"/>
      <c r="AG85" s="215" t="s">
        <v>62</v>
      </c>
      <c r="AH85" s="214"/>
      <c r="AI85" s="214"/>
      <c r="AJ85" s="214"/>
      <c r="AK85" s="214"/>
      <c r="AL85" s="214"/>
      <c r="AM85" s="214"/>
      <c r="AN85" s="215" t="s">
        <v>63</v>
      </c>
      <c r="AO85" s="214"/>
      <c r="AP85" s="216"/>
      <c r="AQ85" s="35"/>
      <c r="AS85" s="78" t="s">
        <v>64</v>
      </c>
      <c r="AT85" s="79" t="s">
        <v>65</v>
      </c>
      <c r="AU85" s="79" t="s">
        <v>66</v>
      </c>
      <c r="AV85" s="79" t="s">
        <v>67</v>
      </c>
      <c r="AW85" s="79" t="s">
        <v>68</v>
      </c>
      <c r="AX85" s="79" t="s">
        <v>69</v>
      </c>
      <c r="AY85" s="79" t="s">
        <v>70</v>
      </c>
      <c r="AZ85" s="79" t="s">
        <v>71</v>
      </c>
      <c r="BA85" s="79" t="s">
        <v>72</v>
      </c>
      <c r="BB85" s="79" t="s">
        <v>73</v>
      </c>
      <c r="BC85" s="79" t="s">
        <v>74</v>
      </c>
      <c r="BD85" s="80" t="s">
        <v>75</v>
      </c>
    </row>
    <row r="86" spans="1:76" s="1" customFormat="1" ht="10.9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5"/>
      <c r="AS86" s="81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50"/>
    </row>
    <row r="87" spans="1:76" s="4" customFormat="1" ht="32.450000000000003" customHeight="1">
      <c r="B87" s="66"/>
      <c r="C87" s="82" t="s">
        <v>76</v>
      </c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220">
        <f>ROUND(AG88,2)</f>
        <v>163154.96</v>
      </c>
      <c r="AH87" s="220"/>
      <c r="AI87" s="220"/>
      <c r="AJ87" s="220"/>
      <c r="AK87" s="220"/>
      <c r="AL87" s="220"/>
      <c r="AM87" s="220"/>
      <c r="AN87" s="221">
        <f>SUM(AG87,AT87)</f>
        <v>197417.5</v>
      </c>
      <c r="AO87" s="221"/>
      <c r="AP87" s="221"/>
      <c r="AQ87" s="69"/>
      <c r="AS87" s="84">
        <f>ROUND(AS88,2)</f>
        <v>3512.15</v>
      </c>
      <c r="AT87" s="85">
        <f>ROUND(SUM(AV87:AW87),2)</f>
        <v>34262.54</v>
      </c>
      <c r="AU87" s="86">
        <f>ROUND(AU88,5)</f>
        <v>106.02092</v>
      </c>
      <c r="AV87" s="85">
        <f>ROUND(AZ87*L31,2)</f>
        <v>34262.54</v>
      </c>
      <c r="AW87" s="85">
        <f>ROUND(BA87*L32,2)</f>
        <v>0</v>
      </c>
      <c r="AX87" s="85">
        <f>ROUND(BB87*L31,2)</f>
        <v>0</v>
      </c>
      <c r="AY87" s="85">
        <f>ROUND(BC87*L32,2)</f>
        <v>0</v>
      </c>
      <c r="AZ87" s="85">
        <f>ROUND(AZ88,2)</f>
        <v>163154.96</v>
      </c>
      <c r="BA87" s="85">
        <f>ROUND(BA88,2)</f>
        <v>0</v>
      </c>
      <c r="BB87" s="85">
        <f>ROUND(BB88,2)</f>
        <v>0</v>
      </c>
      <c r="BC87" s="85">
        <f>ROUND(BC88,2)</f>
        <v>0</v>
      </c>
      <c r="BD87" s="87">
        <f>ROUND(BD88,2)</f>
        <v>0</v>
      </c>
      <c r="BS87" s="88" t="s">
        <v>77</v>
      </c>
      <c r="BT87" s="88" t="s">
        <v>78</v>
      </c>
      <c r="BU87" s="89" t="s">
        <v>79</v>
      </c>
      <c r="BV87" s="88" t="s">
        <v>80</v>
      </c>
      <c r="BW87" s="88" t="s">
        <v>81</v>
      </c>
      <c r="BX87" s="88" t="s">
        <v>82</v>
      </c>
    </row>
    <row r="88" spans="1:76" s="5" customFormat="1" ht="37.5" customHeight="1">
      <c r="A88" s="90" t="s">
        <v>83</v>
      </c>
      <c r="B88" s="91"/>
      <c r="C88" s="92"/>
      <c r="D88" s="219" t="s">
        <v>84</v>
      </c>
      <c r="E88" s="219"/>
      <c r="F88" s="219"/>
      <c r="G88" s="219"/>
      <c r="H88" s="219"/>
      <c r="I88" s="93"/>
      <c r="J88" s="219" t="s">
        <v>85</v>
      </c>
      <c r="K88" s="219"/>
      <c r="L88" s="21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19"/>
      <c r="Y88" s="219"/>
      <c r="Z88" s="219"/>
      <c r="AA88" s="219"/>
      <c r="AB88" s="219"/>
      <c r="AC88" s="219"/>
      <c r="AD88" s="219"/>
      <c r="AE88" s="219"/>
      <c r="AF88" s="219"/>
      <c r="AG88" s="217">
        <f>'03 - SO - 03 Úprava oploc...'!M30</f>
        <v>163154.96</v>
      </c>
      <c r="AH88" s="218"/>
      <c r="AI88" s="218"/>
      <c r="AJ88" s="218"/>
      <c r="AK88" s="218"/>
      <c r="AL88" s="218"/>
      <c r="AM88" s="218"/>
      <c r="AN88" s="217">
        <f>SUM(AG88,AT88)</f>
        <v>197417.5</v>
      </c>
      <c r="AO88" s="218"/>
      <c r="AP88" s="218"/>
      <c r="AQ88" s="94"/>
      <c r="AS88" s="95">
        <f>'03 - SO - 03 Úprava oploc...'!M28</f>
        <v>3512.15</v>
      </c>
      <c r="AT88" s="96">
        <f>ROUND(SUM(AV88:AW88),2)</f>
        <v>34262.54</v>
      </c>
      <c r="AU88" s="97">
        <f>'03 - SO - 03 Úprava oploc...'!W119</f>
        <v>106.02091799999999</v>
      </c>
      <c r="AV88" s="96">
        <f>'03 - SO - 03 Úprava oploc...'!M32</f>
        <v>34262.54</v>
      </c>
      <c r="AW88" s="96">
        <f>'03 - SO - 03 Úprava oploc...'!M33</f>
        <v>0</v>
      </c>
      <c r="AX88" s="96">
        <f>'03 - SO - 03 Úprava oploc...'!M34</f>
        <v>0</v>
      </c>
      <c r="AY88" s="96">
        <f>'03 - SO - 03 Úprava oploc...'!M35</f>
        <v>0</v>
      </c>
      <c r="AZ88" s="96">
        <f>'03 - SO - 03 Úprava oploc...'!H32</f>
        <v>163154.96</v>
      </c>
      <c r="BA88" s="96">
        <f>'03 - SO - 03 Úprava oploc...'!H33</f>
        <v>0</v>
      </c>
      <c r="BB88" s="96">
        <f>'03 - SO - 03 Úprava oploc...'!H34</f>
        <v>0</v>
      </c>
      <c r="BC88" s="96">
        <f>'03 - SO - 03 Úprava oploc...'!H35</f>
        <v>0</v>
      </c>
      <c r="BD88" s="98">
        <f>'03 - SO - 03 Úprava oploc...'!H36</f>
        <v>0</v>
      </c>
      <c r="BT88" s="99" t="s">
        <v>23</v>
      </c>
      <c r="BV88" s="99" t="s">
        <v>80</v>
      </c>
      <c r="BW88" s="99" t="s">
        <v>86</v>
      </c>
      <c r="BX88" s="99" t="s">
        <v>81</v>
      </c>
    </row>
    <row r="89" spans="1:76" ht="13.5">
      <c r="B89" s="23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4"/>
    </row>
    <row r="90" spans="1:76" s="1" customFormat="1" ht="30" customHeight="1">
      <c r="B90" s="33"/>
      <c r="C90" s="82" t="s">
        <v>87</v>
      </c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221">
        <v>0</v>
      </c>
      <c r="AH90" s="221"/>
      <c r="AI90" s="221"/>
      <c r="AJ90" s="221"/>
      <c r="AK90" s="221"/>
      <c r="AL90" s="221"/>
      <c r="AM90" s="221"/>
      <c r="AN90" s="221">
        <v>0</v>
      </c>
      <c r="AO90" s="221"/>
      <c r="AP90" s="221"/>
      <c r="AQ90" s="35"/>
      <c r="AS90" s="78" t="s">
        <v>88</v>
      </c>
      <c r="AT90" s="79" t="s">
        <v>89</v>
      </c>
      <c r="AU90" s="79" t="s">
        <v>42</v>
      </c>
      <c r="AV90" s="80" t="s">
        <v>65</v>
      </c>
    </row>
    <row r="91" spans="1:76" s="1" customFormat="1" ht="10.9" customHeight="1"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5"/>
      <c r="AS91" s="100"/>
      <c r="AT91" s="101"/>
      <c r="AU91" s="101"/>
      <c r="AV91" s="102"/>
    </row>
    <row r="92" spans="1:76" s="1" customFormat="1" ht="30" customHeight="1">
      <c r="B92" s="33"/>
      <c r="C92" s="103" t="s">
        <v>90</v>
      </c>
      <c r="D92" s="104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4"/>
      <c r="Z92" s="104"/>
      <c r="AA92" s="104"/>
      <c r="AB92" s="104"/>
      <c r="AC92" s="104"/>
      <c r="AD92" s="104"/>
      <c r="AE92" s="104"/>
      <c r="AF92" s="104"/>
      <c r="AG92" s="222">
        <f>ROUND(AG87+AG90,2)</f>
        <v>163154.96</v>
      </c>
      <c r="AH92" s="222"/>
      <c r="AI92" s="222"/>
      <c r="AJ92" s="222"/>
      <c r="AK92" s="222"/>
      <c r="AL92" s="222"/>
      <c r="AM92" s="222"/>
      <c r="AN92" s="222">
        <f>AN87+AN90</f>
        <v>197417.5</v>
      </c>
      <c r="AO92" s="222"/>
      <c r="AP92" s="222"/>
      <c r="AQ92" s="35"/>
    </row>
    <row r="93" spans="1:76" s="1" customFormat="1" ht="6.95" customHeight="1">
      <c r="B93" s="57"/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8"/>
      <c r="AD93" s="58"/>
      <c r="AE93" s="58"/>
      <c r="AF93" s="58"/>
      <c r="AG93" s="58"/>
      <c r="AH93" s="58"/>
      <c r="AI93" s="58"/>
      <c r="AJ93" s="58"/>
      <c r="AK93" s="58"/>
      <c r="AL93" s="58"/>
      <c r="AM93" s="58"/>
      <c r="AN93" s="58"/>
      <c r="AO93" s="58"/>
      <c r="AP93" s="58"/>
      <c r="AQ93" s="59"/>
    </row>
  </sheetData>
  <sheetProtection password="CC35" sheet="1" objects="1" scenarios="1" formatCells="0" formatColumns="0" formatRows="0" sort="0" autoFilter="0"/>
  <mergeCells count="45">
    <mergeCell ref="AG90:AM90"/>
    <mergeCell ref="AN90:AP90"/>
    <mergeCell ref="AG92:AM92"/>
    <mergeCell ref="AN92:AP92"/>
    <mergeCell ref="AR2:BE2"/>
    <mergeCell ref="AN88:AP88"/>
    <mergeCell ref="AG88:AM88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AK26:AO26"/>
    <mergeCell ref="AK27:AO27"/>
    <mergeCell ref="AK29:AO29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03 - SO - 03 Úprava oploc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7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5"/>
      <c r="B1" s="13"/>
      <c r="C1" s="13"/>
      <c r="D1" s="14" t="s">
        <v>1</v>
      </c>
      <c r="E1" s="13"/>
      <c r="F1" s="15" t="s">
        <v>91</v>
      </c>
      <c r="G1" s="15"/>
      <c r="H1" s="264" t="s">
        <v>92</v>
      </c>
      <c r="I1" s="264"/>
      <c r="J1" s="264"/>
      <c r="K1" s="264"/>
      <c r="L1" s="15" t="s">
        <v>93</v>
      </c>
      <c r="M1" s="13"/>
      <c r="N1" s="13"/>
      <c r="O1" s="14" t="s">
        <v>94</v>
      </c>
      <c r="P1" s="13"/>
      <c r="Q1" s="13"/>
      <c r="R1" s="13"/>
      <c r="S1" s="15" t="s">
        <v>95</v>
      </c>
      <c r="T1" s="15"/>
      <c r="U1" s="105"/>
      <c r="V1" s="10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186" t="s">
        <v>7</v>
      </c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S2" s="223" t="s">
        <v>8</v>
      </c>
      <c r="T2" s="224"/>
      <c r="U2" s="224"/>
      <c r="V2" s="224"/>
      <c r="W2" s="224"/>
      <c r="X2" s="224"/>
      <c r="Y2" s="224"/>
      <c r="Z2" s="224"/>
      <c r="AA2" s="224"/>
      <c r="AB2" s="224"/>
      <c r="AC2" s="224"/>
      <c r="AT2" s="19" t="s">
        <v>86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96</v>
      </c>
    </row>
    <row r="4" spans="1:66" ht="36.950000000000003" customHeight="1">
      <c r="B4" s="23"/>
      <c r="C4" s="188" t="s">
        <v>97</v>
      </c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24"/>
      <c r="T4" s="25" t="s">
        <v>13</v>
      </c>
      <c r="AT4" s="19" t="s">
        <v>6</v>
      </c>
    </row>
    <row r="5" spans="1:66" ht="6.95" customHeight="1">
      <c r="B5" s="23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4"/>
    </row>
    <row r="6" spans="1:66" ht="25.35" customHeight="1">
      <c r="B6" s="23"/>
      <c r="C6" s="26"/>
      <c r="D6" s="30" t="s">
        <v>17</v>
      </c>
      <c r="E6" s="26"/>
      <c r="F6" s="225" t="str">
        <f>'Rekapitulace stavby'!K6</f>
        <v>Modernizace dílenského areálu, SŠTŘ, Nový Bydžov - Hlušice</v>
      </c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6"/>
      <c r="R6" s="24"/>
    </row>
    <row r="7" spans="1:66" s="1" customFormat="1" ht="32.85" customHeight="1">
      <c r="B7" s="33"/>
      <c r="C7" s="34"/>
      <c r="D7" s="29" t="s">
        <v>98</v>
      </c>
      <c r="E7" s="34"/>
      <c r="F7" s="192" t="s">
        <v>99</v>
      </c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34"/>
      <c r="R7" s="35"/>
    </row>
    <row r="8" spans="1:66" s="1" customFormat="1" ht="14.45" customHeight="1">
      <c r="B8" s="33"/>
      <c r="C8" s="34"/>
      <c r="D8" s="30" t="s">
        <v>20</v>
      </c>
      <c r="E8" s="34"/>
      <c r="F8" s="28" t="s">
        <v>21</v>
      </c>
      <c r="G8" s="34"/>
      <c r="H8" s="34"/>
      <c r="I8" s="34"/>
      <c r="J8" s="34"/>
      <c r="K8" s="34"/>
      <c r="L8" s="34"/>
      <c r="M8" s="30" t="s">
        <v>22</v>
      </c>
      <c r="N8" s="34"/>
      <c r="O8" s="28" t="s">
        <v>21</v>
      </c>
      <c r="P8" s="34"/>
      <c r="Q8" s="34"/>
      <c r="R8" s="35"/>
    </row>
    <row r="9" spans="1:66" s="1" customFormat="1" ht="14.45" customHeight="1">
      <c r="B9" s="33"/>
      <c r="C9" s="34"/>
      <c r="D9" s="30" t="s">
        <v>24</v>
      </c>
      <c r="E9" s="34"/>
      <c r="F9" s="28" t="s">
        <v>25</v>
      </c>
      <c r="G9" s="34"/>
      <c r="H9" s="34"/>
      <c r="I9" s="34"/>
      <c r="J9" s="34"/>
      <c r="K9" s="34"/>
      <c r="L9" s="34"/>
      <c r="M9" s="30" t="s">
        <v>26</v>
      </c>
      <c r="N9" s="34"/>
      <c r="O9" s="228" t="str">
        <f>'Rekapitulace stavby'!AN8</f>
        <v>21. 11. 2016</v>
      </c>
      <c r="P9" s="228"/>
      <c r="Q9" s="34"/>
      <c r="R9" s="35"/>
    </row>
    <row r="10" spans="1:66" s="1" customFormat="1" ht="10.9" customHeight="1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pans="1:66" s="1" customFormat="1" ht="14.45" customHeight="1">
      <c r="B11" s="33"/>
      <c r="C11" s="34"/>
      <c r="D11" s="30" t="s">
        <v>28</v>
      </c>
      <c r="E11" s="34"/>
      <c r="F11" s="34"/>
      <c r="G11" s="34"/>
      <c r="H11" s="34"/>
      <c r="I11" s="34"/>
      <c r="J11" s="34"/>
      <c r="K11" s="34"/>
      <c r="L11" s="34"/>
      <c r="M11" s="30" t="s">
        <v>29</v>
      </c>
      <c r="N11" s="34"/>
      <c r="O11" s="190" t="s">
        <v>21</v>
      </c>
      <c r="P11" s="190"/>
      <c r="Q11" s="34"/>
      <c r="R11" s="35"/>
    </row>
    <row r="12" spans="1:66" s="1" customFormat="1" ht="18" customHeight="1">
      <c r="B12" s="33"/>
      <c r="C12" s="34"/>
      <c r="D12" s="34"/>
      <c r="E12" s="28" t="s">
        <v>30</v>
      </c>
      <c r="F12" s="34"/>
      <c r="G12" s="34"/>
      <c r="H12" s="34"/>
      <c r="I12" s="34"/>
      <c r="J12" s="34"/>
      <c r="K12" s="34"/>
      <c r="L12" s="34"/>
      <c r="M12" s="30" t="s">
        <v>31</v>
      </c>
      <c r="N12" s="34"/>
      <c r="O12" s="190" t="s">
        <v>21</v>
      </c>
      <c r="P12" s="190"/>
      <c r="Q12" s="34"/>
      <c r="R12" s="35"/>
    </row>
    <row r="13" spans="1:66" s="1" customFormat="1" ht="6.95" customHeight="1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pans="1:66" s="1" customFormat="1" ht="14.45" customHeight="1">
      <c r="B14" s="33"/>
      <c r="C14" s="34"/>
      <c r="D14" s="30" t="s">
        <v>32</v>
      </c>
      <c r="E14" s="34"/>
      <c r="F14" s="34"/>
      <c r="G14" s="34"/>
      <c r="H14" s="34"/>
      <c r="I14" s="34"/>
      <c r="J14" s="34"/>
      <c r="K14" s="34"/>
      <c r="L14" s="34"/>
      <c r="M14" s="30" t="s">
        <v>29</v>
      </c>
      <c r="N14" s="34"/>
      <c r="O14" s="190" t="str">
        <f>IF('Rekapitulace stavby'!AN13="","",'Rekapitulace stavby'!AN13)</f>
        <v/>
      </c>
      <c r="P14" s="190"/>
      <c r="Q14" s="34"/>
      <c r="R14" s="35"/>
    </row>
    <row r="15" spans="1:66" s="1" customFormat="1" ht="18" customHeight="1">
      <c r="B15" s="33"/>
      <c r="C15" s="34"/>
      <c r="D15" s="34"/>
      <c r="E15" s="28" t="str">
        <f>IF('Rekapitulace stavby'!E14="","",'Rekapitulace stavby'!E14)</f>
        <v xml:space="preserve"> </v>
      </c>
      <c r="F15" s="34"/>
      <c r="G15" s="34"/>
      <c r="H15" s="34"/>
      <c r="I15" s="34"/>
      <c r="J15" s="34"/>
      <c r="K15" s="34"/>
      <c r="L15" s="34"/>
      <c r="M15" s="30" t="s">
        <v>31</v>
      </c>
      <c r="N15" s="34"/>
      <c r="O15" s="190" t="str">
        <f>IF('Rekapitulace stavby'!AN14="","",'Rekapitulace stavby'!AN14)</f>
        <v/>
      </c>
      <c r="P15" s="190"/>
      <c r="Q15" s="34"/>
      <c r="R15" s="35"/>
    </row>
    <row r="16" spans="1:66" s="1" customFormat="1" ht="6.95" customHeight="1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pans="2:18" s="1" customFormat="1" ht="14.45" customHeight="1">
      <c r="B17" s="33"/>
      <c r="C17" s="34"/>
      <c r="D17" s="30" t="s">
        <v>34</v>
      </c>
      <c r="E17" s="34"/>
      <c r="F17" s="34"/>
      <c r="G17" s="34"/>
      <c r="H17" s="34"/>
      <c r="I17" s="34"/>
      <c r="J17" s="34"/>
      <c r="K17" s="34"/>
      <c r="L17" s="34"/>
      <c r="M17" s="30" t="s">
        <v>29</v>
      </c>
      <c r="N17" s="34"/>
      <c r="O17" s="190" t="str">
        <f>IF('Rekapitulace stavby'!AN16="","",'Rekapitulace stavby'!AN16)</f>
        <v/>
      </c>
      <c r="P17" s="190"/>
      <c r="Q17" s="34"/>
      <c r="R17" s="35"/>
    </row>
    <row r="18" spans="2:18" s="1" customFormat="1" ht="18" customHeight="1">
      <c r="B18" s="33"/>
      <c r="C18" s="34"/>
      <c r="D18" s="34"/>
      <c r="E18" s="28" t="str">
        <f>IF('Rekapitulace stavby'!E17="","",'Rekapitulace stavby'!E17)</f>
        <v xml:space="preserve"> </v>
      </c>
      <c r="F18" s="34"/>
      <c r="G18" s="34"/>
      <c r="H18" s="34"/>
      <c r="I18" s="34"/>
      <c r="J18" s="34"/>
      <c r="K18" s="34"/>
      <c r="L18" s="34"/>
      <c r="M18" s="30" t="s">
        <v>31</v>
      </c>
      <c r="N18" s="34"/>
      <c r="O18" s="190" t="str">
        <f>IF('Rekapitulace stavby'!AN17="","",'Rekapitulace stavby'!AN17)</f>
        <v/>
      </c>
      <c r="P18" s="190"/>
      <c r="Q18" s="34"/>
      <c r="R18" s="35"/>
    </row>
    <row r="19" spans="2:18" s="1" customFormat="1" ht="6.95" customHeight="1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spans="2:18" s="1" customFormat="1" ht="14.45" customHeight="1">
      <c r="B20" s="33"/>
      <c r="C20" s="34"/>
      <c r="D20" s="30" t="s">
        <v>36</v>
      </c>
      <c r="E20" s="34"/>
      <c r="F20" s="34"/>
      <c r="G20" s="34"/>
      <c r="H20" s="34"/>
      <c r="I20" s="34"/>
      <c r="J20" s="34"/>
      <c r="K20" s="34"/>
      <c r="L20" s="34"/>
      <c r="M20" s="30" t="s">
        <v>29</v>
      </c>
      <c r="N20" s="34"/>
      <c r="O20" s="190" t="s">
        <v>21</v>
      </c>
      <c r="P20" s="190"/>
      <c r="Q20" s="34"/>
      <c r="R20" s="35"/>
    </row>
    <row r="21" spans="2:18" s="1" customFormat="1" ht="18" customHeight="1">
      <c r="B21" s="33"/>
      <c r="C21" s="34"/>
      <c r="D21" s="34"/>
      <c r="E21" s="28" t="s">
        <v>37</v>
      </c>
      <c r="F21" s="34"/>
      <c r="G21" s="34"/>
      <c r="H21" s="34"/>
      <c r="I21" s="34"/>
      <c r="J21" s="34"/>
      <c r="K21" s="34"/>
      <c r="L21" s="34"/>
      <c r="M21" s="30" t="s">
        <v>31</v>
      </c>
      <c r="N21" s="34"/>
      <c r="O21" s="190" t="s">
        <v>21</v>
      </c>
      <c r="P21" s="190"/>
      <c r="Q21" s="34"/>
      <c r="R21" s="35"/>
    </row>
    <row r="22" spans="2:18" s="1" customFormat="1" ht="6.95" customHeight="1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4.45" customHeight="1">
      <c r="B23" s="33"/>
      <c r="C23" s="34"/>
      <c r="D23" s="30" t="s">
        <v>38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22.5" customHeight="1">
      <c r="B24" s="33"/>
      <c r="C24" s="34"/>
      <c r="D24" s="34"/>
      <c r="E24" s="193" t="s">
        <v>21</v>
      </c>
      <c r="F24" s="193"/>
      <c r="G24" s="193"/>
      <c r="H24" s="193"/>
      <c r="I24" s="193"/>
      <c r="J24" s="193"/>
      <c r="K24" s="193"/>
      <c r="L24" s="193"/>
      <c r="M24" s="34"/>
      <c r="N24" s="34"/>
      <c r="O24" s="34"/>
      <c r="P24" s="34"/>
      <c r="Q24" s="34"/>
      <c r="R24" s="35"/>
    </row>
    <row r="25" spans="2:18" s="1" customFormat="1" ht="6.95" customHeight="1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spans="2:18" s="1" customFormat="1" ht="6.95" customHeight="1">
      <c r="B26" s="33"/>
      <c r="C26" s="34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34"/>
      <c r="R26" s="35"/>
    </row>
    <row r="27" spans="2:18" s="1" customFormat="1" ht="14.45" customHeight="1">
      <c r="B27" s="33"/>
      <c r="C27" s="34"/>
      <c r="D27" s="106" t="s">
        <v>100</v>
      </c>
      <c r="E27" s="34"/>
      <c r="F27" s="34"/>
      <c r="G27" s="34"/>
      <c r="H27" s="34"/>
      <c r="I27" s="34"/>
      <c r="J27" s="34"/>
      <c r="K27" s="34"/>
      <c r="L27" s="34"/>
      <c r="M27" s="194">
        <f>N88</f>
        <v>159642.80999999997</v>
      </c>
      <c r="N27" s="194"/>
      <c r="O27" s="194"/>
      <c r="P27" s="194"/>
      <c r="Q27" s="34"/>
      <c r="R27" s="35"/>
    </row>
    <row r="28" spans="2:18" s="1" customFormat="1" ht="14.45" customHeight="1">
      <c r="B28" s="33"/>
      <c r="C28" s="34"/>
      <c r="D28" s="32" t="s">
        <v>101</v>
      </c>
      <c r="E28" s="34"/>
      <c r="F28" s="34"/>
      <c r="G28" s="34"/>
      <c r="H28" s="34"/>
      <c r="I28" s="34"/>
      <c r="J28" s="34"/>
      <c r="K28" s="34"/>
      <c r="L28" s="34"/>
      <c r="M28" s="194">
        <f>N98</f>
        <v>3512.15</v>
      </c>
      <c r="N28" s="194"/>
      <c r="O28" s="194"/>
      <c r="P28" s="194"/>
      <c r="Q28" s="34"/>
      <c r="R28" s="35"/>
    </row>
    <row r="29" spans="2:18" s="1" customFormat="1" ht="6.95" customHeight="1"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spans="2:18" s="1" customFormat="1" ht="25.35" customHeight="1">
      <c r="B30" s="33"/>
      <c r="C30" s="34"/>
      <c r="D30" s="107" t="s">
        <v>41</v>
      </c>
      <c r="E30" s="34"/>
      <c r="F30" s="34"/>
      <c r="G30" s="34"/>
      <c r="H30" s="34"/>
      <c r="I30" s="34"/>
      <c r="J30" s="34"/>
      <c r="K30" s="34"/>
      <c r="L30" s="34"/>
      <c r="M30" s="229">
        <f>ROUND(M27+M28,2)</f>
        <v>163154.96</v>
      </c>
      <c r="N30" s="227"/>
      <c r="O30" s="227"/>
      <c r="P30" s="227"/>
      <c r="Q30" s="34"/>
      <c r="R30" s="35"/>
    </row>
    <row r="31" spans="2:18" s="1" customFormat="1" ht="6.95" customHeight="1">
      <c r="B31" s="33"/>
      <c r="C31" s="34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34"/>
      <c r="R31" s="35"/>
    </row>
    <row r="32" spans="2:18" s="1" customFormat="1" ht="14.45" customHeight="1">
      <c r="B32" s="33"/>
      <c r="C32" s="34"/>
      <c r="D32" s="40" t="s">
        <v>42</v>
      </c>
      <c r="E32" s="40" t="s">
        <v>43</v>
      </c>
      <c r="F32" s="41">
        <v>0.21</v>
      </c>
      <c r="G32" s="108" t="s">
        <v>44</v>
      </c>
      <c r="H32" s="230">
        <f>ROUND((SUM(BE98:BE101)+SUM(BE119:BE177)), 2)</f>
        <v>163154.96</v>
      </c>
      <c r="I32" s="227"/>
      <c r="J32" s="227"/>
      <c r="K32" s="34"/>
      <c r="L32" s="34"/>
      <c r="M32" s="230">
        <f>ROUND(ROUND((SUM(BE98:BE101)+SUM(BE119:BE177)), 2)*F32, 2)</f>
        <v>34262.54</v>
      </c>
      <c r="N32" s="227"/>
      <c r="O32" s="227"/>
      <c r="P32" s="227"/>
      <c r="Q32" s="34"/>
      <c r="R32" s="35"/>
    </row>
    <row r="33" spans="2:18" s="1" customFormat="1" ht="14.45" customHeight="1">
      <c r="B33" s="33"/>
      <c r="C33" s="34"/>
      <c r="D33" s="34"/>
      <c r="E33" s="40" t="s">
        <v>45</v>
      </c>
      <c r="F33" s="41">
        <v>0.15</v>
      </c>
      <c r="G33" s="108" t="s">
        <v>44</v>
      </c>
      <c r="H33" s="230">
        <f>ROUND((SUM(BF98:BF101)+SUM(BF119:BF177)), 2)</f>
        <v>0</v>
      </c>
      <c r="I33" s="227"/>
      <c r="J33" s="227"/>
      <c r="K33" s="34"/>
      <c r="L33" s="34"/>
      <c r="M33" s="230">
        <f>ROUND(ROUND((SUM(BF98:BF101)+SUM(BF119:BF177)), 2)*F33, 2)</f>
        <v>0</v>
      </c>
      <c r="N33" s="227"/>
      <c r="O33" s="227"/>
      <c r="P33" s="227"/>
      <c r="Q33" s="34"/>
      <c r="R33" s="35"/>
    </row>
    <row r="34" spans="2:18" s="1" customFormat="1" ht="14.45" hidden="1" customHeight="1">
      <c r="B34" s="33"/>
      <c r="C34" s="34"/>
      <c r="D34" s="34"/>
      <c r="E34" s="40" t="s">
        <v>46</v>
      </c>
      <c r="F34" s="41">
        <v>0.21</v>
      </c>
      <c r="G34" s="108" t="s">
        <v>44</v>
      </c>
      <c r="H34" s="230">
        <f>ROUND((SUM(BG98:BG101)+SUM(BG119:BG177)), 2)</f>
        <v>0</v>
      </c>
      <c r="I34" s="227"/>
      <c r="J34" s="227"/>
      <c r="K34" s="34"/>
      <c r="L34" s="34"/>
      <c r="M34" s="230">
        <v>0</v>
      </c>
      <c r="N34" s="227"/>
      <c r="O34" s="227"/>
      <c r="P34" s="227"/>
      <c r="Q34" s="34"/>
      <c r="R34" s="35"/>
    </row>
    <row r="35" spans="2:18" s="1" customFormat="1" ht="14.45" hidden="1" customHeight="1">
      <c r="B35" s="33"/>
      <c r="C35" s="34"/>
      <c r="D35" s="34"/>
      <c r="E35" s="40" t="s">
        <v>47</v>
      </c>
      <c r="F35" s="41">
        <v>0.15</v>
      </c>
      <c r="G35" s="108" t="s">
        <v>44</v>
      </c>
      <c r="H35" s="230">
        <f>ROUND((SUM(BH98:BH101)+SUM(BH119:BH177)), 2)</f>
        <v>0</v>
      </c>
      <c r="I35" s="227"/>
      <c r="J35" s="227"/>
      <c r="K35" s="34"/>
      <c r="L35" s="34"/>
      <c r="M35" s="230">
        <v>0</v>
      </c>
      <c r="N35" s="227"/>
      <c r="O35" s="227"/>
      <c r="P35" s="227"/>
      <c r="Q35" s="34"/>
      <c r="R35" s="35"/>
    </row>
    <row r="36" spans="2:18" s="1" customFormat="1" ht="14.45" hidden="1" customHeight="1">
      <c r="B36" s="33"/>
      <c r="C36" s="34"/>
      <c r="D36" s="34"/>
      <c r="E36" s="40" t="s">
        <v>48</v>
      </c>
      <c r="F36" s="41">
        <v>0</v>
      </c>
      <c r="G36" s="108" t="s">
        <v>44</v>
      </c>
      <c r="H36" s="230">
        <f>ROUND((SUM(BI98:BI101)+SUM(BI119:BI177)), 2)</f>
        <v>0</v>
      </c>
      <c r="I36" s="227"/>
      <c r="J36" s="227"/>
      <c r="K36" s="34"/>
      <c r="L36" s="34"/>
      <c r="M36" s="230">
        <v>0</v>
      </c>
      <c r="N36" s="227"/>
      <c r="O36" s="227"/>
      <c r="P36" s="227"/>
      <c r="Q36" s="34"/>
      <c r="R36" s="35"/>
    </row>
    <row r="37" spans="2:18" s="1" customFormat="1" ht="6.95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spans="2:18" s="1" customFormat="1" ht="25.35" customHeight="1">
      <c r="B38" s="33"/>
      <c r="C38" s="104"/>
      <c r="D38" s="109" t="s">
        <v>49</v>
      </c>
      <c r="E38" s="77"/>
      <c r="F38" s="77"/>
      <c r="G38" s="110" t="s">
        <v>50</v>
      </c>
      <c r="H38" s="111" t="s">
        <v>51</v>
      </c>
      <c r="I38" s="77"/>
      <c r="J38" s="77"/>
      <c r="K38" s="77"/>
      <c r="L38" s="231">
        <f>SUM(M30:M36)</f>
        <v>197417.5</v>
      </c>
      <c r="M38" s="231"/>
      <c r="N38" s="231"/>
      <c r="O38" s="231"/>
      <c r="P38" s="232"/>
      <c r="Q38" s="104"/>
      <c r="R38" s="35"/>
    </row>
    <row r="39" spans="2:18" s="1" customFormat="1" ht="14.45" customHeight="1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 s="1" customFormat="1" ht="14.45" customHeight="1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 ht="13.5">
      <c r="B41" s="23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4"/>
    </row>
    <row r="42" spans="2:18" ht="13.5">
      <c r="B42" s="23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4"/>
    </row>
    <row r="43" spans="2:18" ht="13.5">
      <c r="B43" s="23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4"/>
    </row>
    <row r="44" spans="2:18" ht="13.5">
      <c r="B44" s="23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4"/>
    </row>
    <row r="45" spans="2:18" ht="13.5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4"/>
    </row>
    <row r="46" spans="2:18" ht="13.5">
      <c r="B46" s="23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4"/>
    </row>
    <row r="47" spans="2:18" ht="13.5">
      <c r="B47" s="23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4"/>
    </row>
    <row r="48" spans="2:18" ht="13.5">
      <c r="B48" s="23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4"/>
    </row>
    <row r="49" spans="2:18" ht="13.5">
      <c r="B49" s="23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4"/>
    </row>
    <row r="50" spans="2:18" s="1" customFormat="1">
      <c r="B50" s="33"/>
      <c r="C50" s="34"/>
      <c r="D50" s="48" t="s">
        <v>52</v>
      </c>
      <c r="E50" s="49"/>
      <c r="F50" s="49"/>
      <c r="G50" s="49"/>
      <c r="H50" s="50"/>
      <c r="I50" s="34"/>
      <c r="J50" s="48" t="s">
        <v>53</v>
      </c>
      <c r="K50" s="49"/>
      <c r="L50" s="49"/>
      <c r="M50" s="49"/>
      <c r="N50" s="49"/>
      <c r="O50" s="49"/>
      <c r="P50" s="50"/>
      <c r="Q50" s="34"/>
      <c r="R50" s="35"/>
    </row>
    <row r="51" spans="2:18" ht="13.5">
      <c r="B51" s="23"/>
      <c r="C51" s="26"/>
      <c r="D51" s="51"/>
      <c r="E51" s="26"/>
      <c r="F51" s="26"/>
      <c r="G51" s="26"/>
      <c r="H51" s="52"/>
      <c r="I51" s="26"/>
      <c r="J51" s="51"/>
      <c r="K51" s="26"/>
      <c r="L51" s="26"/>
      <c r="M51" s="26"/>
      <c r="N51" s="26"/>
      <c r="O51" s="26"/>
      <c r="P51" s="52"/>
      <c r="Q51" s="26"/>
      <c r="R51" s="24"/>
    </row>
    <row r="52" spans="2:18" ht="13.5">
      <c r="B52" s="23"/>
      <c r="C52" s="26"/>
      <c r="D52" s="51"/>
      <c r="E52" s="26"/>
      <c r="F52" s="26"/>
      <c r="G52" s="26"/>
      <c r="H52" s="52"/>
      <c r="I52" s="26"/>
      <c r="J52" s="51"/>
      <c r="K52" s="26"/>
      <c r="L52" s="26"/>
      <c r="M52" s="26"/>
      <c r="N52" s="26"/>
      <c r="O52" s="26"/>
      <c r="P52" s="52"/>
      <c r="Q52" s="26"/>
      <c r="R52" s="24"/>
    </row>
    <row r="53" spans="2:18" ht="13.5">
      <c r="B53" s="23"/>
      <c r="C53" s="26"/>
      <c r="D53" s="51"/>
      <c r="E53" s="26"/>
      <c r="F53" s="26"/>
      <c r="G53" s="26"/>
      <c r="H53" s="52"/>
      <c r="I53" s="26"/>
      <c r="J53" s="51"/>
      <c r="K53" s="26"/>
      <c r="L53" s="26"/>
      <c r="M53" s="26"/>
      <c r="N53" s="26"/>
      <c r="O53" s="26"/>
      <c r="P53" s="52"/>
      <c r="Q53" s="26"/>
      <c r="R53" s="24"/>
    </row>
    <row r="54" spans="2:18" ht="13.5">
      <c r="B54" s="23"/>
      <c r="C54" s="26"/>
      <c r="D54" s="51"/>
      <c r="E54" s="26"/>
      <c r="F54" s="26"/>
      <c r="G54" s="26"/>
      <c r="H54" s="52"/>
      <c r="I54" s="26"/>
      <c r="J54" s="51"/>
      <c r="K54" s="26"/>
      <c r="L54" s="26"/>
      <c r="M54" s="26"/>
      <c r="N54" s="26"/>
      <c r="O54" s="26"/>
      <c r="P54" s="52"/>
      <c r="Q54" s="26"/>
      <c r="R54" s="24"/>
    </row>
    <row r="55" spans="2:18" ht="13.5">
      <c r="B55" s="23"/>
      <c r="C55" s="26"/>
      <c r="D55" s="51"/>
      <c r="E55" s="26"/>
      <c r="F55" s="26"/>
      <c r="G55" s="26"/>
      <c r="H55" s="52"/>
      <c r="I55" s="26"/>
      <c r="J55" s="51"/>
      <c r="K55" s="26"/>
      <c r="L55" s="26"/>
      <c r="M55" s="26"/>
      <c r="N55" s="26"/>
      <c r="O55" s="26"/>
      <c r="P55" s="52"/>
      <c r="Q55" s="26"/>
      <c r="R55" s="24"/>
    </row>
    <row r="56" spans="2:18" ht="13.5">
      <c r="B56" s="23"/>
      <c r="C56" s="26"/>
      <c r="D56" s="51"/>
      <c r="E56" s="26"/>
      <c r="F56" s="26"/>
      <c r="G56" s="26"/>
      <c r="H56" s="52"/>
      <c r="I56" s="26"/>
      <c r="J56" s="51"/>
      <c r="K56" s="26"/>
      <c r="L56" s="26"/>
      <c r="M56" s="26"/>
      <c r="N56" s="26"/>
      <c r="O56" s="26"/>
      <c r="P56" s="52"/>
      <c r="Q56" s="26"/>
      <c r="R56" s="24"/>
    </row>
    <row r="57" spans="2:18" ht="13.5">
      <c r="B57" s="23"/>
      <c r="C57" s="26"/>
      <c r="D57" s="51"/>
      <c r="E57" s="26"/>
      <c r="F57" s="26"/>
      <c r="G57" s="26"/>
      <c r="H57" s="52"/>
      <c r="I57" s="26"/>
      <c r="J57" s="51"/>
      <c r="K57" s="26"/>
      <c r="L57" s="26"/>
      <c r="M57" s="26"/>
      <c r="N57" s="26"/>
      <c r="O57" s="26"/>
      <c r="P57" s="52"/>
      <c r="Q57" s="26"/>
      <c r="R57" s="24"/>
    </row>
    <row r="58" spans="2:18" ht="13.5">
      <c r="B58" s="23"/>
      <c r="C58" s="26"/>
      <c r="D58" s="51"/>
      <c r="E58" s="26"/>
      <c r="F58" s="26"/>
      <c r="G58" s="26"/>
      <c r="H58" s="52"/>
      <c r="I58" s="26"/>
      <c r="J58" s="51"/>
      <c r="K58" s="26"/>
      <c r="L58" s="26"/>
      <c r="M58" s="26"/>
      <c r="N58" s="26"/>
      <c r="O58" s="26"/>
      <c r="P58" s="52"/>
      <c r="Q58" s="26"/>
      <c r="R58" s="24"/>
    </row>
    <row r="59" spans="2:18" s="1" customFormat="1">
      <c r="B59" s="33"/>
      <c r="C59" s="34"/>
      <c r="D59" s="53" t="s">
        <v>54</v>
      </c>
      <c r="E59" s="54"/>
      <c r="F59" s="54"/>
      <c r="G59" s="55" t="s">
        <v>55</v>
      </c>
      <c r="H59" s="56"/>
      <c r="I59" s="34"/>
      <c r="J59" s="53" t="s">
        <v>54</v>
      </c>
      <c r="K59" s="54"/>
      <c r="L59" s="54"/>
      <c r="M59" s="54"/>
      <c r="N59" s="55" t="s">
        <v>55</v>
      </c>
      <c r="O59" s="54"/>
      <c r="P59" s="56"/>
      <c r="Q59" s="34"/>
      <c r="R59" s="35"/>
    </row>
    <row r="60" spans="2:18" ht="13.5">
      <c r="B60" s="23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4"/>
    </row>
    <row r="61" spans="2:18" s="1" customFormat="1">
      <c r="B61" s="33"/>
      <c r="C61" s="34"/>
      <c r="D61" s="48" t="s">
        <v>56</v>
      </c>
      <c r="E61" s="49"/>
      <c r="F61" s="49"/>
      <c r="G61" s="49"/>
      <c r="H61" s="50"/>
      <c r="I61" s="34"/>
      <c r="J61" s="48" t="s">
        <v>57</v>
      </c>
      <c r="K61" s="49"/>
      <c r="L61" s="49"/>
      <c r="M61" s="49"/>
      <c r="N61" s="49"/>
      <c r="O61" s="49"/>
      <c r="P61" s="50"/>
      <c r="Q61" s="34"/>
      <c r="R61" s="35"/>
    </row>
    <row r="62" spans="2:18" ht="13.5">
      <c r="B62" s="23"/>
      <c r="C62" s="26"/>
      <c r="D62" s="51"/>
      <c r="E62" s="26"/>
      <c r="F62" s="26"/>
      <c r="G62" s="26"/>
      <c r="H62" s="52"/>
      <c r="I62" s="26"/>
      <c r="J62" s="51"/>
      <c r="K62" s="26"/>
      <c r="L62" s="26"/>
      <c r="M62" s="26"/>
      <c r="N62" s="26"/>
      <c r="O62" s="26"/>
      <c r="P62" s="52"/>
      <c r="Q62" s="26"/>
      <c r="R62" s="24"/>
    </row>
    <row r="63" spans="2:18" ht="13.5">
      <c r="B63" s="23"/>
      <c r="C63" s="26"/>
      <c r="D63" s="51"/>
      <c r="E63" s="26"/>
      <c r="F63" s="26"/>
      <c r="G63" s="26"/>
      <c r="H63" s="52"/>
      <c r="I63" s="26"/>
      <c r="J63" s="51"/>
      <c r="K63" s="26"/>
      <c r="L63" s="26"/>
      <c r="M63" s="26"/>
      <c r="N63" s="26"/>
      <c r="O63" s="26"/>
      <c r="P63" s="52"/>
      <c r="Q63" s="26"/>
      <c r="R63" s="24"/>
    </row>
    <row r="64" spans="2:18" ht="13.5">
      <c r="B64" s="23"/>
      <c r="C64" s="26"/>
      <c r="D64" s="51"/>
      <c r="E64" s="26"/>
      <c r="F64" s="26"/>
      <c r="G64" s="26"/>
      <c r="H64" s="52"/>
      <c r="I64" s="26"/>
      <c r="J64" s="51"/>
      <c r="K64" s="26"/>
      <c r="L64" s="26"/>
      <c r="M64" s="26"/>
      <c r="N64" s="26"/>
      <c r="O64" s="26"/>
      <c r="P64" s="52"/>
      <c r="Q64" s="26"/>
      <c r="R64" s="24"/>
    </row>
    <row r="65" spans="2:21" ht="13.5">
      <c r="B65" s="23"/>
      <c r="C65" s="26"/>
      <c r="D65" s="51"/>
      <c r="E65" s="26"/>
      <c r="F65" s="26"/>
      <c r="G65" s="26"/>
      <c r="H65" s="52"/>
      <c r="I65" s="26"/>
      <c r="J65" s="51"/>
      <c r="K65" s="26"/>
      <c r="L65" s="26"/>
      <c r="M65" s="26"/>
      <c r="N65" s="26"/>
      <c r="O65" s="26"/>
      <c r="P65" s="52"/>
      <c r="Q65" s="26"/>
      <c r="R65" s="24"/>
    </row>
    <row r="66" spans="2:21" ht="13.5">
      <c r="B66" s="23"/>
      <c r="C66" s="26"/>
      <c r="D66" s="51"/>
      <c r="E66" s="26"/>
      <c r="F66" s="26"/>
      <c r="G66" s="26"/>
      <c r="H66" s="52"/>
      <c r="I66" s="26"/>
      <c r="J66" s="51"/>
      <c r="K66" s="26"/>
      <c r="L66" s="26"/>
      <c r="M66" s="26"/>
      <c r="N66" s="26"/>
      <c r="O66" s="26"/>
      <c r="P66" s="52"/>
      <c r="Q66" s="26"/>
      <c r="R66" s="24"/>
    </row>
    <row r="67" spans="2:21" ht="13.5">
      <c r="B67" s="23"/>
      <c r="C67" s="26"/>
      <c r="D67" s="51"/>
      <c r="E67" s="26"/>
      <c r="F67" s="26"/>
      <c r="G67" s="26"/>
      <c r="H67" s="52"/>
      <c r="I67" s="26"/>
      <c r="J67" s="51"/>
      <c r="K67" s="26"/>
      <c r="L67" s="26"/>
      <c r="M67" s="26"/>
      <c r="N67" s="26"/>
      <c r="O67" s="26"/>
      <c r="P67" s="52"/>
      <c r="Q67" s="26"/>
      <c r="R67" s="24"/>
    </row>
    <row r="68" spans="2:21" ht="13.5">
      <c r="B68" s="23"/>
      <c r="C68" s="26"/>
      <c r="D68" s="51"/>
      <c r="E68" s="26"/>
      <c r="F68" s="26"/>
      <c r="G68" s="26"/>
      <c r="H68" s="52"/>
      <c r="I68" s="26"/>
      <c r="J68" s="51"/>
      <c r="K68" s="26"/>
      <c r="L68" s="26"/>
      <c r="M68" s="26"/>
      <c r="N68" s="26"/>
      <c r="O68" s="26"/>
      <c r="P68" s="52"/>
      <c r="Q68" s="26"/>
      <c r="R68" s="24"/>
    </row>
    <row r="69" spans="2:21" ht="13.5">
      <c r="B69" s="23"/>
      <c r="C69" s="26"/>
      <c r="D69" s="51"/>
      <c r="E69" s="26"/>
      <c r="F69" s="26"/>
      <c r="G69" s="26"/>
      <c r="H69" s="52"/>
      <c r="I69" s="26"/>
      <c r="J69" s="51"/>
      <c r="K69" s="26"/>
      <c r="L69" s="26"/>
      <c r="M69" s="26"/>
      <c r="N69" s="26"/>
      <c r="O69" s="26"/>
      <c r="P69" s="52"/>
      <c r="Q69" s="26"/>
      <c r="R69" s="24"/>
    </row>
    <row r="70" spans="2:21" s="1" customFormat="1">
      <c r="B70" s="33"/>
      <c r="C70" s="34"/>
      <c r="D70" s="53" t="s">
        <v>54</v>
      </c>
      <c r="E70" s="54"/>
      <c r="F70" s="54"/>
      <c r="G70" s="55" t="s">
        <v>55</v>
      </c>
      <c r="H70" s="56"/>
      <c r="I70" s="34"/>
      <c r="J70" s="53" t="s">
        <v>54</v>
      </c>
      <c r="K70" s="54"/>
      <c r="L70" s="54"/>
      <c r="M70" s="54"/>
      <c r="N70" s="55" t="s">
        <v>55</v>
      </c>
      <c r="O70" s="54"/>
      <c r="P70" s="56"/>
      <c r="Q70" s="34"/>
      <c r="R70" s="35"/>
    </row>
    <row r="71" spans="2:21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21" s="1" customFormat="1" ht="6.95" customHeight="1">
      <c r="B75" s="112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4"/>
    </row>
    <row r="76" spans="2:21" s="1" customFormat="1" ht="36.950000000000003" customHeight="1">
      <c r="B76" s="33"/>
      <c r="C76" s="188" t="s">
        <v>102</v>
      </c>
      <c r="D76" s="189"/>
      <c r="E76" s="189"/>
      <c r="F76" s="189"/>
      <c r="G76" s="189"/>
      <c r="H76" s="189"/>
      <c r="I76" s="189"/>
      <c r="J76" s="189"/>
      <c r="K76" s="189"/>
      <c r="L76" s="189"/>
      <c r="M76" s="189"/>
      <c r="N76" s="189"/>
      <c r="O76" s="189"/>
      <c r="P76" s="189"/>
      <c r="Q76" s="189"/>
      <c r="R76" s="35"/>
      <c r="T76" s="115"/>
      <c r="U76" s="115"/>
    </row>
    <row r="77" spans="2:21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  <c r="T77" s="115"/>
      <c r="U77" s="115"/>
    </row>
    <row r="78" spans="2:21" s="1" customFormat="1" ht="30" customHeight="1">
      <c r="B78" s="33"/>
      <c r="C78" s="30" t="s">
        <v>17</v>
      </c>
      <c r="D78" s="34"/>
      <c r="E78" s="34"/>
      <c r="F78" s="225" t="str">
        <f>F6</f>
        <v>Modernizace dílenského areálu, SŠTŘ, Nový Bydžov - Hlušice</v>
      </c>
      <c r="G78" s="226"/>
      <c r="H78" s="226"/>
      <c r="I78" s="226"/>
      <c r="J78" s="226"/>
      <c r="K78" s="226"/>
      <c r="L78" s="226"/>
      <c r="M78" s="226"/>
      <c r="N78" s="226"/>
      <c r="O78" s="226"/>
      <c r="P78" s="226"/>
      <c r="Q78" s="34"/>
      <c r="R78" s="35"/>
      <c r="T78" s="115"/>
      <c r="U78" s="115"/>
    </row>
    <row r="79" spans="2:21" s="1" customFormat="1" ht="36.950000000000003" customHeight="1">
      <c r="B79" s="33"/>
      <c r="C79" s="67" t="s">
        <v>98</v>
      </c>
      <c r="D79" s="34"/>
      <c r="E79" s="34"/>
      <c r="F79" s="204" t="str">
        <f>F7</f>
        <v>03 - SO - 03 Úprava oplocení (bez obchodních názvů)</v>
      </c>
      <c r="G79" s="227"/>
      <c r="H79" s="227"/>
      <c r="I79" s="227"/>
      <c r="J79" s="227"/>
      <c r="K79" s="227"/>
      <c r="L79" s="227"/>
      <c r="M79" s="227"/>
      <c r="N79" s="227"/>
      <c r="O79" s="227"/>
      <c r="P79" s="227"/>
      <c r="Q79" s="34"/>
      <c r="R79" s="35"/>
      <c r="T79" s="115"/>
      <c r="U79" s="115"/>
    </row>
    <row r="80" spans="2:21" s="1" customFormat="1" ht="6.95" customHeight="1"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  <c r="T80" s="115"/>
      <c r="U80" s="115"/>
    </row>
    <row r="81" spans="2:47" s="1" customFormat="1" ht="18" customHeight="1">
      <c r="B81" s="33"/>
      <c r="C81" s="30" t="s">
        <v>24</v>
      </c>
      <c r="D81" s="34"/>
      <c r="E81" s="34"/>
      <c r="F81" s="28" t="str">
        <f>F9</f>
        <v>Hlušice</v>
      </c>
      <c r="G81" s="34"/>
      <c r="H81" s="34"/>
      <c r="I81" s="34"/>
      <c r="J81" s="34"/>
      <c r="K81" s="30" t="s">
        <v>26</v>
      </c>
      <c r="L81" s="34"/>
      <c r="M81" s="228" t="str">
        <f>IF(O9="","",O9)</f>
        <v>21. 11. 2016</v>
      </c>
      <c r="N81" s="228"/>
      <c r="O81" s="228"/>
      <c r="P81" s="228"/>
      <c r="Q81" s="34"/>
      <c r="R81" s="35"/>
      <c r="T81" s="115"/>
      <c r="U81" s="115"/>
    </row>
    <row r="82" spans="2:47" s="1" customFormat="1" ht="6.95" customHeight="1"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  <c r="T82" s="115"/>
      <c r="U82" s="115"/>
    </row>
    <row r="83" spans="2:47" s="1" customFormat="1">
      <c r="B83" s="33"/>
      <c r="C83" s="30" t="s">
        <v>28</v>
      </c>
      <c r="D83" s="34"/>
      <c r="E83" s="34"/>
      <c r="F83" s="28" t="str">
        <f>E12</f>
        <v>SŠTŘ, Nový Bydžov, Dr. M. Tyrše 112</v>
      </c>
      <c r="G83" s="34"/>
      <c r="H83" s="34"/>
      <c r="I83" s="34"/>
      <c r="J83" s="34"/>
      <c r="K83" s="30" t="s">
        <v>34</v>
      </c>
      <c r="L83" s="34"/>
      <c r="M83" s="190" t="str">
        <f>E18</f>
        <v xml:space="preserve"> </v>
      </c>
      <c r="N83" s="190"/>
      <c r="O83" s="190"/>
      <c r="P83" s="190"/>
      <c r="Q83" s="190"/>
      <c r="R83" s="35"/>
      <c r="T83" s="115"/>
      <c r="U83" s="115"/>
    </row>
    <row r="84" spans="2:47" s="1" customFormat="1" ht="14.45" customHeight="1">
      <c r="B84" s="33"/>
      <c r="C84" s="30" t="s">
        <v>32</v>
      </c>
      <c r="D84" s="34"/>
      <c r="E84" s="34"/>
      <c r="F84" s="28" t="str">
        <f>IF(E15="","",E15)</f>
        <v xml:space="preserve"> </v>
      </c>
      <c r="G84" s="34"/>
      <c r="H84" s="34"/>
      <c r="I84" s="34"/>
      <c r="J84" s="34"/>
      <c r="K84" s="30" t="s">
        <v>36</v>
      </c>
      <c r="L84" s="34"/>
      <c r="M84" s="190" t="str">
        <f>E21</f>
        <v>Hájková Blanka</v>
      </c>
      <c r="N84" s="190"/>
      <c r="O84" s="190"/>
      <c r="P84" s="190"/>
      <c r="Q84" s="190"/>
      <c r="R84" s="35"/>
      <c r="T84" s="115"/>
      <c r="U84" s="115"/>
    </row>
    <row r="85" spans="2:47" s="1" customFormat="1" ht="10.35" customHeight="1"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  <c r="T85" s="115"/>
      <c r="U85" s="115"/>
    </row>
    <row r="86" spans="2:47" s="1" customFormat="1" ht="29.25" customHeight="1">
      <c r="B86" s="33"/>
      <c r="C86" s="233" t="s">
        <v>103</v>
      </c>
      <c r="D86" s="234"/>
      <c r="E86" s="234"/>
      <c r="F86" s="234"/>
      <c r="G86" s="234"/>
      <c r="H86" s="104"/>
      <c r="I86" s="104"/>
      <c r="J86" s="104"/>
      <c r="K86" s="104"/>
      <c r="L86" s="104"/>
      <c r="M86" s="104"/>
      <c r="N86" s="233" t="s">
        <v>104</v>
      </c>
      <c r="O86" s="234"/>
      <c r="P86" s="234"/>
      <c r="Q86" s="234"/>
      <c r="R86" s="35"/>
      <c r="T86" s="115"/>
      <c r="U86" s="115"/>
    </row>
    <row r="87" spans="2:47" s="1" customFormat="1" ht="10.35" customHeight="1"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  <c r="T87" s="115"/>
      <c r="U87" s="115"/>
    </row>
    <row r="88" spans="2:47" s="1" customFormat="1" ht="29.25" customHeight="1">
      <c r="B88" s="33"/>
      <c r="C88" s="116" t="s">
        <v>105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221">
        <f>N119</f>
        <v>159642.80999999997</v>
      </c>
      <c r="O88" s="235"/>
      <c r="P88" s="235"/>
      <c r="Q88" s="235"/>
      <c r="R88" s="35"/>
      <c r="T88" s="115"/>
      <c r="U88" s="115"/>
      <c r="AU88" s="19" t="s">
        <v>106</v>
      </c>
    </row>
    <row r="89" spans="2:47" s="6" customFormat="1" ht="24.95" customHeight="1">
      <c r="B89" s="117"/>
      <c r="C89" s="118"/>
      <c r="D89" s="119" t="s">
        <v>107</v>
      </c>
      <c r="E89" s="118"/>
      <c r="F89" s="118"/>
      <c r="G89" s="118"/>
      <c r="H89" s="118"/>
      <c r="I89" s="118"/>
      <c r="J89" s="118"/>
      <c r="K89" s="118"/>
      <c r="L89" s="118"/>
      <c r="M89" s="118"/>
      <c r="N89" s="236">
        <f>N120</f>
        <v>159642.80999999997</v>
      </c>
      <c r="O89" s="237"/>
      <c r="P89" s="237"/>
      <c r="Q89" s="237"/>
      <c r="R89" s="120"/>
      <c r="T89" s="121"/>
      <c r="U89" s="121"/>
    </row>
    <row r="90" spans="2:47" s="7" customFormat="1" ht="19.899999999999999" customHeight="1">
      <c r="B90" s="122"/>
      <c r="C90" s="123"/>
      <c r="D90" s="124" t="s">
        <v>108</v>
      </c>
      <c r="E90" s="123"/>
      <c r="F90" s="123"/>
      <c r="G90" s="123"/>
      <c r="H90" s="123"/>
      <c r="I90" s="123"/>
      <c r="J90" s="123"/>
      <c r="K90" s="123"/>
      <c r="L90" s="123"/>
      <c r="M90" s="123"/>
      <c r="N90" s="238">
        <f>N121</f>
        <v>24918.369999999995</v>
      </c>
      <c r="O90" s="239"/>
      <c r="P90" s="239"/>
      <c r="Q90" s="239"/>
      <c r="R90" s="125"/>
      <c r="T90" s="126"/>
      <c r="U90" s="126"/>
    </row>
    <row r="91" spans="2:47" s="7" customFormat="1" ht="19.899999999999999" customHeight="1">
      <c r="B91" s="122"/>
      <c r="C91" s="123"/>
      <c r="D91" s="124" t="s">
        <v>109</v>
      </c>
      <c r="E91" s="123"/>
      <c r="F91" s="123"/>
      <c r="G91" s="123"/>
      <c r="H91" s="123"/>
      <c r="I91" s="123"/>
      <c r="J91" s="123"/>
      <c r="K91" s="123"/>
      <c r="L91" s="123"/>
      <c r="M91" s="123"/>
      <c r="N91" s="238">
        <f>N140</f>
        <v>18628.5</v>
      </c>
      <c r="O91" s="239"/>
      <c r="P91" s="239"/>
      <c r="Q91" s="239"/>
      <c r="R91" s="125"/>
      <c r="T91" s="126"/>
      <c r="U91" s="126"/>
    </row>
    <row r="92" spans="2:47" s="7" customFormat="1" ht="19.899999999999999" customHeight="1">
      <c r="B92" s="122"/>
      <c r="C92" s="123"/>
      <c r="D92" s="124" t="s">
        <v>110</v>
      </c>
      <c r="E92" s="123"/>
      <c r="F92" s="123"/>
      <c r="G92" s="123"/>
      <c r="H92" s="123"/>
      <c r="I92" s="123"/>
      <c r="J92" s="123"/>
      <c r="K92" s="123"/>
      <c r="L92" s="123"/>
      <c r="M92" s="123"/>
      <c r="N92" s="238">
        <f>N146</f>
        <v>91252.099999999991</v>
      </c>
      <c r="O92" s="239"/>
      <c r="P92" s="239"/>
      <c r="Q92" s="239"/>
      <c r="R92" s="125"/>
      <c r="T92" s="126"/>
      <c r="U92" s="126"/>
    </row>
    <row r="93" spans="2:47" s="7" customFormat="1" ht="19.899999999999999" customHeight="1">
      <c r="B93" s="122"/>
      <c r="C93" s="123"/>
      <c r="D93" s="124" t="s">
        <v>111</v>
      </c>
      <c r="E93" s="123"/>
      <c r="F93" s="123"/>
      <c r="G93" s="123"/>
      <c r="H93" s="123"/>
      <c r="I93" s="123"/>
      <c r="J93" s="123"/>
      <c r="K93" s="123"/>
      <c r="L93" s="123"/>
      <c r="M93" s="123"/>
      <c r="N93" s="238">
        <f>N157</f>
        <v>14984</v>
      </c>
      <c r="O93" s="239"/>
      <c r="P93" s="239"/>
      <c r="Q93" s="239"/>
      <c r="R93" s="125"/>
      <c r="T93" s="126"/>
      <c r="U93" s="126"/>
    </row>
    <row r="94" spans="2:47" s="7" customFormat="1" ht="19.899999999999999" customHeight="1">
      <c r="B94" s="122"/>
      <c r="C94" s="123"/>
      <c r="D94" s="124" t="s">
        <v>112</v>
      </c>
      <c r="E94" s="123"/>
      <c r="F94" s="123"/>
      <c r="G94" s="123"/>
      <c r="H94" s="123"/>
      <c r="I94" s="123"/>
      <c r="J94" s="123"/>
      <c r="K94" s="123"/>
      <c r="L94" s="123"/>
      <c r="M94" s="123"/>
      <c r="N94" s="238">
        <f>N162</f>
        <v>1904.9</v>
      </c>
      <c r="O94" s="239"/>
      <c r="P94" s="239"/>
      <c r="Q94" s="239"/>
      <c r="R94" s="125"/>
      <c r="T94" s="126"/>
      <c r="U94" s="126"/>
    </row>
    <row r="95" spans="2:47" s="7" customFormat="1" ht="19.899999999999999" customHeight="1">
      <c r="B95" s="122"/>
      <c r="C95" s="123"/>
      <c r="D95" s="124" t="s">
        <v>113</v>
      </c>
      <c r="E95" s="123"/>
      <c r="F95" s="123"/>
      <c r="G95" s="123"/>
      <c r="H95" s="123"/>
      <c r="I95" s="123"/>
      <c r="J95" s="123"/>
      <c r="K95" s="123"/>
      <c r="L95" s="123"/>
      <c r="M95" s="123"/>
      <c r="N95" s="238">
        <f>N170</f>
        <v>1091.54</v>
      </c>
      <c r="O95" s="239"/>
      <c r="P95" s="239"/>
      <c r="Q95" s="239"/>
      <c r="R95" s="125"/>
      <c r="T95" s="126"/>
      <c r="U95" s="126"/>
    </row>
    <row r="96" spans="2:47" s="7" customFormat="1" ht="19.899999999999999" customHeight="1">
      <c r="B96" s="122"/>
      <c r="C96" s="123"/>
      <c r="D96" s="124" t="s">
        <v>114</v>
      </c>
      <c r="E96" s="123"/>
      <c r="F96" s="123"/>
      <c r="G96" s="123"/>
      <c r="H96" s="123"/>
      <c r="I96" s="123"/>
      <c r="J96" s="123"/>
      <c r="K96" s="123"/>
      <c r="L96" s="123"/>
      <c r="M96" s="123"/>
      <c r="N96" s="238">
        <f>N176</f>
        <v>6863.4</v>
      </c>
      <c r="O96" s="239"/>
      <c r="P96" s="239"/>
      <c r="Q96" s="239"/>
      <c r="R96" s="125"/>
      <c r="T96" s="126"/>
      <c r="U96" s="126"/>
    </row>
    <row r="97" spans="2:65" s="1" customFormat="1" ht="21.75" customHeight="1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5"/>
      <c r="T97" s="115"/>
      <c r="U97" s="115"/>
    </row>
    <row r="98" spans="2:65" s="1" customFormat="1" ht="29.25" customHeight="1">
      <c r="B98" s="33"/>
      <c r="C98" s="116" t="s">
        <v>115</v>
      </c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235">
        <f>ROUND(N99+N100,2)</f>
        <v>3512.15</v>
      </c>
      <c r="O98" s="240"/>
      <c r="P98" s="240"/>
      <c r="Q98" s="240"/>
      <c r="R98" s="35"/>
      <c r="T98" s="127"/>
      <c r="U98" s="128" t="s">
        <v>42</v>
      </c>
    </row>
    <row r="99" spans="2:65" s="1" customFormat="1" ht="18" customHeight="1">
      <c r="B99" s="33"/>
      <c r="C99" s="34"/>
      <c r="D99" s="241" t="s">
        <v>116</v>
      </c>
      <c r="E99" s="241"/>
      <c r="F99" s="241"/>
      <c r="G99" s="241"/>
      <c r="H99" s="241"/>
      <c r="I99" s="34"/>
      <c r="J99" s="34"/>
      <c r="K99" s="34"/>
      <c r="L99" s="34"/>
      <c r="M99" s="34"/>
      <c r="N99" s="238">
        <v>3192.86</v>
      </c>
      <c r="O99" s="238"/>
      <c r="P99" s="238"/>
      <c r="Q99" s="238"/>
      <c r="R99" s="35"/>
      <c r="S99" s="129"/>
      <c r="T99" s="130"/>
      <c r="U99" s="131" t="s">
        <v>43</v>
      </c>
      <c r="V99" s="132"/>
      <c r="W99" s="132"/>
      <c r="X99" s="132"/>
      <c r="Y99" s="132"/>
      <c r="Z99" s="132"/>
      <c r="AA99" s="132"/>
      <c r="AB99" s="132"/>
      <c r="AC99" s="132"/>
      <c r="AD99" s="132"/>
      <c r="AE99" s="132"/>
      <c r="AF99" s="132"/>
      <c r="AG99" s="132"/>
      <c r="AH99" s="132"/>
      <c r="AI99" s="132"/>
      <c r="AJ99" s="132"/>
      <c r="AK99" s="132"/>
      <c r="AL99" s="132"/>
      <c r="AM99" s="132"/>
      <c r="AN99" s="132"/>
      <c r="AO99" s="132"/>
      <c r="AP99" s="132"/>
      <c r="AQ99" s="132"/>
      <c r="AR99" s="132"/>
      <c r="AS99" s="132"/>
      <c r="AT99" s="132"/>
      <c r="AU99" s="132"/>
      <c r="AV99" s="132"/>
      <c r="AW99" s="132"/>
      <c r="AX99" s="132"/>
      <c r="AY99" s="133" t="s">
        <v>117</v>
      </c>
      <c r="AZ99" s="132"/>
      <c r="BA99" s="132"/>
      <c r="BB99" s="132"/>
      <c r="BC99" s="132"/>
      <c r="BD99" s="132"/>
      <c r="BE99" s="134">
        <f>IF(U99="základní",N99,0)</f>
        <v>3192.86</v>
      </c>
      <c r="BF99" s="134">
        <f>IF(U99="snížená",N99,0)</f>
        <v>0</v>
      </c>
      <c r="BG99" s="134">
        <f>IF(U99="zákl. přenesená",N99,0)</f>
        <v>0</v>
      </c>
      <c r="BH99" s="134">
        <f>IF(U99="sníž. přenesená",N99,0)</f>
        <v>0</v>
      </c>
      <c r="BI99" s="134">
        <f>IF(U99="nulová",N99,0)</f>
        <v>0</v>
      </c>
      <c r="BJ99" s="133" t="s">
        <v>23</v>
      </c>
      <c r="BK99" s="132"/>
      <c r="BL99" s="132"/>
      <c r="BM99" s="132"/>
    </row>
    <row r="100" spans="2:65" s="1" customFormat="1" ht="18" customHeight="1">
      <c r="B100" s="33"/>
      <c r="C100" s="34"/>
      <c r="D100" s="241" t="s">
        <v>118</v>
      </c>
      <c r="E100" s="241"/>
      <c r="F100" s="241"/>
      <c r="G100" s="241"/>
      <c r="H100" s="241"/>
      <c r="I100" s="34"/>
      <c r="J100" s="34"/>
      <c r="K100" s="34"/>
      <c r="L100" s="34"/>
      <c r="M100" s="34"/>
      <c r="N100" s="238">
        <v>319.29000000000002</v>
      </c>
      <c r="O100" s="238"/>
      <c r="P100" s="238"/>
      <c r="Q100" s="238"/>
      <c r="R100" s="35"/>
      <c r="S100" s="129"/>
      <c r="T100" s="135"/>
      <c r="U100" s="136" t="s">
        <v>43</v>
      </c>
      <c r="V100" s="132"/>
      <c r="W100" s="132"/>
      <c r="X100" s="132"/>
      <c r="Y100" s="132"/>
      <c r="Z100" s="132"/>
      <c r="AA100" s="132"/>
      <c r="AB100" s="132"/>
      <c r="AC100" s="132"/>
      <c r="AD100" s="132"/>
      <c r="AE100" s="132"/>
      <c r="AF100" s="132"/>
      <c r="AG100" s="132"/>
      <c r="AH100" s="132"/>
      <c r="AI100" s="132"/>
      <c r="AJ100" s="132"/>
      <c r="AK100" s="132"/>
      <c r="AL100" s="132"/>
      <c r="AM100" s="132"/>
      <c r="AN100" s="132"/>
      <c r="AO100" s="132"/>
      <c r="AP100" s="132"/>
      <c r="AQ100" s="132"/>
      <c r="AR100" s="132"/>
      <c r="AS100" s="132"/>
      <c r="AT100" s="132"/>
      <c r="AU100" s="132"/>
      <c r="AV100" s="132"/>
      <c r="AW100" s="132"/>
      <c r="AX100" s="132"/>
      <c r="AY100" s="133" t="s">
        <v>117</v>
      </c>
      <c r="AZ100" s="132"/>
      <c r="BA100" s="132"/>
      <c r="BB100" s="132"/>
      <c r="BC100" s="132"/>
      <c r="BD100" s="132"/>
      <c r="BE100" s="134">
        <f>IF(U100="základní",N100,0)</f>
        <v>319.29000000000002</v>
      </c>
      <c r="BF100" s="134">
        <f>IF(U100="snížená",N100,0)</f>
        <v>0</v>
      </c>
      <c r="BG100" s="134">
        <f>IF(U100="zákl. přenesená",N100,0)</f>
        <v>0</v>
      </c>
      <c r="BH100" s="134">
        <f>IF(U100="sníž. přenesená",N100,0)</f>
        <v>0</v>
      </c>
      <c r="BI100" s="134">
        <f>IF(U100="nulová",N100,0)</f>
        <v>0</v>
      </c>
      <c r="BJ100" s="133" t="s">
        <v>23</v>
      </c>
      <c r="BK100" s="132"/>
      <c r="BL100" s="132"/>
      <c r="BM100" s="132"/>
    </row>
    <row r="101" spans="2:65" s="1" customFormat="1" ht="18" customHeight="1"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5"/>
      <c r="T101" s="115"/>
      <c r="U101" s="115"/>
    </row>
    <row r="102" spans="2:65" s="1" customFormat="1" ht="29.25" customHeight="1">
      <c r="B102" s="33"/>
      <c r="C102" s="103" t="s">
        <v>90</v>
      </c>
      <c r="D102" s="104"/>
      <c r="E102" s="104"/>
      <c r="F102" s="104"/>
      <c r="G102" s="104"/>
      <c r="H102" s="104"/>
      <c r="I102" s="104"/>
      <c r="J102" s="104"/>
      <c r="K102" s="104"/>
      <c r="L102" s="222">
        <f>ROUND(SUM(N88+N98),2)</f>
        <v>163154.96</v>
      </c>
      <c r="M102" s="222"/>
      <c r="N102" s="222"/>
      <c r="O102" s="222"/>
      <c r="P102" s="222"/>
      <c r="Q102" s="222"/>
      <c r="R102" s="35"/>
      <c r="T102" s="115"/>
      <c r="U102" s="115"/>
    </row>
    <row r="103" spans="2:65" s="1" customFormat="1" ht="6.95" customHeight="1">
      <c r="B103" s="57"/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  <c r="N103" s="58"/>
      <c r="O103" s="58"/>
      <c r="P103" s="58"/>
      <c r="Q103" s="58"/>
      <c r="R103" s="59"/>
      <c r="T103" s="115"/>
      <c r="U103" s="115"/>
    </row>
    <row r="107" spans="2:65" s="1" customFormat="1" ht="6.95" customHeight="1"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2"/>
    </row>
    <row r="108" spans="2:65" s="1" customFormat="1" ht="36.950000000000003" customHeight="1">
      <c r="B108" s="33"/>
      <c r="C108" s="188" t="s">
        <v>119</v>
      </c>
      <c r="D108" s="227"/>
      <c r="E108" s="227"/>
      <c r="F108" s="227"/>
      <c r="G108" s="227"/>
      <c r="H108" s="227"/>
      <c r="I108" s="227"/>
      <c r="J108" s="227"/>
      <c r="K108" s="227"/>
      <c r="L108" s="227"/>
      <c r="M108" s="227"/>
      <c r="N108" s="227"/>
      <c r="O108" s="227"/>
      <c r="P108" s="227"/>
      <c r="Q108" s="227"/>
      <c r="R108" s="35"/>
    </row>
    <row r="109" spans="2:65" s="1" customFormat="1" ht="6.95" customHeight="1"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5"/>
    </row>
    <row r="110" spans="2:65" s="1" customFormat="1" ht="30" customHeight="1">
      <c r="B110" s="33"/>
      <c r="C110" s="30" t="s">
        <v>17</v>
      </c>
      <c r="D110" s="34"/>
      <c r="E110" s="34"/>
      <c r="F110" s="225" t="str">
        <f>F6</f>
        <v>Modernizace dílenského areálu, SŠTŘ, Nový Bydžov - Hlušice</v>
      </c>
      <c r="G110" s="226"/>
      <c r="H110" s="226"/>
      <c r="I110" s="226"/>
      <c r="J110" s="226"/>
      <c r="K110" s="226"/>
      <c r="L110" s="226"/>
      <c r="M110" s="226"/>
      <c r="N110" s="226"/>
      <c r="O110" s="226"/>
      <c r="P110" s="226"/>
      <c r="Q110" s="34"/>
      <c r="R110" s="35"/>
    </row>
    <row r="111" spans="2:65" s="1" customFormat="1" ht="36.950000000000003" customHeight="1">
      <c r="B111" s="33"/>
      <c r="C111" s="67" t="s">
        <v>98</v>
      </c>
      <c r="D111" s="34"/>
      <c r="E111" s="34"/>
      <c r="F111" s="204" t="str">
        <f>F7</f>
        <v>03 - SO - 03 Úprava oplocení (bez obchodních názvů)</v>
      </c>
      <c r="G111" s="227"/>
      <c r="H111" s="227"/>
      <c r="I111" s="227"/>
      <c r="J111" s="227"/>
      <c r="K111" s="227"/>
      <c r="L111" s="227"/>
      <c r="M111" s="227"/>
      <c r="N111" s="227"/>
      <c r="O111" s="227"/>
      <c r="P111" s="227"/>
      <c r="Q111" s="34"/>
      <c r="R111" s="35"/>
    </row>
    <row r="112" spans="2:65" s="1" customFormat="1" ht="6.95" customHeight="1"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5"/>
    </row>
    <row r="113" spans="2:65" s="1" customFormat="1" ht="18" customHeight="1">
      <c r="B113" s="33"/>
      <c r="C113" s="30" t="s">
        <v>24</v>
      </c>
      <c r="D113" s="34"/>
      <c r="E113" s="34"/>
      <c r="F113" s="28" t="str">
        <f>F9</f>
        <v>Hlušice</v>
      </c>
      <c r="G113" s="34"/>
      <c r="H113" s="34"/>
      <c r="I113" s="34"/>
      <c r="J113" s="34"/>
      <c r="K113" s="30" t="s">
        <v>26</v>
      </c>
      <c r="L113" s="34"/>
      <c r="M113" s="228" t="str">
        <f>IF(O9="","",O9)</f>
        <v>21. 11. 2016</v>
      </c>
      <c r="N113" s="228"/>
      <c r="O113" s="228"/>
      <c r="P113" s="228"/>
      <c r="Q113" s="34"/>
      <c r="R113" s="35"/>
    </row>
    <row r="114" spans="2:65" s="1" customFormat="1" ht="6.95" customHeight="1"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5"/>
    </row>
    <row r="115" spans="2:65" s="1" customFormat="1">
      <c r="B115" s="33"/>
      <c r="C115" s="30" t="s">
        <v>28</v>
      </c>
      <c r="D115" s="34"/>
      <c r="E115" s="34"/>
      <c r="F115" s="28" t="str">
        <f>E12</f>
        <v>SŠTŘ, Nový Bydžov, Dr. M. Tyrše 112</v>
      </c>
      <c r="G115" s="34"/>
      <c r="H115" s="34"/>
      <c r="I115" s="34"/>
      <c r="J115" s="34"/>
      <c r="K115" s="30" t="s">
        <v>34</v>
      </c>
      <c r="L115" s="34"/>
      <c r="M115" s="190" t="str">
        <f>E18</f>
        <v xml:space="preserve"> </v>
      </c>
      <c r="N115" s="190"/>
      <c r="O115" s="190"/>
      <c r="P115" s="190"/>
      <c r="Q115" s="190"/>
      <c r="R115" s="35"/>
    </row>
    <row r="116" spans="2:65" s="1" customFormat="1" ht="14.45" customHeight="1">
      <c r="B116" s="33"/>
      <c r="C116" s="30" t="s">
        <v>32</v>
      </c>
      <c r="D116" s="34"/>
      <c r="E116" s="34"/>
      <c r="F116" s="28" t="str">
        <f>IF(E15="","",E15)</f>
        <v xml:space="preserve"> </v>
      </c>
      <c r="G116" s="34"/>
      <c r="H116" s="34"/>
      <c r="I116" s="34"/>
      <c r="J116" s="34"/>
      <c r="K116" s="30" t="s">
        <v>36</v>
      </c>
      <c r="L116" s="34"/>
      <c r="M116" s="190" t="str">
        <f>E21</f>
        <v>Hájková Blanka</v>
      </c>
      <c r="N116" s="190"/>
      <c r="O116" s="190"/>
      <c r="P116" s="190"/>
      <c r="Q116" s="190"/>
      <c r="R116" s="35"/>
    </row>
    <row r="117" spans="2:65" s="1" customFormat="1" ht="10.35" customHeight="1"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5"/>
    </row>
    <row r="118" spans="2:65" s="8" customFormat="1" ht="29.25" customHeight="1">
      <c r="B118" s="137"/>
      <c r="C118" s="138" t="s">
        <v>120</v>
      </c>
      <c r="D118" s="139" t="s">
        <v>121</v>
      </c>
      <c r="E118" s="139" t="s">
        <v>60</v>
      </c>
      <c r="F118" s="242" t="s">
        <v>122</v>
      </c>
      <c r="G118" s="242"/>
      <c r="H118" s="242"/>
      <c r="I118" s="242"/>
      <c r="J118" s="139" t="s">
        <v>123</v>
      </c>
      <c r="K118" s="139" t="s">
        <v>124</v>
      </c>
      <c r="L118" s="243" t="s">
        <v>125</v>
      </c>
      <c r="M118" s="243"/>
      <c r="N118" s="242" t="s">
        <v>104</v>
      </c>
      <c r="O118" s="242"/>
      <c r="P118" s="242"/>
      <c r="Q118" s="244"/>
      <c r="R118" s="140"/>
      <c r="T118" s="78" t="s">
        <v>126</v>
      </c>
      <c r="U118" s="79" t="s">
        <v>42</v>
      </c>
      <c r="V118" s="79" t="s">
        <v>127</v>
      </c>
      <c r="W118" s="79" t="s">
        <v>128</v>
      </c>
      <c r="X118" s="79" t="s">
        <v>129</v>
      </c>
      <c r="Y118" s="79" t="s">
        <v>130</v>
      </c>
      <c r="Z118" s="79" t="s">
        <v>131</v>
      </c>
      <c r="AA118" s="80" t="s">
        <v>132</v>
      </c>
    </row>
    <row r="119" spans="2:65" s="1" customFormat="1" ht="29.25" customHeight="1">
      <c r="B119" s="33"/>
      <c r="C119" s="82" t="s">
        <v>100</v>
      </c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257">
        <f>BK119</f>
        <v>159642.80999999997</v>
      </c>
      <c r="O119" s="258"/>
      <c r="P119" s="258"/>
      <c r="Q119" s="258"/>
      <c r="R119" s="35"/>
      <c r="T119" s="81"/>
      <c r="U119" s="49"/>
      <c r="V119" s="49"/>
      <c r="W119" s="141">
        <f>W120</f>
        <v>106.02091799999999</v>
      </c>
      <c r="X119" s="49"/>
      <c r="Y119" s="141">
        <f>Y120</f>
        <v>15.2524423</v>
      </c>
      <c r="Z119" s="49"/>
      <c r="AA119" s="142">
        <f>AA120</f>
        <v>0.58324200000000004</v>
      </c>
      <c r="AT119" s="19" t="s">
        <v>77</v>
      </c>
      <c r="AU119" s="19" t="s">
        <v>106</v>
      </c>
      <c r="BK119" s="143">
        <f>BK120</f>
        <v>159642.80999999997</v>
      </c>
    </row>
    <row r="120" spans="2:65" s="9" customFormat="1" ht="37.35" customHeight="1">
      <c r="B120" s="144"/>
      <c r="C120" s="145"/>
      <c r="D120" s="146" t="s">
        <v>107</v>
      </c>
      <c r="E120" s="146"/>
      <c r="F120" s="146"/>
      <c r="G120" s="146"/>
      <c r="H120" s="146"/>
      <c r="I120" s="146"/>
      <c r="J120" s="146"/>
      <c r="K120" s="146"/>
      <c r="L120" s="146"/>
      <c r="M120" s="146"/>
      <c r="N120" s="259">
        <f>BK120</f>
        <v>159642.80999999997</v>
      </c>
      <c r="O120" s="236"/>
      <c r="P120" s="236"/>
      <c r="Q120" s="236"/>
      <c r="R120" s="147"/>
      <c r="T120" s="148"/>
      <c r="U120" s="145"/>
      <c r="V120" s="145"/>
      <c r="W120" s="149">
        <f>W121+W140+W146+W157+W162+W170+W176</f>
        <v>106.02091799999999</v>
      </c>
      <c r="X120" s="145"/>
      <c r="Y120" s="149">
        <f>Y121+Y140+Y146+Y157+Y162+Y170+Y176</f>
        <v>15.2524423</v>
      </c>
      <c r="Z120" s="145"/>
      <c r="AA120" s="150">
        <f>AA121+AA140+AA146+AA157+AA162+AA170+AA176</f>
        <v>0.58324200000000004</v>
      </c>
      <c r="AR120" s="151" t="s">
        <v>23</v>
      </c>
      <c r="AT120" s="152" t="s">
        <v>77</v>
      </c>
      <c r="AU120" s="152" t="s">
        <v>78</v>
      </c>
      <c r="AY120" s="151" t="s">
        <v>133</v>
      </c>
      <c r="BK120" s="153">
        <f>BK121+BK140+BK146+BK157+BK162+BK170+BK176</f>
        <v>159642.80999999997</v>
      </c>
    </row>
    <row r="121" spans="2:65" s="9" customFormat="1" ht="19.899999999999999" customHeight="1">
      <c r="B121" s="144"/>
      <c r="C121" s="145"/>
      <c r="D121" s="154" t="s">
        <v>108</v>
      </c>
      <c r="E121" s="154"/>
      <c r="F121" s="154"/>
      <c r="G121" s="154"/>
      <c r="H121" s="154"/>
      <c r="I121" s="154"/>
      <c r="J121" s="154"/>
      <c r="K121" s="154"/>
      <c r="L121" s="154"/>
      <c r="M121" s="154"/>
      <c r="N121" s="260">
        <f>BK121</f>
        <v>24918.369999999995</v>
      </c>
      <c r="O121" s="261"/>
      <c r="P121" s="261"/>
      <c r="Q121" s="261"/>
      <c r="R121" s="147"/>
      <c r="T121" s="148"/>
      <c r="U121" s="145"/>
      <c r="V121" s="145"/>
      <c r="W121" s="149">
        <f>SUM(W122:W139)</f>
        <v>57.964260000000003</v>
      </c>
      <c r="X121" s="145"/>
      <c r="Y121" s="149">
        <f>SUM(Y122:Y139)</f>
        <v>0</v>
      </c>
      <c r="Z121" s="145"/>
      <c r="AA121" s="150">
        <f>SUM(AA122:AA139)</f>
        <v>0</v>
      </c>
      <c r="AR121" s="151" t="s">
        <v>23</v>
      </c>
      <c r="AT121" s="152" t="s">
        <v>77</v>
      </c>
      <c r="AU121" s="152" t="s">
        <v>23</v>
      </c>
      <c r="AY121" s="151" t="s">
        <v>133</v>
      </c>
      <c r="BK121" s="153">
        <f>SUM(BK122:BK139)</f>
        <v>24918.369999999995</v>
      </c>
    </row>
    <row r="122" spans="2:65" s="1" customFormat="1" ht="31.5" customHeight="1">
      <c r="B122" s="33"/>
      <c r="C122" s="155" t="s">
        <v>23</v>
      </c>
      <c r="D122" s="155" t="s">
        <v>134</v>
      </c>
      <c r="E122" s="156" t="s">
        <v>135</v>
      </c>
      <c r="F122" s="245" t="s">
        <v>136</v>
      </c>
      <c r="G122" s="245"/>
      <c r="H122" s="245"/>
      <c r="I122" s="245"/>
      <c r="J122" s="157" t="s">
        <v>137</v>
      </c>
      <c r="K122" s="158">
        <v>6.57</v>
      </c>
      <c r="L122" s="246">
        <v>1150</v>
      </c>
      <c r="M122" s="246"/>
      <c r="N122" s="246">
        <f>ROUND(L122*K122,2)</f>
        <v>7555.5</v>
      </c>
      <c r="O122" s="246"/>
      <c r="P122" s="246"/>
      <c r="Q122" s="246"/>
      <c r="R122" s="35"/>
      <c r="T122" s="159" t="s">
        <v>21</v>
      </c>
      <c r="U122" s="42" t="s">
        <v>43</v>
      </c>
      <c r="V122" s="160">
        <v>4.62</v>
      </c>
      <c r="W122" s="160">
        <f>V122*K122</f>
        <v>30.353400000000001</v>
      </c>
      <c r="X122" s="160">
        <v>0</v>
      </c>
      <c r="Y122" s="160">
        <f>X122*K122</f>
        <v>0</v>
      </c>
      <c r="Z122" s="160">
        <v>0</v>
      </c>
      <c r="AA122" s="161">
        <f>Z122*K122</f>
        <v>0</v>
      </c>
      <c r="AR122" s="19" t="s">
        <v>138</v>
      </c>
      <c r="AT122" s="19" t="s">
        <v>134</v>
      </c>
      <c r="AU122" s="19" t="s">
        <v>96</v>
      </c>
      <c r="AY122" s="19" t="s">
        <v>133</v>
      </c>
      <c r="BE122" s="162">
        <f>IF(U122="základní",N122,0)</f>
        <v>7555.5</v>
      </c>
      <c r="BF122" s="162">
        <f>IF(U122="snížená",N122,0)</f>
        <v>0</v>
      </c>
      <c r="BG122" s="162">
        <f>IF(U122="zákl. přenesená",N122,0)</f>
        <v>0</v>
      </c>
      <c r="BH122" s="162">
        <f>IF(U122="sníž. přenesená",N122,0)</f>
        <v>0</v>
      </c>
      <c r="BI122" s="162">
        <f>IF(U122="nulová",N122,0)</f>
        <v>0</v>
      </c>
      <c r="BJ122" s="19" t="s">
        <v>23</v>
      </c>
      <c r="BK122" s="162">
        <f>ROUND(L122*K122,2)</f>
        <v>7555.5</v>
      </c>
      <c r="BL122" s="19" t="s">
        <v>138</v>
      </c>
      <c r="BM122" s="19" t="s">
        <v>139</v>
      </c>
    </row>
    <row r="123" spans="2:65" s="10" customFormat="1" ht="22.5" customHeight="1">
      <c r="B123" s="163"/>
      <c r="C123" s="164"/>
      <c r="D123" s="164"/>
      <c r="E123" s="165" t="s">
        <v>21</v>
      </c>
      <c r="F123" s="247" t="s">
        <v>140</v>
      </c>
      <c r="G123" s="248"/>
      <c r="H123" s="248"/>
      <c r="I123" s="248"/>
      <c r="J123" s="164"/>
      <c r="K123" s="166">
        <v>6.57</v>
      </c>
      <c r="L123" s="164"/>
      <c r="M123" s="164"/>
      <c r="N123" s="164"/>
      <c r="O123" s="164"/>
      <c r="P123" s="164"/>
      <c r="Q123" s="164"/>
      <c r="R123" s="167"/>
      <c r="T123" s="168"/>
      <c r="U123" s="164"/>
      <c r="V123" s="164"/>
      <c r="W123" s="164"/>
      <c r="X123" s="164"/>
      <c r="Y123" s="164"/>
      <c r="Z123" s="164"/>
      <c r="AA123" s="169"/>
      <c r="AT123" s="170" t="s">
        <v>141</v>
      </c>
      <c r="AU123" s="170" t="s">
        <v>96</v>
      </c>
      <c r="AV123" s="10" t="s">
        <v>96</v>
      </c>
      <c r="AW123" s="10" t="s">
        <v>35</v>
      </c>
      <c r="AX123" s="10" t="s">
        <v>23</v>
      </c>
      <c r="AY123" s="170" t="s">
        <v>133</v>
      </c>
    </row>
    <row r="124" spans="2:65" s="1" customFormat="1" ht="31.5" customHeight="1">
      <c r="B124" s="33"/>
      <c r="C124" s="155" t="s">
        <v>96</v>
      </c>
      <c r="D124" s="155" t="s">
        <v>134</v>
      </c>
      <c r="E124" s="156" t="s">
        <v>142</v>
      </c>
      <c r="F124" s="245" t="s">
        <v>143</v>
      </c>
      <c r="G124" s="245"/>
      <c r="H124" s="245"/>
      <c r="I124" s="245"/>
      <c r="J124" s="157" t="s">
        <v>137</v>
      </c>
      <c r="K124" s="158">
        <v>6.57</v>
      </c>
      <c r="L124" s="246">
        <v>73.8</v>
      </c>
      <c r="M124" s="246"/>
      <c r="N124" s="246">
        <f>ROUND(L124*K124,2)</f>
        <v>484.87</v>
      </c>
      <c r="O124" s="246"/>
      <c r="P124" s="246"/>
      <c r="Q124" s="246"/>
      <c r="R124" s="35"/>
      <c r="T124" s="159" t="s">
        <v>21</v>
      </c>
      <c r="U124" s="42" t="s">
        <v>43</v>
      </c>
      <c r="V124" s="160">
        <v>0.34499999999999997</v>
      </c>
      <c r="W124" s="160">
        <f>V124*K124</f>
        <v>2.2666499999999998</v>
      </c>
      <c r="X124" s="160">
        <v>0</v>
      </c>
      <c r="Y124" s="160">
        <f>X124*K124</f>
        <v>0</v>
      </c>
      <c r="Z124" s="160">
        <v>0</v>
      </c>
      <c r="AA124" s="161">
        <f>Z124*K124</f>
        <v>0</v>
      </c>
      <c r="AR124" s="19" t="s">
        <v>138</v>
      </c>
      <c r="AT124" s="19" t="s">
        <v>134</v>
      </c>
      <c r="AU124" s="19" t="s">
        <v>96</v>
      </c>
      <c r="AY124" s="19" t="s">
        <v>133</v>
      </c>
      <c r="BE124" s="162">
        <f>IF(U124="základní",N124,0)</f>
        <v>484.87</v>
      </c>
      <c r="BF124" s="162">
        <f>IF(U124="snížená",N124,0)</f>
        <v>0</v>
      </c>
      <c r="BG124" s="162">
        <f>IF(U124="zákl. přenesená",N124,0)</f>
        <v>0</v>
      </c>
      <c r="BH124" s="162">
        <f>IF(U124="sníž. přenesená",N124,0)</f>
        <v>0</v>
      </c>
      <c r="BI124" s="162">
        <f>IF(U124="nulová",N124,0)</f>
        <v>0</v>
      </c>
      <c r="BJ124" s="19" t="s">
        <v>23</v>
      </c>
      <c r="BK124" s="162">
        <f>ROUND(L124*K124,2)</f>
        <v>484.87</v>
      </c>
      <c r="BL124" s="19" t="s">
        <v>138</v>
      </c>
      <c r="BM124" s="19" t="s">
        <v>144</v>
      </c>
    </row>
    <row r="125" spans="2:65" s="1" customFormat="1" ht="31.5" customHeight="1">
      <c r="B125" s="33"/>
      <c r="C125" s="155" t="s">
        <v>145</v>
      </c>
      <c r="D125" s="155" t="s">
        <v>134</v>
      </c>
      <c r="E125" s="156" t="s">
        <v>146</v>
      </c>
      <c r="F125" s="245" t="s">
        <v>147</v>
      </c>
      <c r="G125" s="245"/>
      <c r="H125" s="245"/>
      <c r="I125" s="245"/>
      <c r="J125" s="157" t="s">
        <v>137</v>
      </c>
      <c r="K125" s="158">
        <v>6.57</v>
      </c>
      <c r="L125" s="246">
        <v>227</v>
      </c>
      <c r="M125" s="246"/>
      <c r="N125" s="246">
        <f>ROUND(L125*K125,2)</f>
        <v>1491.39</v>
      </c>
      <c r="O125" s="246"/>
      <c r="P125" s="246"/>
      <c r="Q125" s="246"/>
      <c r="R125" s="35"/>
      <c r="T125" s="159" t="s">
        <v>21</v>
      </c>
      <c r="U125" s="42" t="s">
        <v>43</v>
      </c>
      <c r="V125" s="160">
        <v>8.3000000000000004E-2</v>
      </c>
      <c r="W125" s="160">
        <f>V125*K125</f>
        <v>0.54531000000000007</v>
      </c>
      <c r="X125" s="160">
        <v>0</v>
      </c>
      <c r="Y125" s="160">
        <f>X125*K125</f>
        <v>0</v>
      </c>
      <c r="Z125" s="160">
        <v>0</v>
      </c>
      <c r="AA125" s="161">
        <f>Z125*K125</f>
        <v>0</v>
      </c>
      <c r="AR125" s="19" t="s">
        <v>138</v>
      </c>
      <c r="AT125" s="19" t="s">
        <v>134</v>
      </c>
      <c r="AU125" s="19" t="s">
        <v>96</v>
      </c>
      <c r="AY125" s="19" t="s">
        <v>133</v>
      </c>
      <c r="BE125" s="162">
        <f>IF(U125="základní",N125,0)</f>
        <v>1491.39</v>
      </c>
      <c r="BF125" s="162">
        <f>IF(U125="snížená",N125,0)</f>
        <v>0</v>
      </c>
      <c r="BG125" s="162">
        <f>IF(U125="zákl. přenesená",N125,0)</f>
        <v>0</v>
      </c>
      <c r="BH125" s="162">
        <f>IF(U125="sníž. přenesená",N125,0)</f>
        <v>0</v>
      </c>
      <c r="BI125" s="162">
        <f>IF(U125="nulová",N125,0)</f>
        <v>0</v>
      </c>
      <c r="BJ125" s="19" t="s">
        <v>23</v>
      </c>
      <c r="BK125" s="162">
        <f>ROUND(L125*K125,2)</f>
        <v>1491.39</v>
      </c>
      <c r="BL125" s="19" t="s">
        <v>138</v>
      </c>
      <c r="BM125" s="19" t="s">
        <v>148</v>
      </c>
    </row>
    <row r="126" spans="2:65" s="1" customFormat="1" ht="44.25" customHeight="1">
      <c r="B126" s="33"/>
      <c r="C126" s="155" t="s">
        <v>138</v>
      </c>
      <c r="D126" s="155" t="s">
        <v>134</v>
      </c>
      <c r="E126" s="156" t="s">
        <v>149</v>
      </c>
      <c r="F126" s="245" t="s">
        <v>150</v>
      </c>
      <c r="G126" s="245"/>
      <c r="H126" s="245"/>
      <c r="I126" s="245"/>
      <c r="J126" s="157" t="s">
        <v>137</v>
      </c>
      <c r="K126" s="158">
        <v>65.7</v>
      </c>
      <c r="L126" s="246">
        <v>17.2</v>
      </c>
      <c r="M126" s="246"/>
      <c r="N126" s="246">
        <f>ROUND(L126*K126,2)</f>
        <v>1130.04</v>
      </c>
      <c r="O126" s="246"/>
      <c r="P126" s="246"/>
      <c r="Q126" s="246"/>
      <c r="R126" s="35"/>
      <c r="T126" s="159" t="s">
        <v>21</v>
      </c>
      <c r="U126" s="42" t="s">
        <v>43</v>
      </c>
      <c r="V126" s="160">
        <v>4.0000000000000001E-3</v>
      </c>
      <c r="W126" s="160">
        <f>V126*K126</f>
        <v>0.26280000000000003</v>
      </c>
      <c r="X126" s="160">
        <v>0</v>
      </c>
      <c r="Y126" s="160">
        <f>X126*K126</f>
        <v>0</v>
      </c>
      <c r="Z126" s="160">
        <v>0</v>
      </c>
      <c r="AA126" s="161">
        <f>Z126*K126</f>
        <v>0</v>
      </c>
      <c r="AR126" s="19" t="s">
        <v>138</v>
      </c>
      <c r="AT126" s="19" t="s">
        <v>134</v>
      </c>
      <c r="AU126" s="19" t="s">
        <v>96</v>
      </c>
      <c r="AY126" s="19" t="s">
        <v>133</v>
      </c>
      <c r="BE126" s="162">
        <f>IF(U126="základní",N126,0)</f>
        <v>1130.04</v>
      </c>
      <c r="BF126" s="162">
        <f>IF(U126="snížená",N126,0)</f>
        <v>0</v>
      </c>
      <c r="BG126" s="162">
        <f>IF(U126="zákl. přenesená",N126,0)</f>
        <v>0</v>
      </c>
      <c r="BH126" s="162">
        <f>IF(U126="sníž. přenesená",N126,0)</f>
        <v>0</v>
      </c>
      <c r="BI126" s="162">
        <f>IF(U126="nulová",N126,0)</f>
        <v>0</v>
      </c>
      <c r="BJ126" s="19" t="s">
        <v>23</v>
      </c>
      <c r="BK126" s="162">
        <f>ROUND(L126*K126,2)</f>
        <v>1130.04</v>
      </c>
      <c r="BL126" s="19" t="s">
        <v>138</v>
      </c>
      <c r="BM126" s="19" t="s">
        <v>151</v>
      </c>
    </row>
    <row r="127" spans="2:65" s="10" customFormat="1" ht="22.5" customHeight="1">
      <c r="B127" s="163"/>
      <c r="C127" s="164"/>
      <c r="D127" s="164"/>
      <c r="E127" s="165" t="s">
        <v>21</v>
      </c>
      <c r="F127" s="247" t="s">
        <v>152</v>
      </c>
      <c r="G127" s="248"/>
      <c r="H127" s="248"/>
      <c r="I127" s="248"/>
      <c r="J127" s="164"/>
      <c r="K127" s="166">
        <v>65.7</v>
      </c>
      <c r="L127" s="164"/>
      <c r="M127" s="164"/>
      <c r="N127" s="164"/>
      <c r="O127" s="164"/>
      <c r="P127" s="164"/>
      <c r="Q127" s="164"/>
      <c r="R127" s="167"/>
      <c r="T127" s="168"/>
      <c r="U127" s="164"/>
      <c r="V127" s="164"/>
      <c r="W127" s="164"/>
      <c r="X127" s="164"/>
      <c r="Y127" s="164"/>
      <c r="Z127" s="164"/>
      <c r="AA127" s="169"/>
      <c r="AT127" s="170" t="s">
        <v>141</v>
      </c>
      <c r="AU127" s="170" t="s">
        <v>96</v>
      </c>
      <c r="AV127" s="10" t="s">
        <v>96</v>
      </c>
      <c r="AW127" s="10" t="s">
        <v>35</v>
      </c>
      <c r="AX127" s="10" t="s">
        <v>23</v>
      </c>
      <c r="AY127" s="170" t="s">
        <v>133</v>
      </c>
    </row>
    <row r="128" spans="2:65" s="1" customFormat="1" ht="22.5" customHeight="1">
      <c r="B128" s="33"/>
      <c r="C128" s="155" t="s">
        <v>153</v>
      </c>
      <c r="D128" s="155" t="s">
        <v>134</v>
      </c>
      <c r="E128" s="156" t="s">
        <v>154</v>
      </c>
      <c r="F128" s="245" t="s">
        <v>155</v>
      </c>
      <c r="G128" s="245"/>
      <c r="H128" s="245"/>
      <c r="I128" s="245"/>
      <c r="J128" s="157" t="s">
        <v>137</v>
      </c>
      <c r="K128" s="158">
        <v>6.57</v>
      </c>
      <c r="L128" s="246">
        <v>14.9</v>
      </c>
      <c r="M128" s="246"/>
      <c r="N128" s="246">
        <f>ROUND(L128*K128,2)</f>
        <v>97.89</v>
      </c>
      <c r="O128" s="246"/>
      <c r="P128" s="246"/>
      <c r="Q128" s="246"/>
      <c r="R128" s="35"/>
      <c r="T128" s="159" t="s">
        <v>21</v>
      </c>
      <c r="U128" s="42" t="s">
        <v>43</v>
      </c>
      <c r="V128" s="160">
        <v>8.9999999999999993E-3</v>
      </c>
      <c r="W128" s="160">
        <f>V128*K128</f>
        <v>5.9129999999999995E-2</v>
      </c>
      <c r="X128" s="160">
        <v>0</v>
      </c>
      <c r="Y128" s="160">
        <f>X128*K128</f>
        <v>0</v>
      </c>
      <c r="Z128" s="160">
        <v>0</v>
      </c>
      <c r="AA128" s="161">
        <f>Z128*K128</f>
        <v>0</v>
      </c>
      <c r="AR128" s="19" t="s">
        <v>138</v>
      </c>
      <c r="AT128" s="19" t="s">
        <v>134</v>
      </c>
      <c r="AU128" s="19" t="s">
        <v>96</v>
      </c>
      <c r="AY128" s="19" t="s">
        <v>133</v>
      </c>
      <c r="BE128" s="162">
        <f>IF(U128="základní",N128,0)</f>
        <v>97.89</v>
      </c>
      <c r="BF128" s="162">
        <f>IF(U128="snížená",N128,0)</f>
        <v>0</v>
      </c>
      <c r="BG128" s="162">
        <f>IF(U128="zákl. přenesená",N128,0)</f>
        <v>0</v>
      </c>
      <c r="BH128" s="162">
        <f>IF(U128="sníž. přenesená",N128,0)</f>
        <v>0</v>
      </c>
      <c r="BI128" s="162">
        <f>IF(U128="nulová",N128,0)</f>
        <v>0</v>
      </c>
      <c r="BJ128" s="19" t="s">
        <v>23</v>
      </c>
      <c r="BK128" s="162">
        <f>ROUND(L128*K128,2)</f>
        <v>97.89</v>
      </c>
      <c r="BL128" s="19" t="s">
        <v>138</v>
      </c>
      <c r="BM128" s="19" t="s">
        <v>156</v>
      </c>
    </row>
    <row r="129" spans="2:65" s="1" customFormat="1" ht="31.5" customHeight="1">
      <c r="B129" s="33"/>
      <c r="C129" s="155" t="s">
        <v>157</v>
      </c>
      <c r="D129" s="155" t="s">
        <v>134</v>
      </c>
      <c r="E129" s="156" t="s">
        <v>158</v>
      </c>
      <c r="F129" s="245" t="s">
        <v>159</v>
      </c>
      <c r="G129" s="245"/>
      <c r="H129" s="245"/>
      <c r="I129" s="245"/>
      <c r="J129" s="157" t="s">
        <v>160</v>
      </c>
      <c r="K129" s="158">
        <v>12.483000000000001</v>
      </c>
      <c r="L129" s="246">
        <v>140</v>
      </c>
      <c r="M129" s="246"/>
      <c r="N129" s="246">
        <f>ROUND(L129*K129,2)</f>
        <v>1747.62</v>
      </c>
      <c r="O129" s="246"/>
      <c r="P129" s="246"/>
      <c r="Q129" s="246"/>
      <c r="R129" s="35"/>
      <c r="T129" s="159" t="s">
        <v>21</v>
      </c>
      <c r="U129" s="42" t="s">
        <v>43</v>
      </c>
      <c r="V129" s="160">
        <v>0</v>
      </c>
      <c r="W129" s="160">
        <f>V129*K129</f>
        <v>0</v>
      </c>
      <c r="X129" s="160">
        <v>0</v>
      </c>
      <c r="Y129" s="160">
        <f>X129*K129</f>
        <v>0</v>
      </c>
      <c r="Z129" s="160">
        <v>0</v>
      </c>
      <c r="AA129" s="161">
        <f>Z129*K129</f>
        <v>0</v>
      </c>
      <c r="AR129" s="19" t="s">
        <v>138</v>
      </c>
      <c r="AT129" s="19" t="s">
        <v>134</v>
      </c>
      <c r="AU129" s="19" t="s">
        <v>96</v>
      </c>
      <c r="AY129" s="19" t="s">
        <v>133</v>
      </c>
      <c r="BE129" s="162">
        <f>IF(U129="základní",N129,0)</f>
        <v>1747.62</v>
      </c>
      <c r="BF129" s="162">
        <f>IF(U129="snížená",N129,0)</f>
        <v>0</v>
      </c>
      <c r="BG129" s="162">
        <f>IF(U129="zákl. přenesená",N129,0)</f>
        <v>0</v>
      </c>
      <c r="BH129" s="162">
        <f>IF(U129="sníž. přenesená",N129,0)</f>
        <v>0</v>
      </c>
      <c r="BI129" s="162">
        <f>IF(U129="nulová",N129,0)</f>
        <v>0</v>
      </c>
      <c r="BJ129" s="19" t="s">
        <v>23</v>
      </c>
      <c r="BK129" s="162">
        <f>ROUND(L129*K129,2)</f>
        <v>1747.62</v>
      </c>
      <c r="BL129" s="19" t="s">
        <v>138</v>
      </c>
      <c r="BM129" s="19" t="s">
        <v>161</v>
      </c>
    </row>
    <row r="130" spans="2:65" s="10" customFormat="1" ht="22.5" customHeight="1">
      <c r="B130" s="163"/>
      <c r="C130" s="164"/>
      <c r="D130" s="164"/>
      <c r="E130" s="165" t="s">
        <v>21</v>
      </c>
      <c r="F130" s="247" t="s">
        <v>162</v>
      </c>
      <c r="G130" s="248"/>
      <c r="H130" s="248"/>
      <c r="I130" s="248"/>
      <c r="J130" s="164"/>
      <c r="K130" s="166">
        <v>12.483000000000001</v>
      </c>
      <c r="L130" s="164"/>
      <c r="M130" s="164"/>
      <c r="N130" s="164"/>
      <c r="O130" s="164"/>
      <c r="P130" s="164"/>
      <c r="Q130" s="164"/>
      <c r="R130" s="167"/>
      <c r="T130" s="168"/>
      <c r="U130" s="164"/>
      <c r="V130" s="164"/>
      <c r="W130" s="164"/>
      <c r="X130" s="164"/>
      <c r="Y130" s="164"/>
      <c r="Z130" s="164"/>
      <c r="AA130" s="169"/>
      <c r="AT130" s="170" t="s">
        <v>141</v>
      </c>
      <c r="AU130" s="170" t="s">
        <v>96</v>
      </c>
      <c r="AV130" s="10" t="s">
        <v>96</v>
      </c>
      <c r="AW130" s="10" t="s">
        <v>35</v>
      </c>
      <c r="AX130" s="10" t="s">
        <v>23</v>
      </c>
      <c r="AY130" s="170" t="s">
        <v>133</v>
      </c>
    </row>
    <row r="131" spans="2:65" s="1" customFormat="1" ht="31.5" customHeight="1">
      <c r="B131" s="33"/>
      <c r="C131" s="155" t="s">
        <v>163</v>
      </c>
      <c r="D131" s="155" t="s">
        <v>134</v>
      </c>
      <c r="E131" s="156" t="s">
        <v>164</v>
      </c>
      <c r="F131" s="245" t="s">
        <v>165</v>
      </c>
      <c r="G131" s="245"/>
      <c r="H131" s="245"/>
      <c r="I131" s="245"/>
      <c r="J131" s="157" t="s">
        <v>137</v>
      </c>
      <c r="K131" s="158">
        <v>1.47</v>
      </c>
      <c r="L131" s="246">
        <v>5530</v>
      </c>
      <c r="M131" s="246"/>
      <c r="N131" s="246">
        <f>ROUND(L131*K131,2)</f>
        <v>8129.1</v>
      </c>
      <c r="O131" s="246"/>
      <c r="P131" s="246"/>
      <c r="Q131" s="246"/>
      <c r="R131" s="35"/>
      <c r="T131" s="159" t="s">
        <v>21</v>
      </c>
      <c r="U131" s="42" t="s">
        <v>43</v>
      </c>
      <c r="V131" s="160">
        <v>16.001999999999999</v>
      </c>
      <c r="W131" s="160">
        <f>V131*K131</f>
        <v>23.522939999999998</v>
      </c>
      <c r="X131" s="160">
        <v>0</v>
      </c>
      <c r="Y131" s="160">
        <f>X131*K131</f>
        <v>0</v>
      </c>
      <c r="Z131" s="160">
        <v>0</v>
      </c>
      <c r="AA131" s="161">
        <f>Z131*K131</f>
        <v>0</v>
      </c>
      <c r="AR131" s="19" t="s">
        <v>138</v>
      </c>
      <c r="AT131" s="19" t="s">
        <v>134</v>
      </c>
      <c r="AU131" s="19" t="s">
        <v>96</v>
      </c>
      <c r="AY131" s="19" t="s">
        <v>133</v>
      </c>
      <c r="BE131" s="162">
        <f>IF(U131="základní",N131,0)</f>
        <v>8129.1</v>
      </c>
      <c r="BF131" s="162">
        <f>IF(U131="snížená",N131,0)</f>
        <v>0</v>
      </c>
      <c r="BG131" s="162">
        <f>IF(U131="zákl. přenesená",N131,0)</f>
        <v>0</v>
      </c>
      <c r="BH131" s="162">
        <f>IF(U131="sníž. přenesená",N131,0)</f>
        <v>0</v>
      </c>
      <c r="BI131" s="162">
        <f>IF(U131="nulová",N131,0)</f>
        <v>0</v>
      </c>
      <c r="BJ131" s="19" t="s">
        <v>23</v>
      </c>
      <c r="BK131" s="162">
        <f>ROUND(L131*K131,2)</f>
        <v>8129.1</v>
      </c>
      <c r="BL131" s="19" t="s">
        <v>138</v>
      </c>
      <c r="BM131" s="19" t="s">
        <v>166</v>
      </c>
    </row>
    <row r="132" spans="2:65" s="10" customFormat="1" ht="22.5" customHeight="1">
      <c r="B132" s="163"/>
      <c r="C132" s="164"/>
      <c r="D132" s="164"/>
      <c r="E132" s="165" t="s">
        <v>21</v>
      </c>
      <c r="F132" s="247" t="s">
        <v>167</v>
      </c>
      <c r="G132" s="248"/>
      <c r="H132" s="248"/>
      <c r="I132" s="248"/>
      <c r="J132" s="164"/>
      <c r="K132" s="166">
        <v>1.47</v>
      </c>
      <c r="L132" s="164"/>
      <c r="M132" s="164"/>
      <c r="N132" s="164"/>
      <c r="O132" s="164"/>
      <c r="P132" s="164"/>
      <c r="Q132" s="164"/>
      <c r="R132" s="167"/>
      <c r="T132" s="168"/>
      <c r="U132" s="164"/>
      <c r="V132" s="164"/>
      <c r="W132" s="164"/>
      <c r="X132" s="164"/>
      <c r="Y132" s="164"/>
      <c r="Z132" s="164"/>
      <c r="AA132" s="169"/>
      <c r="AT132" s="170" t="s">
        <v>141</v>
      </c>
      <c r="AU132" s="170" t="s">
        <v>96</v>
      </c>
      <c r="AV132" s="10" t="s">
        <v>96</v>
      </c>
      <c r="AW132" s="10" t="s">
        <v>35</v>
      </c>
      <c r="AX132" s="10" t="s">
        <v>23</v>
      </c>
      <c r="AY132" s="170" t="s">
        <v>133</v>
      </c>
    </row>
    <row r="133" spans="2:65" s="1" customFormat="1" ht="31.5" customHeight="1">
      <c r="B133" s="33"/>
      <c r="C133" s="155" t="s">
        <v>168</v>
      </c>
      <c r="D133" s="155" t="s">
        <v>134</v>
      </c>
      <c r="E133" s="156" t="s">
        <v>169</v>
      </c>
      <c r="F133" s="245" t="s">
        <v>170</v>
      </c>
      <c r="G133" s="245"/>
      <c r="H133" s="245"/>
      <c r="I133" s="245"/>
      <c r="J133" s="157" t="s">
        <v>137</v>
      </c>
      <c r="K133" s="158">
        <v>1.47</v>
      </c>
      <c r="L133" s="246">
        <v>104</v>
      </c>
      <c r="M133" s="246"/>
      <c r="N133" s="246">
        <f>ROUND(L133*K133,2)</f>
        <v>152.88</v>
      </c>
      <c r="O133" s="246"/>
      <c r="P133" s="246"/>
      <c r="Q133" s="246"/>
      <c r="R133" s="35"/>
      <c r="T133" s="159" t="s">
        <v>21</v>
      </c>
      <c r="U133" s="42" t="s">
        <v>43</v>
      </c>
      <c r="V133" s="160">
        <v>0.48399999999999999</v>
      </c>
      <c r="W133" s="160">
        <f>V133*K133</f>
        <v>0.71148</v>
      </c>
      <c r="X133" s="160">
        <v>0</v>
      </c>
      <c r="Y133" s="160">
        <f>X133*K133</f>
        <v>0</v>
      </c>
      <c r="Z133" s="160">
        <v>0</v>
      </c>
      <c r="AA133" s="161">
        <f>Z133*K133</f>
        <v>0</v>
      </c>
      <c r="AR133" s="19" t="s">
        <v>138</v>
      </c>
      <c r="AT133" s="19" t="s">
        <v>134</v>
      </c>
      <c r="AU133" s="19" t="s">
        <v>96</v>
      </c>
      <c r="AY133" s="19" t="s">
        <v>133</v>
      </c>
      <c r="BE133" s="162">
        <f>IF(U133="základní",N133,0)</f>
        <v>152.88</v>
      </c>
      <c r="BF133" s="162">
        <f>IF(U133="snížená",N133,0)</f>
        <v>0</v>
      </c>
      <c r="BG133" s="162">
        <f>IF(U133="zákl. přenesená",N133,0)</f>
        <v>0</v>
      </c>
      <c r="BH133" s="162">
        <f>IF(U133="sníž. přenesená",N133,0)</f>
        <v>0</v>
      </c>
      <c r="BI133" s="162">
        <f>IF(U133="nulová",N133,0)</f>
        <v>0</v>
      </c>
      <c r="BJ133" s="19" t="s">
        <v>23</v>
      </c>
      <c r="BK133" s="162">
        <f>ROUND(L133*K133,2)</f>
        <v>152.88</v>
      </c>
      <c r="BL133" s="19" t="s">
        <v>138</v>
      </c>
      <c r="BM133" s="19" t="s">
        <v>171</v>
      </c>
    </row>
    <row r="134" spans="2:65" s="1" customFormat="1" ht="31.5" customHeight="1">
      <c r="B134" s="33"/>
      <c r="C134" s="155" t="s">
        <v>172</v>
      </c>
      <c r="D134" s="155" t="s">
        <v>134</v>
      </c>
      <c r="E134" s="156" t="s">
        <v>173</v>
      </c>
      <c r="F134" s="245" t="s">
        <v>174</v>
      </c>
      <c r="G134" s="245"/>
      <c r="H134" s="245"/>
      <c r="I134" s="245"/>
      <c r="J134" s="157" t="s">
        <v>137</v>
      </c>
      <c r="K134" s="158">
        <v>1.47</v>
      </c>
      <c r="L134" s="246">
        <v>293</v>
      </c>
      <c r="M134" s="246"/>
      <c r="N134" s="246">
        <f>ROUND(L134*K134,2)</f>
        <v>430.71</v>
      </c>
      <c r="O134" s="246"/>
      <c r="P134" s="246"/>
      <c r="Q134" s="246"/>
      <c r="R134" s="35"/>
      <c r="T134" s="159" t="s">
        <v>21</v>
      </c>
      <c r="U134" s="42" t="s">
        <v>43</v>
      </c>
      <c r="V134" s="160">
        <v>0.106</v>
      </c>
      <c r="W134" s="160">
        <f>V134*K134</f>
        <v>0.15581999999999999</v>
      </c>
      <c r="X134" s="160">
        <v>0</v>
      </c>
      <c r="Y134" s="160">
        <f>X134*K134</f>
        <v>0</v>
      </c>
      <c r="Z134" s="160">
        <v>0</v>
      </c>
      <c r="AA134" s="161">
        <f>Z134*K134</f>
        <v>0</v>
      </c>
      <c r="AR134" s="19" t="s">
        <v>138</v>
      </c>
      <c r="AT134" s="19" t="s">
        <v>134</v>
      </c>
      <c r="AU134" s="19" t="s">
        <v>96</v>
      </c>
      <c r="AY134" s="19" t="s">
        <v>133</v>
      </c>
      <c r="BE134" s="162">
        <f>IF(U134="základní",N134,0)</f>
        <v>430.71</v>
      </c>
      <c r="BF134" s="162">
        <f>IF(U134="snížená",N134,0)</f>
        <v>0</v>
      </c>
      <c r="BG134" s="162">
        <f>IF(U134="zákl. přenesená",N134,0)</f>
        <v>0</v>
      </c>
      <c r="BH134" s="162">
        <f>IF(U134="sníž. přenesená",N134,0)</f>
        <v>0</v>
      </c>
      <c r="BI134" s="162">
        <f>IF(U134="nulová",N134,0)</f>
        <v>0</v>
      </c>
      <c r="BJ134" s="19" t="s">
        <v>23</v>
      </c>
      <c r="BK134" s="162">
        <f>ROUND(L134*K134,2)</f>
        <v>430.71</v>
      </c>
      <c r="BL134" s="19" t="s">
        <v>138</v>
      </c>
      <c r="BM134" s="19" t="s">
        <v>175</v>
      </c>
    </row>
    <row r="135" spans="2:65" s="1" customFormat="1" ht="44.25" customHeight="1">
      <c r="B135" s="33"/>
      <c r="C135" s="155" t="s">
        <v>176</v>
      </c>
      <c r="D135" s="155" t="s">
        <v>134</v>
      </c>
      <c r="E135" s="156" t="s">
        <v>177</v>
      </c>
      <c r="F135" s="245" t="s">
        <v>178</v>
      </c>
      <c r="G135" s="245"/>
      <c r="H135" s="245"/>
      <c r="I135" s="245"/>
      <c r="J135" s="157" t="s">
        <v>137</v>
      </c>
      <c r="K135" s="158">
        <v>14.7</v>
      </c>
      <c r="L135" s="246">
        <v>22.1</v>
      </c>
      <c r="M135" s="246"/>
      <c r="N135" s="246">
        <f>ROUND(L135*K135,2)</f>
        <v>324.87</v>
      </c>
      <c r="O135" s="246"/>
      <c r="P135" s="246"/>
      <c r="Q135" s="246"/>
      <c r="R135" s="35"/>
      <c r="T135" s="159" t="s">
        <v>21</v>
      </c>
      <c r="U135" s="42" t="s">
        <v>43</v>
      </c>
      <c r="V135" s="160">
        <v>5.0000000000000001E-3</v>
      </c>
      <c r="W135" s="160">
        <f>V135*K135</f>
        <v>7.3499999999999996E-2</v>
      </c>
      <c r="X135" s="160">
        <v>0</v>
      </c>
      <c r="Y135" s="160">
        <f>X135*K135</f>
        <v>0</v>
      </c>
      <c r="Z135" s="160">
        <v>0</v>
      </c>
      <c r="AA135" s="161">
        <f>Z135*K135</f>
        <v>0</v>
      </c>
      <c r="AR135" s="19" t="s">
        <v>138</v>
      </c>
      <c r="AT135" s="19" t="s">
        <v>134</v>
      </c>
      <c r="AU135" s="19" t="s">
        <v>96</v>
      </c>
      <c r="AY135" s="19" t="s">
        <v>133</v>
      </c>
      <c r="BE135" s="162">
        <f>IF(U135="základní",N135,0)</f>
        <v>324.87</v>
      </c>
      <c r="BF135" s="162">
        <f>IF(U135="snížená",N135,0)</f>
        <v>0</v>
      </c>
      <c r="BG135" s="162">
        <f>IF(U135="zákl. přenesená",N135,0)</f>
        <v>0</v>
      </c>
      <c r="BH135" s="162">
        <f>IF(U135="sníž. přenesená",N135,0)</f>
        <v>0</v>
      </c>
      <c r="BI135" s="162">
        <f>IF(U135="nulová",N135,0)</f>
        <v>0</v>
      </c>
      <c r="BJ135" s="19" t="s">
        <v>23</v>
      </c>
      <c r="BK135" s="162">
        <f>ROUND(L135*K135,2)</f>
        <v>324.87</v>
      </c>
      <c r="BL135" s="19" t="s">
        <v>138</v>
      </c>
      <c r="BM135" s="19" t="s">
        <v>179</v>
      </c>
    </row>
    <row r="136" spans="2:65" s="10" customFormat="1" ht="22.5" customHeight="1">
      <c r="B136" s="163"/>
      <c r="C136" s="164"/>
      <c r="D136" s="164"/>
      <c r="E136" s="165" t="s">
        <v>21</v>
      </c>
      <c r="F136" s="247" t="s">
        <v>180</v>
      </c>
      <c r="G136" s="248"/>
      <c r="H136" s="248"/>
      <c r="I136" s="248"/>
      <c r="J136" s="164"/>
      <c r="K136" s="166">
        <v>14.7</v>
      </c>
      <c r="L136" s="164"/>
      <c r="M136" s="164"/>
      <c r="N136" s="164"/>
      <c r="O136" s="164"/>
      <c r="P136" s="164"/>
      <c r="Q136" s="164"/>
      <c r="R136" s="167"/>
      <c r="T136" s="168"/>
      <c r="U136" s="164"/>
      <c r="V136" s="164"/>
      <c r="W136" s="164"/>
      <c r="X136" s="164"/>
      <c r="Y136" s="164"/>
      <c r="Z136" s="164"/>
      <c r="AA136" s="169"/>
      <c r="AT136" s="170" t="s">
        <v>141</v>
      </c>
      <c r="AU136" s="170" t="s">
        <v>96</v>
      </c>
      <c r="AV136" s="10" t="s">
        <v>96</v>
      </c>
      <c r="AW136" s="10" t="s">
        <v>35</v>
      </c>
      <c r="AX136" s="10" t="s">
        <v>23</v>
      </c>
      <c r="AY136" s="170" t="s">
        <v>133</v>
      </c>
    </row>
    <row r="137" spans="2:65" s="1" customFormat="1" ht="22.5" customHeight="1">
      <c r="B137" s="33"/>
      <c r="C137" s="155" t="s">
        <v>181</v>
      </c>
      <c r="D137" s="155" t="s">
        <v>134</v>
      </c>
      <c r="E137" s="156" t="s">
        <v>154</v>
      </c>
      <c r="F137" s="245" t="s">
        <v>155</v>
      </c>
      <c r="G137" s="245"/>
      <c r="H137" s="245"/>
      <c r="I137" s="245"/>
      <c r="J137" s="157" t="s">
        <v>137</v>
      </c>
      <c r="K137" s="158">
        <v>1.47</v>
      </c>
      <c r="L137" s="246">
        <v>14.9</v>
      </c>
      <c r="M137" s="246"/>
      <c r="N137" s="246">
        <f>ROUND(L137*K137,2)</f>
        <v>21.9</v>
      </c>
      <c r="O137" s="246"/>
      <c r="P137" s="246"/>
      <c r="Q137" s="246"/>
      <c r="R137" s="35"/>
      <c r="T137" s="159" t="s">
        <v>21</v>
      </c>
      <c r="U137" s="42" t="s">
        <v>43</v>
      </c>
      <c r="V137" s="160">
        <v>8.9999999999999993E-3</v>
      </c>
      <c r="W137" s="160">
        <f>V137*K137</f>
        <v>1.3229999999999999E-2</v>
      </c>
      <c r="X137" s="160">
        <v>0</v>
      </c>
      <c r="Y137" s="160">
        <f>X137*K137</f>
        <v>0</v>
      </c>
      <c r="Z137" s="160">
        <v>0</v>
      </c>
      <c r="AA137" s="161">
        <f>Z137*K137</f>
        <v>0</v>
      </c>
      <c r="AR137" s="19" t="s">
        <v>138</v>
      </c>
      <c r="AT137" s="19" t="s">
        <v>134</v>
      </c>
      <c r="AU137" s="19" t="s">
        <v>96</v>
      </c>
      <c r="AY137" s="19" t="s">
        <v>133</v>
      </c>
      <c r="BE137" s="162">
        <f>IF(U137="základní",N137,0)</f>
        <v>21.9</v>
      </c>
      <c r="BF137" s="162">
        <f>IF(U137="snížená",N137,0)</f>
        <v>0</v>
      </c>
      <c r="BG137" s="162">
        <f>IF(U137="zákl. přenesená",N137,0)</f>
        <v>0</v>
      </c>
      <c r="BH137" s="162">
        <f>IF(U137="sníž. přenesená",N137,0)</f>
        <v>0</v>
      </c>
      <c r="BI137" s="162">
        <f>IF(U137="nulová",N137,0)</f>
        <v>0</v>
      </c>
      <c r="BJ137" s="19" t="s">
        <v>23</v>
      </c>
      <c r="BK137" s="162">
        <f>ROUND(L137*K137,2)</f>
        <v>21.9</v>
      </c>
      <c r="BL137" s="19" t="s">
        <v>138</v>
      </c>
      <c r="BM137" s="19" t="s">
        <v>182</v>
      </c>
    </row>
    <row r="138" spans="2:65" s="1" customFormat="1" ht="31.5" customHeight="1">
      <c r="B138" s="33"/>
      <c r="C138" s="155" t="s">
        <v>183</v>
      </c>
      <c r="D138" s="155" t="s">
        <v>134</v>
      </c>
      <c r="E138" s="156" t="s">
        <v>184</v>
      </c>
      <c r="F138" s="245" t="s">
        <v>185</v>
      </c>
      <c r="G138" s="245"/>
      <c r="H138" s="245"/>
      <c r="I138" s="245"/>
      <c r="J138" s="157" t="s">
        <v>160</v>
      </c>
      <c r="K138" s="158">
        <v>2.94</v>
      </c>
      <c r="L138" s="246">
        <v>1140</v>
      </c>
      <c r="M138" s="246"/>
      <c r="N138" s="246">
        <f>ROUND(L138*K138,2)</f>
        <v>3351.6</v>
      </c>
      <c r="O138" s="246"/>
      <c r="P138" s="246"/>
      <c r="Q138" s="246"/>
      <c r="R138" s="35"/>
      <c r="T138" s="159" t="s">
        <v>21</v>
      </c>
      <c r="U138" s="42" t="s">
        <v>43</v>
      </c>
      <c r="V138" s="160">
        <v>0</v>
      </c>
      <c r="W138" s="160">
        <f>V138*K138</f>
        <v>0</v>
      </c>
      <c r="X138" s="160">
        <v>0</v>
      </c>
      <c r="Y138" s="160">
        <f>X138*K138</f>
        <v>0</v>
      </c>
      <c r="Z138" s="160">
        <v>0</v>
      </c>
      <c r="AA138" s="161">
        <f>Z138*K138</f>
        <v>0</v>
      </c>
      <c r="AR138" s="19" t="s">
        <v>138</v>
      </c>
      <c r="AT138" s="19" t="s">
        <v>134</v>
      </c>
      <c r="AU138" s="19" t="s">
        <v>96</v>
      </c>
      <c r="AY138" s="19" t="s">
        <v>133</v>
      </c>
      <c r="BE138" s="162">
        <f>IF(U138="základní",N138,0)</f>
        <v>3351.6</v>
      </c>
      <c r="BF138" s="162">
        <f>IF(U138="snížená",N138,0)</f>
        <v>0</v>
      </c>
      <c r="BG138" s="162">
        <f>IF(U138="zákl. přenesená",N138,0)</f>
        <v>0</v>
      </c>
      <c r="BH138" s="162">
        <f>IF(U138="sníž. přenesená",N138,0)</f>
        <v>0</v>
      </c>
      <c r="BI138" s="162">
        <f>IF(U138="nulová",N138,0)</f>
        <v>0</v>
      </c>
      <c r="BJ138" s="19" t="s">
        <v>23</v>
      </c>
      <c r="BK138" s="162">
        <f>ROUND(L138*K138,2)</f>
        <v>3351.6</v>
      </c>
      <c r="BL138" s="19" t="s">
        <v>138</v>
      </c>
      <c r="BM138" s="19" t="s">
        <v>186</v>
      </c>
    </row>
    <row r="139" spans="2:65" s="10" customFormat="1" ht="22.5" customHeight="1">
      <c r="B139" s="163"/>
      <c r="C139" s="164"/>
      <c r="D139" s="164"/>
      <c r="E139" s="165" t="s">
        <v>21</v>
      </c>
      <c r="F139" s="247" t="s">
        <v>187</v>
      </c>
      <c r="G139" s="248"/>
      <c r="H139" s="248"/>
      <c r="I139" s="248"/>
      <c r="J139" s="164"/>
      <c r="K139" s="166">
        <v>2.94</v>
      </c>
      <c r="L139" s="164"/>
      <c r="M139" s="164"/>
      <c r="N139" s="164"/>
      <c r="O139" s="164"/>
      <c r="P139" s="164"/>
      <c r="Q139" s="164"/>
      <c r="R139" s="167"/>
      <c r="T139" s="168"/>
      <c r="U139" s="164"/>
      <c r="V139" s="164"/>
      <c r="W139" s="164"/>
      <c r="X139" s="164"/>
      <c r="Y139" s="164"/>
      <c r="Z139" s="164"/>
      <c r="AA139" s="169"/>
      <c r="AT139" s="170" t="s">
        <v>141</v>
      </c>
      <c r="AU139" s="170" t="s">
        <v>96</v>
      </c>
      <c r="AV139" s="10" t="s">
        <v>96</v>
      </c>
      <c r="AW139" s="10" t="s">
        <v>35</v>
      </c>
      <c r="AX139" s="10" t="s">
        <v>23</v>
      </c>
      <c r="AY139" s="170" t="s">
        <v>133</v>
      </c>
    </row>
    <row r="140" spans="2:65" s="9" customFormat="1" ht="29.85" customHeight="1">
      <c r="B140" s="144"/>
      <c r="C140" s="145"/>
      <c r="D140" s="154" t="s">
        <v>109</v>
      </c>
      <c r="E140" s="154"/>
      <c r="F140" s="154"/>
      <c r="G140" s="154"/>
      <c r="H140" s="154"/>
      <c r="I140" s="154"/>
      <c r="J140" s="154"/>
      <c r="K140" s="154"/>
      <c r="L140" s="154"/>
      <c r="M140" s="154"/>
      <c r="N140" s="260">
        <f>BK140</f>
        <v>18628.5</v>
      </c>
      <c r="O140" s="261"/>
      <c r="P140" s="261"/>
      <c r="Q140" s="261"/>
      <c r="R140" s="147"/>
      <c r="T140" s="148"/>
      <c r="U140" s="145"/>
      <c r="V140" s="145"/>
      <c r="W140" s="149">
        <f>SUM(W141:W145)</f>
        <v>5.4779299999999997</v>
      </c>
      <c r="X140" s="145"/>
      <c r="Y140" s="149">
        <f>SUM(Y141:Y145)</f>
        <v>14.8771623</v>
      </c>
      <c r="Z140" s="145"/>
      <c r="AA140" s="150">
        <f>SUM(AA141:AA145)</f>
        <v>0</v>
      </c>
      <c r="AR140" s="151" t="s">
        <v>23</v>
      </c>
      <c r="AT140" s="152" t="s">
        <v>77</v>
      </c>
      <c r="AU140" s="152" t="s">
        <v>23</v>
      </c>
      <c r="AY140" s="151" t="s">
        <v>133</v>
      </c>
      <c r="BK140" s="153">
        <f>SUM(BK141:BK145)</f>
        <v>18628.5</v>
      </c>
    </row>
    <row r="141" spans="2:65" s="1" customFormat="1" ht="22.5" customHeight="1">
      <c r="B141" s="33"/>
      <c r="C141" s="155" t="s">
        <v>188</v>
      </c>
      <c r="D141" s="155" t="s">
        <v>134</v>
      </c>
      <c r="E141" s="156" t="s">
        <v>189</v>
      </c>
      <c r="F141" s="245" t="s">
        <v>190</v>
      </c>
      <c r="G141" s="245"/>
      <c r="H141" s="245"/>
      <c r="I141" s="245"/>
      <c r="J141" s="157" t="s">
        <v>137</v>
      </c>
      <c r="K141" s="158">
        <v>6.57</v>
      </c>
      <c r="L141" s="246">
        <v>2550</v>
      </c>
      <c r="M141" s="246"/>
      <c r="N141" s="246">
        <f>ROUND(L141*K141,2)</f>
        <v>16753.5</v>
      </c>
      <c r="O141" s="246"/>
      <c r="P141" s="246"/>
      <c r="Q141" s="246"/>
      <c r="R141" s="35"/>
      <c r="T141" s="159" t="s">
        <v>21</v>
      </c>
      <c r="U141" s="42" t="s">
        <v>43</v>
      </c>
      <c r="V141" s="160">
        <v>0.58399999999999996</v>
      </c>
      <c r="W141" s="160">
        <f>V141*K141</f>
        <v>3.8368799999999998</v>
      </c>
      <c r="X141" s="160">
        <v>2.2563399999999998</v>
      </c>
      <c r="Y141" s="160">
        <f>X141*K141</f>
        <v>14.824153799999999</v>
      </c>
      <c r="Z141" s="160">
        <v>0</v>
      </c>
      <c r="AA141" s="161">
        <f>Z141*K141</f>
        <v>0</v>
      </c>
      <c r="AR141" s="19" t="s">
        <v>138</v>
      </c>
      <c r="AT141" s="19" t="s">
        <v>134</v>
      </c>
      <c r="AU141" s="19" t="s">
        <v>96</v>
      </c>
      <c r="AY141" s="19" t="s">
        <v>133</v>
      </c>
      <c r="BE141" s="162">
        <f>IF(U141="základní",N141,0)</f>
        <v>16753.5</v>
      </c>
      <c r="BF141" s="162">
        <f>IF(U141="snížená",N141,0)</f>
        <v>0</v>
      </c>
      <c r="BG141" s="162">
        <f>IF(U141="zákl. přenesená",N141,0)</f>
        <v>0</v>
      </c>
      <c r="BH141" s="162">
        <f>IF(U141="sníž. přenesená",N141,0)</f>
        <v>0</v>
      </c>
      <c r="BI141" s="162">
        <f>IF(U141="nulová",N141,0)</f>
        <v>0</v>
      </c>
      <c r="BJ141" s="19" t="s">
        <v>23</v>
      </c>
      <c r="BK141" s="162">
        <f>ROUND(L141*K141,2)</f>
        <v>16753.5</v>
      </c>
      <c r="BL141" s="19" t="s">
        <v>138</v>
      </c>
      <c r="BM141" s="19" t="s">
        <v>191</v>
      </c>
    </row>
    <row r="142" spans="2:65" s="10" customFormat="1" ht="22.5" customHeight="1">
      <c r="B142" s="163"/>
      <c r="C142" s="164"/>
      <c r="D142" s="164"/>
      <c r="E142" s="165" t="s">
        <v>21</v>
      </c>
      <c r="F142" s="247" t="s">
        <v>140</v>
      </c>
      <c r="G142" s="248"/>
      <c r="H142" s="248"/>
      <c r="I142" s="248"/>
      <c r="J142" s="164"/>
      <c r="K142" s="166">
        <v>6.57</v>
      </c>
      <c r="L142" s="164"/>
      <c r="M142" s="164"/>
      <c r="N142" s="164"/>
      <c r="O142" s="164"/>
      <c r="P142" s="164"/>
      <c r="Q142" s="164"/>
      <c r="R142" s="167"/>
      <c r="T142" s="168"/>
      <c r="U142" s="164"/>
      <c r="V142" s="164"/>
      <c r="W142" s="164"/>
      <c r="X142" s="164"/>
      <c r="Y142" s="164"/>
      <c r="Z142" s="164"/>
      <c r="AA142" s="169"/>
      <c r="AT142" s="170" t="s">
        <v>141</v>
      </c>
      <c r="AU142" s="170" t="s">
        <v>96</v>
      </c>
      <c r="AV142" s="10" t="s">
        <v>96</v>
      </c>
      <c r="AW142" s="10" t="s">
        <v>35</v>
      </c>
      <c r="AX142" s="10" t="s">
        <v>23</v>
      </c>
      <c r="AY142" s="170" t="s">
        <v>133</v>
      </c>
    </row>
    <row r="143" spans="2:65" s="1" customFormat="1" ht="31.5" customHeight="1">
      <c r="B143" s="33"/>
      <c r="C143" s="155" t="s">
        <v>192</v>
      </c>
      <c r="D143" s="155" t="s">
        <v>134</v>
      </c>
      <c r="E143" s="156" t="s">
        <v>193</v>
      </c>
      <c r="F143" s="245" t="s">
        <v>194</v>
      </c>
      <c r="G143" s="245"/>
      <c r="H143" s="245"/>
      <c r="I143" s="245"/>
      <c r="J143" s="157" t="s">
        <v>160</v>
      </c>
      <c r="K143" s="158">
        <v>0.05</v>
      </c>
      <c r="L143" s="246">
        <v>37500</v>
      </c>
      <c r="M143" s="246"/>
      <c r="N143" s="246">
        <f>ROUND(L143*K143,2)</f>
        <v>1875</v>
      </c>
      <c r="O143" s="246"/>
      <c r="P143" s="246"/>
      <c r="Q143" s="246"/>
      <c r="R143" s="35"/>
      <c r="T143" s="159" t="s">
        <v>21</v>
      </c>
      <c r="U143" s="42" t="s">
        <v>43</v>
      </c>
      <c r="V143" s="160">
        <v>32.820999999999998</v>
      </c>
      <c r="W143" s="160">
        <f>V143*K143</f>
        <v>1.6410499999999999</v>
      </c>
      <c r="X143" s="160">
        <v>1.0601700000000001</v>
      </c>
      <c r="Y143" s="160">
        <f>X143*K143</f>
        <v>5.3008500000000007E-2</v>
      </c>
      <c r="Z143" s="160">
        <v>0</v>
      </c>
      <c r="AA143" s="161">
        <f>Z143*K143</f>
        <v>0</v>
      </c>
      <c r="AR143" s="19" t="s">
        <v>138</v>
      </c>
      <c r="AT143" s="19" t="s">
        <v>134</v>
      </c>
      <c r="AU143" s="19" t="s">
        <v>96</v>
      </c>
      <c r="AY143" s="19" t="s">
        <v>133</v>
      </c>
      <c r="BE143" s="162">
        <f>IF(U143="základní",N143,0)</f>
        <v>1875</v>
      </c>
      <c r="BF143" s="162">
        <f>IF(U143="snížená",N143,0)</f>
        <v>0</v>
      </c>
      <c r="BG143" s="162">
        <f>IF(U143="zákl. přenesená",N143,0)</f>
        <v>0</v>
      </c>
      <c r="BH143" s="162">
        <f>IF(U143="sníž. přenesená",N143,0)</f>
        <v>0</v>
      </c>
      <c r="BI143" s="162">
        <f>IF(U143="nulová",N143,0)</f>
        <v>0</v>
      </c>
      <c r="BJ143" s="19" t="s">
        <v>23</v>
      </c>
      <c r="BK143" s="162">
        <f>ROUND(L143*K143,2)</f>
        <v>1875</v>
      </c>
      <c r="BL143" s="19" t="s">
        <v>138</v>
      </c>
      <c r="BM143" s="19" t="s">
        <v>195</v>
      </c>
    </row>
    <row r="144" spans="2:65" s="11" customFormat="1" ht="22.5" customHeight="1">
      <c r="B144" s="171"/>
      <c r="C144" s="172"/>
      <c r="D144" s="172"/>
      <c r="E144" s="173" t="s">
        <v>21</v>
      </c>
      <c r="F144" s="249" t="s">
        <v>196</v>
      </c>
      <c r="G144" s="250"/>
      <c r="H144" s="250"/>
      <c r="I144" s="250"/>
      <c r="J144" s="172"/>
      <c r="K144" s="174" t="s">
        <v>21</v>
      </c>
      <c r="L144" s="172"/>
      <c r="M144" s="172"/>
      <c r="N144" s="172"/>
      <c r="O144" s="172"/>
      <c r="P144" s="172"/>
      <c r="Q144" s="172"/>
      <c r="R144" s="175"/>
      <c r="T144" s="176"/>
      <c r="U144" s="172"/>
      <c r="V144" s="172"/>
      <c r="W144" s="172"/>
      <c r="X144" s="172"/>
      <c r="Y144" s="172"/>
      <c r="Z144" s="172"/>
      <c r="AA144" s="177"/>
      <c r="AT144" s="178" t="s">
        <v>141</v>
      </c>
      <c r="AU144" s="178" t="s">
        <v>96</v>
      </c>
      <c r="AV144" s="11" t="s">
        <v>23</v>
      </c>
      <c r="AW144" s="11" t="s">
        <v>35</v>
      </c>
      <c r="AX144" s="11" t="s">
        <v>78</v>
      </c>
      <c r="AY144" s="178" t="s">
        <v>133</v>
      </c>
    </row>
    <row r="145" spans="2:65" s="10" customFormat="1" ht="22.5" customHeight="1">
      <c r="B145" s="163"/>
      <c r="C145" s="164"/>
      <c r="D145" s="164"/>
      <c r="E145" s="165" t="s">
        <v>21</v>
      </c>
      <c r="F145" s="251" t="s">
        <v>197</v>
      </c>
      <c r="G145" s="252"/>
      <c r="H145" s="252"/>
      <c r="I145" s="252"/>
      <c r="J145" s="164"/>
      <c r="K145" s="166">
        <v>0.05</v>
      </c>
      <c r="L145" s="164"/>
      <c r="M145" s="164"/>
      <c r="N145" s="164"/>
      <c r="O145" s="164"/>
      <c r="P145" s="164"/>
      <c r="Q145" s="164"/>
      <c r="R145" s="167"/>
      <c r="T145" s="168"/>
      <c r="U145" s="164"/>
      <c r="V145" s="164"/>
      <c r="W145" s="164"/>
      <c r="X145" s="164"/>
      <c r="Y145" s="164"/>
      <c r="Z145" s="164"/>
      <c r="AA145" s="169"/>
      <c r="AT145" s="170" t="s">
        <v>141</v>
      </c>
      <c r="AU145" s="170" t="s">
        <v>96</v>
      </c>
      <c r="AV145" s="10" t="s">
        <v>96</v>
      </c>
      <c r="AW145" s="10" t="s">
        <v>35</v>
      </c>
      <c r="AX145" s="10" t="s">
        <v>23</v>
      </c>
      <c r="AY145" s="170" t="s">
        <v>133</v>
      </c>
    </row>
    <row r="146" spans="2:65" s="9" customFormat="1" ht="29.85" customHeight="1">
      <c r="B146" s="144"/>
      <c r="C146" s="145"/>
      <c r="D146" s="154" t="s">
        <v>110</v>
      </c>
      <c r="E146" s="154"/>
      <c r="F146" s="154"/>
      <c r="G146" s="154"/>
      <c r="H146" s="154"/>
      <c r="I146" s="154"/>
      <c r="J146" s="154"/>
      <c r="K146" s="154"/>
      <c r="L146" s="154"/>
      <c r="M146" s="154"/>
      <c r="N146" s="260">
        <f>BK146</f>
        <v>91252.099999999991</v>
      </c>
      <c r="O146" s="261"/>
      <c r="P146" s="261"/>
      <c r="Q146" s="261"/>
      <c r="R146" s="147"/>
      <c r="T146" s="148"/>
      <c r="U146" s="145"/>
      <c r="V146" s="145"/>
      <c r="W146" s="149">
        <f>SUM(W147:W156)</f>
        <v>9.7424999999999997</v>
      </c>
      <c r="X146" s="145"/>
      <c r="Y146" s="149">
        <f>SUM(Y147:Y156)</f>
        <v>0.13704</v>
      </c>
      <c r="Z146" s="145"/>
      <c r="AA146" s="150">
        <f>SUM(AA147:AA156)</f>
        <v>0</v>
      </c>
      <c r="AR146" s="151" t="s">
        <v>23</v>
      </c>
      <c r="AT146" s="152" t="s">
        <v>77</v>
      </c>
      <c r="AU146" s="152" t="s">
        <v>23</v>
      </c>
      <c r="AY146" s="151" t="s">
        <v>133</v>
      </c>
      <c r="BK146" s="153">
        <f>SUM(BK147:BK156)</f>
        <v>91252.099999999991</v>
      </c>
    </row>
    <row r="147" spans="2:65" s="1" customFormat="1" ht="31.5" customHeight="1">
      <c r="B147" s="33"/>
      <c r="C147" s="155" t="s">
        <v>11</v>
      </c>
      <c r="D147" s="155" t="s">
        <v>134</v>
      </c>
      <c r="E147" s="156" t="s">
        <v>198</v>
      </c>
      <c r="F147" s="245" t="s">
        <v>199</v>
      </c>
      <c r="G147" s="245"/>
      <c r="H147" s="245"/>
      <c r="I147" s="245"/>
      <c r="J147" s="157" t="s">
        <v>200</v>
      </c>
      <c r="K147" s="158">
        <v>1</v>
      </c>
      <c r="L147" s="246">
        <v>2400</v>
      </c>
      <c r="M147" s="246"/>
      <c r="N147" s="246">
        <f>ROUND(L147*K147,2)</f>
        <v>2400</v>
      </c>
      <c r="O147" s="246"/>
      <c r="P147" s="246"/>
      <c r="Q147" s="246"/>
      <c r="R147" s="35"/>
      <c r="T147" s="159" t="s">
        <v>21</v>
      </c>
      <c r="U147" s="42" t="s">
        <v>43</v>
      </c>
      <c r="V147" s="160">
        <v>0.95</v>
      </c>
      <c r="W147" s="160">
        <f>V147*K147</f>
        <v>0.95</v>
      </c>
      <c r="X147" s="160">
        <v>0</v>
      </c>
      <c r="Y147" s="160">
        <f>X147*K147</f>
        <v>0</v>
      </c>
      <c r="Z147" s="160">
        <v>0</v>
      </c>
      <c r="AA147" s="161">
        <f>Z147*K147</f>
        <v>0</v>
      </c>
      <c r="AR147" s="19" t="s">
        <v>138</v>
      </c>
      <c r="AT147" s="19" t="s">
        <v>134</v>
      </c>
      <c r="AU147" s="19" t="s">
        <v>96</v>
      </c>
      <c r="AY147" s="19" t="s">
        <v>133</v>
      </c>
      <c r="BE147" s="162">
        <f>IF(U147="základní",N147,0)</f>
        <v>2400</v>
      </c>
      <c r="BF147" s="162">
        <f>IF(U147="snížená",N147,0)</f>
        <v>0</v>
      </c>
      <c r="BG147" s="162">
        <f>IF(U147="zákl. přenesená",N147,0)</f>
        <v>0</v>
      </c>
      <c r="BH147" s="162">
        <f>IF(U147="sníž. přenesená",N147,0)</f>
        <v>0</v>
      </c>
      <c r="BI147" s="162">
        <f>IF(U147="nulová",N147,0)</f>
        <v>0</v>
      </c>
      <c r="BJ147" s="19" t="s">
        <v>23</v>
      </c>
      <c r="BK147" s="162">
        <f>ROUND(L147*K147,2)</f>
        <v>2400</v>
      </c>
      <c r="BL147" s="19" t="s">
        <v>138</v>
      </c>
      <c r="BM147" s="19" t="s">
        <v>201</v>
      </c>
    </row>
    <row r="148" spans="2:65" s="1" customFormat="1" ht="31.5" customHeight="1">
      <c r="B148" s="33"/>
      <c r="C148" s="155" t="s">
        <v>202</v>
      </c>
      <c r="D148" s="155" t="s">
        <v>134</v>
      </c>
      <c r="E148" s="156" t="s">
        <v>203</v>
      </c>
      <c r="F148" s="245" t="s">
        <v>204</v>
      </c>
      <c r="G148" s="245"/>
      <c r="H148" s="245"/>
      <c r="I148" s="245"/>
      <c r="J148" s="157" t="s">
        <v>200</v>
      </c>
      <c r="K148" s="158">
        <v>2</v>
      </c>
      <c r="L148" s="246">
        <v>91.7</v>
      </c>
      <c r="M148" s="246"/>
      <c r="N148" s="246">
        <f>ROUND(L148*K148,2)</f>
        <v>183.4</v>
      </c>
      <c r="O148" s="246"/>
      <c r="P148" s="246"/>
      <c r="Q148" s="246"/>
      <c r="R148" s="35"/>
      <c r="T148" s="159" t="s">
        <v>21</v>
      </c>
      <c r="U148" s="42" t="s">
        <v>43</v>
      </c>
      <c r="V148" s="160">
        <v>0.36</v>
      </c>
      <c r="W148" s="160">
        <f>V148*K148</f>
        <v>0.72</v>
      </c>
      <c r="X148" s="160">
        <v>7.0200000000000002E-3</v>
      </c>
      <c r="Y148" s="160">
        <f>X148*K148</f>
        <v>1.404E-2</v>
      </c>
      <c r="Z148" s="160">
        <v>0</v>
      </c>
      <c r="AA148" s="161">
        <f>Z148*K148</f>
        <v>0</v>
      </c>
      <c r="AR148" s="19" t="s">
        <v>138</v>
      </c>
      <c r="AT148" s="19" t="s">
        <v>134</v>
      </c>
      <c r="AU148" s="19" t="s">
        <v>96</v>
      </c>
      <c r="AY148" s="19" t="s">
        <v>133</v>
      </c>
      <c r="BE148" s="162">
        <f>IF(U148="základní",N148,0)</f>
        <v>183.4</v>
      </c>
      <c r="BF148" s="162">
        <f>IF(U148="snížená",N148,0)</f>
        <v>0</v>
      </c>
      <c r="BG148" s="162">
        <f>IF(U148="zákl. přenesená",N148,0)</f>
        <v>0</v>
      </c>
      <c r="BH148" s="162">
        <f>IF(U148="sníž. přenesená",N148,0)</f>
        <v>0</v>
      </c>
      <c r="BI148" s="162">
        <f>IF(U148="nulová",N148,0)</f>
        <v>0</v>
      </c>
      <c r="BJ148" s="19" t="s">
        <v>23</v>
      </c>
      <c r="BK148" s="162">
        <f>ROUND(L148*K148,2)</f>
        <v>183.4</v>
      </c>
      <c r="BL148" s="19" t="s">
        <v>138</v>
      </c>
      <c r="BM148" s="19" t="s">
        <v>205</v>
      </c>
    </row>
    <row r="149" spans="2:65" s="1" customFormat="1" ht="31.5" customHeight="1">
      <c r="B149" s="33"/>
      <c r="C149" s="155" t="s">
        <v>206</v>
      </c>
      <c r="D149" s="155" t="s">
        <v>134</v>
      </c>
      <c r="E149" s="156" t="s">
        <v>207</v>
      </c>
      <c r="F149" s="245" t="s">
        <v>208</v>
      </c>
      <c r="G149" s="245"/>
      <c r="H149" s="245"/>
      <c r="I149" s="245"/>
      <c r="J149" s="157" t="s">
        <v>200</v>
      </c>
      <c r="K149" s="158">
        <v>1</v>
      </c>
      <c r="L149" s="246">
        <v>3220</v>
      </c>
      <c r="M149" s="246"/>
      <c r="N149" s="246">
        <f>ROUND(L149*K149,2)</f>
        <v>3220</v>
      </c>
      <c r="O149" s="246"/>
      <c r="P149" s="246"/>
      <c r="Q149" s="246"/>
      <c r="R149" s="35"/>
      <c r="T149" s="159" t="s">
        <v>21</v>
      </c>
      <c r="U149" s="42" t="s">
        <v>43</v>
      </c>
      <c r="V149" s="160">
        <v>5.16</v>
      </c>
      <c r="W149" s="160">
        <f>V149*K149</f>
        <v>5.16</v>
      </c>
      <c r="X149" s="160">
        <v>0</v>
      </c>
      <c r="Y149" s="160">
        <f>X149*K149</f>
        <v>0</v>
      </c>
      <c r="Z149" s="160">
        <v>0</v>
      </c>
      <c r="AA149" s="161">
        <f>Z149*K149</f>
        <v>0</v>
      </c>
      <c r="AR149" s="19" t="s">
        <v>138</v>
      </c>
      <c r="AT149" s="19" t="s">
        <v>134</v>
      </c>
      <c r="AU149" s="19" t="s">
        <v>96</v>
      </c>
      <c r="AY149" s="19" t="s">
        <v>133</v>
      </c>
      <c r="BE149" s="162">
        <f>IF(U149="základní",N149,0)</f>
        <v>3220</v>
      </c>
      <c r="BF149" s="162">
        <f>IF(U149="snížená",N149,0)</f>
        <v>0</v>
      </c>
      <c r="BG149" s="162">
        <f>IF(U149="zákl. přenesená",N149,0)</f>
        <v>0</v>
      </c>
      <c r="BH149" s="162">
        <f>IF(U149="sníž. přenesená",N149,0)</f>
        <v>0</v>
      </c>
      <c r="BI149" s="162">
        <f>IF(U149="nulová",N149,0)</f>
        <v>0</v>
      </c>
      <c r="BJ149" s="19" t="s">
        <v>23</v>
      </c>
      <c r="BK149" s="162">
        <f>ROUND(L149*K149,2)</f>
        <v>3220</v>
      </c>
      <c r="BL149" s="19" t="s">
        <v>138</v>
      </c>
      <c r="BM149" s="19" t="s">
        <v>209</v>
      </c>
    </row>
    <row r="150" spans="2:65" s="1" customFormat="1" ht="31.5" customHeight="1">
      <c r="B150" s="33"/>
      <c r="C150" s="179" t="s">
        <v>210</v>
      </c>
      <c r="D150" s="179" t="s">
        <v>211</v>
      </c>
      <c r="E150" s="180" t="s">
        <v>212</v>
      </c>
      <c r="F150" s="253" t="s">
        <v>213</v>
      </c>
      <c r="G150" s="253"/>
      <c r="H150" s="253"/>
      <c r="I150" s="253"/>
      <c r="J150" s="181" t="s">
        <v>200</v>
      </c>
      <c r="K150" s="182">
        <v>1</v>
      </c>
      <c r="L150" s="254">
        <v>85000</v>
      </c>
      <c r="M150" s="254"/>
      <c r="N150" s="254">
        <f>ROUND(L150*K150,2)</f>
        <v>85000</v>
      </c>
      <c r="O150" s="246"/>
      <c r="P150" s="246"/>
      <c r="Q150" s="246"/>
      <c r="R150" s="35"/>
      <c r="T150" s="159" t="s">
        <v>21</v>
      </c>
      <c r="U150" s="42" t="s">
        <v>43</v>
      </c>
      <c r="V150" s="160">
        <v>0</v>
      </c>
      <c r="W150" s="160">
        <f>V150*K150</f>
        <v>0</v>
      </c>
      <c r="X150" s="160">
        <v>0.123</v>
      </c>
      <c r="Y150" s="160">
        <f>X150*K150</f>
        <v>0.123</v>
      </c>
      <c r="Z150" s="160">
        <v>0</v>
      </c>
      <c r="AA150" s="161">
        <f>Z150*K150</f>
        <v>0</v>
      </c>
      <c r="AR150" s="19" t="s">
        <v>168</v>
      </c>
      <c r="AT150" s="19" t="s">
        <v>211</v>
      </c>
      <c r="AU150" s="19" t="s">
        <v>96</v>
      </c>
      <c r="AY150" s="19" t="s">
        <v>133</v>
      </c>
      <c r="BE150" s="162">
        <f>IF(U150="základní",N150,0)</f>
        <v>85000</v>
      </c>
      <c r="BF150" s="162">
        <f>IF(U150="snížená",N150,0)</f>
        <v>0</v>
      </c>
      <c r="BG150" s="162">
        <f>IF(U150="zákl. přenesená",N150,0)</f>
        <v>0</v>
      </c>
      <c r="BH150" s="162">
        <f>IF(U150="sníž. přenesená",N150,0)</f>
        <v>0</v>
      </c>
      <c r="BI150" s="162">
        <f>IF(U150="nulová",N150,0)</f>
        <v>0</v>
      </c>
      <c r="BJ150" s="19" t="s">
        <v>23</v>
      </c>
      <c r="BK150" s="162">
        <f>ROUND(L150*K150,2)</f>
        <v>85000</v>
      </c>
      <c r="BL150" s="19" t="s">
        <v>138</v>
      </c>
      <c r="BM150" s="19" t="s">
        <v>214</v>
      </c>
    </row>
    <row r="151" spans="2:65" s="1" customFormat="1" ht="42" customHeight="1">
      <c r="B151" s="33"/>
      <c r="C151" s="34"/>
      <c r="D151" s="34"/>
      <c r="E151" s="34"/>
      <c r="F151" s="255" t="s">
        <v>215</v>
      </c>
      <c r="G151" s="256"/>
      <c r="H151" s="256"/>
      <c r="I151" s="256"/>
      <c r="J151" s="34"/>
      <c r="K151" s="34"/>
      <c r="L151" s="34"/>
      <c r="M151" s="34"/>
      <c r="N151" s="34"/>
      <c r="O151" s="34"/>
      <c r="P151" s="34"/>
      <c r="Q151" s="34"/>
      <c r="R151" s="35"/>
      <c r="T151" s="130"/>
      <c r="U151" s="34"/>
      <c r="V151" s="34"/>
      <c r="W151" s="34"/>
      <c r="X151" s="34"/>
      <c r="Y151" s="34"/>
      <c r="Z151" s="34"/>
      <c r="AA151" s="76"/>
      <c r="AT151" s="19" t="s">
        <v>216</v>
      </c>
      <c r="AU151" s="19" t="s">
        <v>96</v>
      </c>
    </row>
    <row r="152" spans="2:65" s="1" customFormat="1" ht="22.5" customHeight="1">
      <c r="B152" s="33"/>
      <c r="C152" s="155" t="s">
        <v>217</v>
      </c>
      <c r="D152" s="155" t="s">
        <v>134</v>
      </c>
      <c r="E152" s="156" t="s">
        <v>218</v>
      </c>
      <c r="F152" s="245" t="s">
        <v>219</v>
      </c>
      <c r="G152" s="245"/>
      <c r="H152" s="245"/>
      <c r="I152" s="245"/>
      <c r="J152" s="157" t="s">
        <v>220</v>
      </c>
      <c r="K152" s="158">
        <v>1.5</v>
      </c>
      <c r="L152" s="246">
        <v>32</v>
      </c>
      <c r="M152" s="246"/>
      <c r="N152" s="246">
        <f>ROUND(L152*K152,2)</f>
        <v>48</v>
      </c>
      <c r="O152" s="246"/>
      <c r="P152" s="246"/>
      <c r="Q152" s="246"/>
      <c r="R152" s="35"/>
      <c r="T152" s="159" t="s">
        <v>21</v>
      </c>
      <c r="U152" s="42" t="s">
        <v>43</v>
      </c>
      <c r="V152" s="160">
        <v>0.95</v>
      </c>
      <c r="W152" s="160">
        <f>V152*K152</f>
        <v>1.4249999999999998</v>
      </c>
      <c r="X152" s="160">
        <v>0</v>
      </c>
      <c r="Y152" s="160">
        <f>X152*K152</f>
        <v>0</v>
      </c>
      <c r="Z152" s="160">
        <v>0</v>
      </c>
      <c r="AA152" s="161">
        <f>Z152*K152</f>
        <v>0</v>
      </c>
      <c r="AR152" s="19" t="s">
        <v>138</v>
      </c>
      <c r="AT152" s="19" t="s">
        <v>134</v>
      </c>
      <c r="AU152" s="19" t="s">
        <v>96</v>
      </c>
      <c r="AY152" s="19" t="s">
        <v>133</v>
      </c>
      <c r="BE152" s="162">
        <f>IF(U152="základní",N152,0)</f>
        <v>48</v>
      </c>
      <c r="BF152" s="162">
        <f>IF(U152="snížená",N152,0)</f>
        <v>0</v>
      </c>
      <c r="BG152" s="162">
        <f>IF(U152="zákl. přenesená",N152,0)</f>
        <v>0</v>
      </c>
      <c r="BH152" s="162">
        <f>IF(U152="sníž. přenesená",N152,0)</f>
        <v>0</v>
      </c>
      <c r="BI152" s="162">
        <f>IF(U152="nulová",N152,0)</f>
        <v>0</v>
      </c>
      <c r="BJ152" s="19" t="s">
        <v>23</v>
      </c>
      <c r="BK152" s="162">
        <f>ROUND(L152*K152,2)</f>
        <v>48</v>
      </c>
      <c r="BL152" s="19" t="s">
        <v>138</v>
      </c>
      <c r="BM152" s="19" t="s">
        <v>221</v>
      </c>
    </row>
    <row r="153" spans="2:65" s="1" customFormat="1" ht="31.5" customHeight="1">
      <c r="B153" s="33"/>
      <c r="C153" s="155" t="s">
        <v>222</v>
      </c>
      <c r="D153" s="155" t="s">
        <v>134</v>
      </c>
      <c r="E153" s="156" t="s">
        <v>223</v>
      </c>
      <c r="F153" s="245" t="s">
        <v>224</v>
      </c>
      <c r="G153" s="245"/>
      <c r="H153" s="245"/>
      <c r="I153" s="245"/>
      <c r="J153" s="157" t="s">
        <v>220</v>
      </c>
      <c r="K153" s="158">
        <v>2</v>
      </c>
      <c r="L153" s="246">
        <v>74.099999999999994</v>
      </c>
      <c r="M153" s="246"/>
      <c r="N153" s="246">
        <f>ROUND(L153*K153,2)</f>
        <v>148.19999999999999</v>
      </c>
      <c r="O153" s="246"/>
      <c r="P153" s="246"/>
      <c r="Q153" s="246"/>
      <c r="R153" s="35"/>
      <c r="T153" s="159" t="s">
        <v>21</v>
      </c>
      <c r="U153" s="42" t="s">
        <v>43</v>
      </c>
      <c r="V153" s="160">
        <v>0.27500000000000002</v>
      </c>
      <c r="W153" s="160">
        <f>V153*K153</f>
        <v>0.55000000000000004</v>
      </c>
      <c r="X153" s="160">
        <v>0</v>
      </c>
      <c r="Y153" s="160">
        <f>X153*K153</f>
        <v>0</v>
      </c>
      <c r="Z153" s="160">
        <v>0</v>
      </c>
      <c r="AA153" s="161">
        <f>Z153*K153</f>
        <v>0</v>
      </c>
      <c r="AR153" s="19" t="s">
        <v>138</v>
      </c>
      <c r="AT153" s="19" t="s">
        <v>134</v>
      </c>
      <c r="AU153" s="19" t="s">
        <v>96</v>
      </c>
      <c r="AY153" s="19" t="s">
        <v>133</v>
      </c>
      <c r="BE153" s="162">
        <f>IF(U153="základní",N153,0)</f>
        <v>148.19999999999999</v>
      </c>
      <c r="BF153" s="162">
        <f>IF(U153="snížená",N153,0)</f>
        <v>0</v>
      </c>
      <c r="BG153" s="162">
        <f>IF(U153="zákl. přenesená",N153,0)</f>
        <v>0</v>
      </c>
      <c r="BH153" s="162">
        <f>IF(U153="sníž. přenesená",N153,0)</f>
        <v>0</v>
      </c>
      <c r="BI153" s="162">
        <f>IF(U153="nulová",N153,0)</f>
        <v>0</v>
      </c>
      <c r="BJ153" s="19" t="s">
        <v>23</v>
      </c>
      <c r="BK153" s="162">
        <f>ROUND(L153*K153,2)</f>
        <v>148.19999999999999</v>
      </c>
      <c r="BL153" s="19" t="s">
        <v>138</v>
      </c>
      <c r="BM153" s="19" t="s">
        <v>225</v>
      </c>
    </row>
    <row r="154" spans="2:65" s="10" customFormat="1" ht="22.5" customHeight="1">
      <c r="B154" s="163"/>
      <c r="C154" s="164"/>
      <c r="D154" s="164"/>
      <c r="E154" s="165" t="s">
        <v>21</v>
      </c>
      <c r="F154" s="247" t="s">
        <v>226</v>
      </c>
      <c r="G154" s="248"/>
      <c r="H154" s="248"/>
      <c r="I154" s="248"/>
      <c r="J154" s="164"/>
      <c r="K154" s="166">
        <v>2</v>
      </c>
      <c r="L154" s="164"/>
      <c r="M154" s="164"/>
      <c r="N154" s="164"/>
      <c r="O154" s="164"/>
      <c r="P154" s="164"/>
      <c r="Q154" s="164"/>
      <c r="R154" s="167"/>
      <c r="T154" s="168"/>
      <c r="U154" s="164"/>
      <c r="V154" s="164"/>
      <c r="W154" s="164"/>
      <c r="X154" s="164"/>
      <c r="Y154" s="164"/>
      <c r="Z154" s="164"/>
      <c r="AA154" s="169"/>
      <c r="AT154" s="170" t="s">
        <v>141</v>
      </c>
      <c r="AU154" s="170" t="s">
        <v>96</v>
      </c>
      <c r="AV154" s="10" t="s">
        <v>96</v>
      </c>
      <c r="AW154" s="10" t="s">
        <v>35</v>
      </c>
      <c r="AX154" s="10" t="s">
        <v>23</v>
      </c>
      <c r="AY154" s="170" t="s">
        <v>133</v>
      </c>
    </row>
    <row r="155" spans="2:65" s="1" customFormat="1" ht="31.5" customHeight="1">
      <c r="B155" s="33"/>
      <c r="C155" s="155" t="s">
        <v>10</v>
      </c>
      <c r="D155" s="155" t="s">
        <v>134</v>
      </c>
      <c r="E155" s="156" t="s">
        <v>227</v>
      </c>
      <c r="F155" s="245" t="s">
        <v>228</v>
      </c>
      <c r="G155" s="245"/>
      <c r="H155" s="245"/>
      <c r="I155" s="245"/>
      <c r="J155" s="157" t="s">
        <v>220</v>
      </c>
      <c r="K155" s="158">
        <v>2.5</v>
      </c>
      <c r="L155" s="246">
        <v>101</v>
      </c>
      <c r="M155" s="246"/>
      <c r="N155" s="246">
        <f>ROUND(L155*K155,2)</f>
        <v>252.5</v>
      </c>
      <c r="O155" s="246"/>
      <c r="P155" s="246"/>
      <c r="Q155" s="246"/>
      <c r="R155" s="35"/>
      <c r="T155" s="159" t="s">
        <v>21</v>
      </c>
      <c r="U155" s="42" t="s">
        <v>43</v>
      </c>
      <c r="V155" s="160">
        <v>0.375</v>
      </c>
      <c r="W155" s="160">
        <f>V155*K155</f>
        <v>0.9375</v>
      </c>
      <c r="X155" s="160">
        <v>0</v>
      </c>
      <c r="Y155" s="160">
        <f>X155*K155</f>
        <v>0</v>
      </c>
      <c r="Z155" s="160">
        <v>0</v>
      </c>
      <c r="AA155" s="161">
        <f>Z155*K155</f>
        <v>0</v>
      </c>
      <c r="AR155" s="19" t="s">
        <v>138</v>
      </c>
      <c r="AT155" s="19" t="s">
        <v>134</v>
      </c>
      <c r="AU155" s="19" t="s">
        <v>96</v>
      </c>
      <c r="AY155" s="19" t="s">
        <v>133</v>
      </c>
      <c r="BE155" s="162">
        <f>IF(U155="základní",N155,0)</f>
        <v>252.5</v>
      </c>
      <c r="BF155" s="162">
        <f>IF(U155="snížená",N155,0)</f>
        <v>0</v>
      </c>
      <c r="BG155" s="162">
        <f>IF(U155="zákl. přenesená",N155,0)</f>
        <v>0</v>
      </c>
      <c r="BH155" s="162">
        <f>IF(U155="sníž. přenesená",N155,0)</f>
        <v>0</v>
      </c>
      <c r="BI155" s="162">
        <f>IF(U155="nulová",N155,0)</f>
        <v>0</v>
      </c>
      <c r="BJ155" s="19" t="s">
        <v>23</v>
      </c>
      <c r="BK155" s="162">
        <f>ROUND(L155*K155,2)</f>
        <v>252.5</v>
      </c>
      <c r="BL155" s="19" t="s">
        <v>138</v>
      </c>
      <c r="BM155" s="19" t="s">
        <v>229</v>
      </c>
    </row>
    <row r="156" spans="2:65" s="10" customFormat="1" ht="22.5" customHeight="1">
      <c r="B156" s="163"/>
      <c r="C156" s="164"/>
      <c r="D156" s="164"/>
      <c r="E156" s="165" t="s">
        <v>21</v>
      </c>
      <c r="F156" s="247" t="s">
        <v>230</v>
      </c>
      <c r="G156" s="248"/>
      <c r="H156" s="248"/>
      <c r="I156" s="248"/>
      <c r="J156" s="164"/>
      <c r="K156" s="166">
        <v>2.5</v>
      </c>
      <c r="L156" s="164"/>
      <c r="M156" s="164"/>
      <c r="N156" s="164"/>
      <c r="O156" s="164"/>
      <c r="P156" s="164"/>
      <c r="Q156" s="164"/>
      <c r="R156" s="167"/>
      <c r="T156" s="168"/>
      <c r="U156" s="164"/>
      <c r="V156" s="164"/>
      <c r="W156" s="164"/>
      <c r="X156" s="164"/>
      <c r="Y156" s="164"/>
      <c r="Z156" s="164"/>
      <c r="AA156" s="169"/>
      <c r="AT156" s="170" t="s">
        <v>141</v>
      </c>
      <c r="AU156" s="170" t="s">
        <v>96</v>
      </c>
      <c r="AV156" s="10" t="s">
        <v>96</v>
      </c>
      <c r="AW156" s="10" t="s">
        <v>35</v>
      </c>
      <c r="AX156" s="10" t="s">
        <v>23</v>
      </c>
      <c r="AY156" s="170" t="s">
        <v>133</v>
      </c>
    </row>
    <row r="157" spans="2:65" s="9" customFormat="1" ht="29.85" customHeight="1">
      <c r="B157" s="144"/>
      <c r="C157" s="145"/>
      <c r="D157" s="154" t="s">
        <v>111</v>
      </c>
      <c r="E157" s="154"/>
      <c r="F157" s="154"/>
      <c r="G157" s="154"/>
      <c r="H157" s="154"/>
      <c r="I157" s="154"/>
      <c r="J157" s="154"/>
      <c r="K157" s="154"/>
      <c r="L157" s="154"/>
      <c r="M157" s="154"/>
      <c r="N157" s="260">
        <f>BK157</f>
        <v>14984</v>
      </c>
      <c r="O157" s="261"/>
      <c r="P157" s="261"/>
      <c r="Q157" s="261"/>
      <c r="R157" s="147"/>
      <c r="T157" s="148"/>
      <c r="U157" s="145"/>
      <c r="V157" s="145"/>
      <c r="W157" s="149">
        <f>SUM(W158:W161)</f>
        <v>7.8610000000000007</v>
      </c>
      <c r="X157" s="145"/>
      <c r="Y157" s="149">
        <f>SUM(Y158:Y161)</f>
        <v>0.23824000000000001</v>
      </c>
      <c r="Z157" s="145"/>
      <c r="AA157" s="150">
        <f>SUM(AA158:AA161)</f>
        <v>0</v>
      </c>
      <c r="AR157" s="151" t="s">
        <v>23</v>
      </c>
      <c r="AT157" s="152" t="s">
        <v>77</v>
      </c>
      <c r="AU157" s="152" t="s">
        <v>23</v>
      </c>
      <c r="AY157" s="151" t="s">
        <v>133</v>
      </c>
      <c r="BK157" s="153">
        <f>SUM(BK158:BK161)</f>
        <v>14984</v>
      </c>
    </row>
    <row r="158" spans="2:65" s="1" customFormat="1" ht="22.5" customHeight="1">
      <c r="B158" s="33"/>
      <c r="C158" s="155" t="s">
        <v>231</v>
      </c>
      <c r="D158" s="155" t="s">
        <v>134</v>
      </c>
      <c r="E158" s="156" t="s">
        <v>232</v>
      </c>
      <c r="F158" s="245" t="s">
        <v>233</v>
      </c>
      <c r="G158" s="245"/>
      <c r="H158" s="245"/>
      <c r="I158" s="245"/>
      <c r="J158" s="157" t="s">
        <v>220</v>
      </c>
      <c r="K158" s="158">
        <v>2</v>
      </c>
      <c r="L158" s="246">
        <v>1120</v>
      </c>
      <c r="M158" s="246"/>
      <c r="N158" s="246">
        <f>ROUND(L158*K158,2)</f>
        <v>2240</v>
      </c>
      <c r="O158" s="246"/>
      <c r="P158" s="246"/>
      <c r="Q158" s="246"/>
      <c r="R158" s="35"/>
      <c r="T158" s="159" t="s">
        <v>21</v>
      </c>
      <c r="U158" s="42" t="s">
        <v>43</v>
      </c>
      <c r="V158" s="160">
        <v>1.6830000000000001</v>
      </c>
      <c r="W158" s="160">
        <f>V158*K158</f>
        <v>3.3660000000000001</v>
      </c>
      <c r="X158" s="160">
        <v>4.6999999999999999E-4</v>
      </c>
      <c r="Y158" s="160">
        <f>X158*K158</f>
        <v>9.3999999999999997E-4</v>
      </c>
      <c r="Z158" s="160">
        <v>0</v>
      </c>
      <c r="AA158" s="161">
        <f>Z158*K158</f>
        <v>0</v>
      </c>
      <c r="AR158" s="19" t="s">
        <v>138</v>
      </c>
      <c r="AT158" s="19" t="s">
        <v>134</v>
      </c>
      <c r="AU158" s="19" t="s">
        <v>96</v>
      </c>
      <c r="AY158" s="19" t="s">
        <v>133</v>
      </c>
      <c r="BE158" s="162">
        <f>IF(U158="základní",N158,0)</f>
        <v>2240</v>
      </c>
      <c r="BF158" s="162">
        <f>IF(U158="snížená",N158,0)</f>
        <v>0</v>
      </c>
      <c r="BG158" s="162">
        <f>IF(U158="zákl. přenesená",N158,0)</f>
        <v>0</v>
      </c>
      <c r="BH158" s="162">
        <f>IF(U158="sníž. přenesená",N158,0)</f>
        <v>0</v>
      </c>
      <c r="BI158" s="162">
        <f>IF(U158="nulová",N158,0)</f>
        <v>0</v>
      </c>
      <c r="BJ158" s="19" t="s">
        <v>23</v>
      </c>
      <c r="BK158" s="162">
        <f>ROUND(L158*K158,2)</f>
        <v>2240</v>
      </c>
      <c r="BL158" s="19" t="s">
        <v>138</v>
      </c>
      <c r="BM158" s="19" t="s">
        <v>234</v>
      </c>
    </row>
    <row r="159" spans="2:65" s="1" customFormat="1" ht="22.5" customHeight="1">
      <c r="B159" s="33"/>
      <c r="C159" s="155" t="s">
        <v>235</v>
      </c>
      <c r="D159" s="155" t="s">
        <v>134</v>
      </c>
      <c r="E159" s="156" t="s">
        <v>236</v>
      </c>
      <c r="F159" s="245" t="s">
        <v>237</v>
      </c>
      <c r="G159" s="245"/>
      <c r="H159" s="245"/>
      <c r="I159" s="245"/>
      <c r="J159" s="157" t="s">
        <v>220</v>
      </c>
      <c r="K159" s="158">
        <v>2.5</v>
      </c>
      <c r="L159" s="246">
        <v>1320</v>
      </c>
      <c r="M159" s="246"/>
      <c r="N159" s="246">
        <f>ROUND(L159*K159,2)</f>
        <v>3300</v>
      </c>
      <c r="O159" s="246"/>
      <c r="P159" s="246"/>
      <c r="Q159" s="246"/>
      <c r="R159" s="35"/>
      <c r="T159" s="159" t="s">
        <v>21</v>
      </c>
      <c r="U159" s="42" t="s">
        <v>43</v>
      </c>
      <c r="V159" s="160">
        <v>1.798</v>
      </c>
      <c r="W159" s="160">
        <f>V159*K159</f>
        <v>4.4950000000000001</v>
      </c>
      <c r="X159" s="160">
        <v>5.8E-4</v>
      </c>
      <c r="Y159" s="160">
        <f>X159*K159</f>
        <v>1.4499999999999999E-3</v>
      </c>
      <c r="Z159" s="160">
        <v>0</v>
      </c>
      <c r="AA159" s="161">
        <f>Z159*K159</f>
        <v>0</v>
      </c>
      <c r="AR159" s="19" t="s">
        <v>138</v>
      </c>
      <c r="AT159" s="19" t="s">
        <v>134</v>
      </c>
      <c r="AU159" s="19" t="s">
        <v>96</v>
      </c>
      <c r="AY159" s="19" t="s">
        <v>133</v>
      </c>
      <c r="BE159" s="162">
        <f>IF(U159="základní",N159,0)</f>
        <v>3300</v>
      </c>
      <c r="BF159" s="162">
        <f>IF(U159="snížená",N159,0)</f>
        <v>0</v>
      </c>
      <c r="BG159" s="162">
        <f>IF(U159="zákl. přenesená",N159,0)</f>
        <v>0</v>
      </c>
      <c r="BH159" s="162">
        <f>IF(U159="sníž. přenesená",N159,0)</f>
        <v>0</v>
      </c>
      <c r="BI159" s="162">
        <f>IF(U159="nulová",N159,0)</f>
        <v>0</v>
      </c>
      <c r="BJ159" s="19" t="s">
        <v>23</v>
      </c>
      <c r="BK159" s="162">
        <f>ROUND(L159*K159,2)</f>
        <v>3300</v>
      </c>
      <c r="BL159" s="19" t="s">
        <v>138</v>
      </c>
      <c r="BM159" s="19" t="s">
        <v>238</v>
      </c>
    </row>
    <row r="160" spans="2:65" s="1" customFormat="1" ht="22.5" customHeight="1">
      <c r="B160" s="33"/>
      <c r="C160" s="179" t="s">
        <v>239</v>
      </c>
      <c r="D160" s="179" t="s">
        <v>211</v>
      </c>
      <c r="E160" s="180" t="s">
        <v>240</v>
      </c>
      <c r="F160" s="253" t="s">
        <v>241</v>
      </c>
      <c r="G160" s="253"/>
      <c r="H160" s="253"/>
      <c r="I160" s="253"/>
      <c r="J160" s="181" t="s">
        <v>220</v>
      </c>
      <c r="K160" s="182">
        <v>2</v>
      </c>
      <c r="L160" s="254">
        <v>1472</v>
      </c>
      <c r="M160" s="254"/>
      <c r="N160" s="254">
        <f>ROUND(L160*K160,2)</f>
        <v>2944</v>
      </c>
      <c r="O160" s="246"/>
      <c r="P160" s="246"/>
      <c r="Q160" s="246"/>
      <c r="R160" s="35"/>
      <c r="T160" s="159" t="s">
        <v>21</v>
      </c>
      <c r="U160" s="42" t="s">
        <v>43</v>
      </c>
      <c r="V160" s="160">
        <v>0</v>
      </c>
      <c r="W160" s="160">
        <f>V160*K160</f>
        <v>0</v>
      </c>
      <c r="X160" s="160">
        <v>3.6799999999999999E-2</v>
      </c>
      <c r="Y160" s="160">
        <f>X160*K160</f>
        <v>7.3599999999999999E-2</v>
      </c>
      <c r="Z160" s="160">
        <v>0</v>
      </c>
      <c r="AA160" s="161">
        <f>Z160*K160</f>
        <v>0</v>
      </c>
      <c r="AR160" s="19" t="s">
        <v>168</v>
      </c>
      <c r="AT160" s="19" t="s">
        <v>211</v>
      </c>
      <c r="AU160" s="19" t="s">
        <v>96</v>
      </c>
      <c r="AY160" s="19" t="s">
        <v>133</v>
      </c>
      <c r="BE160" s="162">
        <f>IF(U160="základní",N160,0)</f>
        <v>2944</v>
      </c>
      <c r="BF160" s="162">
        <f>IF(U160="snížená",N160,0)</f>
        <v>0</v>
      </c>
      <c r="BG160" s="162">
        <f>IF(U160="zákl. přenesená",N160,0)</f>
        <v>0</v>
      </c>
      <c r="BH160" s="162">
        <f>IF(U160="sníž. přenesená",N160,0)</f>
        <v>0</v>
      </c>
      <c r="BI160" s="162">
        <f>IF(U160="nulová",N160,0)</f>
        <v>0</v>
      </c>
      <c r="BJ160" s="19" t="s">
        <v>23</v>
      </c>
      <c r="BK160" s="162">
        <f>ROUND(L160*K160,2)</f>
        <v>2944</v>
      </c>
      <c r="BL160" s="19" t="s">
        <v>138</v>
      </c>
      <c r="BM160" s="19" t="s">
        <v>242</v>
      </c>
    </row>
    <row r="161" spans="2:65" s="1" customFormat="1" ht="22.5" customHeight="1">
      <c r="B161" s="33"/>
      <c r="C161" s="179" t="s">
        <v>243</v>
      </c>
      <c r="D161" s="179" t="s">
        <v>211</v>
      </c>
      <c r="E161" s="180" t="s">
        <v>244</v>
      </c>
      <c r="F161" s="253" t="s">
        <v>245</v>
      </c>
      <c r="G161" s="253"/>
      <c r="H161" s="253"/>
      <c r="I161" s="253"/>
      <c r="J161" s="181" t="s">
        <v>220</v>
      </c>
      <c r="K161" s="182">
        <v>2.5</v>
      </c>
      <c r="L161" s="254">
        <v>2600</v>
      </c>
      <c r="M161" s="254"/>
      <c r="N161" s="254">
        <f>ROUND(L161*K161,2)</f>
        <v>6500</v>
      </c>
      <c r="O161" s="246"/>
      <c r="P161" s="246"/>
      <c r="Q161" s="246"/>
      <c r="R161" s="35"/>
      <c r="T161" s="159" t="s">
        <v>21</v>
      </c>
      <c r="U161" s="42" t="s">
        <v>43</v>
      </c>
      <c r="V161" s="160">
        <v>0</v>
      </c>
      <c r="W161" s="160">
        <f>V161*K161</f>
        <v>0</v>
      </c>
      <c r="X161" s="160">
        <v>6.4899999999999999E-2</v>
      </c>
      <c r="Y161" s="160">
        <f>X161*K161</f>
        <v>0.16225000000000001</v>
      </c>
      <c r="Z161" s="160">
        <v>0</v>
      </c>
      <c r="AA161" s="161">
        <f>Z161*K161</f>
        <v>0</v>
      </c>
      <c r="AR161" s="19" t="s">
        <v>168</v>
      </c>
      <c r="AT161" s="19" t="s">
        <v>211</v>
      </c>
      <c r="AU161" s="19" t="s">
        <v>96</v>
      </c>
      <c r="AY161" s="19" t="s">
        <v>133</v>
      </c>
      <c r="BE161" s="162">
        <f>IF(U161="základní",N161,0)</f>
        <v>6500</v>
      </c>
      <c r="BF161" s="162">
        <f>IF(U161="snížená",N161,0)</f>
        <v>0</v>
      </c>
      <c r="BG161" s="162">
        <f>IF(U161="zákl. přenesená",N161,0)</f>
        <v>0</v>
      </c>
      <c r="BH161" s="162">
        <f>IF(U161="sníž. přenesená",N161,0)</f>
        <v>0</v>
      </c>
      <c r="BI161" s="162">
        <f>IF(U161="nulová",N161,0)</f>
        <v>0</v>
      </c>
      <c r="BJ161" s="19" t="s">
        <v>23</v>
      </c>
      <c r="BK161" s="162">
        <f>ROUND(L161*K161,2)</f>
        <v>6500</v>
      </c>
      <c r="BL161" s="19" t="s">
        <v>138</v>
      </c>
      <c r="BM161" s="19" t="s">
        <v>246</v>
      </c>
    </row>
    <row r="162" spans="2:65" s="9" customFormat="1" ht="29.85" customHeight="1">
      <c r="B162" s="144"/>
      <c r="C162" s="145"/>
      <c r="D162" s="154" t="s">
        <v>112</v>
      </c>
      <c r="E162" s="154"/>
      <c r="F162" s="154"/>
      <c r="G162" s="154"/>
      <c r="H162" s="154"/>
      <c r="I162" s="154"/>
      <c r="J162" s="154"/>
      <c r="K162" s="154"/>
      <c r="L162" s="154"/>
      <c r="M162" s="154"/>
      <c r="N162" s="262">
        <f>BK162</f>
        <v>1904.9</v>
      </c>
      <c r="O162" s="263"/>
      <c r="P162" s="263"/>
      <c r="Q162" s="263"/>
      <c r="R162" s="147"/>
      <c r="T162" s="148"/>
      <c r="U162" s="145"/>
      <c r="V162" s="145"/>
      <c r="W162" s="149">
        <f>SUM(W163:W169)</f>
        <v>6.5033799999999999</v>
      </c>
      <c r="X162" s="145"/>
      <c r="Y162" s="149">
        <f>SUM(Y163:Y169)</f>
        <v>0</v>
      </c>
      <c r="Z162" s="145"/>
      <c r="AA162" s="150">
        <f>SUM(AA163:AA169)</f>
        <v>0.58324200000000004</v>
      </c>
      <c r="AR162" s="151" t="s">
        <v>23</v>
      </c>
      <c r="AT162" s="152" t="s">
        <v>77</v>
      </c>
      <c r="AU162" s="152" t="s">
        <v>23</v>
      </c>
      <c r="AY162" s="151" t="s">
        <v>133</v>
      </c>
      <c r="BK162" s="153">
        <f>SUM(BK163:BK169)</f>
        <v>1904.9</v>
      </c>
    </row>
    <row r="163" spans="2:65" s="1" customFormat="1" ht="31.5" customHeight="1">
      <c r="B163" s="33"/>
      <c r="C163" s="155" t="s">
        <v>247</v>
      </c>
      <c r="D163" s="155" t="s">
        <v>134</v>
      </c>
      <c r="E163" s="156" t="s">
        <v>248</v>
      </c>
      <c r="F163" s="245" t="s">
        <v>249</v>
      </c>
      <c r="G163" s="245"/>
      <c r="H163" s="245"/>
      <c r="I163" s="245"/>
      <c r="J163" s="157" t="s">
        <v>200</v>
      </c>
      <c r="K163" s="158">
        <v>1</v>
      </c>
      <c r="L163" s="246">
        <v>1130</v>
      </c>
      <c r="M163" s="246"/>
      <c r="N163" s="246">
        <f>ROUND(L163*K163,2)</f>
        <v>1130</v>
      </c>
      <c r="O163" s="246"/>
      <c r="P163" s="246"/>
      <c r="Q163" s="246"/>
      <c r="R163" s="35"/>
      <c r="T163" s="159" t="s">
        <v>21</v>
      </c>
      <c r="U163" s="42" t="s">
        <v>43</v>
      </c>
      <c r="V163" s="160">
        <v>3.6120000000000001</v>
      </c>
      <c r="W163" s="160">
        <f>V163*K163</f>
        <v>3.6120000000000001</v>
      </c>
      <c r="X163" s="160">
        <v>0</v>
      </c>
      <c r="Y163" s="160">
        <f>X163*K163</f>
        <v>0</v>
      </c>
      <c r="Z163" s="160">
        <v>0.4</v>
      </c>
      <c r="AA163" s="161">
        <f>Z163*K163</f>
        <v>0.4</v>
      </c>
      <c r="AR163" s="19" t="s">
        <v>138</v>
      </c>
      <c r="AT163" s="19" t="s">
        <v>134</v>
      </c>
      <c r="AU163" s="19" t="s">
        <v>96</v>
      </c>
      <c r="AY163" s="19" t="s">
        <v>133</v>
      </c>
      <c r="BE163" s="162">
        <f>IF(U163="základní",N163,0)</f>
        <v>1130</v>
      </c>
      <c r="BF163" s="162">
        <f>IF(U163="snížená",N163,0)</f>
        <v>0</v>
      </c>
      <c r="BG163" s="162">
        <f>IF(U163="zákl. přenesená",N163,0)</f>
        <v>0</v>
      </c>
      <c r="BH163" s="162">
        <f>IF(U163="sníž. přenesená",N163,0)</f>
        <v>0</v>
      </c>
      <c r="BI163" s="162">
        <f>IF(U163="nulová",N163,0)</f>
        <v>0</v>
      </c>
      <c r="BJ163" s="19" t="s">
        <v>23</v>
      </c>
      <c r="BK163" s="162">
        <f>ROUND(L163*K163,2)</f>
        <v>1130</v>
      </c>
      <c r="BL163" s="19" t="s">
        <v>138</v>
      </c>
      <c r="BM163" s="19" t="s">
        <v>250</v>
      </c>
    </row>
    <row r="164" spans="2:65" s="1" customFormat="1" ht="31.5" customHeight="1">
      <c r="B164" s="33"/>
      <c r="C164" s="155" t="s">
        <v>251</v>
      </c>
      <c r="D164" s="155" t="s">
        <v>134</v>
      </c>
      <c r="E164" s="156" t="s">
        <v>252</v>
      </c>
      <c r="F164" s="245" t="s">
        <v>253</v>
      </c>
      <c r="G164" s="245"/>
      <c r="H164" s="245"/>
      <c r="I164" s="245"/>
      <c r="J164" s="157" t="s">
        <v>200</v>
      </c>
      <c r="K164" s="158">
        <v>3</v>
      </c>
      <c r="L164" s="246">
        <v>76.099999999999994</v>
      </c>
      <c r="M164" s="246"/>
      <c r="N164" s="246">
        <f>ROUND(L164*K164,2)</f>
        <v>228.3</v>
      </c>
      <c r="O164" s="246"/>
      <c r="P164" s="246"/>
      <c r="Q164" s="246"/>
      <c r="R164" s="35"/>
      <c r="T164" s="159" t="s">
        <v>21</v>
      </c>
      <c r="U164" s="42" t="s">
        <v>43</v>
      </c>
      <c r="V164" s="160">
        <v>0.32</v>
      </c>
      <c r="W164" s="160">
        <f>V164*K164</f>
        <v>0.96</v>
      </c>
      <c r="X164" s="160">
        <v>0</v>
      </c>
      <c r="Y164" s="160">
        <f>X164*K164</f>
        <v>0</v>
      </c>
      <c r="Z164" s="160">
        <v>6.0000000000000001E-3</v>
      </c>
      <c r="AA164" s="161">
        <f>Z164*K164</f>
        <v>1.8000000000000002E-2</v>
      </c>
      <c r="AR164" s="19" t="s">
        <v>138</v>
      </c>
      <c r="AT164" s="19" t="s">
        <v>134</v>
      </c>
      <c r="AU164" s="19" t="s">
        <v>96</v>
      </c>
      <c r="AY164" s="19" t="s">
        <v>133</v>
      </c>
      <c r="BE164" s="162">
        <f>IF(U164="základní",N164,0)</f>
        <v>228.3</v>
      </c>
      <c r="BF164" s="162">
        <f>IF(U164="snížená",N164,0)</f>
        <v>0</v>
      </c>
      <c r="BG164" s="162">
        <f>IF(U164="zákl. přenesená",N164,0)</f>
        <v>0</v>
      </c>
      <c r="BH164" s="162">
        <f>IF(U164="sníž. přenesená",N164,0)</f>
        <v>0</v>
      </c>
      <c r="BI164" s="162">
        <f>IF(U164="nulová",N164,0)</f>
        <v>0</v>
      </c>
      <c r="BJ164" s="19" t="s">
        <v>23</v>
      </c>
      <c r="BK164" s="162">
        <f>ROUND(L164*K164,2)</f>
        <v>228.3</v>
      </c>
      <c r="BL164" s="19" t="s">
        <v>138</v>
      </c>
      <c r="BM164" s="19" t="s">
        <v>254</v>
      </c>
    </row>
    <row r="165" spans="2:65" s="10" customFormat="1" ht="22.5" customHeight="1">
      <c r="B165" s="163"/>
      <c r="C165" s="164"/>
      <c r="D165" s="164"/>
      <c r="E165" s="165" t="s">
        <v>21</v>
      </c>
      <c r="F165" s="247" t="s">
        <v>255</v>
      </c>
      <c r="G165" s="248"/>
      <c r="H165" s="248"/>
      <c r="I165" s="248"/>
      <c r="J165" s="164"/>
      <c r="K165" s="166">
        <v>3</v>
      </c>
      <c r="L165" s="164"/>
      <c r="M165" s="164"/>
      <c r="N165" s="164"/>
      <c r="O165" s="164"/>
      <c r="P165" s="164"/>
      <c r="Q165" s="164"/>
      <c r="R165" s="167"/>
      <c r="T165" s="168"/>
      <c r="U165" s="164"/>
      <c r="V165" s="164"/>
      <c r="W165" s="164"/>
      <c r="X165" s="164"/>
      <c r="Y165" s="164"/>
      <c r="Z165" s="164"/>
      <c r="AA165" s="169"/>
      <c r="AT165" s="170" t="s">
        <v>141</v>
      </c>
      <c r="AU165" s="170" t="s">
        <v>96</v>
      </c>
      <c r="AV165" s="10" t="s">
        <v>96</v>
      </c>
      <c r="AW165" s="10" t="s">
        <v>35</v>
      </c>
      <c r="AX165" s="10" t="s">
        <v>23</v>
      </c>
      <c r="AY165" s="170" t="s">
        <v>133</v>
      </c>
    </row>
    <row r="166" spans="2:65" s="1" customFormat="1" ht="31.5" customHeight="1">
      <c r="B166" s="33"/>
      <c r="C166" s="155" t="s">
        <v>256</v>
      </c>
      <c r="D166" s="155" t="s">
        <v>134</v>
      </c>
      <c r="E166" s="156" t="s">
        <v>257</v>
      </c>
      <c r="F166" s="245" t="s">
        <v>258</v>
      </c>
      <c r="G166" s="245"/>
      <c r="H166" s="245"/>
      <c r="I166" s="245"/>
      <c r="J166" s="157" t="s">
        <v>220</v>
      </c>
      <c r="K166" s="158">
        <v>2.4</v>
      </c>
      <c r="L166" s="246">
        <v>46.6</v>
      </c>
      <c r="M166" s="246"/>
      <c r="N166" s="246">
        <f>ROUND(L166*K166,2)</f>
        <v>111.84</v>
      </c>
      <c r="O166" s="246"/>
      <c r="P166" s="246"/>
      <c r="Q166" s="246"/>
      <c r="R166" s="35"/>
      <c r="T166" s="159" t="s">
        <v>21</v>
      </c>
      <c r="U166" s="42" t="s">
        <v>43</v>
      </c>
      <c r="V166" s="160">
        <v>0.19600000000000001</v>
      </c>
      <c r="W166" s="160">
        <f>V166*K166</f>
        <v>0.47039999999999998</v>
      </c>
      <c r="X166" s="160">
        <v>0</v>
      </c>
      <c r="Y166" s="160">
        <f>X166*K166</f>
        <v>0</v>
      </c>
      <c r="Z166" s="160">
        <v>1.98E-3</v>
      </c>
      <c r="AA166" s="161">
        <f>Z166*K166</f>
        <v>4.7520000000000001E-3</v>
      </c>
      <c r="AR166" s="19" t="s">
        <v>138</v>
      </c>
      <c r="AT166" s="19" t="s">
        <v>134</v>
      </c>
      <c r="AU166" s="19" t="s">
        <v>96</v>
      </c>
      <c r="AY166" s="19" t="s">
        <v>133</v>
      </c>
      <c r="BE166" s="162">
        <f>IF(U166="základní",N166,0)</f>
        <v>111.84</v>
      </c>
      <c r="BF166" s="162">
        <f>IF(U166="snížená",N166,0)</f>
        <v>0</v>
      </c>
      <c r="BG166" s="162">
        <f>IF(U166="zákl. přenesená",N166,0)</f>
        <v>0</v>
      </c>
      <c r="BH166" s="162">
        <f>IF(U166="sníž. přenesená",N166,0)</f>
        <v>0</v>
      </c>
      <c r="BI166" s="162">
        <f>IF(U166="nulová",N166,0)</f>
        <v>0</v>
      </c>
      <c r="BJ166" s="19" t="s">
        <v>23</v>
      </c>
      <c r="BK166" s="162">
        <f>ROUND(L166*K166,2)</f>
        <v>111.84</v>
      </c>
      <c r="BL166" s="19" t="s">
        <v>138</v>
      </c>
      <c r="BM166" s="19" t="s">
        <v>259</v>
      </c>
    </row>
    <row r="167" spans="2:65" s="1" customFormat="1" ht="31.5" customHeight="1">
      <c r="B167" s="33"/>
      <c r="C167" s="155" t="s">
        <v>260</v>
      </c>
      <c r="D167" s="155" t="s">
        <v>134</v>
      </c>
      <c r="E167" s="156" t="s">
        <v>261</v>
      </c>
      <c r="F167" s="245" t="s">
        <v>262</v>
      </c>
      <c r="G167" s="245"/>
      <c r="H167" s="245"/>
      <c r="I167" s="245"/>
      <c r="J167" s="157" t="s">
        <v>220</v>
      </c>
      <c r="K167" s="158">
        <v>3.08</v>
      </c>
      <c r="L167" s="246">
        <v>68.3</v>
      </c>
      <c r="M167" s="246"/>
      <c r="N167" s="246">
        <f>ROUND(L167*K167,2)</f>
        <v>210.36</v>
      </c>
      <c r="O167" s="246"/>
      <c r="P167" s="246"/>
      <c r="Q167" s="246"/>
      <c r="R167" s="35"/>
      <c r="T167" s="159" t="s">
        <v>21</v>
      </c>
      <c r="U167" s="42" t="s">
        <v>43</v>
      </c>
      <c r="V167" s="160">
        <v>0.28699999999999998</v>
      </c>
      <c r="W167" s="160">
        <f>V167*K167</f>
        <v>0.88395999999999997</v>
      </c>
      <c r="X167" s="160">
        <v>0</v>
      </c>
      <c r="Y167" s="160">
        <f>X167*K167</f>
        <v>0</v>
      </c>
      <c r="Z167" s="160">
        <v>9.2499999999999995E-3</v>
      </c>
      <c r="AA167" s="161">
        <f>Z167*K167</f>
        <v>2.8489999999999998E-2</v>
      </c>
      <c r="AR167" s="19" t="s">
        <v>138</v>
      </c>
      <c r="AT167" s="19" t="s">
        <v>134</v>
      </c>
      <c r="AU167" s="19" t="s">
        <v>96</v>
      </c>
      <c r="AY167" s="19" t="s">
        <v>133</v>
      </c>
      <c r="BE167" s="162">
        <f>IF(U167="základní",N167,0)</f>
        <v>210.36</v>
      </c>
      <c r="BF167" s="162">
        <f>IF(U167="snížená",N167,0)</f>
        <v>0</v>
      </c>
      <c r="BG167" s="162">
        <f>IF(U167="zákl. přenesená",N167,0)</f>
        <v>0</v>
      </c>
      <c r="BH167" s="162">
        <f>IF(U167="sníž. přenesená",N167,0)</f>
        <v>0</v>
      </c>
      <c r="BI167" s="162">
        <f>IF(U167="nulová",N167,0)</f>
        <v>0</v>
      </c>
      <c r="BJ167" s="19" t="s">
        <v>23</v>
      </c>
      <c r="BK167" s="162">
        <f>ROUND(L167*K167,2)</f>
        <v>210.36</v>
      </c>
      <c r="BL167" s="19" t="s">
        <v>138</v>
      </c>
      <c r="BM167" s="19" t="s">
        <v>263</v>
      </c>
    </row>
    <row r="168" spans="2:65" s="1" customFormat="1" ht="31.5" customHeight="1">
      <c r="B168" s="33"/>
      <c r="C168" s="155" t="s">
        <v>264</v>
      </c>
      <c r="D168" s="155" t="s">
        <v>134</v>
      </c>
      <c r="E168" s="156" t="s">
        <v>265</v>
      </c>
      <c r="F168" s="245" t="s">
        <v>266</v>
      </c>
      <c r="G168" s="245"/>
      <c r="H168" s="245"/>
      <c r="I168" s="245"/>
      <c r="J168" s="157" t="s">
        <v>137</v>
      </c>
      <c r="K168" s="158">
        <v>0.06</v>
      </c>
      <c r="L168" s="246">
        <v>3740</v>
      </c>
      <c r="M168" s="246"/>
      <c r="N168" s="246">
        <f>ROUND(L168*K168,2)</f>
        <v>224.4</v>
      </c>
      <c r="O168" s="246"/>
      <c r="P168" s="246"/>
      <c r="Q168" s="246"/>
      <c r="R168" s="35"/>
      <c r="T168" s="159" t="s">
        <v>21</v>
      </c>
      <c r="U168" s="42" t="s">
        <v>43</v>
      </c>
      <c r="V168" s="160">
        <v>9.6170000000000009</v>
      </c>
      <c r="W168" s="160">
        <f>V168*K168</f>
        <v>0.57701999999999998</v>
      </c>
      <c r="X168" s="160">
        <v>0</v>
      </c>
      <c r="Y168" s="160">
        <f>X168*K168</f>
        <v>0</v>
      </c>
      <c r="Z168" s="160">
        <v>2.2000000000000002</v>
      </c>
      <c r="AA168" s="161">
        <f>Z168*K168</f>
        <v>0.13200000000000001</v>
      </c>
      <c r="AR168" s="19" t="s">
        <v>138</v>
      </c>
      <c r="AT168" s="19" t="s">
        <v>134</v>
      </c>
      <c r="AU168" s="19" t="s">
        <v>96</v>
      </c>
      <c r="AY168" s="19" t="s">
        <v>133</v>
      </c>
      <c r="BE168" s="162">
        <f>IF(U168="základní",N168,0)</f>
        <v>224.4</v>
      </c>
      <c r="BF168" s="162">
        <f>IF(U168="snížená",N168,0)</f>
        <v>0</v>
      </c>
      <c r="BG168" s="162">
        <f>IF(U168="zákl. přenesená",N168,0)</f>
        <v>0</v>
      </c>
      <c r="BH168" s="162">
        <f>IF(U168="sníž. přenesená",N168,0)</f>
        <v>0</v>
      </c>
      <c r="BI168" s="162">
        <f>IF(U168="nulová",N168,0)</f>
        <v>0</v>
      </c>
      <c r="BJ168" s="19" t="s">
        <v>23</v>
      </c>
      <c r="BK168" s="162">
        <f>ROUND(L168*K168,2)</f>
        <v>224.4</v>
      </c>
      <c r="BL168" s="19" t="s">
        <v>138</v>
      </c>
      <c r="BM168" s="19" t="s">
        <v>267</v>
      </c>
    </row>
    <row r="169" spans="2:65" s="10" customFormat="1" ht="22.5" customHeight="1">
      <c r="B169" s="163"/>
      <c r="C169" s="164"/>
      <c r="D169" s="164"/>
      <c r="E169" s="165" t="s">
        <v>21</v>
      </c>
      <c r="F169" s="247" t="s">
        <v>268</v>
      </c>
      <c r="G169" s="248"/>
      <c r="H169" s="248"/>
      <c r="I169" s="248"/>
      <c r="J169" s="164"/>
      <c r="K169" s="166">
        <v>0.06</v>
      </c>
      <c r="L169" s="164"/>
      <c r="M169" s="164"/>
      <c r="N169" s="164"/>
      <c r="O169" s="164"/>
      <c r="P169" s="164"/>
      <c r="Q169" s="164"/>
      <c r="R169" s="167"/>
      <c r="T169" s="168"/>
      <c r="U169" s="164"/>
      <c r="V169" s="164"/>
      <c r="W169" s="164"/>
      <c r="X169" s="164"/>
      <c r="Y169" s="164"/>
      <c r="Z169" s="164"/>
      <c r="AA169" s="169"/>
      <c r="AT169" s="170" t="s">
        <v>141</v>
      </c>
      <c r="AU169" s="170" t="s">
        <v>96</v>
      </c>
      <c r="AV169" s="10" t="s">
        <v>96</v>
      </c>
      <c r="AW169" s="10" t="s">
        <v>35</v>
      </c>
      <c r="AX169" s="10" t="s">
        <v>23</v>
      </c>
      <c r="AY169" s="170" t="s">
        <v>133</v>
      </c>
    </row>
    <row r="170" spans="2:65" s="9" customFormat="1" ht="29.85" customHeight="1">
      <c r="B170" s="144"/>
      <c r="C170" s="145"/>
      <c r="D170" s="154" t="s">
        <v>113</v>
      </c>
      <c r="E170" s="154"/>
      <c r="F170" s="154"/>
      <c r="G170" s="154"/>
      <c r="H170" s="154"/>
      <c r="I170" s="154"/>
      <c r="J170" s="154"/>
      <c r="K170" s="154"/>
      <c r="L170" s="154"/>
      <c r="M170" s="154"/>
      <c r="N170" s="260">
        <f>BK170</f>
        <v>1091.54</v>
      </c>
      <c r="O170" s="261"/>
      <c r="P170" s="261"/>
      <c r="Q170" s="261"/>
      <c r="R170" s="147"/>
      <c r="T170" s="148"/>
      <c r="U170" s="145"/>
      <c r="V170" s="145"/>
      <c r="W170" s="149">
        <f>SUM(W171:W175)</f>
        <v>1.0540639999999999</v>
      </c>
      <c r="X170" s="145"/>
      <c r="Y170" s="149">
        <f>SUM(Y171:Y175)</f>
        <v>0</v>
      </c>
      <c r="Z170" s="145"/>
      <c r="AA170" s="150">
        <f>SUM(AA171:AA175)</f>
        <v>0</v>
      </c>
      <c r="AR170" s="151" t="s">
        <v>23</v>
      </c>
      <c r="AT170" s="152" t="s">
        <v>77</v>
      </c>
      <c r="AU170" s="152" t="s">
        <v>23</v>
      </c>
      <c r="AY170" s="151" t="s">
        <v>133</v>
      </c>
      <c r="BK170" s="153">
        <f>SUM(BK171:BK175)</f>
        <v>1091.54</v>
      </c>
    </row>
    <row r="171" spans="2:65" s="1" customFormat="1" ht="44.25" customHeight="1">
      <c r="B171" s="33"/>
      <c r="C171" s="155" t="s">
        <v>269</v>
      </c>
      <c r="D171" s="155" t="s">
        <v>134</v>
      </c>
      <c r="E171" s="156" t="s">
        <v>270</v>
      </c>
      <c r="F171" s="245" t="s">
        <v>271</v>
      </c>
      <c r="G171" s="245"/>
      <c r="H171" s="245"/>
      <c r="I171" s="245"/>
      <c r="J171" s="157" t="s">
        <v>160</v>
      </c>
      <c r="K171" s="158">
        <v>0.58299999999999996</v>
      </c>
      <c r="L171" s="246">
        <v>349</v>
      </c>
      <c r="M171" s="246"/>
      <c r="N171" s="246">
        <f>ROUND(L171*K171,2)</f>
        <v>203.47</v>
      </c>
      <c r="O171" s="246"/>
      <c r="P171" s="246"/>
      <c r="Q171" s="246"/>
      <c r="R171" s="35"/>
      <c r="T171" s="159" t="s">
        <v>21</v>
      </c>
      <c r="U171" s="42" t="s">
        <v>43</v>
      </c>
      <c r="V171" s="160">
        <v>1.569</v>
      </c>
      <c r="W171" s="160">
        <f>V171*K171</f>
        <v>0.91472699999999996</v>
      </c>
      <c r="X171" s="160">
        <v>0</v>
      </c>
      <c r="Y171" s="160">
        <f>X171*K171</f>
        <v>0</v>
      </c>
      <c r="Z171" s="160">
        <v>0</v>
      </c>
      <c r="AA171" s="161">
        <f>Z171*K171</f>
        <v>0</v>
      </c>
      <c r="AR171" s="19" t="s">
        <v>138</v>
      </c>
      <c r="AT171" s="19" t="s">
        <v>134</v>
      </c>
      <c r="AU171" s="19" t="s">
        <v>96</v>
      </c>
      <c r="AY171" s="19" t="s">
        <v>133</v>
      </c>
      <c r="BE171" s="162">
        <f>IF(U171="základní",N171,0)</f>
        <v>203.47</v>
      </c>
      <c r="BF171" s="162">
        <f>IF(U171="snížená",N171,0)</f>
        <v>0</v>
      </c>
      <c r="BG171" s="162">
        <f>IF(U171="zákl. přenesená",N171,0)</f>
        <v>0</v>
      </c>
      <c r="BH171" s="162">
        <f>IF(U171="sníž. přenesená",N171,0)</f>
        <v>0</v>
      </c>
      <c r="BI171" s="162">
        <f>IF(U171="nulová",N171,0)</f>
        <v>0</v>
      </c>
      <c r="BJ171" s="19" t="s">
        <v>23</v>
      </c>
      <c r="BK171" s="162">
        <f>ROUND(L171*K171,2)</f>
        <v>203.47</v>
      </c>
      <c r="BL171" s="19" t="s">
        <v>138</v>
      </c>
      <c r="BM171" s="19" t="s">
        <v>272</v>
      </c>
    </row>
    <row r="172" spans="2:65" s="1" customFormat="1" ht="31.5" customHeight="1">
      <c r="B172" s="33"/>
      <c r="C172" s="155" t="s">
        <v>273</v>
      </c>
      <c r="D172" s="155" t="s">
        <v>134</v>
      </c>
      <c r="E172" s="156" t="s">
        <v>274</v>
      </c>
      <c r="F172" s="245" t="s">
        <v>275</v>
      </c>
      <c r="G172" s="245"/>
      <c r="H172" s="245"/>
      <c r="I172" s="245"/>
      <c r="J172" s="157" t="s">
        <v>160</v>
      </c>
      <c r="K172" s="158">
        <v>0.58299999999999996</v>
      </c>
      <c r="L172" s="246">
        <v>210</v>
      </c>
      <c r="M172" s="246"/>
      <c r="N172" s="246">
        <f>ROUND(L172*K172,2)</f>
        <v>122.43</v>
      </c>
      <c r="O172" s="246"/>
      <c r="P172" s="246"/>
      <c r="Q172" s="246"/>
      <c r="R172" s="35"/>
      <c r="T172" s="159" t="s">
        <v>21</v>
      </c>
      <c r="U172" s="42" t="s">
        <v>43</v>
      </c>
      <c r="V172" s="160">
        <v>0.125</v>
      </c>
      <c r="W172" s="160">
        <f>V172*K172</f>
        <v>7.2874999999999995E-2</v>
      </c>
      <c r="X172" s="160">
        <v>0</v>
      </c>
      <c r="Y172" s="160">
        <f>X172*K172</f>
        <v>0</v>
      </c>
      <c r="Z172" s="160">
        <v>0</v>
      </c>
      <c r="AA172" s="161">
        <f>Z172*K172</f>
        <v>0</v>
      </c>
      <c r="AR172" s="19" t="s">
        <v>138</v>
      </c>
      <c r="AT172" s="19" t="s">
        <v>134</v>
      </c>
      <c r="AU172" s="19" t="s">
        <v>96</v>
      </c>
      <c r="AY172" s="19" t="s">
        <v>133</v>
      </c>
      <c r="BE172" s="162">
        <f>IF(U172="základní",N172,0)</f>
        <v>122.43</v>
      </c>
      <c r="BF172" s="162">
        <f>IF(U172="snížená",N172,0)</f>
        <v>0</v>
      </c>
      <c r="BG172" s="162">
        <f>IF(U172="zákl. přenesená",N172,0)</f>
        <v>0</v>
      </c>
      <c r="BH172" s="162">
        <f>IF(U172="sníž. přenesená",N172,0)</f>
        <v>0</v>
      </c>
      <c r="BI172" s="162">
        <f>IF(U172="nulová",N172,0)</f>
        <v>0</v>
      </c>
      <c r="BJ172" s="19" t="s">
        <v>23</v>
      </c>
      <c r="BK172" s="162">
        <f>ROUND(L172*K172,2)</f>
        <v>122.43</v>
      </c>
      <c r="BL172" s="19" t="s">
        <v>138</v>
      </c>
      <c r="BM172" s="19" t="s">
        <v>276</v>
      </c>
    </row>
    <row r="173" spans="2:65" s="1" customFormat="1" ht="31.5" customHeight="1">
      <c r="B173" s="33"/>
      <c r="C173" s="155" t="s">
        <v>277</v>
      </c>
      <c r="D173" s="155" t="s">
        <v>134</v>
      </c>
      <c r="E173" s="156" t="s">
        <v>278</v>
      </c>
      <c r="F173" s="245" t="s">
        <v>279</v>
      </c>
      <c r="G173" s="245"/>
      <c r="H173" s="245"/>
      <c r="I173" s="245"/>
      <c r="J173" s="157" t="s">
        <v>160</v>
      </c>
      <c r="K173" s="158">
        <v>11.077</v>
      </c>
      <c r="L173" s="246">
        <v>9.1199999999999992</v>
      </c>
      <c r="M173" s="246"/>
      <c r="N173" s="246">
        <f>ROUND(L173*K173,2)</f>
        <v>101.02</v>
      </c>
      <c r="O173" s="246"/>
      <c r="P173" s="246"/>
      <c r="Q173" s="246"/>
      <c r="R173" s="35"/>
      <c r="T173" s="159" t="s">
        <v>21</v>
      </c>
      <c r="U173" s="42" t="s">
        <v>43</v>
      </c>
      <c r="V173" s="160">
        <v>6.0000000000000001E-3</v>
      </c>
      <c r="W173" s="160">
        <f>V173*K173</f>
        <v>6.6462000000000007E-2</v>
      </c>
      <c r="X173" s="160">
        <v>0</v>
      </c>
      <c r="Y173" s="160">
        <f>X173*K173</f>
        <v>0</v>
      </c>
      <c r="Z173" s="160">
        <v>0</v>
      </c>
      <c r="AA173" s="161">
        <f>Z173*K173</f>
        <v>0</v>
      </c>
      <c r="AR173" s="19" t="s">
        <v>138</v>
      </c>
      <c r="AT173" s="19" t="s">
        <v>134</v>
      </c>
      <c r="AU173" s="19" t="s">
        <v>96</v>
      </c>
      <c r="AY173" s="19" t="s">
        <v>133</v>
      </c>
      <c r="BE173" s="162">
        <f>IF(U173="základní",N173,0)</f>
        <v>101.02</v>
      </c>
      <c r="BF173" s="162">
        <f>IF(U173="snížená",N173,0)</f>
        <v>0</v>
      </c>
      <c r="BG173" s="162">
        <f>IF(U173="zákl. přenesená",N173,0)</f>
        <v>0</v>
      </c>
      <c r="BH173" s="162">
        <f>IF(U173="sníž. přenesená",N173,0)</f>
        <v>0</v>
      </c>
      <c r="BI173" s="162">
        <f>IF(U173="nulová",N173,0)</f>
        <v>0</v>
      </c>
      <c r="BJ173" s="19" t="s">
        <v>23</v>
      </c>
      <c r="BK173" s="162">
        <f>ROUND(L173*K173,2)</f>
        <v>101.02</v>
      </c>
      <c r="BL173" s="19" t="s">
        <v>138</v>
      </c>
      <c r="BM173" s="19" t="s">
        <v>280</v>
      </c>
    </row>
    <row r="174" spans="2:65" s="10" customFormat="1" ht="22.5" customHeight="1">
      <c r="B174" s="163"/>
      <c r="C174" s="164"/>
      <c r="D174" s="164"/>
      <c r="E174" s="165" t="s">
        <v>21</v>
      </c>
      <c r="F174" s="247" t="s">
        <v>281</v>
      </c>
      <c r="G174" s="248"/>
      <c r="H174" s="248"/>
      <c r="I174" s="248"/>
      <c r="J174" s="164"/>
      <c r="K174" s="166">
        <v>11.077</v>
      </c>
      <c r="L174" s="164"/>
      <c r="M174" s="164"/>
      <c r="N174" s="164"/>
      <c r="O174" s="164"/>
      <c r="P174" s="164"/>
      <c r="Q174" s="164"/>
      <c r="R174" s="167"/>
      <c r="T174" s="168"/>
      <c r="U174" s="164"/>
      <c r="V174" s="164"/>
      <c r="W174" s="164"/>
      <c r="X174" s="164"/>
      <c r="Y174" s="164"/>
      <c r="Z174" s="164"/>
      <c r="AA174" s="169"/>
      <c r="AT174" s="170" t="s">
        <v>141</v>
      </c>
      <c r="AU174" s="170" t="s">
        <v>96</v>
      </c>
      <c r="AV174" s="10" t="s">
        <v>96</v>
      </c>
      <c r="AW174" s="10" t="s">
        <v>35</v>
      </c>
      <c r="AX174" s="10" t="s">
        <v>23</v>
      </c>
      <c r="AY174" s="170" t="s">
        <v>133</v>
      </c>
    </row>
    <row r="175" spans="2:65" s="1" customFormat="1" ht="31.5" customHeight="1">
      <c r="B175" s="33"/>
      <c r="C175" s="155" t="s">
        <v>282</v>
      </c>
      <c r="D175" s="155" t="s">
        <v>134</v>
      </c>
      <c r="E175" s="156" t="s">
        <v>184</v>
      </c>
      <c r="F175" s="245" t="s">
        <v>185</v>
      </c>
      <c r="G175" s="245"/>
      <c r="H175" s="245"/>
      <c r="I175" s="245"/>
      <c r="J175" s="157" t="s">
        <v>160</v>
      </c>
      <c r="K175" s="158">
        <v>0.58299999999999996</v>
      </c>
      <c r="L175" s="246">
        <v>1140</v>
      </c>
      <c r="M175" s="246"/>
      <c r="N175" s="246">
        <f>ROUND(L175*K175,2)</f>
        <v>664.62</v>
      </c>
      <c r="O175" s="246"/>
      <c r="P175" s="246"/>
      <c r="Q175" s="246"/>
      <c r="R175" s="35"/>
      <c r="T175" s="159" t="s">
        <v>21</v>
      </c>
      <c r="U175" s="42" t="s">
        <v>43</v>
      </c>
      <c r="V175" s="160">
        <v>0</v>
      </c>
      <c r="W175" s="160">
        <f>V175*K175</f>
        <v>0</v>
      </c>
      <c r="X175" s="160">
        <v>0</v>
      </c>
      <c r="Y175" s="160">
        <f>X175*K175</f>
        <v>0</v>
      </c>
      <c r="Z175" s="160">
        <v>0</v>
      </c>
      <c r="AA175" s="161">
        <f>Z175*K175</f>
        <v>0</v>
      </c>
      <c r="AR175" s="19" t="s">
        <v>138</v>
      </c>
      <c r="AT175" s="19" t="s">
        <v>134</v>
      </c>
      <c r="AU175" s="19" t="s">
        <v>96</v>
      </c>
      <c r="AY175" s="19" t="s">
        <v>133</v>
      </c>
      <c r="BE175" s="162">
        <f>IF(U175="základní",N175,0)</f>
        <v>664.62</v>
      </c>
      <c r="BF175" s="162">
        <f>IF(U175="snížená",N175,0)</f>
        <v>0</v>
      </c>
      <c r="BG175" s="162">
        <f>IF(U175="zákl. přenesená",N175,0)</f>
        <v>0</v>
      </c>
      <c r="BH175" s="162">
        <f>IF(U175="sníž. přenesená",N175,0)</f>
        <v>0</v>
      </c>
      <c r="BI175" s="162">
        <f>IF(U175="nulová",N175,0)</f>
        <v>0</v>
      </c>
      <c r="BJ175" s="19" t="s">
        <v>23</v>
      </c>
      <c r="BK175" s="162">
        <f>ROUND(L175*K175,2)</f>
        <v>664.62</v>
      </c>
      <c r="BL175" s="19" t="s">
        <v>138</v>
      </c>
      <c r="BM175" s="19" t="s">
        <v>283</v>
      </c>
    </row>
    <row r="176" spans="2:65" s="9" customFormat="1" ht="29.85" customHeight="1">
      <c r="B176" s="144"/>
      <c r="C176" s="145"/>
      <c r="D176" s="154" t="s">
        <v>114</v>
      </c>
      <c r="E176" s="154"/>
      <c r="F176" s="154"/>
      <c r="G176" s="154"/>
      <c r="H176" s="154"/>
      <c r="I176" s="154"/>
      <c r="J176" s="154"/>
      <c r="K176" s="154"/>
      <c r="L176" s="154"/>
      <c r="M176" s="154"/>
      <c r="N176" s="262">
        <f>BK176</f>
        <v>6863.4</v>
      </c>
      <c r="O176" s="263"/>
      <c r="P176" s="263"/>
      <c r="Q176" s="263"/>
      <c r="R176" s="147"/>
      <c r="T176" s="148"/>
      <c r="U176" s="145"/>
      <c r="V176" s="145"/>
      <c r="W176" s="149">
        <f>W177</f>
        <v>17.417784000000001</v>
      </c>
      <c r="X176" s="145"/>
      <c r="Y176" s="149">
        <f>Y177</f>
        <v>0</v>
      </c>
      <c r="Z176" s="145"/>
      <c r="AA176" s="150">
        <f>AA177</f>
        <v>0</v>
      </c>
      <c r="AR176" s="151" t="s">
        <v>23</v>
      </c>
      <c r="AT176" s="152" t="s">
        <v>77</v>
      </c>
      <c r="AU176" s="152" t="s">
        <v>23</v>
      </c>
      <c r="AY176" s="151" t="s">
        <v>133</v>
      </c>
      <c r="BK176" s="153">
        <f>BK177</f>
        <v>6863.4</v>
      </c>
    </row>
    <row r="177" spans="2:65" s="1" customFormat="1" ht="31.5" customHeight="1">
      <c r="B177" s="33"/>
      <c r="C177" s="155" t="s">
        <v>284</v>
      </c>
      <c r="D177" s="155" t="s">
        <v>134</v>
      </c>
      <c r="E177" s="156" t="s">
        <v>285</v>
      </c>
      <c r="F177" s="245" t="s">
        <v>286</v>
      </c>
      <c r="G177" s="245"/>
      <c r="H177" s="245"/>
      <c r="I177" s="245"/>
      <c r="J177" s="157" t="s">
        <v>160</v>
      </c>
      <c r="K177" s="158">
        <v>15.252000000000001</v>
      </c>
      <c r="L177" s="246">
        <v>450</v>
      </c>
      <c r="M177" s="246"/>
      <c r="N177" s="246">
        <f>ROUND(L177*K177,2)</f>
        <v>6863.4</v>
      </c>
      <c r="O177" s="246"/>
      <c r="P177" s="246"/>
      <c r="Q177" s="246"/>
      <c r="R177" s="35"/>
      <c r="T177" s="159" t="s">
        <v>21</v>
      </c>
      <c r="U177" s="183" t="s">
        <v>43</v>
      </c>
      <c r="V177" s="184">
        <v>1.1419999999999999</v>
      </c>
      <c r="W177" s="184">
        <f>V177*K177</f>
        <v>17.417784000000001</v>
      </c>
      <c r="X177" s="184">
        <v>0</v>
      </c>
      <c r="Y177" s="184">
        <f>X177*K177</f>
        <v>0</v>
      </c>
      <c r="Z177" s="184">
        <v>0</v>
      </c>
      <c r="AA177" s="185">
        <f>Z177*K177</f>
        <v>0</v>
      </c>
      <c r="AR177" s="19" t="s">
        <v>138</v>
      </c>
      <c r="AT177" s="19" t="s">
        <v>134</v>
      </c>
      <c r="AU177" s="19" t="s">
        <v>96</v>
      </c>
      <c r="AY177" s="19" t="s">
        <v>133</v>
      </c>
      <c r="BE177" s="162">
        <f>IF(U177="základní",N177,0)</f>
        <v>6863.4</v>
      </c>
      <c r="BF177" s="162">
        <f>IF(U177="snížená",N177,0)</f>
        <v>0</v>
      </c>
      <c r="BG177" s="162">
        <f>IF(U177="zákl. přenesená",N177,0)</f>
        <v>0</v>
      </c>
      <c r="BH177" s="162">
        <f>IF(U177="sníž. přenesená",N177,0)</f>
        <v>0</v>
      </c>
      <c r="BI177" s="162">
        <f>IF(U177="nulová",N177,0)</f>
        <v>0</v>
      </c>
      <c r="BJ177" s="19" t="s">
        <v>23</v>
      </c>
      <c r="BK177" s="162">
        <f>ROUND(L177*K177,2)</f>
        <v>6863.4</v>
      </c>
      <c r="BL177" s="19" t="s">
        <v>138</v>
      </c>
      <c r="BM177" s="19" t="s">
        <v>287</v>
      </c>
    </row>
    <row r="178" spans="2:65" s="1" customFormat="1" ht="6.95" customHeight="1">
      <c r="B178" s="57"/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M178" s="58"/>
      <c r="N178" s="58"/>
      <c r="O178" s="58"/>
      <c r="P178" s="58"/>
      <c r="Q178" s="58"/>
      <c r="R178" s="59"/>
    </row>
  </sheetData>
  <sheetProtection password="CC35" sheet="1" objects="1" scenarios="1" formatCells="0" formatColumns="0" formatRows="0" sort="0" autoFilter="0"/>
  <mergeCells count="191">
    <mergeCell ref="H1:K1"/>
    <mergeCell ref="S2:AC2"/>
    <mergeCell ref="F174:I174"/>
    <mergeCell ref="F175:I175"/>
    <mergeCell ref="L175:M175"/>
    <mergeCell ref="N175:Q175"/>
    <mergeCell ref="F177:I177"/>
    <mergeCell ref="L177:M177"/>
    <mergeCell ref="N177:Q177"/>
    <mergeCell ref="N119:Q119"/>
    <mergeCell ref="N120:Q120"/>
    <mergeCell ref="N121:Q121"/>
    <mergeCell ref="N140:Q140"/>
    <mergeCell ref="N146:Q146"/>
    <mergeCell ref="N157:Q157"/>
    <mergeCell ref="N162:Q162"/>
    <mergeCell ref="N170:Q170"/>
    <mergeCell ref="N176:Q176"/>
    <mergeCell ref="F169:I169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65:I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1:I161"/>
    <mergeCell ref="L161:M161"/>
    <mergeCell ref="N161:Q161"/>
    <mergeCell ref="F163:I163"/>
    <mergeCell ref="L163:M163"/>
    <mergeCell ref="N163:Q163"/>
    <mergeCell ref="F164:I164"/>
    <mergeCell ref="L164:M164"/>
    <mergeCell ref="N164:Q164"/>
    <mergeCell ref="F156:I156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51:I151"/>
    <mergeCell ref="F152:I152"/>
    <mergeCell ref="L152:M152"/>
    <mergeCell ref="N152:Q152"/>
    <mergeCell ref="F153:I153"/>
    <mergeCell ref="L153:M153"/>
    <mergeCell ref="N153:Q153"/>
    <mergeCell ref="F154:I154"/>
    <mergeCell ref="F155:I155"/>
    <mergeCell ref="L155:M155"/>
    <mergeCell ref="N155:Q155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2:I142"/>
    <mergeCell ref="F143:I143"/>
    <mergeCell ref="L143:M143"/>
    <mergeCell ref="N143:Q143"/>
    <mergeCell ref="F144:I144"/>
    <mergeCell ref="F145:I145"/>
    <mergeCell ref="F147:I147"/>
    <mergeCell ref="L147:M147"/>
    <mergeCell ref="N147:Q147"/>
    <mergeCell ref="F136:I136"/>
    <mergeCell ref="F137:I137"/>
    <mergeCell ref="L137:M137"/>
    <mergeCell ref="N137:Q137"/>
    <mergeCell ref="F138:I138"/>
    <mergeCell ref="L138:M138"/>
    <mergeCell ref="N138:Q138"/>
    <mergeCell ref="F139:I139"/>
    <mergeCell ref="F141:I141"/>
    <mergeCell ref="L141:M141"/>
    <mergeCell ref="N141:Q141"/>
    <mergeCell ref="F132:I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27:I127"/>
    <mergeCell ref="F128:I128"/>
    <mergeCell ref="L128:M128"/>
    <mergeCell ref="N128:Q128"/>
    <mergeCell ref="F129:I129"/>
    <mergeCell ref="L129:M129"/>
    <mergeCell ref="N129:Q129"/>
    <mergeCell ref="F130:I130"/>
    <mergeCell ref="F131:I131"/>
    <mergeCell ref="L131:M131"/>
    <mergeCell ref="N131:Q131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M115:Q115"/>
    <mergeCell ref="M116:Q116"/>
    <mergeCell ref="F118:I118"/>
    <mergeCell ref="L118:M118"/>
    <mergeCell ref="N118:Q118"/>
    <mergeCell ref="F122:I122"/>
    <mergeCell ref="L122:M122"/>
    <mergeCell ref="N122:Q122"/>
    <mergeCell ref="F123:I123"/>
    <mergeCell ref="D99:H99"/>
    <mergeCell ref="N99:Q99"/>
    <mergeCell ref="D100:H100"/>
    <mergeCell ref="N100:Q100"/>
    <mergeCell ref="L102:Q102"/>
    <mergeCell ref="C108:Q108"/>
    <mergeCell ref="F110:P110"/>
    <mergeCell ref="F111:P111"/>
    <mergeCell ref="M113:P113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1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03 - SO - 03 Úprava oploc...</vt:lpstr>
      <vt:lpstr>'03 - SO - 03 Úprava oploc...'!Názvy_tisku</vt:lpstr>
      <vt:lpstr>'Rekapitulace stavby'!Názvy_tisku</vt:lpstr>
      <vt:lpstr>'03 - SO - 03 Úprava oploc...'!Oblast_tisku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Blanka-PC\Blanka</dc:creator>
  <cp:lastModifiedBy>Blanka</cp:lastModifiedBy>
  <dcterms:created xsi:type="dcterms:W3CDTF">2017-11-16T08:46:01Z</dcterms:created>
  <dcterms:modified xsi:type="dcterms:W3CDTF">2017-11-16T08:46:03Z</dcterms:modified>
</cp:coreProperties>
</file>