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/>
  </bookViews>
  <sheets>
    <sheet name="Rekapitulace stavby" sheetId="1" r:id="rId1"/>
    <sheet name="02.5 - Stlačený vzduch (b..." sheetId="2" r:id="rId2"/>
  </sheets>
  <definedNames>
    <definedName name="_xlnm.Print_Titles" localSheetId="1">'02.5 - Stlačený vzduch (b...'!$112:$112</definedName>
    <definedName name="_xlnm.Print_Titles" localSheetId="0">'Rekapitulace stavby'!$85:$85</definedName>
    <definedName name="_xlnm.Print_Area" localSheetId="1">'02.5 - Stlačený vzduch (b...'!$C$4:$Q$70,'02.5 - Stlačený vzduch (b...'!$C$76:$Q$96,'02.5 - Stlačený vzduch (b...'!$C$102:$Q$138</definedName>
    <definedName name="_xlnm.Print_Area" localSheetId="0">'Rekapitulace stavby'!$C$4:$AP$70,'Rekapitulace stavby'!$C$76:$AP$92</definedName>
  </definedNames>
  <calcPr calcId="145621"/>
</workbook>
</file>

<file path=xl/calcChain.xml><?xml version="1.0" encoding="utf-8"?>
<calcChain xmlns="http://schemas.openxmlformats.org/spreadsheetml/2006/main">
  <c r="AY88" i="1" l="1"/>
  <c r="AX88" i="1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BE137" i="2"/>
  <c r="AA137" i="2"/>
  <c r="Y137" i="2"/>
  <c r="W137" i="2"/>
  <c r="BK137" i="2"/>
  <c r="N137" i="2"/>
  <c r="BI136" i="2"/>
  <c r="BH136" i="2"/>
  <c r="BG136" i="2"/>
  <c r="BF136" i="2"/>
  <c r="BE136" i="2"/>
  <c r="AA136" i="2"/>
  <c r="Y136" i="2"/>
  <c r="W136" i="2"/>
  <c r="BK136" i="2"/>
  <c r="N136" i="2"/>
  <c r="BI135" i="2"/>
  <c r="BH135" i="2"/>
  <c r="BG135" i="2"/>
  <c r="BF135" i="2"/>
  <c r="BE135" i="2"/>
  <c r="AA135" i="2"/>
  <c r="Y135" i="2"/>
  <c r="W135" i="2"/>
  <c r="BK135" i="2"/>
  <c r="N135" i="2"/>
  <c r="BI134" i="2"/>
  <c r="BH134" i="2"/>
  <c r="BG134" i="2"/>
  <c r="BF134" i="2"/>
  <c r="BE134" i="2"/>
  <c r="AA134" i="2"/>
  <c r="Y134" i="2"/>
  <c r="W134" i="2"/>
  <c r="BK134" i="2"/>
  <c r="N134" i="2"/>
  <c r="BI133" i="2"/>
  <c r="BH133" i="2"/>
  <c r="BG133" i="2"/>
  <c r="BF133" i="2"/>
  <c r="BE133" i="2"/>
  <c r="AA133" i="2"/>
  <c r="Y133" i="2"/>
  <c r="W133" i="2"/>
  <c r="BK133" i="2"/>
  <c r="N133" i="2"/>
  <c r="BI132" i="2"/>
  <c r="BH132" i="2"/>
  <c r="BG132" i="2"/>
  <c r="BF132" i="2"/>
  <c r="BE132" i="2"/>
  <c r="AA132" i="2"/>
  <c r="Y132" i="2"/>
  <c r="W132" i="2"/>
  <c r="BK132" i="2"/>
  <c r="N132" i="2"/>
  <c r="BI131" i="2"/>
  <c r="BH131" i="2"/>
  <c r="BG131" i="2"/>
  <c r="BF131" i="2"/>
  <c r="BE131" i="2"/>
  <c r="AA131" i="2"/>
  <c r="Y131" i="2"/>
  <c r="W131" i="2"/>
  <c r="BK131" i="2"/>
  <c r="N131" i="2"/>
  <c r="BI130" i="2"/>
  <c r="BH130" i="2"/>
  <c r="BG130" i="2"/>
  <c r="BF130" i="2"/>
  <c r="BE130" i="2"/>
  <c r="AA130" i="2"/>
  <c r="Y130" i="2"/>
  <c r="W130" i="2"/>
  <c r="BK130" i="2"/>
  <c r="N130" i="2"/>
  <c r="BI129" i="2"/>
  <c r="BH129" i="2"/>
  <c r="BG129" i="2"/>
  <c r="BF129" i="2"/>
  <c r="BE129" i="2"/>
  <c r="AA129" i="2"/>
  <c r="Y129" i="2"/>
  <c r="W129" i="2"/>
  <c r="BK129" i="2"/>
  <c r="N129" i="2"/>
  <c r="BI128" i="2"/>
  <c r="BH128" i="2"/>
  <c r="BG128" i="2"/>
  <c r="BF128" i="2"/>
  <c r="BE128" i="2"/>
  <c r="AA128" i="2"/>
  <c r="Y128" i="2"/>
  <c r="W128" i="2"/>
  <c r="BK128" i="2"/>
  <c r="N128" i="2"/>
  <c r="BI127" i="2"/>
  <c r="BH127" i="2"/>
  <c r="BG127" i="2"/>
  <c r="BF127" i="2"/>
  <c r="BE127" i="2"/>
  <c r="AA127" i="2"/>
  <c r="Y127" i="2"/>
  <c r="W127" i="2"/>
  <c r="BK127" i="2"/>
  <c r="N127" i="2"/>
  <c r="BI126" i="2"/>
  <c r="BH126" i="2"/>
  <c r="BG126" i="2"/>
  <c r="BF126" i="2"/>
  <c r="BE126" i="2"/>
  <c r="AA126" i="2"/>
  <c r="Y126" i="2"/>
  <c r="W126" i="2"/>
  <c r="BK126" i="2"/>
  <c r="N126" i="2"/>
  <c r="BI125" i="2"/>
  <c r="BH125" i="2"/>
  <c r="BG125" i="2"/>
  <c r="BF125" i="2"/>
  <c r="BE125" i="2"/>
  <c r="AA125" i="2"/>
  <c r="Y125" i="2"/>
  <c r="W125" i="2"/>
  <c r="BK125" i="2"/>
  <c r="N125" i="2"/>
  <c r="BI124" i="2"/>
  <c r="BH124" i="2"/>
  <c r="BG124" i="2"/>
  <c r="BF124" i="2"/>
  <c r="BE124" i="2"/>
  <c r="AA124" i="2"/>
  <c r="Y124" i="2"/>
  <c r="W124" i="2"/>
  <c r="BK124" i="2"/>
  <c r="N124" i="2"/>
  <c r="BI123" i="2"/>
  <c r="BH123" i="2"/>
  <c r="BG123" i="2"/>
  <c r="BF123" i="2"/>
  <c r="BE123" i="2"/>
  <c r="AA123" i="2"/>
  <c r="Y123" i="2"/>
  <c r="W123" i="2"/>
  <c r="BK123" i="2"/>
  <c r="N123" i="2"/>
  <c r="BI122" i="2"/>
  <c r="BH122" i="2"/>
  <c r="BG122" i="2"/>
  <c r="BF122" i="2"/>
  <c r="BE122" i="2"/>
  <c r="AA122" i="2"/>
  <c r="Y122" i="2"/>
  <c r="W122" i="2"/>
  <c r="BK122" i="2"/>
  <c r="N122" i="2"/>
  <c r="BI121" i="2"/>
  <c r="BH121" i="2"/>
  <c r="BG121" i="2"/>
  <c r="BF121" i="2"/>
  <c r="BE121" i="2"/>
  <c r="AA121" i="2"/>
  <c r="Y121" i="2"/>
  <c r="W121" i="2"/>
  <c r="BK121" i="2"/>
  <c r="N121" i="2"/>
  <c r="BI120" i="2"/>
  <c r="BH120" i="2"/>
  <c r="BG120" i="2"/>
  <c r="BF120" i="2"/>
  <c r="BE120" i="2"/>
  <c r="AA120" i="2"/>
  <c r="Y120" i="2"/>
  <c r="W120" i="2"/>
  <c r="BK120" i="2"/>
  <c r="N120" i="2"/>
  <c r="BI119" i="2"/>
  <c r="BH119" i="2"/>
  <c r="BG119" i="2"/>
  <c r="BF119" i="2"/>
  <c r="BE119" i="2"/>
  <c r="AA119" i="2"/>
  <c r="Y119" i="2"/>
  <c r="W119" i="2"/>
  <c r="BK119" i="2"/>
  <c r="N119" i="2"/>
  <c r="BI118" i="2"/>
  <c r="BH118" i="2"/>
  <c r="BG118" i="2"/>
  <c r="BF118" i="2"/>
  <c r="BE118" i="2"/>
  <c r="AA118" i="2"/>
  <c r="Y118" i="2"/>
  <c r="W118" i="2"/>
  <c r="BK118" i="2"/>
  <c r="N118" i="2"/>
  <c r="BI117" i="2"/>
  <c r="BH117" i="2"/>
  <c r="BG117" i="2"/>
  <c r="BF117" i="2"/>
  <c r="BE117" i="2"/>
  <c r="AA117" i="2"/>
  <c r="Y117" i="2"/>
  <c r="W117" i="2"/>
  <c r="BK117" i="2"/>
  <c r="N117" i="2"/>
  <c r="BI116" i="2"/>
  <c r="BH116" i="2"/>
  <c r="BG116" i="2"/>
  <c r="BF116" i="2"/>
  <c r="BE116" i="2"/>
  <c r="AA116" i="2"/>
  <c r="AA115" i="2" s="1"/>
  <c r="AA114" i="2" s="1"/>
  <c r="AA113" i="2" s="1"/>
  <c r="Y116" i="2"/>
  <c r="Y115" i="2" s="1"/>
  <c r="Y114" i="2" s="1"/>
  <c r="Y113" i="2" s="1"/>
  <c r="W116" i="2"/>
  <c r="W115" i="2" s="1"/>
  <c r="W114" i="2" s="1"/>
  <c r="W113" i="2" s="1"/>
  <c r="AU88" i="1" s="1"/>
  <c r="AU87" i="1" s="1"/>
  <c r="BK116" i="2"/>
  <c r="BK115" i="2" s="1"/>
  <c r="N116" i="2"/>
  <c r="M110" i="2"/>
  <c r="F107" i="2"/>
  <c r="F105" i="2"/>
  <c r="N92" i="2"/>
  <c r="BI94" i="2"/>
  <c r="BH94" i="2"/>
  <c r="BG94" i="2"/>
  <c r="BF94" i="2"/>
  <c r="BE94" i="2"/>
  <c r="BI93" i="2"/>
  <c r="H36" i="2" s="1"/>
  <c r="BD88" i="1" s="1"/>
  <c r="BD87" i="1" s="1"/>
  <c r="W35" i="1" s="1"/>
  <c r="BH93" i="2"/>
  <c r="H35" i="2" s="1"/>
  <c r="BC88" i="1" s="1"/>
  <c r="BC87" i="1" s="1"/>
  <c r="BG93" i="2"/>
  <c r="H34" i="2" s="1"/>
  <c r="BB88" i="1" s="1"/>
  <c r="BB87" i="1" s="1"/>
  <c r="BF93" i="2"/>
  <c r="H33" i="2" s="1"/>
  <c r="BA88" i="1" s="1"/>
  <c r="BA87" i="1" s="1"/>
  <c r="BE93" i="2"/>
  <c r="H32" i="2" s="1"/>
  <c r="AZ88" i="1" s="1"/>
  <c r="AZ87" i="1" s="1"/>
  <c r="M28" i="2"/>
  <c r="AS88" i="1" s="1"/>
  <c r="AS87" i="1" s="1"/>
  <c r="M84" i="2"/>
  <c r="F81" i="2"/>
  <c r="F79" i="2"/>
  <c r="O21" i="2"/>
  <c r="E21" i="2"/>
  <c r="O20" i="2"/>
  <c r="O18" i="2"/>
  <c r="E18" i="2"/>
  <c r="M109" i="2" s="1"/>
  <c r="O17" i="2"/>
  <c r="O15" i="2"/>
  <c r="E15" i="2"/>
  <c r="F110" i="2" s="1"/>
  <c r="O14" i="2"/>
  <c r="O12" i="2"/>
  <c r="E12" i="2"/>
  <c r="F109" i="2" s="1"/>
  <c r="O11" i="2"/>
  <c r="O9" i="2"/>
  <c r="M107" i="2" s="1"/>
  <c r="F6" i="2"/>
  <c r="F104" i="2" s="1"/>
  <c r="AK27" i="1"/>
  <c r="AM83" i="1"/>
  <c r="L83" i="1"/>
  <c r="AM82" i="1"/>
  <c r="L82" i="1"/>
  <c r="AM80" i="1"/>
  <c r="L80" i="1"/>
  <c r="L78" i="1"/>
  <c r="L77" i="1"/>
  <c r="W32" i="1" l="1"/>
  <c r="AW87" i="1"/>
  <c r="AK32" i="1" s="1"/>
  <c r="W34" i="1"/>
  <c r="AY87" i="1"/>
  <c r="N115" i="2"/>
  <c r="N90" i="2" s="1"/>
  <c r="BK114" i="2"/>
  <c r="AV87" i="1"/>
  <c r="W31" i="1"/>
  <c r="AX87" i="1"/>
  <c r="W33" i="1"/>
  <c r="M81" i="2"/>
  <c r="M83" i="2"/>
  <c r="M32" i="2"/>
  <c r="AV88" i="1" s="1"/>
  <c r="AT88" i="1" s="1"/>
  <c r="M33" i="2"/>
  <c r="AW88" i="1" s="1"/>
  <c r="F78" i="2"/>
  <c r="F83" i="2"/>
  <c r="F84" i="2"/>
  <c r="N114" i="2" l="1"/>
  <c r="N89" i="2" s="1"/>
  <c r="BK113" i="2"/>
  <c r="N113" i="2" s="1"/>
  <c r="N88" i="2" s="1"/>
  <c r="AK31" i="1"/>
  <c r="AT87" i="1"/>
  <c r="M27" i="2" l="1"/>
  <c r="M30" i="2" s="1"/>
  <c r="L96" i="2"/>
  <c r="L38" i="2" l="1"/>
  <c r="AG88" i="1"/>
  <c r="AG87" i="1" l="1"/>
  <c r="AN88" i="1"/>
  <c r="AK26" i="1" l="1"/>
  <c r="AK29" i="1" s="1"/>
  <c r="AK37" i="1" s="1"/>
  <c r="AG92" i="1"/>
  <c r="AN87" i="1"/>
  <c r="AN92" i="1" s="1"/>
</calcChain>
</file>

<file path=xl/sharedStrings.xml><?xml version="1.0" encoding="utf-8"?>
<sst xmlns="http://schemas.openxmlformats.org/spreadsheetml/2006/main" count="597" uniqueCount="211">
  <si>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</si>
  <si>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</si>
  <si>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</si>
  <si>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</si>
  <si>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</si>
  <si>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</si>
  <si>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</si>
  <si>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</si>
  <si>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</si>
  <si>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</si>
  <si>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</si>
  <si>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</si>
  <si>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</si>
  <si>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</si>
  <si>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</si>
  <si>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</si>
  <si>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JC161101-BON</t>
  </si>
  <si>
    <t>Stavba:</t>
  </si>
  <si>
    <t>Modernizace dílenského areálu, SŠTŘ, Nový Bydžov - Hlušice</t>
  </si>
  <si>
    <t>0,1</t>
  </si>
  <si>
    <t>JKSO:</t>
  </si>
  <si>
    <t/>
  </si>
  <si>
    <t>CC-CZ:</t>
  </si>
  <si>
    <t>1</t>
  </si>
  <si>
    <t>Místo:</t>
  </si>
  <si>
    <t>Hlušice</t>
  </si>
  <si>
    <t>Datum:</t>
  </si>
  <si>
    <t>21. 11. 2016</t>
  </si>
  <si>
    <t>Objednatel:</t>
  </si>
  <si>
    <t>IČ:</t>
  </si>
  <si>
    <t>SŠTŘ, Nový Bydžov, Dr. M. Tyrše 112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</si>
  <si>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</si>
  <si>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</si>
  <si>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</si>
  <si>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</si>
  <si>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</si>
  <si>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</si>
  <si>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</si>
  <si>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</si>
  <si>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</si>
  <si>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</si>
  <si>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</si>
  <si>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</si>
  <si>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</si>
  <si>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</si>
  <si>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</si>
  <si>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</si>
  <si>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</si>
  <si>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</si>
  <si>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</si>
  <si>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</si>
  <si>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</si>
  <si>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</si>
  <si>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</si>
  <si>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</si>
  <si>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</si>
  <si>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</si>
  <si>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</si>
  <si>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</si>
  <si>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</si>
  <si>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</si>
  <si>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</si>
  <si>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</si>
  <si>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</si>
  <si>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</si>
  <si>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</si>
  <si>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</si>
  <si>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</si>
  <si>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</si>
  <si>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</si>
  <si>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</si>
  <si>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</si>
  <si>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</si>
  <si>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</si>
  <si>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</si>
  <si>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</si>
  <si>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</si>
  <si>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</si>
  <si>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</si>
  <si>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</si>
  <si>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{1ec060ce-34ee-4c1b-8257-7da65ab01f2f}</t>
  </si>
  <si>
    <t>{00000000-0000-0000-0000-000000000000}</t>
  </si>
  <si>
    <t>/</t>
  </si>
  <si>
    <t>02.5</t>
  </si>
  <si>
    <t>Stlačený vzduch (bez obchodních názvů)</t>
  </si>
  <si>
    <t>{a3755af4-c95c-4acc-809b-61410a39d9a7}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</si>
  <si>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</si>
  <si>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</si>
  <si>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</si>
  <si>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</si>
  <si>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</si>
  <si>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</si>
  <si>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</si>
  <si>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</si>
  <si>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</si>
  <si>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</si>
  <si>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</si>
  <si>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</si>
  <si>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02.5 - Stlačený vzduch (bez obchodních názvů)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</si>
  <si>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</si>
  <si>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</si>
  <si>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</si>
  <si>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</si>
  <si>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</si>
  <si>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</si>
  <si>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</si>
  <si>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</si>
  <si>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723 - Zdravotechnika - vnitřní plynovod</t>
  </si>
  <si>
    <t>2) Ostatní náklady</t>
  </si>
  <si>
    <t>Zařízení staveniště</t>
  </si>
  <si>
    <t>VRN</t>
  </si>
  <si>
    <t>Provozní vlivy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</si>
  <si>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</si>
  <si>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</si>
  <si>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</si>
  <si>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</si>
  <si>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</si>
  <si>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</si>
  <si>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</si>
  <si>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</si>
  <si>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</si>
  <si>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</si>
  <si>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</si>
  <si>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</si>
  <si>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</si>
  <si>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</si>
  <si>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</si>
  <si>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9</t>
  </si>
  <si>
    <t>K</t>
  </si>
  <si>
    <t>722174023</t>
  </si>
  <si>
    <t>Potrubí plastové PPR svar polyfuze PN 20 D 25 x 4,2 mm</t>
  </si>
  <si>
    <t>m</t>
  </si>
  <si>
    <t>16</t>
  </si>
  <si>
    <t>20</t>
  </si>
  <si>
    <t>722174024</t>
  </si>
  <si>
    <t>Potrubí plastové PPR svar polyfuze PN 20 D 32 x5,4 mm</t>
  </si>
  <si>
    <t>4</t>
  </si>
  <si>
    <t>722174025</t>
  </si>
  <si>
    <t>Potrubí plastové PPR svar polyfuze PN 20 D 40 x 6,7 mm</t>
  </si>
  <si>
    <t>6</t>
  </si>
  <si>
    <t>22</t>
  </si>
  <si>
    <t>722174026</t>
  </si>
  <si>
    <t>Potrubí plastové PPR svar polyfuze PN 20 D 50 x 8,4 mm</t>
  </si>
  <si>
    <t>8</t>
  </si>
  <si>
    <t>10</t>
  </si>
  <si>
    <t>722190401</t>
  </si>
  <si>
    <t>Vyvedení a upevnění výpustku do DN 25</t>
  </si>
  <si>
    <t>kus</t>
  </si>
  <si>
    <t>5</t>
  </si>
  <si>
    <t>723229102</t>
  </si>
  <si>
    <t>Montáž armatur plynovodních s jedním závitem G 1/2 ostatní typ</t>
  </si>
  <si>
    <t>ks</t>
  </si>
  <si>
    <t>12</t>
  </si>
  <si>
    <t>723231162</t>
  </si>
  <si>
    <t>Kohout kulový přímý G 1/2 PN 42 do 185°C plnoprůtokový s koulí DADO vnitřní závit těžká řada</t>
  </si>
  <si>
    <t>14</t>
  </si>
  <si>
    <t>23</t>
  </si>
  <si>
    <t>723231165</t>
  </si>
  <si>
    <t>Kohout kulový přímý G 1 1/4 PN 42 do 185°C plnoprůtokový s koulí DADO vnitřní závit těžká řada</t>
  </si>
  <si>
    <t>M</t>
  </si>
  <si>
    <t>723ST02</t>
  </si>
  <si>
    <t>Samočinné armatury - rychlouzávěr - koncový element rozvodu sltačeného vzduchu 1/2"</t>
  </si>
  <si>
    <t>32</t>
  </si>
  <si>
    <t>18</t>
  </si>
  <si>
    <t>26</t>
  </si>
  <si>
    <t>723ST02.1</t>
  </si>
  <si>
    <t>Hadičník 1/2" - koncovka na připojení hadice zvedáku</t>
  </si>
  <si>
    <t>27</t>
  </si>
  <si>
    <t>723ST02.2</t>
  </si>
  <si>
    <t>Ventil 1/2" pro automatické plnění přenosného pneuhustiče</t>
  </si>
  <si>
    <t>17</t>
  </si>
  <si>
    <t>734421101</t>
  </si>
  <si>
    <t>Tlakoměr s pevným stonkem a zpětnou klapkou tlak 0-16 bar průměr 50 mm spodní připojení</t>
  </si>
  <si>
    <t>24</t>
  </si>
  <si>
    <t>723ST01</t>
  </si>
  <si>
    <t>Tlaková zkouška vedení stlačeného vzduchu</t>
  </si>
  <si>
    <t>Pomocné ocelové nosné kostrukce a pomocný nosný materiál potrubí</t>
  </si>
  <si>
    <t>kg</t>
  </si>
  <si>
    <t>28</t>
  </si>
  <si>
    <t>11</t>
  </si>
  <si>
    <t>723ST03</t>
  </si>
  <si>
    <t>Žlab pozinkovaný potrubí PPR D25 ( dodávánio v délkách 2m )</t>
  </si>
  <si>
    <t>30</t>
  </si>
  <si>
    <t>723ST04</t>
  </si>
  <si>
    <t>Žlab pozinkovaný potrubí PPR D40 ( dodávánio v délkách 2m )</t>
  </si>
  <si>
    <t>25</t>
  </si>
  <si>
    <t>723ST05</t>
  </si>
  <si>
    <t>Žlab pozinkovaný potrubí PPR D50 ( dodávánio v délkách 2m )</t>
  </si>
  <si>
    <t>34</t>
  </si>
  <si>
    <t>13</t>
  </si>
  <si>
    <t>723ST06</t>
  </si>
  <si>
    <t>Montážní plošina přenosná - příslušenství montážní organizace</t>
  </si>
  <si>
    <t>den</t>
  </si>
  <si>
    <t>36</t>
  </si>
  <si>
    <t>723ST07</t>
  </si>
  <si>
    <t>Stavební přípomoci - vrtání, sekání, sádrování</t>
  </si>
  <si>
    <t>h</t>
  </si>
  <si>
    <t>38</t>
  </si>
  <si>
    <t>723ST08</t>
  </si>
  <si>
    <t>Šroubení s převlečnou maticí 3/4"</t>
  </si>
  <si>
    <t>40</t>
  </si>
  <si>
    <t>723ST09</t>
  </si>
  <si>
    <t>Šroubení s převlečnou maticí 1/2"</t>
  </si>
  <si>
    <t>42</t>
  </si>
  <si>
    <t>723ST10</t>
  </si>
  <si>
    <t>Dílenský kompresor poháněný klínovým řemenem, pístový kompresor se 2 válci a dvoustupňovou kompresí na tlak 10 bar. Příkon motoru 7.5kW / 400V, velikost vzdušníku 270l, nasávané množství 1250l/min, dodávané množství 980l/min</t>
  </si>
  <si>
    <t>44</t>
  </si>
  <si>
    <t>19</t>
  </si>
  <si>
    <t>723ST11</t>
  </si>
  <si>
    <t>Instalace dílenského kompresoru, uvedení do provozu, vstupní a provozní revize</t>
  </si>
  <si>
    <t>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</si>
</sst>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2" fillId="0" borderId="0" xfId="0" applyFont="1" applyAlignment="1">
      <alignment horizontal="left" vertical="center"/>
    </xf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6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18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9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9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4" fillId="0" borderId="22" xfId="0" applyFont="1" applyBorder="1" applyAlignment="1" applyProtection="1">
      <alignment horizontal="center" vertical="center" wrapText="1"/>
    </xf>
    <xf numFmtId="0" fontId="14" fillId="0" borderId="23" xfId="0" applyFont="1" applyBorder="1" applyAlignment="1" applyProtection="1">
      <alignment horizontal="center" vertical="center" wrapText="1"/>
    </xf>
    <xf numFmtId="0" fontId="14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4" fontId="27" fillId="0" borderId="17" xfId="0" applyNumberFormat="1" applyFont="1" applyBorder="1" applyAlignment="1" applyProtection="1">
      <alignment vertical="center"/>
    </xf>
    <xf numFmtId="166" fontId="27" fillId="0" borderId="17" xfId="0" applyNumberFormat="1" applyFont="1" applyBorder="1" applyAlignment="1" applyProtection="1">
      <alignment vertical="center"/>
    </xf>
    <xf numFmtId="4" fontId="27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4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19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19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25" xfId="0" applyFont="1" applyBorder="1" applyAlignment="1" applyProtection="1">
      <alignment horizontal="center" vertical="center"/>
    </xf>
    <xf numFmtId="49" fontId="34" fillId="0" borderId="25" xfId="0" applyNumberFormat="1" applyFont="1" applyBorder="1" applyAlignment="1" applyProtection="1">
      <alignment horizontal="left" vertical="center" wrapText="1"/>
    </xf>
    <xf numFmtId="0" fontId="34" fillId="0" borderId="25" xfId="0" applyFont="1" applyBorder="1" applyAlignment="1" applyProtection="1">
      <alignment horizontal="center" vertical="center" wrapText="1"/>
    </xf>
    <xf numFmtId="167" fontId="34" fillId="0" borderId="25" xfId="0" applyNumberFormat="1" applyFont="1" applyBorder="1" applyAlignment="1" applyProtection="1">
      <alignment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6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 wrapText="1"/>
    </xf>
    <xf numFmtId="4" fontId="22" fillId="0" borderId="0" xfId="0" applyNumberFormat="1" applyFont="1" applyBorder="1" applyAlignment="1" applyProtection="1">
      <alignment horizontal="right" vertical="center"/>
    </xf>
    <xf numFmtId="4" fontId="22" fillId="0" borderId="0" xfId="0" applyNumberFormat="1" applyFont="1" applyBorder="1" applyAlignment="1" applyProtection="1">
      <alignment vertical="center"/>
    </xf>
    <xf numFmtId="4" fontId="22" fillId="5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14" fillId="0" borderId="0" xfId="0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4" fontId="16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31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0" borderId="25" xfId="0" applyNumberFormat="1" applyFont="1" applyBorder="1" applyAlignment="1" applyProtection="1">
      <alignment vertical="center"/>
    </xf>
    <xf numFmtId="0" fontId="34" fillId="0" borderId="25" xfId="0" applyFont="1" applyBorder="1" applyAlignment="1" applyProtection="1">
      <alignment horizontal="left" vertical="center" wrapText="1"/>
    </xf>
    <xf numFmtId="4" fontId="34" fillId="0" borderId="25" xfId="0" applyNumberFormat="1" applyFont="1" applyBorder="1" applyAlignment="1" applyProtection="1">
      <alignment vertical="center"/>
    </xf>
    <xf numFmtId="4" fontId="22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68" t="s">
        <v>7</v>
      </c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  <c r="AK2" s="169"/>
      <c r="AL2" s="169"/>
      <c r="AM2" s="169"/>
      <c r="AN2" s="169"/>
      <c r="AO2" s="169"/>
      <c r="AP2" s="169"/>
      <c r="AR2" s="205" t="s">
        <v>8</v>
      </c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S2" s="17" t="s">
        <v>9</v>
      </c>
      <c r="BT2" s="17" t="s">
        <v>10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11</v>
      </c>
    </row>
    <row r="4" spans="1:73" ht="36.950000000000003" customHeight="1">
      <c r="B4" s="21"/>
      <c r="C4" s="170" t="s">
        <v>12</v>
      </c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  <c r="AD4" s="171"/>
      <c r="AE4" s="171"/>
      <c r="AF4" s="171"/>
      <c r="AG4" s="171"/>
      <c r="AH4" s="171"/>
      <c r="AI4" s="171"/>
      <c r="AJ4" s="171"/>
      <c r="AK4" s="171"/>
      <c r="AL4" s="171"/>
      <c r="AM4" s="171"/>
      <c r="AN4" s="171"/>
      <c r="AO4" s="171"/>
      <c r="AP4" s="171"/>
      <c r="AQ4" s="22"/>
      <c r="AS4" s="23" t="s">
        <v>13</v>
      </c>
      <c r="BS4" s="17" t="s">
        <v>14</v>
      </c>
    </row>
    <row r="5" spans="1:73" ht="14.45" customHeight="1">
      <c r="B5" s="21"/>
      <c r="C5" s="24"/>
      <c r="D5" s="25" t="s">
        <v>15</v>
      </c>
      <c r="E5" s="24"/>
      <c r="F5" s="24"/>
      <c r="G5" s="24"/>
      <c r="H5" s="24"/>
      <c r="I5" s="24"/>
      <c r="J5" s="24"/>
      <c r="K5" s="172" t="s">
        <v>16</v>
      </c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24"/>
      <c r="AQ5" s="22"/>
      <c r="BS5" s="17" t="s">
        <v>9</v>
      </c>
    </row>
    <row r="6" spans="1:73" ht="36.950000000000003" customHeight="1">
      <c r="B6" s="21"/>
      <c r="C6" s="24"/>
      <c r="D6" s="27" t="s">
        <v>17</v>
      </c>
      <c r="E6" s="24"/>
      <c r="F6" s="24"/>
      <c r="G6" s="24"/>
      <c r="H6" s="24"/>
      <c r="I6" s="24"/>
      <c r="J6" s="24"/>
      <c r="K6" s="174" t="s">
        <v>18</v>
      </c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P6" s="24"/>
      <c r="AQ6" s="22"/>
      <c r="BS6" s="17" t="s">
        <v>19</v>
      </c>
    </row>
    <row r="7" spans="1:73" ht="14.45" customHeight="1">
      <c r="B7" s="21"/>
      <c r="C7" s="24"/>
      <c r="D7" s="28" t="s">
        <v>20</v>
      </c>
      <c r="E7" s="24"/>
      <c r="F7" s="24"/>
      <c r="G7" s="24"/>
      <c r="H7" s="24"/>
      <c r="I7" s="24"/>
      <c r="J7" s="24"/>
      <c r="K7" s="26" t="s">
        <v>21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22</v>
      </c>
      <c r="AL7" s="24"/>
      <c r="AM7" s="24"/>
      <c r="AN7" s="26" t="s">
        <v>21</v>
      </c>
      <c r="AO7" s="24"/>
      <c r="AP7" s="24"/>
      <c r="AQ7" s="22"/>
      <c r="BS7" s="17" t="s">
        <v>23</v>
      </c>
    </row>
    <row r="8" spans="1:73" ht="14.45" customHeight="1">
      <c r="B8" s="21"/>
      <c r="C8" s="24"/>
      <c r="D8" s="28" t="s">
        <v>24</v>
      </c>
      <c r="E8" s="24"/>
      <c r="F8" s="24"/>
      <c r="G8" s="24"/>
      <c r="H8" s="24"/>
      <c r="I8" s="24"/>
      <c r="J8" s="24"/>
      <c r="K8" s="26" t="s">
        <v>25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26</v>
      </c>
      <c r="AL8" s="24"/>
      <c r="AM8" s="24"/>
      <c r="AN8" s="26" t="s">
        <v>27</v>
      </c>
      <c r="AO8" s="24"/>
      <c r="AP8" s="24"/>
      <c r="AQ8" s="22"/>
      <c r="BS8" s="17" t="s">
        <v>23</v>
      </c>
    </row>
    <row r="9" spans="1:73" ht="14.45" customHeight="1">
      <c r="B9" s="21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2"/>
      <c r="BS9" s="17" t="s">
        <v>23</v>
      </c>
    </row>
    <row r="10" spans="1:73" ht="14.45" customHeight="1">
      <c r="B10" s="21"/>
      <c r="C10" s="24"/>
      <c r="D10" s="28" t="s">
        <v>28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29</v>
      </c>
      <c r="AL10" s="24"/>
      <c r="AM10" s="24"/>
      <c r="AN10" s="26" t="s">
        <v>21</v>
      </c>
      <c r="AO10" s="24"/>
      <c r="AP10" s="24"/>
      <c r="AQ10" s="22"/>
      <c r="BS10" s="17" t="s">
        <v>19</v>
      </c>
    </row>
    <row r="11" spans="1:73" ht="18.399999999999999" customHeight="1">
      <c r="B11" s="21"/>
      <c r="C11" s="24"/>
      <c r="D11" s="24"/>
      <c r="E11" s="26" t="s">
        <v>30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31</v>
      </c>
      <c r="AL11" s="24"/>
      <c r="AM11" s="24"/>
      <c r="AN11" s="26" t="s">
        <v>21</v>
      </c>
      <c r="AO11" s="24"/>
      <c r="AP11" s="24"/>
      <c r="AQ11" s="22"/>
      <c r="BS11" s="17" t="s">
        <v>19</v>
      </c>
    </row>
    <row r="12" spans="1:73" ht="6.95" customHeight="1">
      <c r="B12" s="21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2"/>
      <c r="BS12" s="17" t="s">
        <v>19</v>
      </c>
    </row>
    <row r="13" spans="1:73" ht="14.45" customHeight="1">
      <c r="B13" s="21"/>
      <c r="C13" s="24"/>
      <c r="D13" s="28" t="s">
        <v>32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29</v>
      </c>
      <c r="AL13" s="24"/>
      <c r="AM13" s="24"/>
      <c r="AN13" s="26" t="s">
        <v>21</v>
      </c>
      <c r="AO13" s="24"/>
      <c r="AP13" s="24"/>
      <c r="AQ13" s="22"/>
      <c r="BS13" s="17" t="s">
        <v>19</v>
      </c>
    </row>
    <row r="14" spans="1:73">
      <c r="B14" s="21"/>
      <c r="C14" s="24"/>
      <c r="D14" s="24"/>
      <c r="E14" s="26" t="s">
        <v>33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31</v>
      </c>
      <c r="AL14" s="24"/>
      <c r="AM14" s="24"/>
      <c r="AN14" s="26" t="s">
        <v>21</v>
      </c>
      <c r="AO14" s="24"/>
      <c r="AP14" s="24"/>
      <c r="AQ14" s="22"/>
      <c r="BS14" s="17" t="s">
        <v>19</v>
      </c>
    </row>
    <row r="15" spans="1:73" ht="6.95" customHeight="1">
      <c r="B15" s="21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2"/>
      <c r="BS15" s="17" t="s">
        <v>6</v>
      </c>
    </row>
    <row r="16" spans="1:73" ht="14.45" customHeight="1">
      <c r="B16" s="21"/>
      <c r="C16" s="24"/>
      <c r="D16" s="28" t="s">
        <v>34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29</v>
      </c>
      <c r="AL16" s="24"/>
      <c r="AM16" s="24"/>
      <c r="AN16" s="26" t="s">
        <v>21</v>
      </c>
      <c r="AO16" s="24"/>
      <c r="AP16" s="24"/>
      <c r="AQ16" s="22"/>
      <c r="BS16" s="17" t="s">
        <v>6</v>
      </c>
    </row>
    <row r="17" spans="2:71" ht="18.399999999999999" customHeight="1">
      <c r="B17" s="21"/>
      <c r="C17" s="24"/>
      <c r="D17" s="24"/>
      <c r="E17" s="26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31</v>
      </c>
      <c r="AL17" s="24"/>
      <c r="AM17" s="24"/>
      <c r="AN17" s="26" t="s">
        <v>21</v>
      </c>
      <c r="AO17" s="24"/>
      <c r="AP17" s="24"/>
      <c r="AQ17" s="22"/>
      <c r="BS17" s="17" t="s">
        <v>35</v>
      </c>
    </row>
    <row r="18" spans="2:71" ht="6.95" customHeight="1">
      <c r="B18" s="21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2"/>
      <c r="BS18" s="17" t="s">
        <v>9</v>
      </c>
    </row>
    <row r="19" spans="2:71" ht="14.45" customHeight="1">
      <c r="B19" s="21"/>
      <c r="C19" s="24"/>
      <c r="D19" s="28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29</v>
      </c>
      <c r="AL19" s="24"/>
      <c r="AM19" s="24"/>
      <c r="AN19" s="26" t="s">
        <v>21</v>
      </c>
      <c r="AO19" s="24"/>
      <c r="AP19" s="24"/>
      <c r="AQ19" s="22"/>
      <c r="BS19" s="17" t="s">
        <v>9</v>
      </c>
    </row>
    <row r="20" spans="2:71" ht="18.399999999999999" customHeight="1">
      <c r="B20" s="21"/>
      <c r="C20" s="24"/>
      <c r="D20" s="24"/>
      <c r="E20" s="26" t="s">
        <v>33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31</v>
      </c>
      <c r="AL20" s="24"/>
      <c r="AM20" s="24"/>
      <c r="AN20" s="26" t="s">
        <v>21</v>
      </c>
      <c r="AO20" s="24"/>
      <c r="AP20" s="24"/>
      <c r="AQ20" s="22"/>
    </row>
    <row r="21" spans="2:71" ht="6.95" customHeight="1">
      <c r="B21" s="21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2"/>
    </row>
    <row r="22" spans="2:71">
      <c r="B22" s="21"/>
      <c r="C22" s="24"/>
      <c r="D22" s="28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2"/>
    </row>
    <row r="23" spans="2:71" ht="22.5" customHeight="1">
      <c r="B23" s="21"/>
      <c r="C23" s="24"/>
      <c r="D23" s="24"/>
      <c r="E23" s="175" t="s">
        <v>21</v>
      </c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O23" s="24"/>
      <c r="AP23" s="24"/>
      <c r="AQ23" s="22"/>
    </row>
    <row r="24" spans="2:71" ht="6.95" customHeight="1">
      <c r="B24" s="21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2"/>
    </row>
    <row r="25" spans="2:71" ht="6.95" customHeight="1">
      <c r="B25" s="21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2"/>
    </row>
    <row r="26" spans="2:71" ht="14.45" customHeight="1">
      <c r="B26" s="21"/>
      <c r="C26" s="24"/>
      <c r="D26" s="30" t="s">
        <v>38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76">
        <f>ROUND(AG87,2)</f>
        <v>426425</v>
      </c>
      <c r="AL26" s="173"/>
      <c r="AM26" s="173"/>
      <c r="AN26" s="173"/>
      <c r="AO26" s="173"/>
      <c r="AP26" s="24"/>
      <c r="AQ26" s="22"/>
    </row>
    <row r="27" spans="2:71" ht="14.45" customHeight="1">
      <c r="B27" s="21"/>
      <c r="C27" s="24"/>
      <c r="D27" s="30" t="s">
        <v>39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76">
        <f>ROUND(AG90,2)</f>
        <v>0</v>
      </c>
      <c r="AL27" s="176"/>
      <c r="AM27" s="176"/>
      <c r="AN27" s="176"/>
      <c r="AO27" s="176"/>
      <c r="AP27" s="24"/>
      <c r="AQ27" s="22"/>
    </row>
    <row r="28" spans="2:71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</row>
    <row r="29" spans="2:71" s="1" customFormat="1" ht="25.9" customHeight="1">
      <c r="B29" s="31"/>
      <c r="C29" s="32"/>
      <c r="D29" s="34" t="s">
        <v>40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77">
        <f>ROUND(AK26+AK27,2)</f>
        <v>426425</v>
      </c>
      <c r="AL29" s="178"/>
      <c r="AM29" s="178"/>
      <c r="AN29" s="178"/>
      <c r="AO29" s="178"/>
      <c r="AP29" s="32"/>
      <c r="AQ29" s="33"/>
    </row>
    <row r="30" spans="2:71" s="1" customFormat="1" ht="6.95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2" customFormat="1" ht="14.45" customHeight="1">
      <c r="B31" s="36"/>
      <c r="C31" s="37"/>
      <c r="D31" s="38" t="s">
        <v>41</v>
      </c>
      <c r="E31" s="37"/>
      <c r="F31" s="38" t="s">
        <v>42</v>
      </c>
      <c r="G31" s="37"/>
      <c r="H31" s="37"/>
      <c r="I31" s="37"/>
      <c r="J31" s="37"/>
      <c r="K31" s="37"/>
      <c r="L31" s="179">
        <v>0.21</v>
      </c>
      <c r="M31" s="180"/>
      <c r="N31" s="180"/>
      <c r="O31" s="180"/>
      <c r="P31" s="37"/>
      <c r="Q31" s="37"/>
      <c r="R31" s="37"/>
      <c r="S31" s="37"/>
      <c r="T31" s="40" t="s">
        <v>43</v>
      </c>
      <c r="U31" s="37"/>
      <c r="V31" s="37"/>
      <c r="W31" s="181">
        <f>ROUND(AZ87+SUM(CD91),2)</f>
        <v>426425</v>
      </c>
      <c r="X31" s="180"/>
      <c r="Y31" s="180"/>
      <c r="Z31" s="180"/>
      <c r="AA31" s="180"/>
      <c r="AB31" s="180"/>
      <c r="AC31" s="180"/>
      <c r="AD31" s="180"/>
      <c r="AE31" s="180"/>
      <c r="AF31" s="37"/>
      <c r="AG31" s="37"/>
      <c r="AH31" s="37"/>
      <c r="AI31" s="37"/>
      <c r="AJ31" s="37"/>
      <c r="AK31" s="181">
        <f>ROUND(AV87+SUM(BY91),2)</f>
        <v>89549.25</v>
      </c>
      <c r="AL31" s="180"/>
      <c r="AM31" s="180"/>
      <c r="AN31" s="180"/>
      <c r="AO31" s="180"/>
      <c r="AP31" s="37"/>
      <c r="AQ31" s="41"/>
    </row>
    <row r="32" spans="2:71" s="2" customFormat="1" ht="14.45" customHeight="1">
      <c r="B32" s="36"/>
      <c r="C32" s="37"/>
      <c r="D32" s="37"/>
      <c r="E32" s="37"/>
      <c r="F32" s="38" t="s">
        <v>44</v>
      </c>
      <c r="G32" s="37"/>
      <c r="H32" s="37"/>
      <c r="I32" s="37"/>
      <c r="J32" s="37"/>
      <c r="K32" s="37"/>
      <c r="L32" s="179">
        <v>0.15</v>
      </c>
      <c r="M32" s="180"/>
      <c r="N32" s="180"/>
      <c r="O32" s="180"/>
      <c r="P32" s="37"/>
      <c r="Q32" s="37"/>
      <c r="R32" s="37"/>
      <c r="S32" s="37"/>
      <c r="T32" s="40" t="s">
        <v>43</v>
      </c>
      <c r="U32" s="37"/>
      <c r="V32" s="37"/>
      <c r="W32" s="181">
        <f>ROUND(BA87+SUM(CE91),2)</f>
        <v>0</v>
      </c>
      <c r="X32" s="180"/>
      <c r="Y32" s="180"/>
      <c r="Z32" s="180"/>
      <c r="AA32" s="180"/>
      <c r="AB32" s="180"/>
      <c r="AC32" s="180"/>
      <c r="AD32" s="180"/>
      <c r="AE32" s="180"/>
      <c r="AF32" s="37"/>
      <c r="AG32" s="37"/>
      <c r="AH32" s="37"/>
      <c r="AI32" s="37"/>
      <c r="AJ32" s="37"/>
      <c r="AK32" s="181">
        <f>ROUND(AW87+SUM(BZ91),2)</f>
        <v>0</v>
      </c>
      <c r="AL32" s="180"/>
      <c r="AM32" s="180"/>
      <c r="AN32" s="180"/>
      <c r="AO32" s="180"/>
      <c r="AP32" s="37"/>
      <c r="AQ32" s="41"/>
    </row>
    <row r="33" spans="2:43" s="2" customFormat="1" ht="14.45" hidden="1" customHeight="1">
      <c r="B33" s="36"/>
      <c r="C33" s="37"/>
      <c r="D33" s="37"/>
      <c r="E33" s="37"/>
      <c r="F33" s="38" t="s">
        <v>45</v>
      </c>
      <c r="G33" s="37"/>
      <c r="H33" s="37"/>
      <c r="I33" s="37"/>
      <c r="J33" s="37"/>
      <c r="K33" s="37"/>
      <c r="L33" s="179">
        <v>0.21</v>
      </c>
      <c r="M33" s="180"/>
      <c r="N33" s="180"/>
      <c r="O33" s="180"/>
      <c r="P33" s="37"/>
      <c r="Q33" s="37"/>
      <c r="R33" s="37"/>
      <c r="S33" s="37"/>
      <c r="T33" s="40" t="s">
        <v>43</v>
      </c>
      <c r="U33" s="37"/>
      <c r="V33" s="37"/>
      <c r="W33" s="181">
        <f>ROUND(BB87+SUM(CF91),2)</f>
        <v>0</v>
      </c>
      <c r="X33" s="180"/>
      <c r="Y33" s="180"/>
      <c r="Z33" s="180"/>
      <c r="AA33" s="180"/>
      <c r="AB33" s="180"/>
      <c r="AC33" s="180"/>
      <c r="AD33" s="180"/>
      <c r="AE33" s="180"/>
      <c r="AF33" s="37"/>
      <c r="AG33" s="37"/>
      <c r="AH33" s="37"/>
      <c r="AI33" s="37"/>
      <c r="AJ33" s="37"/>
      <c r="AK33" s="181">
        <v>0</v>
      </c>
      <c r="AL33" s="180"/>
      <c r="AM33" s="180"/>
      <c r="AN33" s="180"/>
      <c r="AO33" s="180"/>
      <c r="AP33" s="37"/>
      <c r="AQ33" s="41"/>
    </row>
    <row r="34" spans="2:43" s="2" customFormat="1" ht="14.45" hidden="1" customHeight="1">
      <c r="B34" s="36"/>
      <c r="C34" s="37"/>
      <c r="D34" s="37"/>
      <c r="E34" s="37"/>
      <c r="F34" s="38" t="s">
        <v>46</v>
      </c>
      <c r="G34" s="37"/>
      <c r="H34" s="37"/>
      <c r="I34" s="37"/>
      <c r="J34" s="37"/>
      <c r="K34" s="37"/>
      <c r="L34" s="179">
        <v>0.15</v>
      </c>
      <c r="M34" s="180"/>
      <c r="N34" s="180"/>
      <c r="O34" s="180"/>
      <c r="P34" s="37"/>
      <c r="Q34" s="37"/>
      <c r="R34" s="37"/>
      <c r="S34" s="37"/>
      <c r="T34" s="40" t="s">
        <v>43</v>
      </c>
      <c r="U34" s="37"/>
      <c r="V34" s="37"/>
      <c r="W34" s="181">
        <f>ROUND(BC87+SUM(CG91),2)</f>
        <v>0</v>
      </c>
      <c r="X34" s="180"/>
      <c r="Y34" s="180"/>
      <c r="Z34" s="180"/>
      <c r="AA34" s="180"/>
      <c r="AB34" s="180"/>
      <c r="AC34" s="180"/>
      <c r="AD34" s="180"/>
      <c r="AE34" s="180"/>
      <c r="AF34" s="37"/>
      <c r="AG34" s="37"/>
      <c r="AH34" s="37"/>
      <c r="AI34" s="37"/>
      <c r="AJ34" s="37"/>
      <c r="AK34" s="181">
        <v>0</v>
      </c>
      <c r="AL34" s="180"/>
      <c r="AM34" s="180"/>
      <c r="AN34" s="180"/>
      <c r="AO34" s="180"/>
      <c r="AP34" s="37"/>
      <c r="AQ34" s="41"/>
    </row>
    <row r="35" spans="2:43" s="2" customFormat="1" ht="14.45" hidden="1" customHeight="1">
      <c r="B35" s="36"/>
      <c r="C35" s="37"/>
      <c r="D35" s="37"/>
      <c r="E35" s="37"/>
      <c r="F35" s="38" t="s">
        <v>47</v>
      </c>
      <c r="G35" s="37"/>
      <c r="H35" s="37"/>
      <c r="I35" s="37"/>
      <c r="J35" s="37"/>
      <c r="K35" s="37"/>
      <c r="L35" s="179">
        <v>0</v>
      </c>
      <c r="M35" s="180"/>
      <c r="N35" s="180"/>
      <c r="O35" s="180"/>
      <c r="P35" s="37"/>
      <c r="Q35" s="37"/>
      <c r="R35" s="37"/>
      <c r="S35" s="37"/>
      <c r="T35" s="40" t="s">
        <v>43</v>
      </c>
      <c r="U35" s="37"/>
      <c r="V35" s="37"/>
      <c r="W35" s="181">
        <f>ROUND(BD87+SUM(CH91),2)</f>
        <v>0</v>
      </c>
      <c r="X35" s="180"/>
      <c r="Y35" s="180"/>
      <c r="Z35" s="180"/>
      <c r="AA35" s="180"/>
      <c r="AB35" s="180"/>
      <c r="AC35" s="180"/>
      <c r="AD35" s="180"/>
      <c r="AE35" s="180"/>
      <c r="AF35" s="37"/>
      <c r="AG35" s="37"/>
      <c r="AH35" s="37"/>
      <c r="AI35" s="37"/>
      <c r="AJ35" s="37"/>
      <c r="AK35" s="181">
        <v>0</v>
      </c>
      <c r="AL35" s="180"/>
      <c r="AM35" s="180"/>
      <c r="AN35" s="180"/>
      <c r="AO35" s="180"/>
      <c r="AP35" s="37"/>
      <c r="AQ35" s="41"/>
    </row>
    <row r="36" spans="2:43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43" s="1" customFormat="1" ht="25.9" customHeight="1">
      <c r="B37" s="31"/>
      <c r="C37" s="42"/>
      <c r="D37" s="43" t="s">
        <v>48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49</v>
      </c>
      <c r="U37" s="44"/>
      <c r="V37" s="44"/>
      <c r="W37" s="44"/>
      <c r="X37" s="182" t="s">
        <v>50</v>
      </c>
      <c r="Y37" s="183"/>
      <c r="Z37" s="183"/>
      <c r="AA37" s="183"/>
      <c r="AB37" s="183"/>
      <c r="AC37" s="44"/>
      <c r="AD37" s="44"/>
      <c r="AE37" s="44"/>
      <c r="AF37" s="44"/>
      <c r="AG37" s="44"/>
      <c r="AH37" s="44"/>
      <c r="AI37" s="44"/>
      <c r="AJ37" s="44"/>
      <c r="AK37" s="184">
        <f>SUM(AK29:AK35)</f>
        <v>515974.25</v>
      </c>
      <c r="AL37" s="183"/>
      <c r="AM37" s="183"/>
      <c r="AN37" s="183"/>
      <c r="AO37" s="185"/>
      <c r="AP37" s="42"/>
      <c r="AQ37" s="33"/>
    </row>
    <row r="38" spans="2:43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 ht="13.5">
      <c r="B39" s="21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2"/>
    </row>
    <row r="40" spans="2:43" ht="13.5">
      <c r="B40" s="21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2"/>
    </row>
    <row r="41" spans="2:43" ht="13.5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2"/>
    </row>
    <row r="42" spans="2:43" ht="13.5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2"/>
    </row>
    <row r="43" spans="2:43" ht="13.5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2"/>
    </row>
    <row r="44" spans="2:43" ht="13.5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2"/>
    </row>
    <row r="45" spans="2:43" ht="13.5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2"/>
    </row>
    <row r="46" spans="2:43" ht="13.5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2"/>
    </row>
    <row r="47" spans="2:43" ht="13.5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2"/>
    </row>
    <row r="48" spans="2:43" ht="13.5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2"/>
    </row>
    <row r="49" spans="2:43" s="1" customFormat="1">
      <c r="B49" s="31"/>
      <c r="C49" s="32"/>
      <c r="D49" s="46" t="s">
        <v>51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52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 ht="13.5">
      <c r="B50" s="21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2"/>
    </row>
    <row r="51" spans="2:43" ht="13.5">
      <c r="B51" s="21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2"/>
    </row>
    <row r="52" spans="2:43" ht="13.5">
      <c r="B52" s="21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2"/>
    </row>
    <row r="53" spans="2:43" ht="13.5">
      <c r="B53" s="21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2"/>
    </row>
    <row r="54" spans="2:43" ht="13.5">
      <c r="B54" s="21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2"/>
    </row>
    <row r="55" spans="2:43" ht="13.5">
      <c r="B55" s="21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2"/>
    </row>
    <row r="56" spans="2:43" ht="13.5">
      <c r="B56" s="21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2"/>
    </row>
    <row r="57" spans="2:43" ht="13.5">
      <c r="B57" s="21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2"/>
    </row>
    <row r="58" spans="2:43" s="1" customFormat="1">
      <c r="B58" s="31"/>
      <c r="C58" s="32"/>
      <c r="D58" s="51" t="s">
        <v>53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54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53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54</v>
      </c>
      <c r="AN58" s="52"/>
      <c r="AO58" s="54"/>
      <c r="AP58" s="32"/>
      <c r="AQ58" s="33"/>
    </row>
    <row r="59" spans="2:43" ht="13.5">
      <c r="B59" s="21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2"/>
    </row>
    <row r="60" spans="2:43" s="1" customFormat="1">
      <c r="B60" s="31"/>
      <c r="C60" s="32"/>
      <c r="D60" s="46" t="s">
        <v>55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56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 ht="13.5">
      <c r="B61" s="21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2"/>
    </row>
    <row r="62" spans="2:43" ht="13.5">
      <c r="B62" s="21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2"/>
    </row>
    <row r="63" spans="2:43" ht="13.5">
      <c r="B63" s="21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2"/>
    </row>
    <row r="64" spans="2:43" ht="13.5">
      <c r="B64" s="21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2"/>
    </row>
    <row r="65" spans="2:43" ht="13.5">
      <c r="B65" s="21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2"/>
    </row>
    <row r="66" spans="2:43" ht="13.5">
      <c r="B66" s="21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2"/>
    </row>
    <row r="67" spans="2:43" ht="13.5">
      <c r="B67" s="21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2"/>
    </row>
    <row r="68" spans="2:43" ht="13.5">
      <c r="B68" s="21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2"/>
    </row>
    <row r="69" spans="2:43" s="1" customFormat="1">
      <c r="B69" s="31"/>
      <c r="C69" s="32"/>
      <c r="D69" s="51" t="s">
        <v>53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54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53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54</v>
      </c>
      <c r="AN69" s="52"/>
      <c r="AO69" s="54"/>
      <c r="AP69" s="32"/>
      <c r="AQ69" s="33"/>
    </row>
    <row r="70" spans="2:43" s="1" customFormat="1" ht="6.95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1"/>
      <c r="C76" s="170" t="s">
        <v>57</v>
      </c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  <c r="P76" s="171"/>
      <c r="Q76" s="171"/>
      <c r="R76" s="171"/>
      <c r="S76" s="171"/>
      <c r="T76" s="171"/>
      <c r="U76" s="171"/>
      <c r="V76" s="171"/>
      <c r="W76" s="171"/>
      <c r="X76" s="171"/>
      <c r="Y76" s="171"/>
      <c r="Z76" s="171"/>
      <c r="AA76" s="171"/>
      <c r="AB76" s="171"/>
      <c r="AC76" s="171"/>
      <c r="AD76" s="171"/>
      <c r="AE76" s="171"/>
      <c r="AF76" s="171"/>
      <c r="AG76" s="171"/>
      <c r="AH76" s="171"/>
      <c r="AI76" s="171"/>
      <c r="AJ76" s="171"/>
      <c r="AK76" s="171"/>
      <c r="AL76" s="171"/>
      <c r="AM76" s="171"/>
      <c r="AN76" s="171"/>
      <c r="AO76" s="171"/>
      <c r="AP76" s="171"/>
      <c r="AQ76" s="33"/>
    </row>
    <row r="77" spans="2:43" s="3" customFormat="1" ht="14.45" customHeight="1">
      <c r="B77" s="61"/>
      <c r="C77" s="28" t="s">
        <v>15</v>
      </c>
      <c r="D77" s="62"/>
      <c r="E77" s="62"/>
      <c r="F77" s="62"/>
      <c r="G77" s="62"/>
      <c r="H77" s="62"/>
      <c r="I77" s="62"/>
      <c r="J77" s="62"/>
      <c r="K77" s="62"/>
      <c r="L77" s="62" t="str">
        <f>K5</f>
        <v>JC161101-BON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>
      <c r="B78" s="64"/>
      <c r="C78" s="65" t="s">
        <v>17</v>
      </c>
      <c r="D78" s="66"/>
      <c r="E78" s="66"/>
      <c r="F78" s="66"/>
      <c r="G78" s="66"/>
      <c r="H78" s="66"/>
      <c r="I78" s="66"/>
      <c r="J78" s="66"/>
      <c r="K78" s="66"/>
      <c r="L78" s="186" t="str">
        <f>K6</f>
        <v>Modernizace dílenského areálu, SŠTŘ, Nový Bydžov - Hlušice</v>
      </c>
      <c r="M78" s="187"/>
      <c r="N78" s="187"/>
      <c r="O78" s="187"/>
      <c r="P78" s="187"/>
      <c r="Q78" s="187"/>
      <c r="R78" s="187"/>
      <c r="S78" s="187"/>
      <c r="T78" s="187"/>
      <c r="U78" s="187"/>
      <c r="V78" s="187"/>
      <c r="W78" s="187"/>
      <c r="X78" s="187"/>
      <c r="Y78" s="187"/>
      <c r="Z78" s="187"/>
      <c r="AA78" s="187"/>
      <c r="AB78" s="187"/>
      <c r="AC78" s="187"/>
      <c r="AD78" s="187"/>
      <c r="AE78" s="187"/>
      <c r="AF78" s="187"/>
      <c r="AG78" s="187"/>
      <c r="AH78" s="187"/>
      <c r="AI78" s="187"/>
      <c r="AJ78" s="187"/>
      <c r="AK78" s="187"/>
      <c r="AL78" s="187"/>
      <c r="AM78" s="187"/>
      <c r="AN78" s="187"/>
      <c r="AO78" s="187"/>
      <c r="AP78" s="66"/>
      <c r="AQ78" s="67"/>
    </row>
    <row r="79" spans="2:43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>
      <c r="B80" s="31"/>
      <c r="C80" s="28" t="s">
        <v>24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>Hlušice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26</v>
      </c>
      <c r="AJ80" s="32"/>
      <c r="AK80" s="32"/>
      <c r="AL80" s="32"/>
      <c r="AM80" s="69" t="str">
        <f>IF(AN8= "","",AN8)</f>
        <v>21. 11. 2016</v>
      </c>
      <c r="AN80" s="32"/>
      <c r="AO80" s="32"/>
      <c r="AP80" s="32"/>
      <c r="AQ80" s="33"/>
    </row>
    <row r="81" spans="1:76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>
      <c r="B82" s="31"/>
      <c r="C82" s="28" t="s">
        <v>28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>SŠTŘ, Nový Bydžov, Dr. M. Tyrše 112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34</v>
      </c>
      <c r="AJ82" s="32"/>
      <c r="AK82" s="32"/>
      <c r="AL82" s="32"/>
      <c r="AM82" s="188" t="str">
        <f>IF(E17="","",E17)</f>
        <v xml:space="preserve"> </v>
      </c>
      <c r="AN82" s="188"/>
      <c r="AO82" s="188"/>
      <c r="AP82" s="188"/>
      <c r="AQ82" s="33"/>
      <c r="AS82" s="189" t="s">
        <v>58</v>
      </c>
      <c r="AT82" s="190"/>
      <c r="AU82" s="70"/>
      <c r="AV82" s="70"/>
      <c r="AW82" s="70"/>
      <c r="AX82" s="70"/>
      <c r="AY82" s="70"/>
      <c r="AZ82" s="70"/>
      <c r="BA82" s="70"/>
      <c r="BB82" s="70"/>
      <c r="BC82" s="70"/>
      <c r="BD82" s="71"/>
    </row>
    <row r="83" spans="1:76" s="1" customFormat="1">
      <c r="B83" s="31"/>
      <c r="C83" s="28" t="s">
        <v>32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36</v>
      </c>
      <c r="AJ83" s="32"/>
      <c r="AK83" s="32"/>
      <c r="AL83" s="32"/>
      <c r="AM83" s="188" t="str">
        <f>IF(E20="","",E20)</f>
        <v xml:space="preserve"> </v>
      </c>
      <c r="AN83" s="188"/>
      <c r="AO83" s="188"/>
      <c r="AP83" s="188"/>
      <c r="AQ83" s="33"/>
      <c r="AS83" s="191"/>
      <c r="AT83" s="192"/>
      <c r="AU83" s="72"/>
      <c r="AV83" s="72"/>
      <c r="AW83" s="72"/>
      <c r="AX83" s="72"/>
      <c r="AY83" s="72"/>
      <c r="AZ83" s="72"/>
      <c r="BA83" s="72"/>
      <c r="BB83" s="72"/>
      <c r="BC83" s="72"/>
      <c r="BD83" s="73"/>
    </row>
    <row r="84" spans="1:76" s="1" customFormat="1" ht="10.9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93"/>
      <c r="AT84" s="194"/>
      <c r="AU84" s="32"/>
      <c r="AV84" s="32"/>
      <c r="AW84" s="32"/>
      <c r="AX84" s="32"/>
      <c r="AY84" s="32"/>
      <c r="AZ84" s="32"/>
      <c r="BA84" s="32"/>
      <c r="BB84" s="32"/>
      <c r="BC84" s="32"/>
      <c r="BD84" s="74"/>
    </row>
    <row r="85" spans="1:76" s="1" customFormat="1" ht="29.25" customHeight="1">
      <c r="B85" s="31"/>
      <c r="C85" s="195" t="s">
        <v>59</v>
      </c>
      <c r="D85" s="196"/>
      <c r="E85" s="196"/>
      <c r="F85" s="196"/>
      <c r="G85" s="196"/>
      <c r="H85" s="75"/>
      <c r="I85" s="197" t="s">
        <v>60</v>
      </c>
      <c r="J85" s="196"/>
      <c r="K85" s="196"/>
      <c r="L85" s="196"/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  <c r="AG85" s="197" t="s">
        <v>61</v>
      </c>
      <c r="AH85" s="196"/>
      <c r="AI85" s="196"/>
      <c r="AJ85" s="196"/>
      <c r="AK85" s="196"/>
      <c r="AL85" s="196"/>
      <c r="AM85" s="196"/>
      <c r="AN85" s="197" t="s">
        <v>62</v>
      </c>
      <c r="AO85" s="196"/>
      <c r="AP85" s="198"/>
      <c r="AQ85" s="33"/>
      <c r="AS85" s="76" t="s">
        <v>63</v>
      </c>
      <c r="AT85" s="77" t="s">
        <v>64</v>
      </c>
      <c r="AU85" s="77" t="s">
        <v>65</v>
      </c>
      <c r="AV85" s="77" t="s">
        <v>66</v>
      </c>
      <c r="AW85" s="77" t="s">
        <v>67</v>
      </c>
      <c r="AX85" s="77" t="s">
        <v>68</v>
      </c>
      <c r="AY85" s="77" t="s">
        <v>69</v>
      </c>
      <c r="AZ85" s="77" t="s">
        <v>70</v>
      </c>
      <c r="BA85" s="77" t="s">
        <v>71</v>
      </c>
      <c r="BB85" s="77" t="s">
        <v>72</v>
      </c>
      <c r="BC85" s="77" t="s">
        <v>73</v>
      </c>
      <c r="BD85" s="78" t="s">
        <v>74</v>
      </c>
    </row>
    <row r="86" spans="1:76" s="1" customFormat="1" ht="10.9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9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50000000000003" customHeight="1">
      <c r="B87" s="64"/>
      <c r="C87" s="80" t="s">
        <v>75</v>
      </c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202">
        <f>ROUND(AG88,2)</f>
        <v>426425</v>
      </c>
      <c r="AH87" s="202"/>
      <c r="AI87" s="202"/>
      <c r="AJ87" s="202"/>
      <c r="AK87" s="202"/>
      <c r="AL87" s="202"/>
      <c r="AM87" s="202"/>
      <c r="AN87" s="203">
        <f>SUM(AG87,AT87)</f>
        <v>515974.25</v>
      </c>
      <c r="AO87" s="203"/>
      <c r="AP87" s="203"/>
      <c r="AQ87" s="67"/>
      <c r="AS87" s="82">
        <f>ROUND(AS88,2)</f>
        <v>9179.4</v>
      </c>
      <c r="AT87" s="83">
        <f>ROUND(SUM(AV87:AW87),2)</f>
        <v>89549.25</v>
      </c>
      <c r="AU87" s="84">
        <f>ROUND(AU88,5)</f>
        <v>0</v>
      </c>
      <c r="AV87" s="83">
        <f>ROUND(AZ87*L31,2)</f>
        <v>89549.25</v>
      </c>
      <c r="AW87" s="83">
        <f>ROUND(BA87*L32,2)</f>
        <v>0</v>
      </c>
      <c r="AX87" s="83">
        <f>ROUND(BB87*L31,2)</f>
        <v>0</v>
      </c>
      <c r="AY87" s="83">
        <f>ROUND(BC87*L32,2)</f>
        <v>0</v>
      </c>
      <c r="AZ87" s="83">
        <f>ROUND(AZ88,2)</f>
        <v>426425</v>
      </c>
      <c r="BA87" s="83">
        <f>ROUND(BA88,2)</f>
        <v>0</v>
      </c>
      <c r="BB87" s="83">
        <f>ROUND(BB88,2)</f>
        <v>0</v>
      </c>
      <c r="BC87" s="83">
        <f>ROUND(BC88,2)</f>
        <v>0</v>
      </c>
      <c r="BD87" s="85">
        <f>ROUND(BD88,2)</f>
        <v>0</v>
      </c>
      <c r="BS87" s="86" t="s">
        <v>76</v>
      </c>
      <c r="BT87" s="86" t="s">
        <v>77</v>
      </c>
      <c r="BU87" s="87" t="s">
        <v>78</v>
      </c>
      <c r="BV87" s="86" t="s">
        <v>79</v>
      </c>
      <c r="BW87" s="86" t="s">
        <v>80</v>
      </c>
      <c r="BX87" s="86" t="s">
        <v>81</v>
      </c>
    </row>
    <row r="88" spans="1:76" s="5" customFormat="1" ht="22.5" customHeight="1">
      <c r="A88" s="88" t="s">
        <v>82</v>
      </c>
      <c r="B88" s="89"/>
      <c r="C88" s="90"/>
      <c r="D88" s="201" t="s">
        <v>83</v>
      </c>
      <c r="E88" s="201"/>
      <c r="F88" s="201"/>
      <c r="G88" s="201"/>
      <c r="H88" s="201"/>
      <c r="I88" s="91"/>
      <c r="J88" s="201" t="s">
        <v>84</v>
      </c>
      <c r="K88" s="201"/>
      <c r="L88" s="201"/>
      <c r="M88" s="201"/>
      <c r="N88" s="201"/>
      <c r="O88" s="201"/>
      <c r="P88" s="201"/>
      <c r="Q88" s="201"/>
      <c r="R88" s="201"/>
      <c r="S88" s="201"/>
      <c r="T88" s="201"/>
      <c r="U88" s="201"/>
      <c r="V88" s="201"/>
      <c r="W88" s="201"/>
      <c r="X88" s="201"/>
      <c r="Y88" s="201"/>
      <c r="Z88" s="201"/>
      <c r="AA88" s="201"/>
      <c r="AB88" s="201"/>
      <c r="AC88" s="201"/>
      <c r="AD88" s="201"/>
      <c r="AE88" s="201"/>
      <c r="AF88" s="201"/>
      <c r="AG88" s="199">
        <f>'02.5 - Stlačený vzduch (b...'!M30</f>
        <v>426425</v>
      </c>
      <c r="AH88" s="200"/>
      <c r="AI88" s="200"/>
      <c r="AJ88" s="200"/>
      <c r="AK88" s="200"/>
      <c r="AL88" s="200"/>
      <c r="AM88" s="200"/>
      <c r="AN88" s="199">
        <f>SUM(AG88,AT88)</f>
        <v>515974.25</v>
      </c>
      <c r="AO88" s="200"/>
      <c r="AP88" s="200"/>
      <c r="AQ88" s="92"/>
      <c r="AS88" s="93">
        <f>'02.5 - Stlačený vzduch (b...'!M28</f>
        <v>9179.4</v>
      </c>
      <c r="AT88" s="94">
        <f>ROUND(SUM(AV88:AW88),2)</f>
        <v>89549.25</v>
      </c>
      <c r="AU88" s="95">
        <f>'02.5 - Stlačený vzduch (b...'!W113</f>
        <v>0</v>
      </c>
      <c r="AV88" s="94">
        <f>'02.5 - Stlačený vzduch (b...'!M32</f>
        <v>89549.25</v>
      </c>
      <c r="AW88" s="94">
        <f>'02.5 - Stlačený vzduch (b...'!M33</f>
        <v>0</v>
      </c>
      <c r="AX88" s="94">
        <f>'02.5 - Stlačený vzduch (b...'!M34</f>
        <v>0</v>
      </c>
      <c r="AY88" s="94">
        <f>'02.5 - Stlačený vzduch (b...'!M35</f>
        <v>0</v>
      </c>
      <c r="AZ88" s="94">
        <f>'02.5 - Stlačený vzduch (b...'!H32</f>
        <v>426425</v>
      </c>
      <c r="BA88" s="94">
        <f>'02.5 - Stlačený vzduch (b...'!H33</f>
        <v>0</v>
      </c>
      <c r="BB88" s="94">
        <f>'02.5 - Stlačený vzduch (b...'!H34</f>
        <v>0</v>
      </c>
      <c r="BC88" s="94">
        <f>'02.5 - Stlačený vzduch (b...'!H35</f>
        <v>0</v>
      </c>
      <c r="BD88" s="96">
        <f>'02.5 - Stlačený vzduch (b...'!H36</f>
        <v>0</v>
      </c>
      <c r="BT88" s="97" t="s">
        <v>23</v>
      </c>
      <c r="BV88" s="97" t="s">
        <v>79</v>
      </c>
      <c r="BW88" s="97" t="s">
        <v>85</v>
      </c>
      <c r="BX88" s="97" t="s">
        <v>80</v>
      </c>
    </row>
    <row r="89" spans="1:76" ht="13.5">
      <c r="B89" s="21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2"/>
    </row>
    <row r="90" spans="1:76" s="1" customFormat="1" ht="30" customHeight="1">
      <c r="B90" s="31"/>
      <c r="C90" s="80" t="s">
        <v>86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203">
        <v>0</v>
      </c>
      <c r="AH90" s="203"/>
      <c r="AI90" s="203"/>
      <c r="AJ90" s="203"/>
      <c r="AK90" s="203"/>
      <c r="AL90" s="203"/>
      <c r="AM90" s="203"/>
      <c r="AN90" s="203">
        <v>0</v>
      </c>
      <c r="AO90" s="203"/>
      <c r="AP90" s="203"/>
      <c r="AQ90" s="33"/>
      <c r="AS90" s="76" t="s">
        <v>87</v>
      </c>
      <c r="AT90" s="77" t="s">
        <v>88</v>
      </c>
      <c r="AU90" s="77" t="s">
        <v>41</v>
      </c>
      <c r="AV90" s="78" t="s">
        <v>64</v>
      </c>
    </row>
    <row r="91" spans="1:76" s="1" customFormat="1" ht="10.9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3"/>
      <c r="AS91" s="98"/>
      <c r="AT91" s="99"/>
      <c r="AU91" s="99"/>
      <c r="AV91" s="100"/>
    </row>
    <row r="92" spans="1:76" s="1" customFormat="1" ht="30" customHeight="1">
      <c r="B92" s="31"/>
      <c r="C92" s="101" t="s">
        <v>89</v>
      </c>
      <c r="D92" s="102"/>
      <c r="E92" s="102"/>
      <c r="F92" s="102"/>
      <c r="G92" s="102"/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102"/>
      <c r="S92" s="102"/>
      <c r="T92" s="102"/>
      <c r="U92" s="102"/>
      <c r="V92" s="102"/>
      <c r="W92" s="102"/>
      <c r="X92" s="102"/>
      <c r="Y92" s="102"/>
      <c r="Z92" s="102"/>
      <c r="AA92" s="102"/>
      <c r="AB92" s="102"/>
      <c r="AC92" s="102"/>
      <c r="AD92" s="102"/>
      <c r="AE92" s="102"/>
      <c r="AF92" s="102"/>
      <c r="AG92" s="204">
        <f>ROUND(AG87+AG90,2)</f>
        <v>426425</v>
      </c>
      <c r="AH92" s="204"/>
      <c r="AI92" s="204"/>
      <c r="AJ92" s="204"/>
      <c r="AK92" s="204"/>
      <c r="AL92" s="204"/>
      <c r="AM92" s="204"/>
      <c r="AN92" s="204">
        <f>AN87+AN90</f>
        <v>515974.25</v>
      </c>
      <c r="AO92" s="204"/>
      <c r="AP92" s="204"/>
      <c r="AQ92" s="33"/>
    </row>
    <row r="93" spans="1:76" s="1" customFormat="1" ht="6.95" customHeight="1">
      <c r="B93" s="55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7"/>
    </row>
  </sheetData>
  <sheetProtection password="CC35" sheet="1" objects="1" scenarios="1" formatCells="0" formatColumns="0" formatRows="0" sort="0" autoFilter="0"/>
  <mergeCells count="45">
    <mergeCell ref="AG90:AM90"/>
    <mergeCell ref="AN90:AP90"/>
    <mergeCell ref="AG92:AM92"/>
    <mergeCell ref="AN92:AP92"/>
    <mergeCell ref="AR2:BE2"/>
    <mergeCell ref="AN88:AP88"/>
    <mergeCell ref="AG88:AM88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02.5 - Stlačený vzduch (b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3"/>
      <c r="B1" s="11"/>
      <c r="C1" s="11"/>
      <c r="D1" s="12" t="s">
        <v>1</v>
      </c>
      <c r="E1" s="11"/>
      <c r="F1" s="13" t="s">
        <v>90</v>
      </c>
      <c r="G1" s="13"/>
      <c r="H1" s="236" t="s">
        <v>91</v>
      </c>
      <c r="I1" s="236"/>
      <c r="J1" s="236"/>
      <c r="K1" s="236"/>
      <c r="L1" s="13" t="s">
        <v>92</v>
      </c>
      <c r="M1" s="11"/>
      <c r="N1" s="11"/>
      <c r="O1" s="12" t="s">
        <v>93</v>
      </c>
      <c r="P1" s="11"/>
      <c r="Q1" s="11"/>
      <c r="R1" s="11"/>
      <c r="S1" s="13" t="s">
        <v>94</v>
      </c>
      <c r="T1" s="13"/>
      <c r="U1" s="103"/>
      <c r="V1" s="103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68" t="s">
        <v>7</v>
      </c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S2" s="205" t="s">
        <v>8</v>
      </c>
      <c r="T2" s="206"/>
      <c r="U2" s="206"/>
      <c r="V2" s="206"/>
      <c r="W2" s="206"/>
      <c r="X2" s="206"/>
      <c r="Y2" s="206"/>
      <c r="Z2" s="206"/>
      <c r="AA2" s="206"/>
      <c r="AB2" s="206"/>
      <c r="AC2" s="206"/>
      <c r="AT2" s="17" t="s">
        <v>85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95</v>
      </c>
    </row>
    <row r="4" spans="1:66" ht="36.950000000000003" customHeight="1">
      <c r="B4" s="21"/>
      <c r="C4" s="170" t="s">
        <v>96</v>
      </c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22"/>
      <c r="T4" s="23" t="s">
        <v>13</v>
      </c>
      <c r="AT4" s="17" t="s">
        <v>6</v>
      </c>
    </row>
    <row r="5" spans="1:66" ht="6.95" customHeight="1">
      <c r="B5" s="21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2"/>
    </row>
    <row r="6" spans="1:66" ht="25.35" customHeight="1">
      <c r="B6" s="21"/>
      <c r="C6" s="24"/>
      <c r="D6" s="28" t="s">
        <v>17</v>
      </c>
      <c r="E6" s="24"/>
      <c r="F6" s="207" t="str">
        <f>'Rekapitulace stavby'!K6</f>
        <v>Modernizace dílenského areálu, SŠTŘ, Nový Bydžov - Hlušice</v>
      </c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4"/>
      <c r="R6" s="22"/>
    </row>
    <row r="7" spans="1:66" s="1" customFormat="1" ht="32.85" customHeight="1">
      <c r="B7" s="31"/>
      <c r="C7" s="32"/>
      <c r="D7" s="27" t="s">
        <v>97</v>
      </c>
      <c r="E7" s="32"/>
      <c r="F7" s="174" t="s">
        <v>98</v>
      </c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32"/>
      <c r="R7" s="33"/>
    </row>
    <row r="8" spans="1:66" s="1" customFormat="1" ht="14.45" customHeight="1">
      <c r="B8" s="31"/>
      <c r="C8" s="32"/>
      <c r="D8" s="28" t="s">
        <v>20</v>
      </c>
      <c r="E8" s="32"/>
      <c r="F8" s="26" t="s">
        <v>21</v>
      </c>
      <c r="G8" s="32"/>
      <c r="H8" s="32"/>
      <c r="I8" s="32"/>
      <c r="J8" s="32"/>
      <c r="K8" s="32"/>
      <c r="L8" s="32"/>
      <c r="M8" s="28" t="s">
        <v>22</v>
      </c>
      <c r="N8" s="32"/>
      <c r="O8" s="26" t="s">
        <v>21</v>
      </c>
      <c r="P8" s="32"/>
      <c r="Q8" s="32"/>
      <c r="R8" s="33"/>
    </row>
    <row r="9" spans="1:66" s="1" customFormat="1" ht="14.45" customHeight="1">
      <c r="B9" s="31"/>
      <c r="C9" s="32"/>
      <c r="D9" s="28" t="s">
        <v>24</v>
      </c>
      <c r="E9" s="32"/>
      <c r="F9" s="26" t="s">
        <v>33</v>
      </c>
      <c r="G9" s="32"/>
      <c r="H9" s="32"/>
      <c r="I9" s="32"/>
      <c r="J9" s="32"/>
      <c r="K9" s="32"/>
      <c r="L9" s="32"/>
      <c r="M9" s="28" t="s">
        <v>26</v>
      </c>
      <c r="N9" s="32"/>
      <c r="O9" s="210" t="str">
        <f>'Rekapitulace stavby'!AN8</f>
        <v>21. 11. 2016</v>
      </c>
      <c r="P9" s="210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28</v>
      </c>
      <c r="E11" s="32"/>
      <c r="F11" s="32"/>
      <c r="G11" s="32"/>
      <c r="H11" s="32"/>
      <c r="I11" s="32"/>
      <c r="J11" s="32"/>
      <c r="K11" s="32"/>
      <c r="L11" s="32"/>
      <c r="M11" s="28" t="s">
        <v>29</v>
      </c>
      <c r="N11" s="32"/>
      <c r="O11" s="172" t="str">
        <f>IF('Rekapitulace stavby'!AN10="","",'Rekapitulace stavby'!AN10)</f>
        <v/>
      </c>
      <c r="P11" s="172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IF('Rekapitulace stavby'!E11="","",'Rekapitulace stavby'!E11)</f>
        <v>SŠTŘ, Nový Bydžov, Dr. M. Tyrše 112</v>
      </c>
      <c r="F12" s="32"/>
      <c r="G12" s="32"/>
      <c r="H12" s="32"/>
      <c r="I12" s="32"/>
      <c r="J12" s="32"/>
      <c r="K12" s="32"/>
      <c r="L12" s="32"/>
      <c r="M12" s="28" t="s">
        <v>31</v>
      </c>
      <c r="N12" s="32"/>
      <c r="O12" s="172" t="str">
        <f>IF('Rekapitulace stavby'!AN11="","",'Rekapitulace stavby'!AN11)</f>
        <v/>
      </c>
      <c r="P12" s="172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32</v>
      </c>
      <c r="E14" s="32"/>
      <c r="F14" s="32"/>
      <c r="G14" s="32"/>
      <c r="H14" s="32"/>
      <c r="I14" s="32"/>
      <c r="J14" s="32"/>
      <c r="K14" s="32"/>
      <c r="L14" s="32"/>
      <c r="M14" s="28" t="s">
        <v>29</v>
      </c>
      <c r="N14" s="32"/>
      <c r="O14" s="172" t="str">
        <f>IF('Rekapitulace stavby'!AN13="","",'Rekapitulace stavby'!AN13)</f>
        <v/>
      </c>
      <c r="P14" s="172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31</v>
      </c>
      <c r="N15" s="32"/>
      <c r="O15" s="172" t="str">
        <f>IF('Rekapitulace stavby'!AN14="","",'Rekapitulace stavby'!AN14)</f>
        <v/>
      </c>
      <c r="P15" s="172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34</v>
      </c>
      <c r="E17" s="32"/>
      <c r="F17" s="32"/>
      <c r="G17" s="32"/>
      <c r="H17" s="32"/>
      <c r="I17" s="32"/>
      <c r="J17" s="32"/>
      <c r="K17" s="32"/>
      <c r="L17" s="32"/>
      <c r="M17" s="28" t="s">
        <v>29</v>
      </c>
      <c r="N17" s="32"/>
      <c r="O17" s="172" t="str">
        <f>IF('Rekapitulace stavby'!AN16="","",'Rekapitulace stavby'!AN16)</f>
        <v/>
      </c>
      <c r="P17" s="172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IF('Rekapitulace stavby'!E17="","",'Rekapitulace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31</v>
      </c>
      <c r="N18" s="32"/>
      <c r="O18" s="172" t="str">
        <f>IF('Rekapitulace stavby'!AN17="","",'Rekapitulace stavby'!AN17)</f>
        <v/>
      </c>
      <c r="P18" s="172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36</v>
      </c>
      <c r="E20" s="32"/>
      <c r="F20" s="32"/>
      <c r="G20" s="32"/>
      <c r="H20" s="32"/>
      <c r="I20" s="32"/>
      <c r="J20" s="32"/>
      <c r="K20" s="32"/>
      <c r="L20" s="32"/>
      <c r="M20" s="28" t="s">
        <v>29</v>
      </c>
      <c r="N20" s="32"/>
      <c r="O20" s="172" t="str">
        <f>IF('Rekapitulace stavby'!AN19="","",'Rekapitulace stavby'!AN19)</f>
        <v/>
      </c>
      <c r="P20" s="172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IF('Rekapitulace stavby'!E20="","",'Rekapitulace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31</v>
      </c>
      <c r="N21" s="32"/>
      <c r="O21" s="172" t="str">
        <f>IF('Rekapitulace stavby'!AN20="","",'Rekapitulace stavby'!AN20)</f>
        <v/>
      </c>
      <c r="P21" s="172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37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22.5" customHeight="1">
      <c r="B24" s="31"/>
      <c r="C24" s="32"/>
      <c r="D24" s="32"/>
      <c r="E24" s="175" t="s">
        <v>21</v>
      </c>
      <c r="F24" s="175"/>
      <c r="G24" s="175"/>
      <c r="H24" s="175"/>
      <c r="I24" s="175"/>
      <c r="J24" s="175"/>
      <c r="K24" s="175"/>
      <c r="L24" s="175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4" t="s">
        <v>99</v>
      </c>
      <c r="E27" s="32"/>
      <c r="F27" s="32"/>
      <c r="G27" s="32"/>
      <c r="H27" s="32"/>
      <c r="I27" s="32"/>
      <c r="J27" s="32"/>
      <c r="K27" s="32"/>
      <c r="L27" s="32"/>
      <c r="M27" s="176">
        <f>N88</f>
        <v>417245.6</v>
      </c>
      <c r="N27" s="176"/>
      <c r="O27" s="176"/>
      <c r="P27" s="176"/>
      <c r="Q27" s="32"/>
      <c r="R27" s="33"/>
    </row>
    <row r="28" spans="2:18" s="1" customFormat="1" ht="14.45" customHeight="1">
      <c r="B28" s="31"/>
      <c r="C28" s="32"/>
      <c r="D28" s="30" t="s">
        <v>100</v>
      </c>
      <c r="E28" s="32"/>
      <c r="F28" s="32"/>
      <c r="G28" s="32"/>
      <c r="H28" s="32"/>
      <c r="I28" s="32"/>
      <c r="J28" s="32"/>
      <c r="K28" s="32"/>
      <c r="L28" s="32"/>
      <c r="M28" s="176">
        <f>N92</f>
        <v>9179.4</v>
      </c>
      <c r="N28" s="176"/>
      <c r="O28" s="176"/>
      <c r="P28" s="176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5" t="s">
        <v>40</v>
      </c>
      <c r="E30" s="32"/>
      <c r="F30" s="32"/>
      <c r="G30" s="32"/>
      <c r="H30" s="32"/>
      <c r="I30" s="32"/>
      <c r="J30" s="32"/>
      <c r="K30" s="32"/>
      <c r="L30" s="32"/>
      <c r="M30" s="211">
        <f>ROUND(M27+M28,2)</f>
        <v>426425</v>
      </c>
      <c r="N30" s="209"/>
      <c r="O30" s="209"/>
      <c r="P30" s="209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41</v>
      </c>
      <c r="E32" s="38" t="s">
        <v>42</v>
      </c>
      <c r="F32" s="39">
        <v>0.21</v>
      </c>
      <c r="G32" s="106" t="s">
        <v>43</v>
      </c>
      <c r="H32" s="212">
        <f>ROUND((SUM(BE92:BE95)+SUM(BE113:BE138)), 2)</f>
        <v>426425</v>
      </c>
      <c r="I32" s="209"/>
      <c r="J32" s="209"/>
      <c r="K32" s="32"/>
      <c r="L32" s="32"/>
      <c r="M32" s="212">
        <f>ROUND(ROUND((SUM(BE92:BE95)+SUM(BE113:BE138)), 2)*F32, 2)</f>
        <v>89549.25</v>
      </c>
      <c r="N32" s="209"/>
      <c r="O32" s="209"/>
      <c r="P32" s="209"/>
      <c r="Q32" s="32"/>
      <c r="R32" s="33"/>
    </row>
    <row r="33" spans="2:18" s="1" customFormat="1" ht="14.45" customHeight="1">
      <c r="B33" s="31"/>
      <c r="C33" s="32"/>
      <c r="D33" s="32"/>
      <c r="E33" s="38" t="s">
        <v>44</v>
      </c>
      <c r="F33" s="39">
        <v>0.15</v>
      </c>
      <c r="G33" s="106" t="s">
        <v>43</v>
      </c>
      <c r="H33" s="212">
        <f>ROUND((SUM(BF92:BF95)+SUM(BF113:BF138)), 2)</f>
        <v>0</v>
      </c>
      <c r="I33" s="209"/>
      <c r="J33" s="209"/>
      <c r="K33" s="32"/>
      <c r="L33" s="32"/>
      <c r="M33" s="212">
        <f>ROUND(ROUND((SUM(BF92:BF95)+SUM(BF113:BF138)), 2)*F33, 2)</f>
        <v>0</v>
      </c>
      <c r="N33" s="209"/>
      <c r="O33" s="209"/>
      <c r="P33" s="209"/>
      <c r="Q33" s="32"/>
      <c r="R33" s="33"/>
    </row>
    <row r="34" spans="2:18" s="1" customFormat="1" ht="14.45" hidden="1" customHeight="1">
      <c r="B34" s="31"/>
      <c r="C34" s="32"/>
      <c r="D34" s="32"/>
      <c r="E34" s="38" t="s">
        <v>45</v>
      </c>
      <c r="F34" s="39">
        <v>0.21</v>
      </c>
      <c r="G34" s="106" t="s">
        <v>43</v>
      </c>
      <c r="H34" s="212">
        <f>ROUND((SUM(BG92:BG95)+SUM(BG113:BG138)), 2)</f>
        <v>0</v>
      </c>
      <c r="I34" s="209"/>
      <c r="J34" s="209"/>
      <c r="K34" s="32"/>
      <c r="L34" s="32"/>
      <c r="M34" s="212">
        <v>0</v>
      </c>
      <c r="N34" s="209"/>
      <c r="O34" s="209"/>
      <c r="P34" s="209"/>
      <c r="Q34" s="32"/>
      <c r="R34" s="33"/>
    </row>
    <row r="35" spans="2:18" s="1" customFormat="1" ht="14.45" hidden="1" customHeight="1">
      <c r="B35" s="31"/>
      <c r="C35" s="32"/>
      <c r="D35" s="32"/>
      <c r="E35" s="38" t="s">
        <v>46</v>
      </c>
      <c r="F35" s="39">
        <v>0.15</v>
      </c>
      <c r="G35" s="106" t="s">
        <v>43</v>
      </c>
      <c r="H35" s="212">
        <f>ROUND((SUM(BH92:BH95)+SUM(BH113:BH138)), 2)</f>
        <v>0</v>
      </c>
      <c r="I35" s="209"/>
      <c r="J35" s="209"/>
      <c r="K35" s="32"/>
      <c r="L35" s="32"/>
      <c r="M35" s="212">
        <v>0</v>
      </c>
      <c r="N35" s="209"/>
      <c r="O35" s="209"/>
      <c r="P35" s="209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47</v>
      </c>
      <c r="F36" s="39">
        <v>0</v>
      </c>
      <c r="G36" s="106" t="s">
        <v>43</v>
      </c>
      <c r="H36" s="212">
        <f>ROUND((SUM(BI92:BI95)+SUM(BI113:BI138)), 2)</f>
        <v>0</v>
      </c>
      <c r="I36" s="209"/>
      <c r="J36" s="209"/>
      <c r="K36" s="32"/>
      <c r="L36" s="32"/>
      <c r="M36" s="212">
        <v>0</v>
      </c>
      <c r="N36" s="209"/>
      <c r="O36" s="209"/>
      <c r="P36" s="209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102"/>
      <c r="D38" s="107" t="s">
        <v>48</v>
      </c>
      <c r="E38" s="75"/>
      <c r="F38" s="75"/>
      <c r="G38" s="108" t="s">
        <v>49</v>
      </c>
      <c r="H38" s="109" t="s">
        <v>50</v>
      </c>
      <c r="I38" s="75"/>
      <c r="J38" s="75"/>
      <c r="K38" s="75"/>
      <c r="L38" s="213">
        <f>SUM(M30:M36)</f>
        <v>515974.25</v>
      </c>
      <c r="M38" s="213"/>
      <c r="N38" s="213"/>
      <c r="O38" s="213"/>
      <c r="P38" s="214"/>
      <c r="Q38" s="102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 ht="13.5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2"/>
    </row>
    <row r="42" spans="2:18" ht="13.5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2"/>
    </row>
    <row r="43" spans="2:18" ht="13.5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2"/>
    </row>
    <row r="44" spans="2:18" ht="13.5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2"/>
    </row>
    <row r="45" spans="2:18" ht="13.5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2"/>
    </row>
    <row r="46" spans="2:18" ht="13.5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2"/>
    </row>
    <row r="47" spans="2:18" ht="13.5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2"/>
    </row>
    <row r="48" spans="2:18" ht="13.5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2"/>
    </row>
    <row r="49" spans="2:18" ht="13.5">
      <c r="B49" s="21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2"/>
    </row>
    <row r="50" spans="2:18" s="1" customFormat="1">
      <c r="B50" s="31"/>
      <c r="C50" s="32"/>
      <c r="D50" s="46" t="s">
        <v>51</v>
      </c>
      <c r="E50" s="47"/>
      <c r="F50" s="47"/>
      <c r="G50" s="47"/>
      <c r="H50" s="48"/>
      <c r="I50" s="32"/>
      <c r="J50" s="46" t="s">
        <v>52</v>
      </c>
      <c r="K50" s="47"/>
      <c r="L50" s="47"/>
      <c r="M50" s="47"/>
      <c r="N50" s="47"/>
      <c r="O50" s="47"/>
      <c r="P50" s="48"/>
      <c r="Q50" s="32"/>
      <c r="R50" s="33"/>
    </row>
    <row r="51" spans="2:18" ht="13.5">
      <c r="B51" s="21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2"/>
    </row>
    <row r="52" spans="2:18" ht="13.5">
      <c r="B52" s="21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2"/>
    </row>
    <row r="53" spans="2:18" ht="13.5">
      <c r="B53" s="21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2"/>
    </row>
    <row r="54" spans="2:18" ht="13.5">
      <c r="B54" s="21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2"/>
    </row>
    <row r="55" spans="2:18" ht="13.5">
      <c r="B55" s="21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2"/>
    </row>
    <row r="56" spans="2:18" ht="13.5">
      <c r="B56" s="21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2"/>
    </row>
    <row r="57" spans="2:18" ht="13.5">
      <c r="B57" s="21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2"/>
    </row>
    <row r="58" spans="2:18" ht="13.5">
      <c r="B58" s="21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2"/>
    </row>
    <row r="59" spans="2:18" s="1" customFormat="1">
      <c r="B59" s="31"/>
      <c r="C59" s="32"/>
      <c r="D59" s="51" t="s">
        <v>53</v>
      </c>
      <c r="E59" s="52"/>
      <c r="F59" s="52"/>
      <c r="G59" s="53" t="s">
        <v>54</v>
      </c>
      <c r="H59" s="54"/>
      <c r="I59" s="32"/>
      <c r="J59" s="51" t="s">
        <v>53</v>
      </c>
      <c r="K59" s="52"/>
      <c r="L59" s="52"/>
      <c r="M59" s="52"/>
      <c r="N59" s="53" t="s">
        <v>54</v>
      </c>
      <c r="O59" s="52"/>
      <c r="P59" s="54"/>
      <c r="Q59" s="32"/>
      <c r="R59" s="33"/>
    </row>
    <row r="60" spans="2:18" ht="13.5">
      <c r="B60" s="21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2"/>
    </row>
    <row r="61" spans="2:18" s="1" customFormat="1">
      <c r="B61" s="31"/>
      <c r="C61" s="32"/>
      <c r="D61" s="46" t="s">
        <v>55</v>
      </c>
      <c r="E61" s="47"/>
      <c r="F61" s="47"/>
      <c r="G61" s="47"/>
      <c r="H61" s="48"/>
      <c r="I61" s="32"/>
      <c r="J61" s="46" t="s">
        <v>56</v>
      </c>
      <c r="K61" s="47"/>
      <c r="L61" s="47"/>
      <c r="M61" s="47"/>
      <c r="N61" s="47"/>
      <c r="O61" s="47"/>
      <c r="P61" s="48"/>
      <c r="Q61" s="32"/>
      <c r="R61" s="33"/>
    </row>
    <row r="62" spans="2:18" ht="13.5">
      <c r="B62" s="21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2"/>
    </row>
    <row r="63" spans="2:18" ht="13.5">
      <c r="B63" s="21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2"/>
    </row>
    <row r="64" spans="2:18" ht="13.5">
      <c r="B64" s="21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2"/>
    </row>
    <row r="65" spans="2:21" ht="13.5">
      <c r="B65" s="21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2"/>
    </row>
    <row r="66" spans="2:21" ht="13.5">
      <c r="B66" s="21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2"/>
    </row>
    <row r="67" spans="2:21" ht="13.5">
      <c r="B67" s="21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2"/>
    </row>
    <row r="68" spans="2:21" ht="13.5">
      <c r="B68" s="21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2"/>
    </row>
    <row r="69" spans="2:21" ht="13.5">
      <c r="B69" s="21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2"/>
    </row>
    <row r="70" spans="2:21" s="1" customFormat="1">
      <c r="B70" s="31"/>
      <c r="C70" s="32"/>
      <c r="D70" s="51" t="s">
        <v>53</v>
      </c>
      <c r="E70" s="52"/>
      <c r="F70" s="52"/>
      <c r="G70" s="53" t="s">
        <v>54</v>
      </c>
      <c r="H70" s="54"/>
      <c r="I70" s="32"/>
      <c r="J70" s="51" t="s">
        <v>53</v>
      </c>
      <c r="K70" s="52"/>
      <c r="L70" s="52"/>
      <c r="M70" s="52"/>
      <c r="N70" s="53" t="s">
        <v>54</v>
      </c>
      <c r="O70" s="52"/>
      <c r="P70" s="54"/>
      <c r="Q70" s="32"/>
      <c r="R70" s="33"/>
    </row>
    <row r="71" spans="2:21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21" s="1" customFormat="1" ht="6.95" customHeight="1">
      <c r="B75" s="110"/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2"/>
    </row>
    <row r="76" spans="2:21" s="1" customFormat="1" ht="36.950000000000003" customHeight="1">
      <c r="B76" s="31"/>
      <c r="C76" s="170" t="s">
        <v>101</v>
      </c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  <c r="P76" s="171"/>
      <c r="Q76" s="171"/>
      <c r="R76" s="33"/>
      <c r="T76" s="113"/>
      <c r="U76" s="113"/>
    </row>
    <row r="77" spans="2:21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  <c r="T77" s="113"/>
      <c r="U77" s="113"/>
    </row>
    <row r="78" spans="2:21" s="1" customFormat="1" ht="30" customHeight="1">
      <c r="B78" s="31"/>
      <c r="C78" s="28" t="s">
        <v>17</v>
      </c>
      <c r="D78" s="32"/>
      <c r="E78" s="32"/>
      <c r="F78" s="207" t="str">
        <f>F6</f>
        <v>Modernizace dílenského areálu, SŠTŘ, Nový Bydžov - Hlušice</v>
      </c>
      <c r="G78" s="208"/>
      <c r="H78" s="208"/>
      <c r="I78" s="208"/>
      <c r="J78" s="208"/>
      <c r="K78" s="208"/>
      <c r="L78" s="208"/>
      <c r="M78" s="208"/>
      <c r="N78" s="208"/>
      <c r="O78" s="208"/>
      <c r="P78" s="208"/>
      <c r="Q78" s="32"/>
      <c r="R78" s="33"/>
      <c r="T78" s="113"/>
      <c r="U78" s="113"/>
    </row>
    <row r="79" spans="2:21" s="1" customFormat="1" ht="36.950000000000003" customHeight="1">
      <c r="B79" s="31"/>
      <c r="C79" s="65" t="s">
        <v>97</v>
      </c>
      <c r="D79" s="32"/>
      <c r="E79" s="32"/>
      <c r="F79" s="186" t="str">
        <f>F7</f>
        <v>02.5 - Stlačený vzduch (bez obchodních názvů)</v>
      </c>
      <c r="G79" s="209"/>
      <c r="H79" s="209"/>
      <c r="I79" s="209"/>
      <c r="J79" s="209"/>
      <c r="K79" s="209"/>
      <c r="L79" s="209"/>
      <c r="M79" s="209"/>
      <c r="N79" s="209"/>
      <c r="O79" s="209"/>
      <c r="P79" s="209"/>
      <c r="Q79" s="32"/>
      <c r="R79" s="33"/>
      <c r="T79" s="113"/>
      <c r="U79" s="113"/>
    </row>
    <row r="80" spans="2:21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  <c r="T80" s="113"/>
      <c r="U80" s="113"/>
    </row>
    <row r="81" spans="2:65" s="1" customFormat="1" ht="18" customHeight="1">
      <c r="B81" s="31"/>
      <c r="C81" s="28" t="s">
        <v>24</v>
      </c>
      <c r="D81" s="32"/>
      <c r="E81" s="32"/>
      <c r="F81" s="26" t="str">
        <f>F9</f>
        <v xml:space="preserve"> </v>
      </c>
      <c r="G81" s="32"/>
      <c r="H81" s="32"/>
      <c r="I81" s="32"/>
      <c r="J81" s="32"/>
      <c r="K81" s="28" t="s">
        <v>26</v>
      </c>
      <c r="L81" s="32"/>
      <c r="M81" s="210" t="str">
        <f>IF(O9="","",O9)</f>
        <v>21. 11. 2016</v>
      </c>
      <c r="N81" s="210"/>
      <c r="O81" s="210"/>
      <c r="P81" s="210"/>
      <c r="Q81" s="32"/>
      <c r="R81" s="33"/>
      <c r="T81" s="113"/>
      <c r="U81" s="113"/>
    </row>
    <row r="82" spans="2:65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  <c r="T82" s="113"/>
      <c r="U82" s="113"/>
    </row>
    <row r="83" spans="2:65" s="1" customFormat="1">
      <c r="B83" s="31"/>
      <c r="C83" s="28" t="s">
        <v>28</v>
      </c>
      <c r="D83" s="32"/>
      <c r="E83" s="32"/>
      <c r="F83" s="26" t="str">
        <f>E12</f>
        <v>SŠTŘ, Nový Bydžov, Dr. M. Tyrše 112</v>
      </c>
      <c r="G83" s="32"/>
      <c r="H83" s="32"/>
      <c r="I83" s="32"/>
      <c r="J83" s="32"/>
      <c r="K83" s="28" t="s">
        <v>34</v>
      </c>
      <c r="L83" s="32"/>
      <c r="M83" s="172" t="str">
        <f>E18</f>
        <v xml:space="preserve"> </v>
      </c>
      <c r="N83" s="172"/>
      <c r="O83" s="172"/>
      <c r="P83" s="172"/>
      <c r="Q83" s="172"/>
      <c r="R83" s="33"/>
      <c r="T83" s="113"/>
      <c r="U83" s="113"/>
    </row>
    <row r="84" spans="2:65" s="1" customFormat="1" ht="14.45" customHeight="1">
      <c r="B84" s="31"/>
      <c r="C84" s="28" t="s">
        <v>32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36</v>
      </c>
      <c r="L84" s="32"/>
      <c r="M84" s="172" t="str">
        <f>E21</f>
        <v xml:space="preserve"> </v>
      </c>
      <c r="N84" s="172"/>
      <c r="O84" s="172"/>
      <c r="P84" s="172"/>
      <c r="Q84" s="172"/>
      <c r="R84" s="33"/>
      <c r="T84" s="113"/>
      <c r="U84" s="113"/>
    </row>
    <row r="85" spans="2:65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  <c r="T85" s="113"/>
      <c r="U85" s="113"/>
    </row>
    <row r="86" spans="2:65" s="1" customFormat="1" ht="29.25" customHeight="1">
      <c r="B86" s="31"/>
      <c r="C86" s="215" t="s">
        <v>102</v>
      </c>
      <c r="D86" s="216"/>
      <c r="E86" s="216"/>
      <c r="F86" s="216"/>
      <c r="G86" s="216"/>
      <c r="H86" s="102"/>
      <c r="I86" s="102"/>
      <c r="J86" s="102"/>
      <c r="K86" s="102"/>
      <c r="L86" s="102"/>
      <c r="M86" s="102"/>
      <c r="N86" s="215" t="s">
        <v>103</v>
      </c>
      <c r="O86" s="216"/>
      <c r="P86" s="216"/>
      <c r="Q86" s="216"/>
      <c r="R86" s="33"/>
      <c r="T86" s="113"/>
      <c r="U86" s="113"/>
    </row>
    <row r="87" spans="2:65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  <c r="T87" s="113"/>
      <c r="U87" s="113"/>
    </row>
    <row r="88" spans="2:65" s="1" customFormat="1" ht="29.25" customHeight="1">
      <c r="B88" s="31"/>
      <c r="C88" s="114" t="s">
        <v>104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203">
        <f>N113</f>
        <v>417245.6</v>
      </c>
      <c r="O88" s="217"/>
      <c r="P88" s="217"/>
      <c r="Q88" s="217"/>
      <c r="R88" s="33"/>
      <c r="T88" s="113"/>
      <c r="U88" s="113"/>
      <c r="AU88" s="17" t="s">
        <v>105</v>
      </c>
    </row>
    <row r="89" spans="2:65" s="6" customFormat="1" ht="24.95" customHeight="1">
      <c r="B89" s="115"/>
      <c r="C89" s="116"/>
      <c r="D89" s="117" t="s">
        <v>106</v>
      </c>
      <c r="E89" s="116"/>
      <c r="F89" s="116"/>
      <c r="G89" s="116"/>
      <c r="H89" s="116"/>
      <c r="I89" s="116"/>
      <c r="J89" s="116"/>
      <c r="K89" s="116"/>
      <c r="L89" s="116"/>
      <c r="M89" s="116"/>
      <c r="N89" s="218">
        <f>N114</f>
        <v>417245.6</v>
      </c>
      <c r="O89" s="219"/>
      <c r="P89" s="219"/>
      <c r="Q89" s="219"/>
      <c r="R89" s="118"/>
      <c r="T89" s="119"/>
      <c r="U89" s="119"/>
    </row>
    <row r="90" spans="2:65" s="7" customFormat="1" ht="19.899999999999999" customHeight="1">
      <c r="B90" s="120"/>
      <c r="C90" s="121"/>
      <c r="D90" s="122" t="s">
        <v>107</v>
      </c>
      <c r="E90" s="121"/>
      <c r="F90" s="121"/>
      <c r="G90" s="121"/>
      <c r="H90" s="121"/>
      <c r="I90" s="121"/>
      <c r="J90" s="121"/>
      <c r="K90" s="121"/>
      <c r="L90" s="121"/>
      <c r="M90" s="121"/>
      <c r="N90" s="220">
        <f>N115</f>
        <v>417245.6</v>
      </c>
      <c r="O90" s="221"/>
      <c r="P90" s="221"/>
      <c r="Q90" s="221"/>
      <c r="R90" s="123"/>
      <c r="T90" s="124"/>
      <c r="U90" s="124"/>
    </row>
    <row r="91" spans="2:65" s="1" customFormat="1" ht="21.75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3"/>
      <c r="T91" s="113"/>
      <c r="U91" s="113"/>
    </row>
    <row r="92" spans="2:65" s="1" customFormat="1" ht="29.25" customHeight="1">
      <c r="B92" s="31"/>
      <c r="C92" s="114" t="s">
        <v>108</v>
      </c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217">
        <f>ROUND(N93+N94,2)</f>
        <v>9179.4</v>
      </c>
      <c r="O92" s="222"/>
      <c r="P92" s="222"/>
      <c r="Q92" s="222"/>
      <c r="R92" s="33"/>
      <c r="T92" s="125"/>
      <c r="U92" s="126" t="s">
        <v>41</v>
      </c>
    </row>
    <row r="93" spans="2:65" s="1" customFormat="1" ht="18" customHeight="1">
      <c r="B93" s="31"/>
      <c r="C93" s="32"/>
      <c r="D93" s="223" t="s">
        <v>109</v>
      </c>
      <c r="E93" s="223"/>
      <c r="F93" s="223"/>
      <c r="G93" s="223"/>
      <c r="H93" s="223"/>
      <c r="I93" s="32"/>
      <c r="J93" s="32"/>
      <c r="K93" s="32"/>
      <c r="L93" s="32"/>
      <c r="M93" s="32"/>
      <c r="N93" s="220">
        <v>8344.91</v>
      </c>
      <c r="O93" s="220"/>
      <c r="P93" s="220"/>
      <c r="Q93" s="220"/>
      <c r="R93" s="33"/>
      <c r="S93" s="127"/>
      <c r="T93" s="128"/>
      <c r="U93" s="129" t="s">
        <v>42</v>
      </c>
      <c r="V93" s="130"/>
      <c r="W93" s="130"/>
      <c r="X93" s="130"/>
      <c r="Y93" s="130"/>
      <c r="Z93" s="130"/>
      <c r="AA93" s="130"/>
      <c r="AB93" s="130"/>
      <c r="AC93" s="130"/>
      <c r="AD93" s="130"/>
      <c r="AE93" s="130"/>
      <c r="AF93" s="130"/>
      <c r="AG93" s="130"/>
      <c r="AH93" s="130"/>
      <c r="AI93" s="130"/>
      <c r="AJ93" s="130"/>
      <c r="AK93" s="130"/>
      <c r="AL93" s="130"/>
      <c r="AM93" s="130"/>
      <c r="AN93" s="130"/>
      <c r="AO93" s="130"/>
      <c r="AP93" s="130"/>
      <c r="AQ93" s="130"/>
      <c r="AR93" s="130"/>
      <c r="AS93" s="130"/>
      <c r="AT93" s="130"/>
      <c r="AU93" s="130"/>
      <c r="AV93" s="130"/>
      <c r="AW93" s="130"/>
      <c r="AX93" s="130"/>
      <c r="AY93" s="131" t="s">
        <v>110</v>
      </c>
      <c r="AZ93" s="130"/>
      <c r="BA93" s="130"/>
      <c r="BB93" s="130"/>
      <c r="BC93" s="130"/>
      <c r="BD93" s="130"/>
      <c r="BE93" s="132">
        <f>IF(U93="základní",N93,0)</f>
        <v>8344.91</v>
      </c>
      <c r="BF93" s="132">
        <f>IF(U93="snížená",N93,0)</f>
        <v>0</v>
      </c>
      <c r="BG93" s="132">
        <f>IF(U93="zákl. přenesená",N93,0)</f>
        <v>0</v>
      </c>
      <c r="BH93" s="132">
        <f>IF(U93="sníž. přenesená",N93,0)</f>
        <v>0</v>
      </c>
      <c r="BI93" s="132">
        <f>IF(U93="nulová",N93,0)</f>
        <v>0</v>
      </c>
      <c r="BJ93" s="131" t="s">
        <v>23</v>
      </c>
      <c r="BK93" s="130"/>
      <c r="BL93" s="130"/>
      <c r="BM93" s="130"/>
    </row>
    <row r="94" spans="2:65" s="1" customFormat="1" ht="18" customHeight="1">
      <c r="B94" s="31"/>
      <c r="C94" s="32"/>
      <c r="D94" s="223" t="s">
        <v>111</v>
      </c>
      <c r="E94" s="223"/>
      <c r="F94" s="223"/>
      <c r="G94" s="223"/>
      <c r="H94" s="223"/>
      <c r="I94" s="32"/>
      <c r="J94" s="32"/>
      <c r="K94" s="32"/>
      <c r="L94" s="32"/>
      <c r="M94" s="32"/>
      <c r="N94" s="220">
        <v>834.49</v>
      </c>
      <c r="O94" s="220"/>
      <c r="P94" s="220"/>
      <c r="Q94" s="220"/>
      <c r="R94" s="33"/>
      <c r="S94" s="127"/>
      <c r="T94" s="133"/>
      <c r="U94" s="134" t="s">
        <v>42</v>
      </c>
      <c r="V94" s="130"/>
      <c r="W94" s="130"/>
      <c r="X94" s="130"/>
      <c r="Y94" s="130"/>
      <c r="Z94" s="130"/>
      <c r="AA94" s="130"/>
      <c r="AB94" s="130"/>
      <c r="AC94" s="130"/>
      <c r="AD94" s="130"/>
      <c r="AE94" s="130"/>
      <c r="AF94" s="130"/>
      <c r="AG94" s="130"/>
      <c r="AH94" s="130"/>
      <c r="AI94" s="130"/>
      <c r="AJ94" s="130"/>
      <c r="AK94" s="130"/>
      <c r="AL94" s="130"/>
      <c r="AM94" s="130"/>
      <c r="AN94" s="130"/>
      <c r="AO94" s="130"/>
      <c r="AP94" s="130"/>
      <c r="AQ94" s="130"/>
      <c r="AR94" s="130"/>
      <c r="AS94" s="130"/>
      <c r="AT94" s="130"/>
      <c r="AU94" s="130"/>
      <c r="AV94" s="130"/>
      <c r="AW94" s="130"/>
      <c r="AX94" s="130"/>
      <c r="AY94" s="131" t="s">
        <v>110</v>
      </c>
      <c r="AZ94" s="130"/>
      <c r="BA94" s="130"/>
      <c r="BB94" s="130"/>
      <c r="BC94" s="130"/>
      <c r="BD94" s="130"/>
      <c r="BE94" s="132">
        <f>IF(U94="základní",N94,0)</f>
        <v>834.49</v>
      </c>
      <c r="BF94" s="132">
        <f>IF(U94="snížená",N94,0)</f>
        <v>0</v>
      </c>
      <c r="BG94" s="132">
        <f>IF(U94="zákl. přenesená",N94,0)</f>
        <v>0</v>
      </c>
      <c r="BH94" s="132">
        <f>IF(U94="sníž. přenesená",N94,0)</f>
        <v>0</v>
      </c>
      <c r="BI94" s="132">
        <f>IF(U94="nulová",N94,0)</f>
        <v>0</v>
      </c>
      <c r="BJ94" s="131" t="s">
        <v>23</v>
      </c>
      <c r="BK94" s="130"/>
      <c r="BL94" s="130"/>
      <c r="BM94" s="130"/>
    </row>
    <row r="95" spans="2:65" s="1" customFormat="1" ht="18" customHeight="1"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3"/>
      <c r="T95" s="113"/>
      <c r="U95" s="113"/>
    </row>
    <row r="96" spans="2:65" s="1" customFormat="1" ht="29.25" customHeight="1">
      <c r="B96" s="31"/>
      <c r="C96" s="101" t="s">
        <v>89</v>
      </c>
      <c r="D96" s="102"/>
      <c r="E96" s="102"/>
      <c r="F96" s="102"/>
      <c r="G96" s="102"/>
      <c r="H96" s="102"/>
      <c r="I96" s="102"/>
      <c r="J96" s="102"/>
      <c r="K96" s="102"/>
      <c r="L96" s="204">
        <f>ROUND(SUM(N88+N92),2)</f>
        <v>426425</v>
      </c>
      <c r="M96" s="204"/>
      <c r="N96" s="204"/>
      <c r="O96" s="204"/>
      <c r="P96" s="204"/>
      <c r="Q96" s="204"/>
      <c r="R96" s="33"/>
      <c r="T96" s="113"/>
      <c r="U96" s="113"/>
    </row>
    <row r="97" spans="2:27" s="1" customFormat="1" ht="6.95" customHeight="1"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7"/>
      <c r="T97" s="113"/>
      <c r="U97" s="113"/>
    </row>
    <row r="101" spans="2:27" s="1" customFormat="1" ht="6.95" customHeight="1"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60"/>
    </row>
    <row r="102" spans="2:27" s="1" customFormat="1" ht="36.950000000000003" customHeight="1">
      <c r="B102" s="31"/>
      <c r="C102" s="170" t="s">
        <v>112</v>
      </c>
      <c r="D102" s="209"/>
      <c r="E102" s="209"/>
      <c r="F102" s="209"/>
      <c r="G102" s="209"/>
      <c r="H102" s="209"/>
      <c r="I102" s="209"/>
      <c r="J102" s="209"/>
      <c r="K102" s="209"/>
      <c r="L102" s="209"/>
      <c r="M102" s="209"/>
      <c r="N102" s="209"/>
      <c r="O102" s="209"/>
      <c r="P102" s="209"/>
      <c r="Q102" s="209"/>
      <c r="R102" s="33"/>
    </row>
    <row r="103" spans="2:27" s="1" customFormat="1" ht="6.95" customHeight="1"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3"/>
    </row>
    <row r="104" spans="2:27" s="1" customFormat="1" ht="30" customHeight="1">
      <c r="B104" s="31"/>
      <c r="C104" s="28" t="s">
        <v>17</v>
      </c>
      <c r="D104" s="32"/>
      <c r="E104" s="32"/>
      <c r="F104" s="207" t="str">
        <f>F6</f>
        <v>Modernizace dílenského areálu, SŠTŘ, Nový Bydžov - Hlušice</v>
      </c>
      <c r="G104" s="208"/>
      <c r="H104" s="208"/>
      <c r="I104" s="208"/>
      <c r="J104" s="208"/>
      <c r="K104" s="208"/>
      <c r="L104" s="208"/>
      <c r="M104" s="208"/>
      <c r="N104" s="208"/>
      <c r="O104" s="208"/>
      <c r="P104" s="208"/>
      <c r="Q104" s="32"/>
      <c r="R104" s="33"/>
    </row>
    <row r="105" spans="2:27" s="1" customFormat="1" ht="36.950000000000003" customHeight="1">
      <c r="B105" s="31"/>
      <c r="C105" s="65" t="s">
        <v>97</v>
      </c>
      <c r="D105" s="32"/>
      <c r="E105" s="32"/>
      <c r="F105" s="186" t="str">
        <f>F7</f>
        <v>02.5 - Stlačený vzduch (bez obchodních názvů)</v>
      </c>
      <c r="G105" s="209"/>
      <c r="H105" s="209"/>
      <c r="I105" s="209"/>
      <c r="J105" s="209"/>
      <c r="K105" s="209"/>
      <c r="L105" s="209"/>
      <c r="M105" s="209"/>
      <c r="N105" s="209"/>
      <c r="O105" s="209"/>
      <c r="P105" s="209"/>
      <c r="Q105" s="32"/>
      <c r="R105" s="33"/>
    </row>
    <row r="106" spans="2:27" s="1" customFormat="1" ht="6.95" customHeight="1"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3"/>
    </row>
    <row r="107" spans="2:27" s="1" customFormat="1" ht="18" customHeight="1">
      <c r="B107" s="31"/>
      <c r="C107" s="28" t="s">
        <v>24</v>
      </c>
      <c r="D107" s="32"/>
      <c r="E107" s="32"/>
      <c r="F107" s="26" t="str">
        <f>F9</f>
        <v xml:space="preserve"> </v>
      </c>
      <c r="G107" s="32"/>
      <c r="H107" s="32"/>
      <c r="I107" s="32"/>
      <c r="J107" s="32"/>
      <c r="K107" s="28" t="s">
        <v>26</v>
      </c>
      <c r="L107" s="32"/>
      <c r="M107" s="210" t="str">
        <f>IF(O9="","",O9)</f>
        <v>21. 11. 2016</v>
      </c>
      <c r="N107" s="210"/>
      <c r="O107" s="210"/>
      <c r="P107" s="210"/>
      <c r="Q107" s="32"/>
      <c r="R107" s="33"/>
    </row>
    <row r="108" spans="2:27" s="1" customFormat="1" ht="6.95" customHeight="1"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3"/>
    </row>
    <row r="109" spans="2:27" s="1" customFormat="1">
      <c r="B109" s="31"/>
      <c r="C109" s="28" t="s">
        <v>28</v>
      </c>
      <c r="D109" s="32"/>
      <c r="E109" s="32"/>
      <c r="F109" s="26" t="str">
        <f>E12</f>
        <v>SŠTŘ, Nový Bydžov, Dr. M. Tyrše 112</v>
      </c>
      <c r="G109" s="32"/>
      <c r="H109" s="32"/>
      <c r="I109" s="32"/>
      <c r="J109" s="32"/>
      <c r="K109" s="28" t="s">
        <v>34</v>
      </c>
      <c r="L109" s="32"/>
      <c r="M109" s="172" t="str">
        <f>E18</f>
        <v xml:space="preserve"> </v>
      </c>
      <c r="N109" s="172"/>
      <c r="O109" s="172"/>
      <c r="P109" s="172"/>
      <c r="Q109" s="172"/>
      <c r="R109" s="33"/>
    </row>
    <row r="110" spans="2:27" s="1" customFormat="1" ht="14.45" customHeight="1">
      <c r="B110" s="31"/>
      <c r="C110" s="28" t="s">
        <v>32</v>
      </c>
      <c r="D110" s="32"/>
      <c r="E110" s="32"/>
      <c r="F110" s="26" t="str">
        <f>IF(E15="","",E15)</f>
        <v xml:space="preserve"> </v>
      </c>
      <c r="G110" s="32"/>
      <c r="H110" s="32"/>
      <c r="I110" s="32"/>
      <c r="J110" s="32"/>
      <c r="K110" s="28" t="s">
        <v>36</v>
      </c>
      <c r="L110" s="32"/>
      <c r="M110" s="172" t="str">
        <f>E21</f>
        <v xml:space="preserve"> </v>
      </c>
      <c r="N110" s="172"/>
      <c r="O110" s="172"/>
      <c r="P110" s="172"/>
      <c r="Q110" s="172"/>
      <c r="R110" s="33"/>
    </row>
    <row r="111" spans="2:27" s="1" customFormat="1" ht="10.35" customHeight="1"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3"/>
    </row>
    <row r="112" spans="2:27" s="8" customFormat="1" ht="29.25" customHeight="1">
      <c r="B112" s="135"/>
      <c r="C112" s="136" t="s">
        <v>113</v>
      </c>
      <c r="D112" s="137" t="s">
        <v>114</v>
      </c>
      <c r="E112" s="137" t="s">
        <v>59</v>
      </c>
      <c r="F112" s="224" t="s">
        <v>115</v>
      </c>
      <c r="G112" s="224"/>
      <c r="H112" s="224"/>
      <c r="I112" s="224"/>
      <c r="J112" s="137" t="s">
        <v>116</v>
      </c>
      <c r="K112" s="137" t="s">
        <v>117</v>
      </c>
      <c r="L112" s="225" t="s">
        <v>118</v>
      </c>
      <c r="M112" s="225"/>
      <c r="N112" s="224" t="s">
        <v>103</v>
      </c>
      <c r="O112" s="224"/>
      <c r="P112" s="224"/>
      <c r="Q112" s="226"/>
      <c r="R112" s="138"/>
      <c r="T112" s="76" t="s">
        <v>119</v>
      </c>
      <c r="U112" s="77" t="s">
        <v>41</v>
      </c>
      <c r="V112" s="77" t="s">
        <v>120</v>
      </c>
      <c r="W112" s="77" t="s">
        <v>121</v>
      </c>
      <c r="X112" s="77" t="s">
        <v>122</v>
      </c>
      <c r="Y112" s="77" t="s">
        <v>123</v>
      </c>
      <c r="Z112" s="77" t="s">
        <v>124</v>
      </c>
      <c r="AA112" s="78" t="s">
        <v>125</v>
      </c>
    </row>
    <row r="113" spans="2:65" s="1" customFormat="1" ht="29.25" customHeight="1">
      <c r="B113" s="31"/>
      <c r="C113" s="80" t="s">
        <v>99</v>
      </c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231">
        <f>BK113</f>
        <v>417245.6</v>
      </c>
      <c r="O113" s="232"/>
      <c r="P113" s="232"/>
      <c r="Q113" s="232"/>
      <c r="R113" s="33"/>
      <c r="T113" s="79"/>
      <c r="U113" s="47"/>
      <c r="V113" s="47"/>
      <c r="W113" s="139">
        <f>W114</f>
        <v>0</v>
      </c>
      <c r="X113" s="47"/>
      <c r="Y113" s="139">
        <f>Y114</f>
        <v>0</v>
      </c>
      <c r="Z113" s="47"/>
      <c r="AA113" s="140">
        <f>AA114</f>
        <v>0</v>
      </c>
      <c r="AT113" s="17" t="s">
        <v>76</v>
      </c>
      <c r="AU113" s="17" t="s">
        <v>105</v>
      </c>
      <c r="BK113" s="141">
        <f>BK114</f>
        <v>417245.6</v>
      </c>
    </row>
    <row r="114" spans="2:65" s="9" customFormat="1" ht="37.35" customHeight="1">
      <c r="B114" s="142"/>
      <c r="C114" s="143"/>
      <c r="D114" s="144" t="s">
        <v>106</v>
      </c>
      <c r="E114" s="144"/>
      <c r="F114" s="144"/>
      <c r="G114" s="144"/>
      <c r="H114" s="144"/>
      <c r="I114" s="144"/>
      <c r="J114" s="144"/>
      <c r="K114" s="144"/>
      <c r="L114" s="144"/>
      <c r="M114" s="144"/>
      <c r="N114" s="233">
        <f>BK114</f>
        <v>417245.6</v>
      </c>
      <c r="O114" s="218"/>
      <c r="P114" s="218"/>
      <c r="Q114" s="218"/>
      <c r="R114" s="145"/>
      <c r="T114" s="146"/>
      <c r="U114" s="143"/>
      <c r="V114" s="143"/>
      <c r="W114" s="147">
        <f>W115</f>
        <v>0</v>
      </c>
      <c r="X114" s="143"/>
      <c r="Y114" s="147">
        <f>Y115</f>
        <v>0</v>
      </c>
      <c r="Z114" s="143"/>
      <c r="AA114" s="148">
        <f>AA115</f>
        <v>0</v>
      </c>
      <c r="AR114" s="149" t="s">
        <v>95</v>
      </c>
      <c r="AT114" s="150" t="s">
        <v>76</v>
      </c>
      <c r="AU114" s="150" t="s">
        <v>77</v>
      </c>
      <c r="AY114" s="149" t="s">
        <v>126</v>
      </c>
      <c r="BK114" s="151">
        <f>BK115</f>
        <v>417245.6</v>
      </c>
    </row>
    <row r="115" spans="2:65" s="9" customFormat="1" ht="19.899999999999999" customHeight="1">
      <c r="B115" s="142"/>
      <c r="C115" s="143"/>
      <c r="D115" s="152" t="s">
        <v>107</v>
      </c>
      <c r="E115" s="152"/>
      <c r="F115" s="152"/>
      <c r="G115" s="152"/>
      <c r="H115" s="152"/>
      <c r="I115" s="152"/>
      <c r="J115" s="152"/>
      <c r="K115" s="152"/>
      <c r="L115" s="152"/>
      <c r="M115" s="152"/>
      <c r="N115" s="234">
        <f>BK115</f>
        <v>417245.6</v>
      </c>
      <c r="O115" s="235"/>
      <c r="P115" s="235"/>
      <c r="Q115" s="235"/>
      <c r="R115" s="145"/>
      <c r="T115" s="146"/>
      <c r="U115" s="143"/>
      <c r="V115" s="143"/>
      <c r="W115" s="147">
        <f>SUM(W116:W138)</f>
        <v>0</v>
      </c>
      <c r="X115" s="143"/>
      <c r="Y115" s="147">
        <f>SUM(Y116:Y138)</f>
        <v>0</v>
      </c>
      <c r="Z115" s="143"/>
      <c r="AA115" s="148">
        <f>SUM(AA116:AA138)</f>
        <v>0</v>
      </c>
      <c r="AR115" s="149" t="s">
        <v>95</v>
      </c>
      <c r="AT115" s="150" t="s">
        <v>76</v>
      </c>
      <c r="AU115" s="150" t="s">
        <v>23</v>
      </c>
      <c r="AY115" s="149" t="s">
        <v>126</v>
      </c>
      <c r="BK115" s="151">
        <f>SUM(BK116:BK138)</f>
        <v>417245.6</v>
      </c>
    </row>
    <row r="116" spans="2:65" s="1" customFormat="1" ht="31.5" customHeight="1">
      <c r="B116" s="31"/>
      <c r="C116" s="153" t="s">
        <v>127</v>
      </c>
      <c r="D116" s="153" t="s">
        <v>128</v>
      </c>
      <c r="E116" s="154" t="s">
        <v>129</v>
      </c>
      <c r="F116" s="227" t="s">
        <v>130</v>
      </c>
      <c r="G116" s="227"/>
      <c r="H116" s="227"/>
      <c r="I116" s="227"/>
      <c r="J116" s="155" t="s">
        <v>131</v>
      </c>
      <c r="K116" s="156">
        <v>290</v>
      </c>
      <c r="L116" s="228">
        <v>266</v>
      </c>
      <c r="M116" s="228"/>
      <c r="N116" s="228">
        <f t="shared" ref="N116:N138" si="0">ROUND(L116*K116,2)</f>
        <v>77140</v>
      </c>
      <c r="O116" s="228"/>
      <c r="P116" s="228"/>
      <c r="Q116" s="228"/>
      <c r="R116" s="33"/>
      <c r="T116" s="157" t="s">
        <v>21</v>
      </c>
      <c r="U116" s="40" t="s">
        <v>42</v>
      </c>
      <c r="V116" s="158">
        <v>0</v>
      </c>
      <c r="W116" s="158">
        <f t="shared" ref="W116:W138" si="1">V116*K116</f>
        <v>0</v>
      </c>
      <c r="X116" s="158">
        <v>0</v>
      </c>
      <c r="Y116" s="158">
        <f t="shared" ref="Y116:Y138" si="2">X116*K116</f>
        <v>0</v>
      </c>
      <c r="Z116" s="158">
        <v>0</v>
      </c>
      <c r="AA116" s="159">
        <f t="shared" ref="AA116:AA138" si="3">Z116*K116</f>
        <v>0</v>
      </c>
      <c r="AR116" s="17" t="s">
        <v>132</v>
      </c>
      <c r="AT116" s="17" t="s">
        <v>128</v>
      </c>
      <c r="AU116" s="17" t="s">
        <v>95</v>
      </c>
      <c r="AY116" s="17" t="s">
        <v>126</v>
      </c>
      <c r="BE116" s="160">
        <f t="shared" ref="BE116:BE138" si="4">IF(U116="základní",N116,0)</f>
        <v>77140</v>
      </c>
      <c r="BF116" s="160">
        <f t="shared" ref="BF116:BF138" si="5">IF(U116="snížená",N116,0)</f>
        <v>0</v>
      </c>
      <c r="BG116" s="160">
        <f t="shared" ref="BG116:BG138" si="6">IF(U116="zákl. přenesená",N116,0)</f>
        <v>0</v>
      </c>
      <c r="BH116" s="160">
        <f t="shared" ref="BH116:BH138" si="7">IF(U116="sníž. přenesená",N116,0)</f>
        <v>0</v>
      </c>
      <c r="BI116" s="160">
        <f t="shared" ref="BI116:BI138" si="8">IF(U116="nulová",N116,0)</f>
        <v>0</v>
      </c>
      <c r="BJ116" s="17" t="s">
        <v>23</v>
      </c>
      <c r="BK116" s="160">
        <f t="shared" ref="BK116:BK138" si="9">ROUND(L116*K116,2)</f>
        <v>77140</v>
      </c>
      <c r="BL116" s="17" t="s">
        <v>132</v>
      </c>
      <c r="BM116" s="17" t="s">
        <v>95</v>
      </c>
    </row>
    <row r="117" spans="2:65" s="1" customFormat="1" ht="31.5" customHeight="1">
      <c r="B117" s="31"/>
      <c r="C117" s="153" t="s">
        <v>133</v>
      </c>
      <c r="D117" s="153" t="s">
        <v>128</v>
      </c>
      <c r="E117" s="154" t="s">
        <v>134</v>
      </c>
      <c r="F117" s="227" t="s">
        <v>135</v>
      </c>
      <c r="G117" s="227"/>
      <c r="H117" s="227"/>
      <c r="I117" s="227"/>
      <c r="J117" s="155" t="s">
        <v>131</v>
      </c>
      <c r="K117" s="156">
        <v>96</v>
      </c>
      <c r="L117" s="228">
        <v>353</v>
      </c>
      <c r="M117" s="228"/>
      <c r="N117" s="228">
        <f t="shared" si="0"/>
        <v>33888</v>
      </c>
      <c r="O117" s="228"/>
      <c r="P117" s="228"/>
      <c r="Q117" s="228"/>
      <c r="R117" s="33"/>
      <c r="T117" s="157" t="s">
        <v>21</v>
      </c>
      <c r="U117" s="40" t="s">
        <v>42</v>
      </c>
      <c r="V117" s="158">
        <v>0</v>
      </c>
      <c r="W117" s="158">
        <f t="shared" si="1"/>
        <v>0</v>
      </c>
      <c r="X117" s="158">
        <v>0</v>
      </c>
      <c r="Y117" s="158">
        <f t="shared" si="2"/>
        <v>0</v>
      </c>
      <c r="Z117" s="158">
        <v>0</v>
      </c>
      <c r="AA117" s="159">
        <f t="shared" si="3"/>
        <v>0</v>
      </c>
      <c r="AR117" s="17" t="s">
        <v>132</v>
      </c>
      <c r="AT117" s="17" t="s">
        <v>128</v>
      </c>
      <c r="AU117" s="17" t="s">
        <v>95</v>
      </c>
      <c r="AY117" s="17" t="s">
        <v>126</v>
      </c>
      <c r="BE117" s="160">
        <f t="shared" si="4"/>
        <v>33888</v>
      </c>
      <c r="BF117" s="160">
        <f t="shared" si="5"/>
        <v>0</v>
      </c>
      <c r="BG117" s="160">
        <f t="shared" si="6"/>
        <v>0</v>
      </c>
      <c r="BH117" s="160">
        <f t="shared" si="7"/>
        <v>0</v>
      </c>
      <c r="BI117" s="160">
        <f t="shared" si="8"/>
        <v>0</v>
      </c>
      <c r="BJ117" s="17" t="s">
        <v>23</v>
      </c>
      <c r="BK117" s="160">
        <f t="shared" si="9"/>
        <v>33888</v>
      </c>
      <c r="BL117" s="17" t="s">
        <v>132</v>
      </c>
      <c r="BM117" s="17" t="s">
        <v>136</v>
      </c>
    </row>
    <row r="118" spans="2:65" s="1" customFormat="1" ht="31.5" customHeight="1">
      <c r="B118" s="31"/>
      <c r="C118" s="153" t="s">
        <v>10</v>
      </c>
      <c r="D118" s="153" t="s">
        <v>128</v>
      </c>
      <c r="E118" s="154" t="s">
        <v>137</v>
      </c>
      <c r="F118" s="227" t="s">
        <v>138</v>
      </c>
      <c r="G118" s="227"/>
      <c r="H118" s="227"/>
      <c r="I118" s="227"/>
      <c r="J118" s="155" t="s">
        <v>131</v>
      </c>
      <c r="K118" s="156">
        <v>42</v>
      </c>
      <c r="L118" s="228">
        <v>439</v>
      </c>
      <c r="M118" s="228"/>
      <c r="N118" s="228">
        <f t="shared" si="0"/>
        <v>18438</v>
      </c>
      <c r="O118" s="228"/>
      <c r="P118" s="228"/>
      <c r="Q118" s="228"/>
      <c r="R118" s="33"/>
      <c r="T118" s="157" t="s">
        <v>21</v>
      </c>
      <c r="U118" s="40" t="s">
        <v>42</v>
      </c>
      <c r="V118" s="158">
        <v>0</v>
      </c>
      <c r="W118" s="158">
        <f t="shared" si="1"/>
        <v>0</v>
      </c>
      <c r="X118" s="158">
        <v>0</v>
      </c>
      <c r="Y118" s="158">
        <f t="shared" si="2"/>
        <v>0</v>
      </c>
      <c r="Z118" s="158">
        <v>0</v>
      </c>
      <c r="AA118" s="159">
        <f t="shared" si="3"/>
        <v>0</v>
      </c>
      <c r="AR118" s="17" t="s">
        <v>132</v>
      </c>
      <c r="AT118" s="17" t="s">
        <v>128</v>
      </c>
      <c r="AU118" s="17" t="s">
        <v>95</v>
      </c>
      <c r="AY118" s="17" t="s">
        <v>126</v>
      </c>
      <c r="BE118" s="160">
        <f t="shared" si="4"/>
        <v>18438</v>
      </c>
      <c r="BF118" s="160">
        <f t="shared" si="5"/>
        <v>0</v>
      </c>
      <c r="BG118" s="160">
        <f t="shared" si="6"/>
        <v>0</v>
      </c>
      <c r="BH118" s="160">
        <f t="shared" si="7"/>
        <v>0</v>
      </c>
      <c r="BI118" s="160">
        <f t="shared" si="8"/>
        <v>0</v>
      </c>
      <c r="BJ118" s="17" t="s">
        <v>23</v>
      </c>
      <c r="BK118" s="160">
        <f t="shared" si="9"/>
        <v>18438</v>
      </c>
      <c r="BL118" s="17" t="s">
        <v>132</v>
      </c>
      <c r="BM118" s="17" t="s">
        <v>139</v>
      </c>
    </row>
    <row r="119" spans="2:65" s="1" customFormat="1" ht="31.5" customHeight="1">
      <c r="B119" s="31"/>
      <c r="C119" s="153" t="s">
        <v>140</v>
      </c>
      <c r="D119" s="153" t="s">
        <v>128</v>
      </c>
      <c r="E119" s="154" t="s">
        <v>141</v>
      </c>
      <c r="F119" s="227" t="s">
        <v>142</v>
      </c>
      <c r="G119" s="227"/>
      <c r="H119" s="227"/>
      <c r="I119" s="227"/>
      <c r="J119" s="155" t="s">
        <v>131</v>
      </c>
      <c r="K119" s="156">
        <v>36</v>
      </c>
      <c r="L119" s="228">
        <v>614</v>
      </c>
      <c r="M119" s="228"/>
      <c r="N119" s="228">
        <f t="shared" si="0"/>
        <v>22104</v>
      </c>
      <c r="O119" s="228"/>
      <c r="P119" s="228"/>
      <c r="Q119" s="228"/>
      <c r="R119" s="33"/>
      <c r="T119" s="157" t="s">
        <v>21</v>
      </c>
      <c r="U119" s="40" t="s">
        <v>42</v>
      </c>
      <c r="V119" s="158">
        <v>0</v>
      </c>
      <c r="W119" s="158">
        <f t="shared" si="1"/>
        <v>0</v>
      </c>
      <c r="X119" s="158">
        <v>0</v>
      </c>
      <c r="Y119" s="158">
        <f t="shared" si="2"/>
        <v>0</v>
      </c>
      <c r="Z119" s="158">
        <v>0</v>
      </c>
      <c r="AA119" s="159">
        <f t="shared" si="3"/>
        <v>0</v>
      </c>
      <c r="AR119" s="17" t="s">
        <v>132</v>
      </c>
      <c r="AT119" s="17" t="s">
        <v>128</v>
      </c>
      <c r="AU119" s="17" t="s">
        <v>95</v>
      </c>
      <c r="AY119" s="17" t="s">
        <v>126</v>
      </c>
      <c r="BE119" s="160">
        <f t="shared" si="4"/>
        <v>22104</v>
      </c>
      <c r="BF119" s="160">
        <f t="shared" si="5"/>
        <v>0</v>
      </c>
      <c r="BG119" s="160">
        <f t="shared" si="6"/>
        <v>0</v>
      </c>
      <c r="BH119" s="160">
        <f t="shared" si="7"/>
        <v>0</v>
      </c>
      <c r="BI119" s="160">
        <f t="shared" si="8"/>
        <v>0</v>
      </c>
      <c r="BJ119" s="17" t="s">
        <v>23</v>
      </c>
      <c r="BK119" s="160">
        <f t="shared" si="9"/>
        <v>22104</v>
      </c>
      <c r="BL119" s="17" t="s">
        <v>132</v>
      </c>
      <c r="BM119" s="17" t="s">
        <v>143</v>
      </c>
    </row>
    <row r="120" spans="2:65" s="1" customFormat="1" ht="22.5" customHeight="1">
      <c r="B120" s="31"/>
      <c r="C120" s="153" t="s">
        <v>144</v>
      </c>
      <c r="D120" s="153" t="s">
        <v>128</v>
      </c>
      <c r="E120" s="154" t="s">
        <v>145</v>
      </c>
      <c r="F120" s="227" t="s">
        <v>146</v>
      </c>
      <c r="G120" s="227"/>
      <c r="H120" s="227"/>
      <c r="I120" s="227"/>
      <c r="J120" s="155" t="s">
        <v>147</v>
      </c>
      <c r="K120" s="156">
        <v>26</v>
      </c>
      <c r="L120" s="228">
        <v>134</v>
      </c>
      <c r="M120" s="228"/>
      <c r="N120" s="228">
        <f t="shared" si="0"/>
        <v>3484</v>
      </c>
      <c r="O120" s="228"/>
      <c r="P120" s="228"/>
      <c r="Q120" s="228"/>
      <c r="R120" s="33"/>
      <c r="T120" s="157" t="s">
        <v>21</v>
      </c>
      <c r="U120" s="40" t="s">
        <v>42</v>
      </c>
      <c r="V120" s="158">
        <v>0</v>
      </c>
      <c r="W120" s="158">
        <f t="shared" si="1"/>
        <v>0</v>
      </c>
      <c r="X120" s="158">
        <v>0</v>
      </c>
      <c r="Y120" s="158">
        <f t="shared" si="2"/>
        <v>0</v>
      </c>
      <c r="Z120" s="158">
        <v>0</v>
      </c>
      <c r="AA120" s="159">
        <f t="shared" si="3"/>
        <v>0</v>
      </c>
      <c r="AR120" s="17" t="s">
        <v>132</v>
      </c>
      <c r="AT120" s="17" t="s">
        <v>128</v>
      </c>
      <c r="AU120" s="17" t="s">
        <v>95</v>
      </c>
      <c r="AY120" s="17" t="s">
        <v>126</v>
      </c>
      <c r="BE120" s="160">
        <f t="shared" si="4"/>
        <v>3484</v>
      </c>
      <c r="BF120" s="160">
        <f t="shared" si="5"/>
        <v>0</v>
      </c>
      <c r="BG120" s="160">
        <f t="shared" si="6"/>
        <v>0</v>
      </c>
      <c r="BH120" s="160">
        <f t="shared" si="7"/>
        <v>0</v>
      </c>
      <c r="BI120" s="160">
        <f t="shared" si="8"/>
        <v>0</v>
      </c>
      <c r="BJ120" s="17" t="s">
        <v>23</v>
      </c>
      <c r="BK120" s="160">
        <f t="shared" si="9"/>
        <v>3484</v>
      </c>
      <c r="BL120" s="17" t="s">
        <v>132</v>
      </c>
      <c r="BM120" s="17" t="s">
        <v>144</v>
      </c>
    </row>
    <row r="121" spans="2:65" s="1" customFormat="1" ht="31.5" customHeight="1">
      <c r="B121" s="31"/>
      <c r="C121" s="153" t="s">
        <v>148</v>
      </c>
      <c r="D121" s="153" t="s">
        <v>128</v>
      </c>
      <c r="E121" s="154" t="s">
        <v>149</v>
      </c>
      <c r="F121" s="227" t="s">
        <v>150</v>
      </c>
      <c r="G121" s="227"/>
      <c r="H121" s="227"/>
      <c r="I121" s="227"/>
      <c r="J121" s="155" t="s">
        <v>151</v>
      </c>
      <c r="K121" s="156">
        <v>26</v>
      </c>
      <c r="L121" s="228">
        <v>74.099999999999994</v>
      </c>
      <c r="M121" s="228"/>
      <c r="N121" s="228">
        <f t="shared" si="0"/>
        <v>1926.6</v>
      </c>
      <c r="O121" s="228"/>
      <c r="P121" s="228"/>
      <c r="Q121" s="228"/>
      <c r="R121" s="33"/>
      <c r="T121" s="157" t="s">
        <v>21</v>
      </c>
      <c r="U121" s="40" t="s">
        <v>42</v>
      </c>
      <c r="V121" s="158">
        <v>0</v>
      </c>
      <c r="W121" s="158">
        <f t="shared" si="1"/>
        <v>0</v>
      </c>
      <c r="X121" s="158">
        <v>0</v>
      </c>
      <c r="Y121" s="158">
        <f t="shared" si="2"/>
        <v>0</v>
      </c>
      <c r="Z121" s="158">
        <v>0</v>
      </c>
      <c r="AA121" s="159">
        <f t="shared" si="3"/>
        <v>0</v>
      </c>
      <c r="AR121" s="17" t="s">
        <v>132</v>
      </c>
      <c r="AT121" s="17" t="s">
        <v>128</v>
      </c>
      <c r="AU121" s="17" t="s">
        <v>95</v>
      </c>
      <c r="AY121" s="17" t="s">
        <v>126</v>
      </c>
      <c r="BE121" s="160">
        <f t="shared" si="4"/>
        <v>1926.6</v>
      </c>
      <c r="BF121" s="160">
        <f t="shared" si="5"/>
        <v>0</v>
      </c>
      <c r="BG121" s="160">
        <f t="shared" si="6"/>
        <v>0</v>
      </c>
      <c r="BH121" s="160">
        <f t="shared" si="7"/>
        <v>0</v>
      </c>
      <c r="BI121" s="160">
        <f t="shared" si="8"/>
        <v>0</v>
      </c>
      <c r="BJ121" s="17" t="s">
        <v>23</v>
      </c>
      <c r="BK121" s="160">
        <f t="shared" si="9"/>
        <v>1926.6</v>
      </c>
      <c r="BL121" s="17" t="s">
        <v>132</v>
      </c>
      <c r="BM121" s="17" t="s">
        <v>152</v>
      </c>
    </row>
    <row r="122" spans="2:65" s="1" customFormat="1" ht="44.25" customHeight="1">
      <c r="B122" s="31"/>
      <c r="C122" s="153" t="s">
        <v>95</v>
      </c>
      <c r="D122" s="153" t="s">
        <v>128</v>
      </c>
      <c r="E122" s="154" t="s">
        <v>153</v>
      </c>
      <c r="F122" s="227" t="s">
        <v>154</v>
      </c>
      <c r="G122" s="227"/>
      <c r="H122" s="227"/>
      <c r="I122" s="227"/>
      <c r="J122" s="155" t="s">
        <v>147</v>
      </c>
      <c r="K122" s="156">
        <v>34</v>
      </c>
      <c r="L122" s="228">
        <v>232</v>
      </c>
      <c r="M122" s="228"/>
      <c r="N122" s="228">
        <f t="shared" si="0"/>
        <v>7888</v>
      </c>
      <c r="O122" s="228"/>
      <c r="P122" s="228"/>
      <c r="Q122" s="228"/>
      <c r="R122" s="33"/>
      <c r="T122" s="157" t="s">
        <v>21</v>
      </c>
      <c r="U122" s="40" t="s">
        <v>42</v>
      </c>
      <c r="V122" s="158">
        <v>0</v>
      </c>
      <c r="W122" s="158">
        <f t="shared" si="1"/>
        <v>0</v>
      </c>
      <c r="X122" s="158">
        <v>0</v>
      </c>
      <c r="Y122" s="158">
        <f t="shared" si="2"/>
        <v>0</v>
      </c>
      <c r="Z122" s="158">
        <v>0</v>
      </c>
      <c r="AA122" s="159">
        <f t="shared" si="3"/>
        <v>0</v>
      </c>
      <c r="AR122" s="17" t="s">
        <v>132</v>
      </c>
      <c r="AT122" s="17" t="s">
        <v>128</v>
      </c>
      <c r="AU122" s="17" t="s">
        <v>95</v>
      </c>
      <c r="AY122" s="17" t="s">
        <v>126</v>
      </c>
      <c r="BE122" s="160">
        <f t="shared" si="4"/>
        <v>7888</v>
      </c>
      <c r="BF122" s="160">
        <f t="shared" si="5"/>
        <v>0</v>
      </c>
      <c r="BG122" s="160">
        <f t="shared" si="6"/>
        <v>0</v>
      </c>
      <c r="BH122" s="160">
        <f t="shared" si="7"/>
        <v>0</v>
      </c>
      <c r="BI122" s="160">
        <f t="shared" si="8"/>
        <v>0</v>
      </c>
      <c r="BJ122" s="17" t="s">
        <v>23</v>
      </c>
      <c r="BK122" s="160">
        <f t="shared" si="9"/>
        <v>7888</v>
      </c>
      <c r="BL122" s="17" t="s">
        <v>132</v>
      </c>
      <c r="BM122" s="17" t="s">
        <v>155</v>
      </c>
    </row>
    <row r="123" spans="2:65" s="1" customFormat="1" ht="44.25" customHeight="1">
      <c r="B123" s="31"/>
      <c r="C123" s="153" t="s">
        <v>156</v>
      </c>
      <c r="D123" s="153" t="s">
        <v>128</v>
      </c>
      <c r="E123" s="154" t="s">
        <v>157</v>
      </c>
      <c r="F123" s="227" t="s">
        <v>158</v>
      </c>
      <c r="G123" s="227"/>
      <c r="H123" s="227"/>
      <c r="I123" s="227"/>
      <c r="J123" s="155" t="s">
        <v>147</v>
      </c>
      <c r="K123" s="156">
        <v>1</v>
      </c>
      <c r="L123" s="228">
        <v>710</v>
      </c>
      <c r="M123" s="228"/>
      <c r="N123" s="228">
        <f t="shared" si="0"/>
        <v>710</v>
      </c>
      <c r="O123" s="228"/>
      <c r="P123" s="228"/>
      <c r="Q123" s="228"/>
      <c r="R123" s="33"/>
      <c r="T123" s="157" t="s">
        <v>21</v>
      </c>
      <c r="U123" s="40" t="s">
        <v>42</v>
      </c>
      <c r="V123" s="158">
        <v>0</v>
      </c>
      <c r="W123" s="158">
        <f t="shared" si="1"/>
        <v>0</v>
      </c>
      <c r="X123" s="158">
        <v>0</v>
      </c>
      <c r="Y123" s="158">
        <f t="shared" si="2"/>
        <v>0</v>
      </c>
      <c r="Z123" s="158">
        <v>0</v>
      </c>
      <c r="AA123" s="159">
        <f t="shared" si="3"/>
        <v>0</v>
      </c>
      <c r="AR123" s="17" t="s">
        <v>132</v>
      </c>
      <c r="AT123" s="17" t="s">
        <v>128</v>
      </c>
      <c r="AU123" s="17" t="s">
        <v>95</v>
      </c>
      <c r="AY123" s="17" t="s">
        <v>126</v>
      </c>
      <c r="BE123" s="160">
        <f t="shared" si="4"/>
        <v>710</v>
      </c>
      <c r="BF123" s="160">
        <f t="shared" si="5"/>
        <v>0</v>
      </c>
      <c r="BG123" s="160">
        <f t="shared" si="6"/>
        <v>0</v>
      </c>
      <c r="BH123" s="160">
        <f t="shared" si="7"/>
        <v>0</v>
      </c>
      <c r="BI123" s="160">
        <f t="shared" si="8"/>
        <v>0</v>
      </c>
      <c r="BJ123" s="17" t="s">
        <v>23</v>
      </c>
      <c r="BK123" s="160">
        <f t="shared" si="9"/>
        <v>710</v>
      </c>
      <c r="BL123" s="17" t="s">
        <v>132</v>
      </c>
      <c r="BM123" s="17" t="s">
        <v>132</v>
      </c>
    </row>
    <row r="124" spans="2:65" s="1" customFormat="1" ht="31.5" customHeight="1">
      <c r="B124" s="31"/>
      <c r="C124" s="161" t="s">
        <v>136</v>
      </c>
      <c r="D124" s="161" t="s">
        <v>159</v>
      </c>
      <c r="E124" s="162" t="s">
        <v>160</v>
      </c>
      <c r="F124" s="229" t="s">
        <v>161</v>
      </c>
      <c r="G124" s="229"/>
      <c r="H124" s="229"/>
      <c r="I124" s="229"/>
      <c r="J124" s="163" t="s">
        <v>147</v>
      </c>
      <c r="K124" s="164">
        <v>28</v>
      </c>
      <c r="L124" s="230">
        <v>550</v>
      </c>
      <c r="M124" s="230"/>
      <c r="N124" s="230">
        <f t="shared" si="0"/>
        <v>15400</v>
      </c>
      <c r="O124" s="228"/>
      <c r="P124" s="228"/>
      <c r="Q124" s="228"/>
      <c r="R124" s="33"/>
      <c r="T124" s="157" t="s">
        <v>21</v>
      </c>
      <c r="U124" s="40" t="s">
        <v>42</v>
      </c>
      <c r="V124" s="158">
        <v>0</v>
      </c>
      <c r="W124" s="158">
        <f t="shared" si="1"/>
        <v>0</v>
      </c>
      <c r="X124" s="158">
        <v>0</v>
      </c>
      <c r="Y124" s="158">
        <f t="shared" si="2"/>
        <v>0</v>
      </c>
      <c r="Z124" s="158">
        <v>0</v>
      </c>
      <c r="AA124" s="159">
        <f t="shared" si="3"/>
        <v>0</v>
      </c>
      <c r="AR124" s="17" t="s">
        <v>162</v>
      </c>
      <c r="AT124" s="17" t="s">
        <v>159</v>
      </c>
      <c r="AU124" s="17" t="s">
        <v>95</v>
      </c>
      <c r="AY124" s="17" t="s">
        <v>126</v>
      </c>
      <c r="BE124" s="160">
        <f t="shared" si="4"/>
        <v>15400</v>
      </c>
      <c r="BF124" s="160">
        <f t="shared" si="5"/>
        <v>0</v>
      </c>
      <c r="BG124" s="160">
        <f t="shared" si="6"/>
        <v>0</v>
      </c>
      <c r="BH124" s="160">
        <f t="shared" si="7"/>
        <v>0</v>
      </c>
      <c r="BI124" s="160">
        <f t="shared" si="8"/>
        <v>0</v>
      </c>
      <c r="BJ124" s="17" t="s">
        <v>23</v>
      </c>
      <c r="BK124" s="160">
        <f t="shared" si="9"/>
        <v>15400</v>
      </c>
      <c r="BL124" s="17" t="s">
        <v>132</v>
      </c>
      <c r="BM124" s="17" t="s">
        <v>163</v>
      </c>
    </row>
    <row r="125" spans="2:65" s="1" customFormat="1" ht="31.5" customHeight="1">
      <c r="B125" s="31"/>
      <c r="C125" s="161" t="s">
        <v>164</v>
      </c>
      <c r="D125" s="161" t="s">
        <v>159</v>
      </c>
      <c r="E125" s="162" t="s">
        <v>165</v>
      </c>
      <c r="F125" s="229" t="s">
        <v>166</v>
      </c>
      <c r="G125" s="229"/>
      <c r="H125" s="229"/>
      <c r="I125" s="229"/>
      <c r="J125" s="163" t="s">
        <v>147</v>
      </c>
      <c r="K125" s="164">
        <v>5</v>
      </c>
      <c r="L125" s="230">
        <v>250</v>
      </c>
      <c r="M125" s="230"/>
      <c r="N125" s="230">
        <f t="shared" si="0"/>
        <v>1250</v>
      </c>
      <c r="O125" s="228"/>
      <c r="P125" s="228"/>
      <c r="Q125" s="228"/>
      <c r="R125" s="33"/>
      <c r="T125" s="157" t="s">
        <v>21</v>
      </c>
      <c r="U125" s="40" t="s">
        <v>42</v>
      </c>
      <c r="V125" s="158">
        <v>0</v>
      </c>
      <c r="W125" s="158">
        <f t="shared" si="1"/>
        <v>0</v>
      </c>
      <c r="X125" s="158">
        <v>0</v>
      </c>
      <c r="Y125" s="158">
        <f t="shared" si="2"/>
        <v>0</v>
      </c>
      <c r="Z125" s="158">
        <v>0</v>
      </c>
      <c r="AA125" s="159">
        <f t="shared" si="3"/>
        <v>0</v>
      </c>
      <c r="AR125" s="17" t="s">
        <v>162</v>
      </c>
      <c r="AT125" s="17" t="s">
        <v>159</v>
      </c>
      <c r="AU125" s="17" t="s">
        <v>95</v>
      </c>
      <c r="AY125" s="17" t="s">
        <v>126</v>
      </c>
      <c r="BE125" s="160">
        <f t="shared" si="4"/>
        <v>1250</v>
      </c>
      <c r="BF125" s="160">
        <f t="shared" si="5"/>
        <v>0</v>
      </c>
      <c r="BG125" s="160">
        <f t="shared" si="6"/>
        <v>0</v>
      </c>
      <c r="BH125" s="160">
        <f t="shared" si="7"/>
        <v>0</v>
      </c>
      <c r="BI125" s="160">
        <f t="shared" si="8"/>
        <v>0</v>
      </c>
      <c r="BJ125" s="17" t="s">
        <v>23</v>
      </c>
      <c r="BK125" s="160">
        <f t="shared" si="9"/>
        <v>1250</v>
      </c>
      <c r="BL125" s="17" t="s">
        <v>132</v>
      </c>
      <c r="BM125" s="17" t="s">
        <v>133</v>
      </c>
    </row>
    <row r="126" spans="2:65" s="1" customFormat="1" ht="31.5" customHeight="1">
      <c r="B126" s="31"/>
      <c r="C126" s="161" t="s">
        <v>167</v>
      </c>
      <c r="D126" s="161" t="s">
        <v>159</v>
      </c>
      <c r="E126" s="162" t="s">
        <v>168</v>
      </c>
      <c r="F126" s="229" t="s">
        <v>169</v>
      </c>
      <c r="G126" s="229"/>
      <c r="H126" s="229"/>
      <c r="I126" s="229"/>
      <c r="J126" s="163" t="s">
        <v>147</v>
      </c>
      <c r="K126" s="164">
        <v>1</v>
      </c>
      <c r="L126" s="230">
        <v>1500</v>
      </c>
      <c r="M126" s="230"/>
      <c r="N126" s="230">
        <f t="shared" si="0"/>
        <v>1500</v>
      </c>
      <c r="O126" s="228"/>
      <c r="P126" s="228"/>
      <c r="Q126" s="228"/>
      <c r="R126" s="33"/>
      <c r="T126" s="157" t="s">
        <v>21</v>
      </c>
      <c r="U126" s="40" t="s">
        <v>42</v>
      </c>
      <c r="V126" s="158">
        <v>0</v>
      </c>
      <c r="W126" s="158">
        <f t="shared" si="1"/>
        <v>0</v>
      </c>
      <c r="X126" s="158">
        <v>0</v>
      </c>
      <c r="Y126" s="158">
        <f t="shared" si="2"/>
        <v>0</v>
      </c>
      <c r="Z126" s="158">
        <v>0</v>
      </c>
      <c r="AA126" s="159">
        <f t="shared" si="3"/>
        <v>0</v>
      </c>
      <c r="AR126" s="17" t="s">
        <v>162</v>
      </c>
      <c r="AT126" s="17" t="s">
        <v>159</v>
      </c>
      <c r="AU126" s="17" t="s">
        <v>95</v>
      </c>
      <c r="AY126" s="17" t="s">
        <v>126</v>
      </c>
      <c r="BE126" s="160">
        <f t="shared" si="4"/>
        <v>1500</v>
      </c>
      <c r="BF126" s="160">
        <f t="shared" si="5"/>
        <v>0</v>
      </c>
      <c r="BG126" s="160">
        <f t="shared" si="6"/>
        <v>0</v>
      </c>
      <c r="BH126" s="160">
        <f t="shared" si="7"/>
        <v>0</v>
      </c>
      <c r="BI126" s="160">
        <f t="shared" si="8"/>
        <v>0</v>
      </c>
      <c r="BJ126" s="17" t="s">
        <v>23</v>
      </c>
      <c r="BK126" s="160">
        <f t="shared" si="9"/>
        <v>1500</v>
      </c>
      <c r="BL126" s="17" t="s">
        <v>132</v>
      </c>
      <c r="BM126" s="17" t="s">
        <v>140</v>
      </c>
    </row>
    <row r="127" spans="2:65" s="1" customFormat="1" ht="31.5" customHeight="1">
      <c r="B127" s="31"/>
      <c r="C127" s="153" t="s">
        <v>170</v>
      </c>
      <c r="D127" s="153" t="s">
        <v>128</v>
      </c>
      <c r="E127" s="154" t="s">
        <v>171</v>
      </c>
      <c r="F127" s="227" t="s">
        <v>172</v>
      </c>
      <c r="G127" s="227"/>
      <c r="H127" s="227"/>
      <c r="I127" s="227"/>
      <c r="J127" s="155" t="s">
        <v>147</v>
      </c>
      <c r="K127" s="156">
        <v>29</v>
      </c>
      <c r="L127" s="228">
        <v>973</v>
      </c>
      <c r="M127" s="228"/>
      <c r="N127" s="228">
        <f t="shared" si="0"/>
        <v>28217</v>
      </c>
      <c r="O127" s="228"/>
      <c r="P127" s="228"/>
      <c r="Q127" s="228"/>
      <c r="R127" s="33"/>
      <c r="T127" s="157" t="s">
        <v>21</v>
      </c>
      <c r="U127" s="40" t="s">
        <v>42</v>
      </c>
      <c r="V127" s="158">
        <v>0</v>
      </c>
      <c r="W127" s="158">
        <f t="shared" si="1"/>
        <v>0</v>
      </c>
      <c r="X127" s="158">
        <v>0</v>
      </c>
      <c r="Y127" s="158">
        <f t="shared" si="2"/>
        <v>0</v>
      </c>
      <c r="Z127" s="158">
        <v>0</v>
      </c>
      <c r="AA127" s="159">
        <f t="shared" si="3"/>
        <v>0</v>
      </c>
      <c r="AR127" s="17" t="s">
        <v>132</v>
      </c>
      <c r="AT127" s="17" t="s">
        <v>128</v>
      </c>
      <c r="AU127" s="17" t="s">
        <v>95</v>
      </c>
      <c r="AY127" s="17" t="s">
        <v>126</v>
      </c>
      <c r="BE127" s="160">
        <f t="shared" si="4"/>
        <v>28217</v>
      </c>
      <c r="BF127" s="160">
        <f t="shared" si="5"/>
        <v>0</v>
      </c>
      <c r="BG127" s="160">
        <f t="shared" si="6"/>
        <v>0</v>
      </c>
      <c r="BH127" s="160">
        <f t="shared" si="7"/>
        <v>0</v>
      </c>
      <c r="BI127" s="160">
        <f t="shared" si="8"/>
        <v>0</v>
      </c>
      <c r="BJ127" s="17" t="s">
        <v>23</v>
      </c>
      <c r="BK127" s="160">
        <f t="shared" si="9"/>
        <v>28217</v>
      </c>
      <c r="BL127" s="17" t="s">
        <v>132</v>
      </c>
      <c r="BM127" s="17" t="s">
        <v>173</v>
      </c>
    </row>
    <row r="128" spans="2:65" s="1" customFormat="1" ht="22.5" customHeight="1">
      <c r="B128" s="31"/>
      <c r="C128" s="153" t="s">
        <v>23</v>
      </c>
      <c r="D128" s="153" t="s">
        <v>128</v>
      </c>
      <c r="E128" s="154" t="s">
        <v>174</v>
      </c>
      <c r="F128" s="227" t="s">
        <v>175</v>
      </c>
      <c r="G128" s="227"/>
      <c r="H128" s="227"/>
      <c r="I128" s="227"/>
      <c r="J128" s="155" t="s">
        <v>151</v>
      </c>
      <c r="K128" s="156">
        <v>1</v>
      </c>
      <c r="L128" s="228">
        <v>5000</v>
      </c>
      <c r="M128" s="228"/>
      <c r="N128" s="228">
        <f t="shared" si="0"/>
        <v>5000</v>
      </c>
      <c r="O128" s="228"/>
      <c r="P128" s="228"/>
      <c r="Q128" s="228"/>
      <c r="R128" s="33"/>
      <c r="T128" s="157" t="s">
        <v>21</v>
      </c>
      <c r="U128" s="40" t="s">
        <v>42</v>
      </c>
      <c r="V128" s="158">
        <v>0</v>
      </c>
      <c r="W128" s="158">
        <f t="shared" si="1"/>
        <v>0</v>
      </c>
      <c r="X128" s="158">
        <v>0</v>
      </c>
      <c r="Y128" s="158">
        <f t="shared" si="2"/>
        <v>0</v>
      </c>
      <c r="Z128" s="158">
        <v>0</v>
      </c>
      <c r="AA128" s="159">
        <f t="shared" si="3"/>
        <v>0</v>
      </c>
      <c r="AR128" s="17" t="s">
        <v>132</v>
      </c>
      <c r="AT128" s="17" t="s">
        <v>128</v>
      </c>
      <c r="AU128" s="17" t="s">
        <v>95</v>
      </c>
      <c r="AY128" s="17" t="s">
        <v>126</v>
      </c>
      <c r="BE128" s="160">
        <f t="shared" si="4"/>
        <v>5000</v>
      </c>
      <c r="BF128" s="160">
        <f t="shared" si="5"/>
        <v>0</v>
      </c>
      <c r="BG128" s="160">
        <f t="shared" si="6"/>
        <v>0</v>
      </c>
      <c r="BH128" s="160">
        <f t="shared" si="7"/>
        <v>0</v>
      </c>
      <c r="BI128" s="160">
        <f t="shared" si="8"/>
        <v>0</v>
      </c>
      <c r="BJ128" s="17" t="s">
        <v>23</v>
      </c>
      <c r="BK128" s="160">
        <f t="shared" si="9"/>
        <v>5000</v>
      </c>
      <c r="BL128" s="17" t="s">
        <v>132</v>
      </c>
      <c r="BM128" s="17" t="s">
        <v>164</v>
      </c>
    </row>
    <row r="129" spans="2:65" s="1" customFormat="1" ht="31.5" customHeight="1">
      <c r="B129" s="31"/>
      <c r="C129" s="153" t="s">
        <v>152</v>
      </c>
      <c r="D129" s="153" t="s">
        <v>128</v>
      </c>
      <c r="E129" s="154" t="s">
        <v>160</v>
      </c>
      <c r="F129" s="227" t="s">
        <v>176</v>
      </c>
      <c r="G129" s="227"/>
      <c r="H129" s="227"/>
      <c r="I129" s="227"/>
      <c r="J129" s="155" t="s">
        <v>177</v>
      </c>
      <c r="K129" s="156">
        <v>200</v>
      </c>
      <c r="L129" s="228">
        <v>80</v>
      </c>
      <c r="M129" s="228"/>
      <c r="N129" s="228">
        <f t="shared" si="0"/>
        <v>16000</v>
      </c>
      <c r="O129" s="228"/>
      <c r="P129" s="228"/>
      <c r="Q129" s="228"/>
      <c r="R129" s="33"/>
      <c r="T129" s="157" t="s">
        <v>21</v>
      </c>
      <c r="U129" s="40" t="s">
        <v>42</v>
      </c>
      <c r="V129" s="158">
        <v>0</v>
      </c>
      <c r="W129" s="158">
        <f t="shared" si="1"/>
        <v>0</v>
      </c>
      <c r="X129" s="158">
        <v>0</v>
      </c>
      <c r="Y129" s="158">
        <f t="shared" si="2"/>
        <v>0</v>
      </c>
      <c r="Z129" s="158">
        <v>0</v>
      </c>
      <c r="AA129" s="159">
        <f t="shared" si="3"/>
        <v>0</v>
      </c>
      <c r="AR129" s="17" t="s">
        <v>132</v>
      </c>
      <c r="AT129" s="17" t="s">
        <v>128</v>
      </c>
      <c r="AU129" s="17" t="s">
        <v>95</v>
      </c>
      <c r="AY129" s="17" t="s">
        <v>126</v>
      </c>
      <c r="BE129" s="160">
        <f t="shared" si="4"/>
        <v>16000</v>
      </c>
      <c r="BF129" s="160">
        <f t="shared" si="5"/>
        <v>0</v>
      </c>
      <c r="BG129" s="160">
        <f t="shared" si="6"/>
        <v>0</v>
      </c>
      <c r="BH129" s="160">
        <f t="shared" si="7"/>
        <v>0</v>
      </c>
      <c r="BI129" s="160">
        <f t="shared" si="8"/>
        <v>0</v>
      </c>
      <c r="BJ129" s="17" t="s">
        <v>23</v>
      </c>
      <c r="BK129" s="160">
        <f t="shared" si="9"/>
        <v>16000</v>
      </c>
      <c r="BL129" s="17" t="s">
        <v>132</v>
      </c>
      <c r="BM129" s="17" t="s">
        <v>178</v>
      </c>
    </row>
    <row r="130" spans="2:65" s="1" customFormat="1" ht="31.5" customHeight="1">
      <c r="B130" s="31"/>
      <c r="C130" s="153" t="s">
        <v>179</v>
      </c>
      <c r="D130" s="153" t="s">
        <v>128</v>
      </c>
      <c r="E130" s="154" t="s">
        <v>180</v>
      </c>
      <c r="F130" s="227" t="s">
        <v>181</v>
      </c>
      <c r="G130" s="227"/>
      <c r="H130" s="227"/>
      <c r="I130" s="227"/>
      <c r="J130" s="155" t="s">
        <v>147</v>
      </c>
      <c r="K130" s="156">
        <v>75</v>
      </c>
      <c r="L130" s="228">
        <v>76</v>
      </c>
      <c r="M130" s="228"/>
      <c r="N130" s="228">
        <f t="shared" si="0"/>
        <v>5700</v>
      </c>
      <c r="O130" s="228"/>
      <c r="P130" s="228"/>
      <c r="Q130" s="228"/>
      <c r="R130" s="33"/>
      <c r="T130" s="157" t="s">
        <v>21</v>
      </c>
      <c r="U130" s="40" t="s">
        <v>42</v>
      </c>
      <c r="V130" s="158">
        <v>0</v>
      </c>
      <c r="W130" s="158">
        <f t="shared" si="1"/>
        <v>0</v>
      </c>
      <c r="X130" s="158">
        <v>0</v>
      </c>
      <c r="Y130" s="158">
        <f t="shared" si="2"/>
        <v>0</v>
      </c>
      <c r="Z130" s="158">
        <v>0</v>
      </c>
      <c r="AA130" s="159">
        <f t="shared" si="3"/>
        <v>0</v>
      </c>
      <c r="AR130" s="17" t="s">
        <v>132</v>
      </c>
      <c r="AT130" s="17" t="s">
        <v>128</v>
      </c>
      <c r="AU130" s="17" t="s">
        <v>95</v>
      </c>
      <c r="AY130" s="17" t="s">
        <v>126</v>
      </c>
      <c r="BE130" s="160">
        <f t="shared" si="4"/>
        <v>5700</v>
      </c>
      <c r="BF130" s="160">
        <f t="shared" si="5"/>
        <v>0</v>
      </c>
      <c r="BG130" s="160">
        <f t="shared" si="6"/>
        <v>0</v>
      </c>
      <c r="BH130" s="160">
        <f t="shared" si="7"/>
        <v>0</v>
      </c>
      <c r="BI130" s="160">
        <f t="shared" si="8"/>
        <v>0</v>
      </c>
      <c r="BJ130" s="17" t="s">
        <v>23</v>
      </c>
      <c r="BK130" s="160">
        <f t="shared" si="9"/>
        <v>5700</v>
      </c>
      <c r="BL130" s="17" t="s">
        <v>132</v>
      </c>
      <c r="BM130" s="17" t="s">
        <v>182</v>
      </c>
    </row>
    <row r="131" spans="2:65" s="1" customFormat="1" ht="31.5" customHeight="1">
      <c r="B131" s="31"/>
      <c r="C131" s="153" t="s">
        <v>173</v>
      </c>
      <c r="D131" s="153" t="s">
        <v>128</v>
      </c>
      <c r="E131" s="154" t="s">
        <v>183</v>
      </c>
      <c r="F131" s="227" t="s">
        <v>184</v>
      </c>
      <c r="G131" s="227"/>
      <c r="H131" s="227"/>
      <c r="I131" s="227"/>
      <c r="J131" s="155" t="s">
        <v>147</v>
      </c>
      <c r="K131" s="156">
        <v>20</v>
      </c>
      <c r="L131" s="228">
        <v>116</v>
      </c>
      <c r="M131" s="228"/>
      <c r="N131" s="228">
        <f t="shared" si="0"/>
        <v>2320</v>
      </c>
      <c r="O131" s="228"/>
      <c r="P131" s="228"/>
      <c r="Q131" s="228"/>
      <c r="R131" s="33"/>
      <c r="T131" s="157" t="s">
        <v>21</v>
      </c>
      <c r="U131" s="40" t="s">
        <v>42</v>
      </c>
      <c r="V131" s="158">
        <v>0</v>
      </c>
      <c r="W131" s="158">
        <f t="shared" si="1"/>
        <v>0</v>
      </c>
      <c r="X131" s="158">
        <v>0</v>
      </c>
      <c r="Y131" s="158">
        <f t="shared" si="2"/>
        <v>0</v>
      </c>
      <c r="Z131" s="158">
        <v>0</v>
      </c>
      <c r="AA131" s="159">
        <f t="shared" si="3"/>
        <v>0</v>
      </c>
      <c r="AR131" s="17" t="s">
        <v>132</v>
      </c>
      <c r="AT131" s="17" t="s">
        <v>128</v>
      </c>
      <c r="AU131" s="17" t="s">
        <v>95</v>
      </c>
      <c r="AY131" s="17" t="s">
        <v>126</v>
      </c>
      <c r="BE131" s="160">
        <f t="shared" si="4"/>
        <v>2320</v>
      </c>
      <c r="BF131" s="160">
        <f t="shared" si="5"/>
        <v>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7" t="s">
        <v>23</v>
      </c>
      <c r="BK131" s="160">
        <f t="shared" si="9"/>
        <v>2320</v>
      </c>
      <c r="BL131" s="17" t="s">
        <v>132</v>
      </c>
      <c r="BM131" s="17" t="s">
        <v>162</v>
      </c>
    </row>
    <row r="132" spans="2:65" s="1" customFormat="1" ht="31.5" customHeight="1">
      <c r="B132" s="31"/>
      <c r="C132" s="153" t="s">
        <v>185</v>
      </c>
      <c r="D132" s="153" t="s">
        <v>128</v>
      </c>
      <c r="E132" s="154" t="s">
        <v>186</v>
      </c>
      <c r="F132" s="227" t="s">
        <v>187</v>
      </c>
      <c r="G132" s="227"/>
      <c r="H132" s="227"/>
      <c r="I132" s="227"/>
      <c r="J132" s="155" t="s">
        <v>147</v>
      </c>
      <c r="K132" s="156">
        <v>18</v>
      </c>
      <c r="L132" s="228">
        <v>160</v>
      </c>
      <c r="M132" s="228"/>
      <c r="N132" s="228">
        <f t="shared" si="0"/>
        <v>2880</v>
      </c>
      <c r="O132" s="228"/>
      <c r="P132" s="228"/>
      <c r="Q132" s="228"/>
      <c r="R132" s="33"/>
      <c r="T132" s="157" t="s">
        <v>21</v>
      </c>
      <c r="U132" s="40" t="s">
        <v>42</v>
      </c>
      <c r="V132" s="158">
        <v>0</v>
      </c>
      <c r="W132" s="158">
        <f t="shared" si="1"/>
        <v>0</v>
      </c>
      <c r="X132" s="158">
        <v>0</v>
      </c>
      <c r="Y132" s="158">
        <f t="shared" si="2"/>
        <v>0</v>
      </c>
      <c r="Z132" s="158">
        <v>0</v>
      </c>
      <c r="AA132" s="159">
        <f t="shared" si="3"/>
        <v>0</v>
      </c>
      <c r="AR132" s="17" t="s">
        <v>132</v>
      </c>
      <c r="AT132" s="17" t="s">
        <v>128</v>
      </c>
      <c r="AU132" s="17" t="s">
        <v>95</v>
      </c>
      <c r="AY132" s="17" t="s">
        <v>126</v>
      </c>
      <c r="BE132" s="160">
        <f t="shared" si="4"/>
        <v>2880</v>
      </c>
      <c r="BF132" s="160">
        <f t="shared" si="5"/>
        <v>0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7" t="s">
        <v>23</v>
      </c>
      <c r="BK132" s="160">
        <f t="shared" si="9"/>
        <v>2880</v>
      </c>
      <c r="BL132" s="17" t="s">
        <v>132</v>
      </c>
      <c r="BM132" s="17" t="s">
        <v>188</v>
      </c>
    </row>
    <row r="133" spans="2:65" s="1" customFormat="1" ht="31.5" customHeight="1">
      <c r="B133" s="31"/>
      <c r="C133" s="153" t="s">
        <v>189</v>
      </c>
      <c r="D133" s="153" t="s">
        <v>128</v>
      </c>
      <c r="E133" s="154" t="s">
        <v>190</v>
      </c>
      <c r="F133" s="227" t="s">
        <v>191</v>
      </c>
      <c r="G133" s="227"/>
      <c r="H133" s="227"/>
      <c r="I133" s="227"/>
      <c r="J133" s="155" t="s">
        <v>192</v>
      </c>
      <c r="K133" s="156">
        <v>10</v>
      </c>
      <c r="L133" s="228">
        <v>3000</v>
      </c>
      <c r="M133" s="228"/>
      <c r="N133" s="228">
        <f t="shared" si="0"/>
        <v>30000</v>
      </c>
      <c r="O133" s="228"/>
      <c r="P133" s="228"/>
      <c r="Q133" s="228"/>
      <c r="R133" s="33"/>
      <c r="T133" s="157" t="s">
        <v>21</v>
      </c>
      <c r="U133" s="40" t="s">
        <v>42</v>
      </c>
      <c r="V133" s="158">
        <v>0</v>
      </c>
      <c r="W133" s="158">
        <f t="shared" si="1"/>
        <v>0</v>
      </c>
      <c r="X133" s="158">
        <v>0</v>
      </c>
      <c r="Y133" s="158">
        <f t="shared" si="2"/>
        <v>0</v>
      </c>
      <c r="Z133" s="158">
        <v>0</v>
      </c>
      <c r="AA133" s="159">
        <f t="shared" si="3"/>
        <v>0</v>
      </c>
      <c r="AR133" s="17" t="s">
        <v>132</v>
      </c>
      <c r="AT133" s="17" t="s">
        <v>128</v>
      </c>
      <c r="AU133" s="17" t="s">
        <v>95</v>
      </c>
      <c r="AY133" s="17" t="s">
        <v>126</v>
      </c>
      <c r="BE133" s="160">
        <f t="shared" si="4"/>
        <v>30000</v>
      </c>
      <c r="BF133" s="160">
        <f t="shared" si="5"/>
        <v>0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7" t="s">
        <v>23</v>
      </c>
      <c r="BK133" s="160">
        <f t="shared" si="9"/>
        <v>30000</v>
      </c>
      <c r="BL133" s="17" t="s">
        <v>132</v>
      </c>
      <c r="BM133" s="17" t="s">
        <v>193</v>
      </c>
    </row>
    <row r="134" spans="2:65" s="1" customFormat="1" ht="22.5" customHeight="1">
      <c r="B134" s="31"/>
      <c r="C134" s="153" t="s">
        <v>155</v>
      </c>
      <c r="D134" s="153" t="s">
        <v>128</v>
      </c>
      <c r="E134" s="154" t="s">
        <v>194</v>
      </c>
      <c r="F134" s="227" t="s">
        <v>195</v>
      </c>
      <c r="G134" s="227"/>
      <c r="H134" s="227"/>
      <c r="I134" s="227"/>
      <c r="J134" s="155" t="s">
        <v>196</v>
      </c>
      <c r="K134" s="156">
        <v>40</v>
      </c>
      <c r="L134" s="228">
        <v>350</v>
      </c>
      <c r="M134" s="228"/>
      <c r="N134" s="228">
        <f t="shared" si="0"/>
        <v>14000</v>
      </c>
      <c r="O134" s="228"/>
      <c r="P134" s="228"/>
      <c r="Q134" s="228"/>
      <c r="R134" s="33"/>
      <c r="T134" s="157" t="s">
        <v>21</v>
      </c>
      <c r="U134" s="40" t="s">
        <v>42</v>
      </c>
      <c r="V134" s="158">
        <v>0</v>
      </c>
      <c r="W134" s="158">
        <f t="shared" si="1"/>
        <v>0</v>
      </c>
      <c r="X134" s="158">
        <v>0</v>
      </c>
      <c r="Y134" s="158">
        <f t="shared" si="2"/>
        <v>0</v>
      </c>
      <c r="Z134" s="158">
        <v>0</v>
      </c>
      <c r="AA134" s="159">
        <f t="shared" si="3"/>
        <v>0</v>
      </c>
      <c r="AR134" s="17" t="s">
        <v>132</v>
      </c>
      <c r="AT134" s="17" t="s">
        <v>128</v>
      </c>
      <c r="AU134" s="17" t="s">
        <v>95</v>
      </c>
      <c r="AY134" s="17" t="s">
        <v>126</v>
      </c>
      <c r="BE134" s="160">
        <f t="shared" si="4"/>
        <v>14000</v>
      </c>
      <c r="BF134" s="160">
        <f t="shared" si="5"/>
        <v>0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7" t="s">
        <v>23</v>
      </c>
      <c r="BK134" s="160">
        <f t="shared" si="9"/>
        <v>14000</v>
      </c>
      <c r="BL134" s="17" t="s">
        <v>132</v>
      </c>
      <c r="BM134" s="17" t="s">
        <v>197</v>
      </c>
    </row>
    <row r="135" spans="2:65" s="1" customFormat="1" ht="22.5" customHeight="1">
      <c r="B135" s="31"/>
      <c r="C135" s="153" t="s">
        <v>11</v>
      </c>
      <c r="D135" s="153" t="s">
        <v>128</v>
      </c>
      <c r="E135" s="154" t="s">
        <v>198</v>
      </c>
      <c r="F135" s="227" t="s">
        <v>199</v>
      </c>
      <c r="G135" s="227"/>
      <c r="H135" s="227"/>
      <c r="I135" s="227"/>
      <c r="J135" s="155" t="s">
        <v>147</v>
      </c>
      <c r="K135" s="156">
        <v>1</v>
      </c>
      <c r="L135" s="228">
        <v>80</v>
      </c>
      <c r="M135" s="228"/>
      <c r="N135" s="228">
        <f t="shared" si="0"/>
        <v>80</v>
      </c>
      <c r="O135" s="228"/>
      <c r="P135" s="228"/>
      <c r="Q135" s="228"/>
      <c r="R135" s="33"/>
      <c r="T135" s="157" t="s">
        <v>21</v>
      </c>
      <c r="U135" s="40" t="s">
        <v>42</v>
      </c>
      <c r="V135" s="158">
        <v>0</v>
      </c>
      <c r="W135" s="158">
        <f t="shared" si="1"/>
        <v>0</v>
      </c>
      <c r="X135" s="158">
        <v>0</v>
      </c>
      <c r="Y135" s="158">
        <f t="shared" si="2"/>
        <v>0</v>
      </c>
      <c r="Z135" s="158">
        <v>0</v>
      </c>
      <c r="AA135" s="159">
        <f t="shared" si="3"/>
        <v>0</v>
      </c>
      <c r="AR135" s="17" t="s">
        <v>132</v>
      </c>
      <c r="AT135" s="17" t="s">
        <v>128</v>
      </c>
      <c r="AU135" s="17" t="s">
        <v>95</v>
      </c>
      <c r="AY135" s="17" t="s">
        <v>126</v>
      </c>
      <c r="BE135" s="160">
        <f t="shared" si="4"/>
        <v>80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7" t="s">
        <v>23</v>
      </c>
      <c r="BK135" s="160">
        <f t="shared" si="9"/>
        <v>80</v>
      </c>
      <c r="BL135" s="17" t="s">
        <v>132</v>
      </c>
      <c r="BM135" s="17" t="s">
        <v>200</v>
      </c>
    </row>
    <row r="136" spans="2:65" s="1" customFormat="1" ht="22.5" customHeight="1">
      <c r="B136" s="31"/>
      <c r="C136" s="153" t="s">
        <v>132</v>
      </c>
      <c r="D136" s="153" t="s">
        <v>128</v>
      </c>
      <c r="E136" s="154" t="s">
        <v>201</v>
      </c>
      <c r="F136" s="227" t="s">
        <v>202</v>
      </c>
      <c r="G136" s="227"/>
      <c r="H136" s="227"/>
      <c r="I136" s="227"/>
      <c r="J136" s="155" t="s">
        <v>147</v>
      </c>
      <c r="K136" s="156">
        <v>26</v>
      </c>
      <c r="L136" s="228">
        <v>70</v>
      </c>
      <c r="M136" s="228"/>
      <c r="N136" s="228">
        <f t="shared" si="0"/>
        <v>1820</v>
      </c>
      <c r="O136" s="228"/>
      <c r="P136" s="228"/>
      <c r="Q136" s="228"/>
      <c r="R136" s="33"/>
      <c r="T136" s="157" t="s">
        <v>21</v>
      </c>
      <c r="U136" s="40" t="s">
        <v>42</v>
      </c>
      <c r="V136" s="158">
        <v>0</v>
      </c>
      <c r="W136" s="158">
        <f t="shared" si="1"/>
        <v>0</v>
      </c>
      <c r="X136" s="158">
        <v>0</v>
      </c>
      <c r="Y136" s="158">
        <f t="shared" si="2"/>
        <v>0</v>
      </c>
      <c r="Z136" s="158">
        <v>0</v>
      </c>
      <c r="AA136" s="159">
        <f t="shared" si="3"/>
        <v>0</v>
      </c>
      <c r="AR136" s="17" t="s">
        <v>132</v>
      </c>
      <c r="AT136" s="17" t="s">
        <v>128</v>
      </c>
      <c r="AU136" s="17" t="s">
        <v>95</v>
      </c>
      <c r="AY136" s="17" t="s">
        <v>126</v>
      </c>
      <c r="BE136" s="160">
        <f t="shared" si="4"/>
        <v>1820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7" t="s">
        <v>23</v>
      </c>
      <c r="BK136" s="160">
        <f t="shared" si="9"/>
        <v>1820</v>
      </c>
      <c r="BL136" s="17" t="s">
        <v>132</v>
      </c>
      <c r="BM136" s="17" t="s">
        <v>203</v>
      </c>
    </row>
    <row r="137" spans="2:65" s="1" customFormat="1" ht="82.5" customHeight="1">
      <c r="B137" s="31"/>
      <c r="C137" s="153" t="s">
        <v>163</v>
      </c>
      <c r="D137" s="153" t="s">
        <v>128</v>
      </c>
      <c r="E137" s="154" t="s">
        <v>204</v>
      </c>
      <c r="F137" s="227" t="s">
        <v>205</v>
      </c>
      <c r="G137" s="227"/>
      <c r="H137" s="227"/>
      <c r="I137" s="227"/>
      <c r="J137" s="155" t="s">
        <v>151</v>
      </c>
      <c r="K137" s="156">
        <v>1</v>
      </c>
      <c r="L137" s="228">
        <v>92500</v>
      </c>
      <c r="M137" s="228"/>
      <c r="N137" s="228">
        <f t="shared" si="0"/>
        <v>92500</v>
      </c>
      <c r="O137" s="228"/>
      <c r="P137" s="228"/>
      <c r="Q137" s="228"/>
      <c r="R137" s="33"/>
      <c r="T137" s="157" t="s">
        <v>21</v>
      </c>
      <c r="U137" s="40" t="s">
        <v>42</v>
      </c>
      <c r="V137" s="158">
        <v>0</v>
      </c>
      <c r="W137" s="158">
        <f t="shared" si="1"/>
        <v>0</v>
      </c>
      <c r="X137" s="158">
        <v>0</v>
      </c>
      <c r="Y137" s="158">
        <f t="shared" si="2"/>
        <v>0</v>
      </c>
      <c r="Z137" s="158">
        <v>0</v>
      </c>
      <c r="AA137" s="159">
        <f t="shared" si="3"/>
        <v>0</v>
      </c>
      <c r="AR137" s="17" t="s">
        <v>132</v>
      </c>
      <c r="AT137" s="17" t="s">
        <v>128</v>
      </c>
      <c r="AU137" s="17" t="s">
        <v>95</v>
      </c>
      <c r="AY137" s="17" t="s">
        <v>126</v>
      </c>
      <c r="BE137" s="160">
        <f t="shared" si="4"/>
        <v>92500</v>
      </c>
      <c r="BF137" s="160">
        <f t="shared" si="5"/>
        <v>0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7" t="s">
        <v>23</v>
      </c>
      <c r="BK137" s="160">
        <f t="shared" si="9"/>
        <v>92500</v>
      </c>
      <c r="BL137" s="17" t="s">
        <v>132</v>
      </c>
      <c r="BM137" s="17" t="s">
        <v>206</v>
      </c>
    </row>
    <row r="138" spans="2:65" s="1" customFormat="1" ht="31.5" customHeight="1">
      <c r="B138" s="31"/>
      <c r="C138" s="153" t="s">
        <v>207</v>
      </c>
      <c r="D138" s="153" t="s">
        <v>128</v>
      </c>
      <c r="E138" s="154" t="s">
        <v>208</v>
      </c>
      <c r="F138" s="227" t="s">
        <v>209</v>
      </c>
      <c r="G138" s="227"/>
      <c r="H138" s="227"/>
      <c r="I138" s="227"/>
      <c r="J138" s="155" t="s">
        <v>151</v>
      </c>
      <c r="K138" s="156">
        <v>1</v>
      </c>
      <c r="L138" s="228">
        <v>35000</v>
      </c>
      <c r="M138" s="228"/>
      <c r="N138" s="228">
        <f t="shared" si="0"/>
        <v>35000</v>
      </c>
      <c r="O138" s="228"/>
      <c r="P138" s="228"/>
      <c r="Q138" s="228"/>
      <c r="R138" s="33"/>
      <c r="T138" s="157" t="s">
        <v>21</v>
      </c>
      <c r="U138" s="165" t="s">
        <v>42</v>
      </c>
      <c r="V138" s="166">
        <v>0</v>
      </c>
      <c r="W138" s="166">
        <f t="shared" si="1"/>
        <v>0</v>
      </c>
      <c r="X138" s="166">
        <v>0</v>
      </c>
      <c r="Y138" s="166">
        <f t="shared" si="2"/>
        <v>0</v>
      </c>
      <c r="Z138" s="166">
        <v>0</v>
      </c>
      <c r="AA138" s="167">
        <f t="shared" si="3"/>
        <v>0</v>
      </c>
      <c r="AR138" s="17" t="s">
        <v>132</v>
      </c>
      <c r="AT138" s="17" t="s">
        <v>128</v>
      </c>
      <c r="AU138" s="17" t="s">
        <v>95</v>
      </c>
      <c r="AY138" s="17" t="s">
        <v>126</v>
      </c>
      <c r="BE138" s="160">
        <f t="shared" si="4"/>
        <v>35000</v>
      </c>
      <c r="BF138" s="160">
        <f t="shared" si="5"/>
        <v>0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7" t="s">
        <v>23</v>
      </c>
      <c r="BK138" s="160">
        <f t="shared" si="9"/>
        <v>35000</v>
      </c>
      <c r="BL138" s="17" t="s">
        <v>132</v>
      </c>
      <c r="BM138" s="17" t="s">
        <v>210</v>
      </c>
    </row>
    <row r="139" spans="2:65" s="1" customFormat="1" ht="6.95" customHeight="1">
      <c r="B139" s="55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7"/>
    </row>
  </sheetData>
  <sheetProtection password="CC35" sheet="1" objects="1" scenarios="1" formatCells="0" formatColumns="0" formatRows="0" sort="0" autoFilter="0"/>
  <mergeCells count="128">
    <mergeCell ref="F138:I138"/>
    <mergeCell ref="L138:M138"/>
    <mergeCell ref="N138:Q138"/>
    <mergeCell ref="N113:Q113"/>
    <mergeCell ref="N114:Q114"/>
    <mergeCell ref="N115:Q115"/>
    <mergeCell ref="H1:K1"/>
    <mergeCell ref="S2:AC2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F104:P104"/>
    <mergeCell ref="F105:P105"/>
    <mergeCell ref="M107:P107"/>
    <mergeCell ref="M109:Q109"/>
    <mergeCell ref="M110:Q110"/>
    <mergeCell ref="F112:I112"/>
    <mergeCell ref="L112:M112"/>
    <mergeCell ref="N112:Q112"/>
    <mergeCell ref="F116:I116"/>
    <mergeCell ref="L116:M116"/>
    <mergeCell ref="N116:Q116"/>
    <mergeCell ref="N89:Q89"/>
    <mergeCell ref="N90:Q90"/>
    <mergeCell ref="N92:Q92"/>
    <mergeCell ref="D93:H93"/>
    <mergeCell ref="N93:Q93"/>
    <mergeCell ref="D94:H94"/>
    <mergeCell ref="N94:Q94"/>
    <mergeCell ref="L96:Q96"/>
    <mergeCell ref="C102:Q102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12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02.5 - Stlačený vzduch (b...</vt:lpstr>
      <vt:lpstr>'02.5 - Stlačený vzduch (b...'!Názvy_tisku</vt:lpstr>
      <vt:lpstr>'Rekapitulace stavby'!Názvy_tisku</vt:lpstr>
      <vt:lpstr>'02.5 - Stlačený vzduch (b...'!Oblast_tisku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Blanka-PC\Blanka</dc:creator>
  <cp:lastModifiedBy>Blanka</cp:lastModifiedBy>
  <dcterms:created xsi:type="dcterms:W3CDTF">2017-11-16T08:50:10Z</dcterms:created>
  <dcterms:modified xsi:type="dcterms:W3CDTF">2017-11-16T08:50:12Z</dcterms:modified>
</cp:coreProperties>
</file>