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/>
  </bookViews>
  <sheets>
    <sheet name="Rekapitulace stavby" sheetId="1" r:id="rId1"/>
    <sheet name="04 - SO - 04 Zpevněné plochy" sheetId="2" r:id="rId2"/>
  </sheets>
  <definedNames>
    <definedName name="_xlnm.Print_Titles" localSheetId="1">'04 - SO - 04 Zpevněné plochy'!$129:$129</definedName>
    <definedName name="_xlnm.Print_Titles" localSheetId="0">'Rekapitulace stavby'!$85:$85</definedName>
    <definedName name="_xlnm.Print_Area" localSheetId="1">'04 - SO - 04 Zpevněné plochy'!$C$4:$Q$70,'04 - SO - 04 Zpevněné plochy'!$C$76:$Q$113,'04 - SO - 04 Zpevněné plochy'!$C$119:$Q$498</definedName>
    <definedName name="_xlnm.Print_Area" localSheetId="0">'Rekapitulace stavby'!$C$4:$AP$70,'Rekapitulace stavby'!$C$76:$AP$96</definedName>
  </definedNames>
  <calcPr calcId="145621"/>
</workbook>
</file>

<file path=xl/calcChain.xml><?xml version="1.0" encoding="utf-8"?>
<calcChain xmlns="http://schemas.openxmlformats.org/spreadsheetml/2006/main">
  <c r="N450" i="2" l="1"/>
  <c r="AY88" i="1"/>
  <c r="AX88" i="1"/>
  <c r="BI498" i="2"/>
  <c r="BH498" i="2"/>
  <c r="BG498" i="2"/>
  <c r="BF498" i="2"/>
  <c r="BK498" i="2"/>
  <c r="N498" i="2" s="1"/>
  <c r="BE498" i="2" s="1"/>
  <c r="BI497" i="2"/>
  <c r="BH497" i="2"/>
  <c r="BG497" i="2"/>
  <c r="BF497" i="2"/>
  <c r="N497" i="2"/>
  <c r="BE497" i="2" s="1"/>
  <c r="BK497" i="2"/>
  <c r="BI496" i="2"/>
  <c r="BH496" i="2"/>
  <c r="BG496" i="2"/>
  <c r="BF496" i="2"/>
  <c r="BK496" i="2"/>
  <c r="BK495" i="2" s="1"/>
  <c r="N495" i="2" s="1"/>
  <c r="N103" i="2" s="1"/>
  <c r="BI491" i="2"/>
  <c r="BH491" i="2"/>
  <c r="BG491" i="2"/>
  <c r="BF491" i="2"/>
  <c r="AA491" i="2"/>
  <c r="Y491" i="2"/>
  <c r="W491" i="2"/>
  <c r="BK491" i="2"/>
  <c r="N491" i="2"/>
  <c r="BE491" i="2" s="1"/>
  <c r="BI483" i="2"/>
  <c r="BH483" i="2"/>
  <c r="BG483" i="2"/>
  <c r="BF483" i="2"/>
  <c r="BE483" i="2"/>
  <c r="AA483" i="2"/>
  <c r="AA482" i="2" s="1"/>
  <c r="Y483" i="2"/>
  <c r="Y482" i="2" s="1"/>
  <c r="W483" i="2"/>
  <c r="W482" i="2" s="1"/>
  <c r="BK483" i="2"/>
  <c r="BK482" i="2" s="1"/>
  <c r="N482" i="2" s="1"/>
  <c r="N102" i="2" s="1"/>
  <c r="N483" i="2"/>
  <c r="BI481" i="2"/>
  <c r="BH481" i="2"/>
  <c r="BG481" i="2"/>
  <c r="BF481" i="2"/>
  <c r="AA481" i="2"/>
  <c r="Y481" i="2"/>
  <c r="W481" i="2"/>
  <c r="BK481" i="2"/>
  <c r="N481" i="2"/>
  <c r="BE481" i="2" s="1"/>
  <c r="BI480" i="2"/>
  <c r="BH480" i="2"/>
  <c r="BG480" i="2"/>
  <c r="BF480" i="2"/>
  <c r="BE480" i="2"/>
  <c r="AA480" i="2"/>
  <c r="Y480" i="2"/>
  <c r="W480" i="2"/>
  <c r="BK480" i="2"/>
  <c r="N480" i="2"/>
  <c r="BI478" i="2"/>
  <c r="BH478" i="2"/>
  <c r="BG478" i="2"/>
  <c r="BF478" i="2"/>
  <c r="BE478" i="2"/>
  <c r="AA478" i="2"/>
  <c r="Y478" i="2"/>
  <c r="W478" i="2"/>
  <c r="BK478" i="2"/>
  <c r="N478" i="2"/>
  <c r="BI474" i="2"/>
  <c r="BH474" i="2"/>
  <c r="BG474" i="2"/>
  <c r="BF474" i="2"/>
  <c r="BE474" i="2"/>
  <c r="AA474" i="2"/>
  <c r="Y474" i="2"/>
  <c r="W474" i="2"/>
  <c r="BK474" i="2"/>
  <c r="N474" i="2"/>
  <c r="BI469" i="2"/>
  <c r="BH469" i="2"/>
  <c r="BG469" i="2"/>
  <c r="BF469" i="2"/>
  <c r="BE469" i="2"/>
  <c r="AA469" i="2"/>
  <c r="Y469" i="2"/>
  <c r="W469" i="2"/>
  <c r="BK469" i="2"/>
  <c r="N469" i="2"/>
  <c r="BI463" i="2"/>
  <c r="BH463" i="2"/>
  <c r="BG463" i="2"/>
  <c r="BF463" i="2"/>
  <c r="BE463" i="2"/>
  <c r="AA463" i="2"/>
  <c r="Y463" i="2"/>
  <c r="W463" i="2"/>
  <c r="BK463" i="2"/>
  <c r="N463" i="2"/>
  <c r="BI461" i="2"/>
  <c r="BH461" i="2"/>
  <c r="BG461" i="2"/>
  <c r="BF461" i="2"/>
  <c r="BE461" i="2"/>
  <c r="AA461" i="2"/>
  <c r="Y461" i="2"/>
  <c r="W461" i="2"/>
  <c r="BK461" i="2"/>
  <c r="N461" i="2"/>
  <c r="BI455" i="2"/>
  <c r="BH455" i="2"/>
  <c r="BG455" i="2"/>
  <c r="BF455" i="2"/>
  <c r="BE455" i="2"/>
  <c r="AA455" i="2"/>
  <c r="AA454" i="2" s="1"/>
  <c r="AA453" i="2" s="1"/>
  <c r="Y455" i="2"/>
  <c r="Y454" i="2" s="1"/>
  <c r="Y453" i="2" s="1"/>
  <c r="W455" i="2"/>
  <c r="W454" i="2" s="1"/>
  <c r="W453" i="2" s="1"/>
  <c r="BK455" i="2"/>
  <c r="BK454" i="2" s="1"/>
  <c r="N455" i="2"/>
  <c r="BI452" i="2"/>
  <c r="BH452" i="2"/>
  <c r="BG452" i="2"/>
  <c r="BF452" i="2"/>
  <c r="BE452" i="2"/>
  <c r="AA452" i="2"/>
  <c r="AA451" i="2" s="1"/>
  <c r="Y452" i="2"/>
  <c r="Y451" i="2" s="1"/>
  <c r="W452" i="2"/>
  <c r="W451" i="2" s="1"/>
  <c r="BK452" i="2"/>
  <c r="BK451" i="2" s="1"/>
  <c r="N451" i="2" s="1"/>
  <c r="N99" i="2" s="1"/>
  <c r="N452" i="2"/>
  <c r="N98" i="2"/>
  <c r="BI449" i="2"/>
  <c r="BH449" i="2"/>
  <c r="BG449" i="2"/>
  <c r="BF449" i="2"/>
  <c r="BE449" i="2"/>
  <c r="AA449" i="2"/>
  <c r="Y449" i="2"/>
  <c r="W449" i="2"/>
  <c r="BK449" i="2"/>
  <c r="N449" i="2"/>
  <c r="BI447" i="2"/>
  <c r="BH447" i="2"/>
  <c r="BG447" i="2"/>
  <c r="BF447" i="2"/>
  <c r="BE447" i="2"/>
  <c r="AA447" i="2"/>
  <c r="Y447" i="2"/>
  <c r="W447" i="2"/>
  <c r="BK447" i="2"/>
  <c r="N447" i="2"/>
  <c r="BI446" i="2"/>
  <c r="BH446" i="2"/>
  <c r="BG446" i="2"/>
  <c r="BF446" i="2"/>
  <c r="BE446" i="2"/>
  <c r="AA446" i="2"/>
  <c r="Y446" i="2"/>
  <c r="W446" i="2"/>
  <c r="BK446" i="2"/>
  <c r="N446" i="2"/>
  <c r="BI445" i="2"/>
  <c r="BH445" i="2"/>
  <c r="BG445" i="2"/>
  <c r="BF445" i="2"/>
  <c r="BE445" i="2"/>
  <c r="AA445" i="2"/>
  <c r="Y445" i="2"/>
  <c r="W445" i="2"/>
  <c r="BK445" i="2"/>
  <c r="N445" i="2"/>
  <c r="BI443" i="2"/>
  <c r="BH443" i="2"/>
  <c r="BG443" i="2"/>
  <c r="BF443" i="2"/>
  <c r="BE443" i="2"/>
  <c r="AA443" i="2"/>
  <c r="Y443" i="2"/>
  <c r="W443" i="2"/>
  <c r="BK443" i="2"/>
  <c r="N443" i="2"/>
  <c r="BI441" i="2"/>
  <c r="BH441" i="2"/>
  <c r="BG441" i="2"/>
  <c r="BF441" i="2"/>
  <c r="BE441" i="2"/>
  <c r="AA441" i="2"/>
  <c r="Y441" i="2"/>
  <c r="W441" i="2"/>
  <c r="BK441" i="2"/>
  <c r="N441" i="2"/>
  <c r="BI439" i="2"/>
  <c r="BH439" i="2"/>
  <c r="BG439" i="2"/>
  <c r="BF439" i="2"/>
  <c r="BE439" i="2"/>
  <c r="AA439" i="2"/>
  <c r="Y439" i="2"/>
  <c r="W439" i="2"/>
  <c r="BK439" i="2"/>
  <c r="N439" i="2"/>
  <c r="BI437" i="2"/>
  <c r="BH437" i="2"/>
  <c r="BG437" i="2"/>
  <c r="BF437" i="2"/>
  <c r="BE437" i="2"/>
  <c r="AA437" i="2"/>
  <c r="Y437" i="2"/>
  <c r="W437" i="2"/>
  <c r="BK437" i="2"/>
  <c r="N437" i="2"/>
  <c r="BI435" i="2"/>
  <c r="BH435" i="2"/>
  <c r="BG435" i="2"/>
  <c r="BF435" i="2"/>
  <c r="BE435" i="2"/>
  <c r="AA435" i="2"/>
  <c r="Y435" i="2"/>
  <c r="W435" i="2"/>
  <c r="BK435" i="2"/>
  <c r="N435" i="2"/>
  <c r="BI433" i="2"/>
  <c r="BH433" i="2"/>
  <c r="BG433" i="2"/>
  <c r="BF433" i="2"/>
  <c r="BE433" i="2"/>
  <c r="AA433" i="2"/>
  <c r="Y433" i="2"/>
  <c r="W433" i="2"/>
  <c r="BK433" i="2"/>
  <c r="N433" i="2"/>
  <c r="BI432" i="2"/>
  <c r="BH432" i="2"/>
  <c r="BG432" i="2"/>
  <c r="BF432" i="2"/>
  <c r="BE432" i="2"/>
  <c r="AA432" i="2"/>
  <c r="Y432" i="2"/>
  <c r="W432" i="2"/>
  <c r="BK432" i="2"/>
  <c r="N432" i="2"/>
  <c r="BI431" i="2"/>
  <c r="BH431" i="2"/>
  <c r="BG431" i="2"/>
  <c r="BF431" i="2"/>
  <c r="BE431" i="2"/>
  <c r="AA431" i="2"/>
  <c r="Y431" i="2"/>
  <c r="W431" i="2"/>
  <c r="BK431" i="2"/>
  <c r="N431" i="2"/>
  <c r="BI430" i="2"/>
  <c r="BH430" i="2"/>
  <c r="BG430" i="2"/>
  <c r="BF430" i="2"/>
  <c r="BE430" i="2"/>
  <c r="AA430" i="2"/>
  <c r="Y430" i="2"/>
  <c r="W430" i="2"/>
  <c r="BK430" i="2"/>
  <c r="N430" i="2"/>
  <c r="BI429" i="2"/>
  <c r="BH429" i="2"/>
  <c r="BG429" i="2"/>
  <c r="BF429" i="2"/>
  <c r="BE429" i="2"/>
  <c r="AA429" i="2"/>
  <c r="Y429" i="2"/>
  <c r="W429" i="2"/>
  <c r="BK429" i="2"/>
  <c r="N429" i="2"/>
  <c r="BI428" i="2"/>
  <c r="BH428" i="2"/>
  <c r="BG428" i="2"/>
  <c r="BF428" i="2"/>
  <c r="BE428" i="2"/>
  <c r="AA428" i="2"/>
  <c r="Y428" i="2"/>
  <c r="W428" i="2"/>
  <c r="BK428" i="2"/>
  <c r="N428" i="2"/>
  <c r="BI426" i="2"/>
  <c r="BH426" i="2"/>
  <c r="BG426" i="2"/>
  <c r="BF426" i="2"/>
  <c r="BE426" i="2"/>
  <c r="AA426" i="2"/>
  <c r="Y426" i="2"/>
  <c r="W426" i="2"/>
  <c r="BK426" i="2"/>
  <c r="N426" i="2"/>
  <c r="BI420" i="2"/>
  <c r="BH420" i="2"/>
  <c r="BG420" i="2"/>
  <c r="BF420" i="2"/>
  <c r="BE420" i="2"/>
  <c r="AA420" i="2"/>
  <c r="Y420" i="2"/>
  <c r="W420" i="2"/>
  <c r="BK420" i="2"/>
  <c r="N420" i="2"/>
  <c r="BI418" i="2"/>
  <c r="BH418" i="2"/>
  <c r="BG418" i="2"/>
  <c r="BF418" i="2"/>
  <c r="BE418" i="2"/>
  <c r="AA418" i="2"/>
  <c r="Y418" i="2"/>
  <c r="W418" i="2"/>
  <c r="BK418" i="2"/>
  <c r="N418" i="2"/>
  <c r="BI416" i="2"/>
  <c r="BH416" i="2"/>
  <c r="BG416" i="2"/>
  <c r="BF416" i="2"/>
  <c r="BE416" i="2"/>
  <c r="AA416" i="2"/>
  <c r="Y416" i="2"/>
  <c r="W416" i="2"/>
  <c r="BK416" i="2"/>
  <c r="N416" i="2"/>
  <c r="BI408" i="2"/>
  <c r="BH408" i="2"/>
  <c r="BG408" i="2"/>
  <c r="BF408" i="2"/>
  <c r="BE408" i="2"/>
  <c r="AA408" i="2"/>
  <c r="Y408" i="2"/>
  <c r="W408" i="2"/>
  <c r="BK408" i="2"/>
  <c r="N408" i="2"/>
  <c r="BI405" i="2"/>
  <c r="BH405" i="2"/>
  <c r="BG405" i="2"/>
  <c r="BF405" i="2"/>
  <c r="BE405" i="2"/>
  <c r="AA405" i="2"/>
  <c r="Y405" i="2"/>
  <c r="W405" i="2"/>
  <c r="BK405" i="2"/>
  <c r="N405" i="2"/>
  <c r="BI401" i="2"/>
  <c r="BH401" i="2"/>
  <c r="BG401" i="2"/>
  <c r="BF401" i="2"/>
  <c r="BE401" i="2"/>
  <c r="AA401" i="2"/>
  <c r="Y401" i="2"/>
  <c r="W401" i="2"/>
  <c r="BK401" i="2"/>
  <c r="N401" i="2"/>
  <c r="BI399" i="2"/>
  <c r="BH399" i="2"/>
  <c r="BG399" i="2"/>
  <c r="BF399" i="2"/>
  <c r="BE399" i="2"/>
  <c r="AA399" i="2"/>
  <c r="Y399" i="2"/>
  <c r="W399" i="2"/>
  <c r="BK399" i="2"/>
  <c r="N399" i="2"/>
  <c r="BI398" i="2"/>
  <c r="BH398" i="2"/>
  <c r="BG398" i="2"/>
  <c r="BF398" i="2"/>
  <c r="BE398" i="2"/>
  <c r="AA398" i="2"/>
  <c r="Y398" i="2"/>
  <c r="W398" i="2"/>
  <c r="BK398" i="2"/>
  <c r="N398" i="2"/>
  <c r="BI397" i="2"/>
  <c r="BH397" i="2"/>
  <c r="BG397" i="2"/>
  <c r="BF397" i="2"/>
  <c r="BE397" i="2"/>
  <c r="AA397" i="2"/>
  <c r="Y397" i="2"/>
  <c r="W397" i="2"/>
  <c r="BK397" i="2"/>
  <c r="N397" i="2"/>
  <c r="BI394" i="2"/>
  <c r="BH394" i="2"/>
  <c r="BG394" i="2"/>
  <c r="BF394" i="2"/>
  <c r="BE394" i="2"/>
  <c r="AA394" i="2"/>
  <c r="Y394" i="2"/>
  <c r="W394" i="2"/>
  <c r="BK394" i="2"/>
  <c r="N394" i="2"/>
  <c r="BI390" i="2"/>
  <c r="BH390" i="2"/>
  <c r="BG390" i="2"/>
  <c r="BF390" i="2"/>
  <c r="BE390" i="2"/>
  <c r="AA390" i="2"/>
  <c r="Y390" i="2"/>
  <c r="W390" i="2"/>
  <c r="BK390" i="2"/>
  <c r="N390" i="2"/>
  <c r="BI385" i="2"/>
  <c r="BH385" i="2"/>
  <c r="BG385" i="2"/>
  <c r="BF385" i="2"/>
  <c r="BE385" i="2"/>
  <c r="AA385" i="2"/>
  <c r="Y385" i="2"/>
  <c r="W385" i="2"/>
  <c r="BK385" i="2"/>
  <c r="N385" i="2"/>
  <c r="BI383" i="2"/>
  <c r="BH383" i="2"/>
  <c r="BG383" i="2"/>
  <c r="BF383" i="2"/>
  <c r="BE383" i="2"/>
  <c r="AA383" i="2"/>
  <c r="Y383" i="2"/>
  <c r="W383" i="2"/>
  <c r="BK383" i="2"/>
  <c r="N383" i="2"/>
  <c r="BI381" i="2"/>
  <c r="BH381" i="2"/>
  <c r="BG381" i="2"/>
  <c r="BF381" i="2"/>
  <c r="BE381" i="2"/>
  <c r="AA381" i="2"/>
  <c r="Y381" i="2"/>
  <c r="W381" i="2"/>
  <c r="BK381" i="2"/>
  <c r="N381" i="2"/>
  <c r="BI379" i="2"/>
  <c r="BH379" i="2"/>
  <c r="BG379" i="2"/>
  <c r="BF379" i="2"/>
  <c r="BE379" i="2"/>
  <c r="AA379" i="2"/>
  <c r="Y379" i="2"/>
  <c r="W379" i="2"/>
  <c r="BK379" i="2"/>
  <c r="N379" i="2"/>
  <c r="BI377" i="2"/>
  <c r="BH377" i="2"/>
  <c r="BG377" i="2"/>
  <c r="BF377" i="2"/>
  <c r="BE377" i="2"/>
  <c r="AA377" i="2"/>
  <c r="Y377" i="2"/>
  <c r="W377" i="2"/>
  <c r="BK377" i="2"/>
  <c r="N377" i="2"/>
  <c r="BI375" i="2"/>
  <c r="BH375" i="2"/>
  <c r="BG375" i="2"/>
  <c r="BF375" i="2"/>
  <c r="BE375" i="2"/>
  <c r="AA375" i="2"/>
  <c r="Y375" i="2"/>
  <c r="W375" i="2"/>
  <c r="BK375" i="2"/>
  <c r="N375" i="2"/>
  <c r="BI373" i="2"/>
  <c r="BH373" i="2"/>
  <c r="BG373" i="2"/>
  <c r="BF373" i="2"/>
  <c r="BE373" i="2"/>
  <c r="AA373" i="2"/>
  <c r="Y373" i="2"/>
  <c r="W373" i="2"/>
  <c r="BK373" i="2"/>
  <c r="N373" i="2"/>
  <c r="BI371" i="2"/>
  <c r="BH371" i="2"/>
  <c r="BG371" i="2"/>
  <c r="BF371" i="2"/>
  <c r="BE371" i="2"/>
  <c r="AA371" i="2"/>
  <c r="AA370" i="2" s="1"/>
  <c r="Y371" i="2"/>
  <c r="Y370" i="2" s="1"/>
  <c r="W371" i="2"/>
  <c r="W370" i="2" s="1"/>
  <c r="BK371" i="2"/>
  <c r="BK370" i="2" s="1"/>
  <c r="N370" i="2" s="1"/>
  <c r="N97" i="2" s="1"/>
  <c r="N371" i="2"/>
  <c r="BI366" i="2"/>
  <c r="BH366" i="2"/>
  <c r="BG366" i="2"/>
  <c r="BF366" i="2"/>
  <c r="AA366" i="2"/>
  <c r="Y366" i="2"/>
  <c r="W366" i="2"/>
  <c r="BK366" i="2"/>
  <c r="N366" i="2"/>
  <c r="BE366" i="2" s="1"/>
  <c r="BI363" i="2"/>
  <c r="BH363" i="2"/>
  <c r="BG363" i="2"/>
  <c r="BF363" i="2"/>
  <c r="AA363" i="2"/>
  <c r="Y363" i="2"/>
  <c r="W363" i="2"/>
  <c r="BK363" i="2"/>
  <c r="N363" i="2"/>
  <c r="BE363" i="2" s="1"/>
  <c r="BI360" i="2"/>
  <c r="BH360" i="2"/>
  <c r="BG360" i="2"/>
  <c r="BF360" i="2"/>
  <c r="AA360" i="2"/>
  <c r="Y360" i="2"/>
  <c r="W360" i="2"/>
  <c r="BK360" i="2"/>
  <c r="N360" i="2"/>
  <c r="BE360" i="2" s="1"/>
  <c r="BI356" i="2"/>
  <c r="BH356" i="2"/>
  <c r="BG356" i="2"/>
  <c r="BF356" i="2"/>
  <c r="AA356" i="2"/>
  <c r="Y356" i="2"/>
  <c r="W356" i="2"/>
  <c r="BK356" i="2"/>
  <c r="N356" i="2"/>
  <c r="BE356" i="2" s="1"/>
  <c r="BI352" i="2"/>
  <c r="BH352" i="2"/>
  <c r="BG352" i="2"/>
  <c r="BF352" i="2"/>
  <c r="AA352" i="2"/>
  <c r="Y352" i="2"/>
  <c r="W352" i="2"/>
  <c r="BK352" i="2"/>
  <c r="N352" i="2"/>
  <c r="BE352" i="2" s="1"/>
  <c r="BI348" i="2"/>
  <c r="BH348" i="2"/>
  <c r="BG348" i="2"/>
  <c r="BF348" i="2"/>
  <c r="AA348" i="2"/>
  <c r="Y348" i="2"/>
  <c r="W348" i="2"/>
  <c r="BK348" i="2"/>
  <c r="N348" i="2"/>
  <c r="BE348" i="2" s="1"/>
  <c r="BI344" i="2"/>
  <c r="BH344" i="2"/>
  <c r="BG344" i="2"/>
  <c r="BF344" i="2"/>
  <c r="AA344" i="2"/>
  <c r="Y344" i="2"/>
  <c r="W344" i="2"/>
  <c r="BK344" i="2"/>
  <c r="N344" i="2"/>
  <c r="BE344" i="2" s="1"/>
  <c r="BI340" i="2"/>
  <c r="BH340" i="2"/>
  <c r="BG340" i="2"/>
  <c r="BF340" i="2"/>
  <c r="AA340" i="2"/>
  <c r="Y340" i="2"/>
  <c r="W340" i="2"/>
  <c r="BK340" i="2"/>
  <c r="N340" i="2"/>
  <c r="BE340" i="2" s="1"/>
  <c r="BI336" i="2"/>
  <c r="BH336" i="2"/>
  <c r="BG336" i="2"/>
  <c r="BF336" i="2"/>
  <c r="AA336" i="2"/>
  <c r="AA335" i="2" s="1"/>
  <c r="Y336" i="2"/>
  <c r="Y335" i="2" s="1"/>
  <c r="W336" i="2"/>
  <c r="W335" i="2" s="1"/>
  <c r="BK336" i="2"/>
  <c r="BK335" i="2" s="1"/>
  <c r="N335" i="2" s="1"/>
  <c r="N96" i="2" s="1"/>
  <c r="N336" i="2"/>
  <c r="BE336" i="2" s="1"/>
  <c r="BI332" i="2"/>
  <c r="BH332" i="2"/>
  <c r="BG332" i="2"/>
  <c r="BF332" i="2"/>
  <c r="BE332" i="2"/>
  <c r="AA332" i="2"/>
  <c r="Y332" i="2"/>
  <c r="W332" i="2"/>
  <c r="BK332" i="2"/>
  <c r="N332" i="2"/>
  <c r="BI331" i="2"/>
  <c r="BH331" i="2"/>
  <c r="BG331" i="2"/>
  <c r="BF331" i="2"/>
  <c r="BE331" i="2"/>
  <c r="AA331" i="2"/>
  <c r="Y331" i="2"/>
  <c r="W331" i="2"/>
  <c r="BK331" i="2"/>
  <c r="N331" i="2"/>
  <c r="BI325" i="2"/>
  <c r="BH325" i="2"/>
  <c r="BG325" i="2"/>
  <c r="BF325" i="2"/>
  <c r="BE325" i="2"/>
  <c r="AA325" i="2"/>
  <c r="Y325" i="2"/>
  <c r="W325" i="2"/>
  <c r="BK325" i="2"/>
  <c r="N325" i="2"/>
  <c r="BI319" i="2"/>
  <c r="BH319" i="2"/>
  <c r="BG319" i="2"/>
  <c r="BF319" i="2"/>
  <c r="BE319" i="2"/>
  <c r="AA319" i="2"/>
  <c r="AA318" i="2" s="1"/>
  <c r="Y319" i="2"/>
  <c r="Y318" i="2" s="1"/>
  <c r="W319" i="2"/>
  <c r="W318" i="2" s="1"/>
  <c r="BK319" i="2"/>
  <c r="BK318" i="2" s="1"/>
  <c r="N318" i="2" s="1"/>
  <c r="N95" i="2" s="1"/>
  <c r="N319" i="2"/>
  <c r="BI312" i="2"/>
  <c r="BH312" i="2"/>
  <c r="BG312" i="2"/>
  <c r="BF312" i="2"/>
  <c r="AA312" i="2"/>
  <c r="Y312" i="2"/>
  <c r="W312" i="2"/>
  <c r="BK312" i="2"/>
  <c r="N312" i="2"/>
  <c r="BE312" i="2" s="1"/>
  <c r="BI307" i="2"/>
  <c r="BH307" i="2"/>
  <c r="BG307" i="2"/>
  <c r="BF307" i="2"/>
  <c r="AA307" i="2"/>
  <c r="Y307" i="2"/>
  <c r="W307" i="2"/>
  <c r="BK307" i="2"/>
  <c r="N307" i="2"/>
  <c r="BE307" i="2" s="1"/>
  <c r="BI301" i="2"/>
  <c r="BH301" i="2"/>
  <c r="BG301" i="2"/>
  <c r="BF301" i="2"/>
  <c r="AA301" i="2"/>
  <c r="Y301" i="2"/>
  <c r="W301" i="2"/>
  <c r="BK301" i="2"/>
  <c r="N301" i="2"/>
  <c r="BE301" i="2" s="1"/>
  <c r="BI298" i="2"/>
  <c r="BH298" i="2"/>
  <c r="BG298" i="2"/>
  <c r="BF298" i="2"/>
  <c r="AA298" i="2"/>
  <c r="Y298" i="2"/>
  <c r="W298" i="2"/>
  <c r="BK298" i="2"/>
  <c r="N298" i="2"/>
  <c r="BE298" i="2" s="1"/>
  <c r="BI292" i="2"/>
  <c r="BH292" i="2"/>
  <c r="BG292" i="2"/>
  <c r="BF292" i="2"/>
  <c r="AA292" i="2"/>
  <c r="Y292" i="2"/>
  <c r="W292" i="2"/>
  <c r="BK292" i="2"/>
  <c r="N292" i="2"/>
  <c r="BE292" i="2" s="1"/>
  <c r="BI283" i="2"/>
  <c r="BH283" i="2"/>
  <c r="BG283" i="2"/>
  <c r="BF283" i="2"/>
  <c r="AA283" i="2"/>
  <c r="Y283" i="2"/>
  <c r="W283" i="2"/>
  <c r="BK283" i="2"/>
  <c r="N283" i="2"/>
  <c r="BE283" i="2" s="1"/>
  <c r="BI280" i="2"/>
  <c r="BH280" i="2"/>
  <c r="BG280" i="2"/>
  <c r="BF280" i="2"/>
  <c r="AA280" i="2"/>
  <c r="Y280" i="2"/>
  <c r="W280" i="2"/>
  <c r="BK280" i="2"/>
  <c r="N280" i="2"/>
  <c r="BE280" i="2" s="1"/>
  <c r="BI272" i="2"/>
  <c r="BH272" i="2"/>
  <c r="BG272" i="2"/>
  <c r="BF272" i="2"/>
  <c r="AA272" i="2"/>
  <c r="Y272" i="2"/>
  <c r="W272" i="2"/>
  <c r="BK272" i="2"/>
  <c r="N272" i="2"/>
  <c r="BE272" i="2" s="1"/>
  <c r="BI270" i="2"/>
  <c r="BH270" i="2"/>
  <c r="BG270" i="2"/>
  <c r="BF270" i="2"/>
  <c r="AA270" i="2"/>
  <c r="Y270" i="2"/>
  <c r="W270" i="2"/>
  <c r="BK270" i="2"/>
  <c r="N270" i="2"/>
  <c r="BE270" i="2" s="1"/>
  <c r="BI268" i="2"/>
  <c r="BH268" i="2"/>
  <c r="BG268" i="2"/>
  <c r="BF268" i="2"/>
  <c r="AA268" i="2"/>
  <c r="Y268" i="2"/>
  <c r="W268" i="2"/>
  <c r="BK268" i="2"/>
  <c r="N268" i="2"/>
  <c r="BE268" i="2" s="1"/>
  <c r="BI266" i="2"/>
  <c r="BH266" i="2"/>
  <c r="BG266" i="2"/>
  <c r="BF266" i="2"/>
  <c r="AA266" i="2"/>
  <c r="Y266" i="2"/>
  <c r="W266" i="2"/>
  <c r="BK266" i="2"/>
  <c r="N266" i="2"/>
  <c r="BE266" i="2" s="1"/>
  <c r="BI261" i="2"/>
  <c r="BH261" i="2"/>
  <c r="BG261" i="2"/>
  <c r="BF261" i="2"/>
  <c r="AA261" i="2"/>
  <c r="Y261" i="2"/>
  <c r="W261" i="2"/>
  <c r="BK261" i="2"/>
  <c r="N261" i="2"/>
  <c r="BE261" i="2" s="1"/>
  <c r="BI259" i="2"/>
  <c r="BH259" i="2"/>
  <c r="BG259" i="2"/>
  <c r="BF259" i="2"/>
  <c r="AA259" i="2"/>
  <c r="Y259" i="2"/>
  <c r="W259" i="2"/>
  <c r="BK259" i="2"/>
  <c r="N259" i="2"/>
  <c r="BE259" i="2" s="1"/>
  <c r="BI249" i="2"/>
  <c r="BH249" i="2"/>
  <c r="BG249" i="2"/>
  <c r="BF249" i="2"/>
  <c r="AA249" i="2"/>
  <c r="Y249" i="2"/>
  <c r="W249" i="2"/>
  <c r="BK249" i="2"/>
  <c r="N249" i="2"/>
  <c r="BE249" i="2" s="1"/>
  <c r="BI244" i="2"/>
  <c r="BH244" i="2"/>
  <c r="BG244" i="2"/>
  <c r="BF244" i="2"/>
  <c r="AA244" i="2"/>
  <c r="AA243" i="2" s="1"/>
  <c r="Y244" i="2"/>
  <c r="Y243" i="2" s="1"/>
  <c r="W244" i="2"/>
  <c r="W243" i="2" s="1"/>
  <c r="BK244" i="2"/>
  <c r="BK243" i="2" s="1"/>
  <c r="N243" i="2" s="1"/>
  <c r="N94" i="2" s="1"/>
  <c r="N244" i="2"/>
  <c r="BE244" i="2" s="1"/>
  <c r="BI241" i="2"/>
  <c r="BH241" i="2"/>
  <c r="BG241" i="2"/>
  <c r="BF241" i="2"/>
  <c r="AA241" i="2"/>
  <c r="Y241" i="2"/>
  <c r="W241" i="2"/>
  <c r="BK241" i="2"/>
  <c r="N241" i="2"/>
  <c r="BE241" i="2" s="1"/>
  <c r="BI239" i="2"/>
  <c r="BH239" i="2"/>
  <c r="BG239" i="2"/>
  <c r="BF239" i="2"/>
  <c r="BE239" i="2"/>
  <c r="AA239" i="2"/>
  <c r="AA238" i="2" s="1"/>
  <c r="Y239" i="2"/>
  <c r="Y238" i="2" s="1"/>
  <c r="W239" i="2"/>
  <c r="W238" i="2" s="1"/>
  <c r="BK239" i="2"/>
  <c r="BK238" i="2" s="1"/>
  <c r="N238" i="2" s="1"/>
  <c r="N93" i="2" s="1"/>
  <c r="N239" i="2"/>
  <c r="BI235" i="2"/>
  <c r="BH235" i="2"/>
  <c r="BG235" i="2"/>
  <c r="BF235" i="2"/>
  <c r="AA235" i="2"/>
  <c r="Y235" i="2"/>
  <c r="W235" i="2"/>
  <c r="BK235" i="2"/>
  <c r="N235" i="2"/>
  <c r="BE235" i="2" s="1"/>
  <c r="BI234" i="2"/>
  <c r="BH234" i="2"/>
  <c r="BG234" i="2"/>
  <c r="BF234" i="2"/>
  <c r="BE234" i="2"/>
  <c r="AA234" i="2"/>
  <c r="Y234" i="2"/>
  <c r="W234" i="2"/>
  <c r="BK234" i="2"/>
  <c r="N234" i="2"/>
  <c r="BI232" i="2"/>
  <c r="BH232" i="2"/>
  <c r="BG232" i="2"/>
  <c r="BF232" i="2"/>
  <c r="BE232" i="2"/>
  <c r="AA232" i="2"/>
  <c r="Y232" i="2"/>
  <c r="W232" i="2"/>
  <c r="BK232" i="2"/>
  <c r="N232" i="2"/>
  <c r="BI231" i="2"/>
  <c r="BH231" i="2"/>
  <c r="BG231" i="2"/>
  <c r="BF231" i="2"/>
  <c r="BE231" i="2"/>
  <c r="AA231" i="2"/>
  <c r="Y231" i="2"/>
  <c r="W231" i="2"/>
  <c r="BK231" i="2"/>
  <c r="N231" i="2"/>
  <c r="BI229" i="2"/>
  <c r="BH229" i="2"/>
  <c r="BG229" i="2"/>
  <c r="BF229" i="2"/>
  <c r="BE229" i="2"/>
  <c r="AA229" i="2"/>
  <c r="AA228" i="2" s="1"/>
  <c r="Y229" i="2"/>
  <c r="Y228" i="2" s="1"/>
  <c r="W229" i="2"/>
  <c r="W228" i="2" s="1"/>
  <c r="BK229" i="2"/>
  <c r="BK228" i="2" s="1"/>
  <c r="N228" i="2" s="1"/>
  <c r="N92" i="2" s="1"/>
  <c r="N229" i="2"/>
  <c r="BI220" i="2"/>
  <c r="BH220" i="2"/>
  <c r="BG220" i="2"/>
  <c r="BF220" i="2"/>
  <c r="AA220" i="2"/>
  <c r="AA219" i="2" s="1"/>
  <c r="Y220" i="2"/>
  <c r="Y219" i="2" s="1"/>
  <c r="W220" i="2"/>
  <c r="W219" i="2" s="1"/>
  <c r="BK220" i="2"/>
  <c r="BK219" i="2" s="1"/>
  <c r="N219" i="2" s="1"/>
  <c r="N91" i="2" s="1"/>
  <c r="N220" i="2"/>
  <c r="BE220" i="2" s="1"/>
  <c r="BI218" i="2"/>
  <c r="BH218" i="2"/>
  <c r="BG218" i="2"/>
  <c r="BF218" i="2"/>
  <c r="BE218" i="2"/>
  <c r="AA218" i="2"/>
  <c r="Y218" i="2"/>
  <c r="W218" i="2"/>
  <c r="BK218" i="2"/>
  <c r="N218" i="2"/>
  <c r="BI216" i="2"/>
  <c r="BH216" i="2"/>
  <c r="BG216" i="2"/>
  <c r="BF216" i="2"/>
  <c r="BE216" i="2"/>
  <c r="AA216" i="2"/>
  <c r="Y216" i="2"/>
  <c r="W216" i="2"/>
  <c r="BK216" i="2"/>
  <c r="N216" i="2"/>
  <c r="BI213" i="2"/>
  <c r="BH213" i="2"/>
  <c r="BG213" i="2"/>
  <c r="BF213" i="2"/>
  <c r="BE213" i="2"/>
  <c r="AA213" i="2"/>
  <c r="Y213" i="2"/>
  <c r="W213" i="2"/>
  <c r="BK213" i="2"/>
  <c r="N213" i="2"/>
  <c r="BI210" i="2"/>
  <c r="BH210" i="2"/>
  <c r="BG210" i="2"/>
  <c r="BF210" i="2"/>
  <c r="BE210" i="2"/>
  <c r="AA210" i="2"/>
  <c r="Y210" i="2"/>
  <c r="W210" i="2"/>
  <c r="BK210" i="2"/>
  <c r="N210" i="2"/>
  <c r="BI207" i="2"/>
  <c r="BH207" i="2"/>
  <c r="BG207" i="2"/>
  <c r="BF207" i="2"/>
  <c r="BE207" i="2"/>
  <c r="AA207" i="2"/>
  <c r="Y207" i="2"/>
  <c r="W207" i="2"/>
  <c r="BK207" i="2"/>
  <c r="N207" i="2"/>
  <c r="BI205" i="2"/>
  <c r="BH205" i="2"/>
  <c r="BG205" i="2"/>
  <c r="BF205" i="2"/>
  <c r="BE205" i="2"/>
  <c r="AA205" i="2"/>
  <c r="Y205" i="2"/>
  <c r="W205" i="2"/>
  <c r="BK205" i="2"/>
  <c r="N205" i="2"/>
  <c r="BI204" i="2"/>
  <c r="BH204" i="2"/>
  <c r="BG204" i="2"/>
  <c r="BF204" i="2"/>
  <c r="BE204" i="2"/>
  <c r="AA204" i="2"/>
  <c r="Y204" i="2"/>
  <c r="W204" i="2"/>
  <c r="BK204" i="2"/>
  <c r="N204" i="2"/>
  <c r="BI198" i="2"/>
  <c r="BH198" i="2"/>
  <c r="BG198" i="2"/>
  <c r="BF198" i="2"/>
  <c r="BE198" i="2"/>
  <c r="AA198" i="2"/>
  <c r="Y198" i="2"/>
  <c r="W198" i="2"/>
  <c r="BK198" i="2"/>
  <c r="N198" i="2"/>
  <c r="BI195" i="2"/>
  <c r="BH195" i="2"/>
  <c r="BG195" i="2"/>
  <c r="BF195" i="2"/>
  <c r="BE195" i="2"/>
  <c r="AA195" i="2"/>
  <c r="Y195" i="2"/>
  <c r="W195" i="2"/>
  <c r="BK195" i="2"/>
  <c r="N195" i="2"/>
  <c r="BI189" i="2"/>
  <c r="BH189" i="2"/>
  <c r="BG189" i="2"/>
  <c r="BF189" i="2"/>
  <c r="BE189" i="2"/>
  <c r="AA189" i="2"/>
  <c r="Y189" i="2"/>
  <c r="W189" i="2"/>
  <c r="BK189" i="2"/>
  <c r="N189" i="2"/>
  <c r="BI187" i="2"/>
  <c r="BH187" i="2"/>
  <c r="BG187" i="2"/>
  <c r="BF187" i="2"/>
  <c r="BE187" i="2"/>
  <c r="AA187" i="2"/>
  <c r="Y187" i="2"/>
  <c r="W187" i="2"/>
  <c r="BK187" i="2"/>
  <c r="N187" i="2"/>
  <c r="BI186" i="2"/>
  <c r="BH186" i="2"/>
  <c r="BG186" i="2"/>
  <c r="BF186" i="2"/>
  <c r="BE186" i="2"/>
  <c r="AA186" i="2"/>
  <c r="Y186" i="2"/>
  <c r="W186" i="2"/>
  <c r="BK186" i="2"/>
  <c r="N186" i="2"/>
  <c r="BI184" i="2"/>
  <c r="BH184" i="2"/>
  <c r="BG184" i="2"/>
  <c r="BF184" i="2"/>
  <c r="BE184" i="2"/>
  <c r="AA184" i="2"/>
  <c r="Y184" i="2"/>
  <c r="W184" i="2"/>
  <c r="BK184" i="2"/>
  <c r="N184" i="2"/>
  <c r="BI183" i="2"/>
  <c r="BH183" i="2"/>
  <c r="BG183" i="2"/>
  <c r="BF183" i="2"/>
  <c r="BE183" i="2"/>
  <c r="AA183" i="2"/>
  <c r="Y183" i="2"/>
  <c r="W183" i="2"/>
  <c r="BK183" i="2"/>
  <c r="N183" i="2"/>
  <c r="BI172" i="2"/>
  <c r="BH172" i="2"/>
  <c r="BG172" i="2"/>
  <c r="BF172" i="2"/>
  <c r="BE172" i="2"/>
  <c r="AA172" i="2"/>
  <c r="Y172" i="2"/>
  <c r="W172" i="2"/>
  <c r="BK172" i="2"/>
  <c r="N172" i="2"/>
  <c r="BI168" i="2"/>
  <c r="BH168" i="2"/>
  <c r="BG168" i="2"/>
  <c r="BF168" i="2"/>
  <c r="BE168" i="2"/>
  <c r="AA168" i="2"/>
  <c r="Y168" i="2"/>
  <c r="W168" i="2"/>
  <c r="BK168" i="2"/>
  <c r="N168" i="2"/>
  <c r="BI166" i="2"/>
  <c r="BH166" i="2"/>
  <c r="BG166" i="2"/>
  <c r="BF166" i="2"/>
  <c r="BE166" i="2"/>
  <c r="AA166" i="2"/>
  <c r="Y166" i="2"/>
  <c r="W166" i="2"/>
  <c r="BK166" i="2"/>
  <c r="N166" i="2"/>
  <c r="BI162" i="2"/>
  <c r="BH162" i="2"/>
  <c r="BG162" i="2"/>
  <c r="BF162" i="2"/>
  <c r="BE162" i="2"/>
  <c r="AA162" i="2"/>
  <c r="Y162" i="2"/>
  <c r="W162" i="2"/>
  <c r="BK162" i="2"/>
  <c r="N162" i="2"/>
  <c r="BI160" i="2"/>
  <c r="BH160" i="2"/>
  <c r="BG160" i="2"/>
  <c r="BF160" i="2"/>
  <c r="BE160" i="2"/>
  <c r="AA160" i="2"/>
  <c r="Y160" i="2"/>
  <c r="W160" i="2"/>
  <c r="BK160" i="2"/>
  <c r="N160" i="2"/>
  <c r="BI158" i="2"/>
  <c r="BH158" i="2"/>
  <c r="BG158" i="2"/>
  <c r="BF158" i="2"/>
  <c r="BE158" i="2"/>
  <c r="AA158" i="2"/>
  <c r="Y158" i="2"/>
  <c r="W158" i="2"/>
  <c r="BK158" i="2"/>
  <c r="N158" i="2"/>
  <c r="BI156" i="2"/>
  <c r="BH156" i="2"/>
  <c r="BG156" i="2"/>
  <c r="BF156" i="2"/>
  <c r="BE156" i="2"/>
  <c r="AA156" i="2"/>
  <c r="Y156" i="2"/>
  <c r="W156" i="2"/>
  <c r="BK156" i="2"/>
  <c r="N156" i="2"/>
  <c r="BI154" i="2"/>
  <c r="BH154" i="2"/>
  <c r="BG154" i="2"/>
  <c r="BF154" i="2"/>
  <c r="BE154" i="2"/>
  <c r="AA154" i="2"/>
  <c r="Y154" i="2"/>
  <c r="W154" i="2"/>
  <c r="BK154" i="2"/>
  <c r="N154" i="2"/>
  <c r="BI152" i="2"/>
  <c r="BH152" i="2"/>
  <c r="BG152" i="2"/>
  <c r="BF152" i="2"/>
  <c r="BE152" i="2"/>
  <c r="AA152" i="2"/>
  <c r="Y152" i="2"/>
  <c r="W152" i="2"/>
  <c r="BK152" i="2"/>
  <c r="N152" i="2"/>
  <c r="BI148" i="2"/>
  <c r="BH148" i="2"/>
  <c r="BG148" i="2"/>
  <c r="BF148" i="2"/>
  <c r="BE148" i="2"/>
  <c r="AA148" i="2"/>
  <c r="Y148" i="2"/>
  <c r="W148" i="2"/>
  <c r="BK148" i="2"/>
  <c r="N148" i="2"/>
  <c r="BI145" i="2"/>
  <c r="BH145" i="2"/>
  <c r="BG145" i="2"/>
  <c r="BF145" i="2"/>
  <c r="BE145" i="2"/>
  <c r="AA145" i="2"/>
  <c r="Y145" i="2"/>
  <c r="W145" i="2"/>
  <c r="BK145" i="2"/>
  <c r="N145" i="2"/>
  <c r="BI142" i="2"/>
  <c r="BH142" i="2"/>
  <c r="BG142" i="2"/>
  <c r="BF142" i="2"/>
  <c r="BE142" i="2"/>
  <c r="AA142" i="2"/>
  <c r="Y142" i="2"/>
  <c r="W142" i="2"/>
  <c r="BK142" i="2"/>
  <c r="N142" i="2"/>
  <c r="BI136" i="2"/>
  <c r="BH136" i="2"/>
  <c r="BG136" i="2"/>
  <c r="BF136" i="2"/>
  <c r="BE136" i="2"/>
  <c r="AA136" i="2"/>
  <c r="Y136" i="2"/>
  <c r="W136" i="2"/>
  <c r="BK136" i="2"/>
  <c r="N136" i="2"/>
  <c r="BI133" i="2"/>
  <c r="BH133" i="2"/>
  <c r="BG133" i="2"/>
  <c r="BF133" i="2"/>
  <c r="BE133" i="2"/>
  <c r="AA133" i="2"/>
  <c r="AA132" i="2" s="1"/>
  <c r="AA131" i="2" s="1"/>
  <c r="AA130" i="2" s="1"/>
  <c r="Y133" i="2"/>
  <c r="Y132" i="2" s="1"/>
  <c r="Y131" i="2" s="1"/>
  <c r="Y130" i="2" s="1"/>
  <c r="W133" i="2"/>
  <c r="W132" i="2" s="1"/>
  <c r="W131" i="2" s="1"/>
  <c r="W130" i="2" s="1"/>
  <c r="AU88" i="1" s="1"/>
  <c r="BK133" i="2"/>
  <c r="BK132" i="2" s="1"/>
  <c r="N133" i="2"/>
  <c r="M127" i="2"/>
  <c r="M126" i="2"/>
  <c r="F126" i="2"/>
  <c r="F124" i="2"/>
  <c r="F122" i="2"/>
  <c r="BI111" i="2"/>
  <c r="BH111" i="2"/>
  <c r="BG111" i="2"/>
  <c r="BF111" i="2"/>
  <c r="BI110" i="2"/>
  <c r="BH110" i="2"/>
  <c r="BG110" i="2"/>
  <c r="BF110" i="2"/>
  <c r="BI109" i="2"/>
  <c r="BH109" i="2"/>
  <c r="BG109" i="2"/>
  <c r="BF109" i="2"/>
  <c r="BI108" i="2"/>
  <c r="BH108" i="2"/>
  <c r="BG108" i="2"/>
  <c r="BF108" i="2"/>
  <c r="BI107" i="2"/>
  <c r="BH107" i="2"/>
  <c r="BG107" i="2"/>
  <c r="BF107" i="2"/>
  <c r="BI106" i="2"/>
  <c r="H36" i="2" s="1"/>
  <c r="BD88" i="1" s="1"/>
  <c r="BH106" i="2"/>
  <c r="H35" i="2" s="1"/>
  <c r="BC88" i="1" s="1"/>
  <c r="BG106" i="2"/>
  <c r="H34" i="2" s="1"/>
  <c r="BB88" i="1" s="1"/>
  <c r="BF106" i="2"/>
  <c r="M33" i="2" s="1"/>
  <c r="AW88" i="1" s="1"/>
  <c r="M84" i="2"/>
  <c r="M83" i="2"/>
  <c r="F83" i="2"/>
  <c r="F81" i="2"/>
  <c r="F79" i="2"/>
  <c r="O18" i="2"/>
  <c r="E18" i="2"/>
  <c r="O17" i="2"/>
  <c r="O15" i="2"/>
  <c r="E15" i="2"/>
  <c r="O14" i="2"/>
  <c r="O9" i="2"/>
  <c r="M124" i="2" s="1"/>
  <c r="F6" i="2"/>
  <c r="F121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BD87" i="1"/>
  <c r="W35" i="1" s="1"/>
  <c r="BC87" i="1"/>
  <c r="W34" i="1" s="1"/>
  <c r="BB87" i="1"/>
  <c r="W33" i="1" s="1"/>
  <c r="AY87" i="1"/>
  <c r="AX87" i="1"/>
  <c r="AU87" i="1"/>
  <c r="AM83" i="1"/>
  <c r="L83" i="1"/>
  <c r="AM82" i="1"/>
  <c r="L82" i="1"/>
  <c r="AM80" i="1"/>
  <c r="L80" i="1"/>
  <c r="L78" i="1"/>
  <c r="L77" i="1"/>
  <c r="N132" i="2" l="1"/>
  <c r="N90" i="2" s="1"/>
  <c r="BK131" i="2"/>
  <c r="N454" i="2"/>
  <c r="N101" i="2" s="1"/>
  <c r="BK453" i="2"/>
  <c r="N453" i="2" s="1"/>
  <c r="N100" i="2" s="1"/>
  <c r="F127" i="2"/>
  <c r="F84" i="2"/>
  <c r="M81" i="2"/>
  <c r="N496" i="2"/>
  <c r="BE496" i="2" s="1"/>
  <c r="H33" i="2"/>
  <c r="BA88" i="1" s="1"/>
  <c r="BA87" i="1" s="1"/>
  <c r="F78" i="2"/>
  <c r="N131" i="2" l="1"/>
  <c r="N89" i="2" s="1"/>
  <c r="BK130" i="2"/>
  <c r="N130" i="2" s="1"/>
  <c r="N88" i="2" s="1"/>
  <c r="W32" i="1"/>
  <c r="AW87" i="1"/>
  <c r="AK32" i="1" s="1"/>
  <c r="N111" i="2" l="1"/>
  <c r="BE111" i="2" s="1"/>
  <c r="N110" i="2"/>
  <c r="BE110" i="2" s="1"/>
  <c r="N109" i="2"/>
  <c r="BE109" i="2" s="1"/>
  <c r="N108" i="2"/>
  <c r="BE108" i="2" s="1"/>
  <c r="N107" i="2"/>
  <c r="BE107" i="2" s="1"/>
  <c r="N106" i="2"/>
  <c r="M27" i="2"/>
  <c r="N105" i="2" l="1"/>
  <c r="BE106" i="2"/>
  <c r="M28" i="2" l="1"/>
  <c r="L113" i="2"/>
  <c r="M32" i="2"/>
  <c r="AV88" i="1" s="1"/>
  <c r="AT88" i="1" s="1"/>
  <c r="H32" i="2"/>
  <c r="AZ88" i="1" s="1"/>
  <c r="AZ87" i="1" s="1"/>
  <c r="AV87" i="1" l="1"/>
  <c r="AS88" i="1"/>
  <c r="AS87" i="1" s="1"/>
  <c r="M30" i="2"/>
  <c r="AG88" i="1" l="1"/>
  <c r="L38" i="2"/>
  <c r="AT87" i="1"/>
  <c r="AN88" i="1" l="1"/>
  <c r="AG87" i="1"/>
  <c r="AK26" i="1" l="1"/>
  <c r="AG94" i="1"/>
  <c r="AG93" i="1"/>
  <c r="AG92" i="1"/>
  <c r="AG91" i="1"/>
  <c r="AN87" i="1"/>
  <c r="AG90" i="1" l="1"/>
  <c r="CD91" i="1"/>
  <c r="AV91" i="1"/>
  <c r="BY91" i="1" s="1"/>
  <c r="AV92" i="1"/>
  <c r="BY92" i="1" s="1"/>
  <c r="CD92" i="1"/>
  <c r="AN92" i="1"/>
  <c r="CD94" i="1"/>
  <c r="AV94" i="1"/>
  <c r="BY94" i="1" s="1"/>
  <c r="AV93" i="1"/>
  <c r="BY93" i="1" s="1"/>
  <c r="CD93" i="1"/>
  <c r="AN93" i="1"/>
  <c r="AK31" i="1" l="1"/>
  <c r="W31" i="1"/>
  <c r="AN94" i="1"/>
  <c r="AN91" i="1"/>
  <c r="AN90" i="1" s="1"/>
  <c r="AN96" i="1" s="1"/>
  <c r="AK27" i="1"/>
  <c r="AK29" i="1" s="1"/>
  <c r="AK37" i="1" s="1"/>
  <c r="AG96" i="1"/>
</calcChain>
</file>

<file path=xl/sharedStrings.xml><?xml version="1.0" encoding="utf-8"?>
<sst xmlns="http://schemas.openxmlformats.org/spreadsheetml/2006/main" count="3896" uniqueCount="769">
  <si>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</si>
  <si>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</si>
  <si>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</si>
  <si>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</si>
  <si>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</si>
  <si>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</si>
  <si>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</si>
  <si>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</si>
  <si>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</si>
  <si>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</si>
  <si>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</si>
  <si>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</si>
  <si>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</si>
  <si>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</si>
  <si>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</si>
  <si>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</si>
  <si>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</si>
  <si>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JC161101-BON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</si>
  <si>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</si>
  <si>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</si>
  <si>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Modernizace dílenského areálu, SŠTŘ, Nový Bydžov - Hlušice</t>
  </si>
  <si>
    <t>0,1</t>
  </si>
  <si>
    <t>JKSO:</t>
  </si>
  <si>
    <t/>
  </si>
  <si>
    <t>CC-CZ:</t>
  </si>
  <si>
    <t>1</t>
  </si>
  <si>
    <t>Místo:</t>
  </si>
  <si>
    <t>Hlušice</t>
  </si>
  <si>
    <t>Datum:</t>
  </si>
  <si>
    <t>21. 11. 2016</t>
  </si>
  <si>
    <t>Objednatel:</t>
  </si>
  <si>
    <t>IČ:</t>
  </si>
  <si>
    <t>SŠTŘ, Nový Bydžov, Dr. M. Tyrše 112</t>
  </si>
  <si>
    <t>DIČ:</t>
  </si>
  <si>
    <t>Zhotovitel:</t>
  </si>
  <si>
    <t>Vyplň údaj</t>
  </si>
  <si>
    <t>Projektant:</t>
  </si>
  <si>
    <t xml:space="preserve"> 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</si>
  <si>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</si>
  <si>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</si>
  <si>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</si>
  <si>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</si>
  <si>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</si>
  <si>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</si>
  <si>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</si>
  <si>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</si>
  <si>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</si>
  <si>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</si>
  <si>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</si>
  <si>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</si>
  <si>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</si>
  <si>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</si>
  <si>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</si>
  <si>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</si>
  <si>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</si>
  <si>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</si>
  <si>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</si>
  <si>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</si>
  <si>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</si>
  <si>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</si>
  <si>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</si>
  <si>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</si>
  <si>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</si>
  <si>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</si>
  <si>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</si>
  <si>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</si>
  <si>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</si>
  <si>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</si>
  <si>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</si>
  <si>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</si>
  <si>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</si>
  <si>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</si>
  <si>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</si>
  <si>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</si>
  <si>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</si>
  <si>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</si>
  <si>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</si>
  <si>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</si>
  <si>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</si>
  <si>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</si>
  <si>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</si>
  <si>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</si>
  <si>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</si>
  <si>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{1ec060ce-34ee-4c1b-8257-7da65ab01f2f}</t>
  </si>
  <si>
    <t>{00000000-0000-0000-0000-000000000000}</t>
  </si>
  <si>
    <t>/</t>
  </si>
  <si>
    <t>04</t>
  </si>
  <si>
    <t>SO - 04 Zpevněné plochy</t>
  </si>
  <si>
    <t>{93294dbd-2ba3-45f2-a1e5-a6b69f8ec93b}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</si>
  <si>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</si>
  <si>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</si>
  <si>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</si>
  <si>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</si>
  <si>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</si>
  <si>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</si>
  <si>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</si>
  <si>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</si>
  <si>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</si>
  <si>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</si>
  <si>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</si>
  <si>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</si>
  <si>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</si>
  <si>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</si>
  <si>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</si>
  <si>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</si>
  <si>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</si>
  <si>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04 - SO - 04 Zpevněné plochy</t>
  </si>
  <si>
    <t>Hájková Blanka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</si>
  <si>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</si>
  <si>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</si>
  <si>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</si>
  <si>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</si>
  <si>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</si>
  <si>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</si>
  <si>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</si>
  <si>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</si>
  <si>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</si>
  <si>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</si>
  <si>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</si>
  <si>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</si>
  <si>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</si>
  <si>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</si>
  <si>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</si>
  <si>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  998 - Přesun hmot</t>
  </si>
  <si>
    <t xml:space="preserve">    997 - Přesun sutě</t>
  </si>
  <si>
    <t>PSV - Práce a dodávky PSV</t>
  </si>
  <si>
    <t xml:space="preserve">    711 - Izolace proti vodě, vlhkosti a plynům</t>
  </si>
  <si>
    <t>HZS - Hodinové zúčtovací sazby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</si>
  <si>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</si>
  <si>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</si>
  <si>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</si>
  <si>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</si>
  <si>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</si>
  <si>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</si>
  <si>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</si>
  <si>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</si>
  <si>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</si>
  <si>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</si>
  <si>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</si>
  <si>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</si>
  <si>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</si>
  <si>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</si>
  <si>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</si>
  <si>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</si>
  <si>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</si>
  <si>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</si>
  <si>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</si>
  <si>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</si>
  <si>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</si>
  <si>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</si>
  <si>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</si>
  <si>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</si>
  <si>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</si>
  <si>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</si>
  <si>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113151111</t>
  </si>
  <si>
    <t>Rozebrání zpevněných ploch ze silničních dílců</t>
  </si>
  <si>
    <t>m2</t>
  </si>
  <si>
    <t>4</t>
  </si>
  <si>
    <t>142801098</t>
  </si>
  <si>
    <t>"stávající severní část"</t>
  </si>
  <si>
    <t>VV</t>
  </si>
  <si>
    <t>1,00*3,00*124+1,00*2,20*10+1,00*2,00*3</t>
  </si>
  <si>
    <t>113107171</t>
  </si>
  <si>
    <t>Odstranění podkladu pl přes 50 do 200 m2 z betonu prostého tl 150 mm</t>
  </si>
  <si>
    <t>2126970489</t>
  </si>
  <si>
    <t>"stávající severní část - dobetonávky"</t>
  </si>
  <si>
    <t>13,50*0,10+2,00*3,00+2,00*0,45+2,00*3,00+3,00*2,00+0,50*1,00+1,50*1,00+30,00*0,10+3,00*1,00+2,00*1,00+1,00*0,80</t>
  </si>
  <si>
    <t>2,00*1,00+19,50*0,53+6,00*(0,30+0,50)/2+(1,20+2,00)/2*1,00+1,20*0,80/2+1,20*0,80/2*3+(1,00+1,80)/2*1,00+(1,00+1,50)/2*1,00</t>
  </si>
  <si>
    <t>1,40*0,80/2*2+(1,20+1,80)/2*1,00+1,60*1,60/2+(0,60+1,30)/2*1,00</t>
  </si>
  <si>
    <t>Součet</t>
  </si>
  <si>
    <t>3</t>
  </si>
  <si>
    <t>113107222</t>
  </si>
  <si>
    <t>Odstranění podkladu pl přes 200 m2 z kameniva drceného tl 200 mm</t>
  </si>
  <si>
    <t>-2075321214</t>
  </si>
  <si>
    <t>400,00+56,805</t>
  </si>
  <si>
    <t>113107242</t>
  </si>
  <si>
    <t>Odstranění podkladu pl přes 200 m2 živičných tl 100 mm</t>
  </si>
  <si>
    <t>821425245</t>
  </si>
  <si>
    <t>"stávající jižní část, řez 2-2"</t>
  </si>
  <si>
    <t>358,54*0,60     "60%"</t>
  </si>
  <si>
    <t>5</t>
  </si>
  <si>
    <t>113107243</t>
  </si>
  <si>
    <t>Odstranění podkladu pl přes 200 m2 živičných tl 150 mm  (ruční provedení)</t>
  </si>
  <si>
    <t>606478632</t>
  </si>
  <si>
    <t>"stávající východní část"      149,320</t>
  </si>
  <si>
    <t>"stávající jižní část, řez 1-1"      358,54*0,40     "40%"</t>
  </si>
  <si>
    <t>6</t>
  </si>
  <si>
    <t>113107163</t>
  </si>
  <si>
    <t>Odstranění podkladu pl přes 50 do 200 m2 z kameniva drceného tl 300 mm  (ruční provedení)</t>
  </si>
  <si>
    <t>-1300665662</t>
  </si>
  <si>
    <t>"stávající východní část"     149,320</t>
  </si>
  <si>
    <t>7</t>
  </si>
  <si>
    <t>113107185</t>
  </si>
  <si>
    <t>Odstranění podkladu pl přes 50 do 200 m2 živičných tl 250 mm  (ruční provedení)</t>
  </si>
  <si>
    <t>-1677613333</t>
  </si>
  <si>
    <t>8</t>
  </si>
  <si>
    <t>113107170</t>
  </si>
  <si>
    <t>Odstranění podkladu pl přes 50 m2 do 200 m2 z betonu prostého tl 100 mm</t>
  </si>
  <si>
    <t>1328329301</t>
  </si>
  <si>
    <t>9</t>
  </si>
  <si>
    <t>113105111</t>
  </si>
  <si>
    <t>Rozebrání dlažeb z lomového kamene kladených na sucho</t>
  </si>
  <si>
    <t>-60357752</t>
  </si>
  <si>
    <t>"stávající jižní část, řez 1-1, řez 2-2"      358,54</t>
  </si>
  <si>
    <t>10</t>
  </si>
  <si>
    <t>113107221</t>
  </si>
  <si>
    <t>Odstranění podkladu pl přes 200 m2 z kameniva drceného tl do 100 mm</t>
  </si>
  <si>
    <t>-851325023</t>
  </si>
  <si>
    <t>"stávající jižní část, řez 2-2"      358,54*0,60     "60%"</t>
  </si>
  <si>
    <t>11</t>
  </si>
  <si>
    <t>-1918940680</t>
  </si>
  <si>
    <t>"stávající jižní část, řez 2-2"      358,54*0,60*2     "60%"</t>
  </si>
  <si>
    <t>"stávající jižní část, řez 1-1"      358,54*0,40*2     "40%"</t>
  </si>
  <si>
    <t>12</t>
  </si>
  <si>
    <t>113107132</t>
  </si>
  <si>
    <t>Odstranění podkladu pl do 50 m2 z betonu prostého tl 300 mm</t>
  </si>
  <si>
    <t>529189336</t>
  </si>
  <si>
    <t>"jižní část - nájezd"      11,62*2,96</t>
  </si>
  <si>
    <t>13</t>
  </si>
  <si>
    <t>113154113</t>
  </si>
  <si>
    <t>Frézování živičného krytu tl 50 mm pruh š 0,5 m pl do 500 m2 bez překážek v trase</t>
  </si>
  <si>
    <t>-1088403787</t>
  </si>
  <si>
    <t>"východní část"     41,00*0,50</t>
  </si>
  <si>
    <t>"jižní část"     (5,57+84,35)*0,50</t>
  </si>
  <si>
    <t>14</t>
  </si>
  <si>
    <t>122301102</t>
  </si>
  <si>
    <t>Odkopávky a prokopávky nezapažené v hornině tř. 4 objem do 1000 m3</t>
  </si>
  <si>
    <t>m3</t>
  </si>
  <si>
    <t>-858148211</t>
  </si>
  <si>
    <t>(400,00+56,805)*0,20</t>
  </si>
  <si>
    <t>"severní část"</t>
  </si>
  <si>
    <t>221,34*0,13</t>
  </si>
  <si>
    <t>"jižní část     (v ochranném pásmu plynu - ruční provedení)"</t>
  </si>
  <si>
    <t>"řez 1-1"</t>
  </si>
  <si>
    <t>358,54*0,40*(0,06+0,22)/2     "40%"</t>
  </si>
  <si>
    <t>"řez 2-2"</t>
  </si>
  <si>
    <t>358,54*0,60*(0,07+0,19)/2     "60%"</t>
  </si>
  <si>
    <t>162701105</t>
  </si>
  <si>
    <t>Vodorovné přemístění do 10000 m výkopku/sypaniny z horniny tř. 1 až 4</t>
  </si>
  <si>
    <t>1656171107</t>
  </si>
  <si>
    <t>16</t>
  </si>
  <si>
    <t>162701109</t>
  </si>
  <si>
    <t>Příplatek k vodorovnému přemístění výkopku/sypaniny z horniny tř. 1 až 4 ZKD 1000 m přes 10000 m</t>
  </si>
  <si>
    <t>-438194797</t>
  </si>
  <si>
    <t>168,179*10</t>
  </si>
  <si>
    <t>17</t>
  </si>
  <si>
    <t>171201201</t>
  </si>
  <si>
    <t>Uložení sypaniny na skládky</t>
  </si>
  <si>
    <t>-528764824</t>
  </si>
  <si>
    <t>18</t>
  </si>
  <si>
    <t>171201211</t>
  </si>
  <si>
    <t>Poplatek za uložení odpadu ze sypaniny na skládce (skládkovné)</t>
  </si>
  <si>
    <t>t</t>
  </si>
  <si>
    <t>-2075761385</t>
  </si>
  <si>
    <t>168,179*1,900</t>
  </si>
  <si>
    <t>19</t>
  </si>
  <si>
    <t>182301126</t>
  </si>
  <si>
    <t>Rozprostření ornice pl do 500 m2 ve svahu přes 1:5 tl vrstvy do 400 mm</t>
  </si>
  <si>
    <t>2011840308</t>
  </si>
  <si>
    <t>3,325*1,00</t>
  </si>
  <si>
    <t>3,455*1,50-2,00*1,00</t>
  </si>
  <si>
    <t>5,24*1,50-2,00*1,00</t>
  </si>
  <si>
    <t>5,74*1,00</t>
  </si>
  <si>
    <t>20</t>
  </si>
  <si>
    <t>M</t>
  </si>
  <si>
    <t>00572R</t>
  </si>
  <si>
    <t>ornice - dodávka</t>
  </si>
  <si>
    <t>1423292045</t>
  </si>
  <si>
    <t>"1m3 = 1,4t"</t>
  </si>
  <si>
    <t>18,108*0,35*1,400</t>
  </si>
  <si>
    <t>183101113</t>
  </si>
  <si>
    <t>Hloubení jamek bez výměny půdy zeminy tř 1 až 4 objem do 0,05 m3 v rovině a svahu do 1:5</t>
  </si>
  <si>
    <t>kus</t>
  </si>
  <si>
    <t>-1858987894</t>
  </si>
  <si>
    <t>"B"     6,00</t>
  </si>
  <si>
    <t>"P"     5,00</t>
  </si>
  <si>
    <t>"E"     6+4+6+13</t>
  </si>
  <si>
    <t>"S"     5+8+7+6</t>
  </si>
  <si>
    <t>22</t>
  </si>
  <si>
    <t>184102111</t>
  </si>
  <si>
    <t>Výsadba dřeviny s balem D do 0,2 m do jamky se zalitím v rovině a svahu do 1:5</t>
  </si>
  <si>
    <t>842927257</t>
  </si>
  <si>
    <t>23</t>
  </si>
  <si>
    <t>0266001R</t>
  </si>
  <si>
    <t>Buxus sempervirens  (zimostráz zelený)</t>
  </si>
  <si>
    <t>674250200</t>
  </si>
  <si>
    <t>"B"     6,00*1,00</t>
  </si>
  <si>
    <t>24</t>
  </si>
  <si>
    <t>0266002R</t>
  </si>
  <si>
    <t>Pinus mugo pumilio  (borovice kleč)</t>
  </si>
  <si>
    <t>284332626</t>
  </si>
  <si>
    <t>"P"     5,00*1,00</t>
  </si>
  <si>
    <t>25</t>
  </si>
  <si>
    <t>0266003R</t>
  </si>
  <si>
    <t>Euonymus fortunei "Variegata"   (brslen Fortuneův panašovaný)</t>
  </si>
  <si>
    <t>-765242524</t>
  </si>
  <si>
    <t>"E"     29,00*1,00</t>
  </si>
  <si>
    <t>26</t>
  </si>
  <si>
    <t>0266004R</t>
  </si>
  <si>
    <t>Spiraea japonica   (tavolník japonský)</t>
  </si>
  <si>
    <t>857499487</t>
  </si>
  <si>
    <t>"S"     26,00*1,00</t>
  </si>
  <si>
    <t>27</t>
  </si>
  <si>
    <t>132312102</t>
  </si>
  <si>
    <t>Hloubení rýh š do 600 mm ručním nebo pneum nářadím v nesoudržných horninách tř. 4</t>
  </si>
  <si>
    <t>-1026114483</t>
  </si>
  <si>
    <t>"sondy"     20,00*0,50*1,00</t>
  </si>
  <si>
    <t>28</t>
  </si>
  <si>
    <t>174101101</t>
  </si>
  <si>
    <t>Zásyp jam, šachet rýh nebo kolem objektů sypaninou se zhutněním</t>
  </si>
  <si>
    <t>-2002660362</t>
  </si>
  <si>
    <t>29</t>
  </si>
  <si>
    <t>215901101</t>
  </si>
  <si>
    <t>Zhutnění podloží z hornin soudržných do 92% PS nebo nesoudržných sypkých I(d) do 0,8, únosnost 45 Mpa</t>
  </si>
  <si>
    <t>478931700</t>
  </si>
  <si>
    <t>"severní část"     274,75</t>
  </si>
  <si>
    <t>"východní část"     166,60</t>
  </si>
  <si>
    <t>"jižní část"     438,15</t>
  </si>
  <si>
    <t xml:space="preserve">"proluka"     </t>
  </si>
  <si>
    <t>(6,42+1,60)*0,60</t>
  </si>
  <si>
    <t>9,58*1,405</t>
  </si>
  <si>
    <t>30</t>
  </si>
  <si>
    <t>339921131</t>
  </si>
  <si>
    <t>Osazování betonových palisád do betonového základu v řadě výšky prvku do 0,5 m</t>
  </si>
  <si>
    <t>m</t>
  </si>
  <si>
    <t>998789393</t>
  </si>
  <si>
    <t>1,63*2+0,67*2+1,60+2,24+1,92+1,02</t>
  </si>
  <si>
    <t>31</t>
  </si>
  <si>
    <t>59228420R</t>
  </si>
  <si>
    <t>palisáda betonová  vel. 160X160X400 mm, červená</t>
  </si>
  <si>
    <t>-445697602</t>
  </si>
  <si>
    <t>32</t>
  </si>
  <si>
    <t>339921132</t>
  </si>
  <si>
    <t>Osazování betonových palisád do betonového základu v řadě výšky prvku přes 0,5 do 1 m</t>
  </si>
  <si>
    <t>-995252430</t>
  </si>
  <si>
    <t>0,96*2+1,44*2</t>
  </si>
  <si>
    <t>33</t>
  </si>
  <si>
    <t>592284200</t>
  </si>
  <si>
    <t xml:space="preserve">palisáda betonová vel.  160x160x600mm, červená </t>
  </si>
  <si>
    <t>-1926498615</t>
  </si>
  <si>
    <t>34</t>
  </si>
  <si>
    <t>380361006</t>
  </si>
  <si>
    <t>Výztuž obetonování odvodňovacího žlabu z betonářské oceli 10 505</t>
  </si>
  <si>
    <t>1449896760</t>
  </si>
  <si>
    <t>"4x D10mm, po 250-ti mm"</t>
  </si>
  <si>
    <t>0,15*4*4*(32,50+22,50)*0,617*0,001*1,05</t>
  </si>
  <si>
    <t>35</t>
  </si>
  <si>
    <t>434121425R</t>
  </si>
  <si>
    <t>Osazení  schodišťových stupňů  na desku</t>
  </si>
  <si>
    <t>-1757082715</t>
  </si>
  <si>
    <t>2,22+1,60+2,00*2+3,92</t>
  </si>
  <si>
    <t>36</t>
  </si>
  <si>
    <t>5937301R</t>
  </si>
  <si>
    <t xml:space="preserve">schodišťový prvek se zkosenou horní hranou, vel. 1000x350x150mm, karamelový </t>
  </si>
  <si>
    <t>-393844633</t>
  </si>
  <si>
    <t>"12 + 1ks na prořez"     13,00</t>
  </si>
  <si>
    <t>37</t>
  </si>
  <si>
    <t>572341111</t>
  </si>
  <si>
    <t>Doplnění  krytu komunikací plochy přes 15 m2 asfalt betonem ACO (AB) tl 50 mm</t>
  </si>
  <si>
    <t>1823415932</t>
  </si>
  <si>
    <t>"doplnění po vyfrézování"</t>
  </si>
  <si>
    <t>38</t>
  </si>
  <si>
    <t>596211110</t>
  </si>
  <si>
    <t>Kladení zámkové dlažby komunikací pro pěší tl 60 mm skupiny A pl do 50 m2</t>
  </si>
  <si>
    <t>-505295855</t>
  </si>
  <si>
    <t>"včetně lože"</t>
  </si>
  <si>
    <t>3,60*1,45</t>
  </si>
  <si>
    <t>1,55*0,575+1,68*0,96</t>
  </si>
  <si>
    <t>1,21*0,175+(2,26+2,745)/2*1,60</t>
  </si>
  <si>
    <t>0,96*0,175+1,69*1,92</t>
  </si>
  <si>
    <t>1,16*0,175+1,90*1,44</t>
  </si>
  <si>
    <t>39</t>
  </si>
  <si>
    <t>592452680</t>
  </si>
  <si>
    <t xml:space="preserve">dlažba betonová zámková, vel. 200/100/60mm, barva hnědá </t>
  </si>
  <si>
    <t>1005845118</t>
  </si>
  <si>
    <t>36,564*1,05</t>
  </si>
  <si>
    <t>40</t>
  </si>
  <si>
    <t>596212313</t>
  </si>
  <si>
    <t>Kladení zámkové dlažby pozemních komunikací tl 100 mm skupiny A pl přes 300 m2</t>
  </si>
  <si>
    <t>1199179134</t>
  </si>
  <si>
    <t>"severní část"     221,34</t>
  </si>
  <si>
    <t>"východní část"     128,13</t>
  </si>
  <si>
    <t>"jižní část"     343,85</t>
  </si>
  <si>
    <t>41</t>
  </si>
  <si>
    <t>592452960</t>
  </si>
  <si>
    <t xml:space="preserve">dlažba betonová zámková, vel. 200x165x100mm, barva přírodní </t>
  </si>
  <si>
    <t>1835912011</t>
  </si>
  <si>
    <t>693,320*1,05</t>
  </si>
  <si>
    <t>42</t>
  </si>
  <si>
    <t>596811220</t>
  </si>
  <si>
    <t>Kladení betonové dlažby komunikací pro pěší do lože z kameniva vel do 0,25 m2 plochy do 50 m2</t>
  </si>
  <si>
    <t>178476380</t>
  </si>
  <si>
    <t>2,00*1,00*2</t>
  </si>
  <si>
    <t>43</t>
  </si>
  <si>
    <t>592456000</t>
  </si>
  <si>
    <t>dlažba desková betonová, vel. 500x500x50mm )</t>
  </si>
  <si>
    <t>-1633184130</t>
  </si>
  <si>
    <t>4,00*1,05</t>
  </si>
  <si>
    <t>44</t>
  </si>
  <si>
    <t>567142115</t>
  </si>
  <si>
    <t>Podklad ze směsi stmelené cementem SC C 8/10 (KSC I) tl 250 mm</t>
  </si>
  <si>
    <t>-1410387125</t>
  </si>
  <si>
    <t>45</t>
  </si>
  <si>
    <t>564741111</t>
  </si>
  <si>
    <t>Podklad z kameniva hrubého drceného vel. 0-63 mm, po zhutnění tl. 120 mm</t>
  </si>
  <si>
    <t>-1642422722</t>
  </si>
  <si>
    <t>"severní část - celková tl. 240mm"</t>
  </si>
  <si>
    <t>274,75*2</t>
  </si>
  <si>
    <t>46</t>
  </si>
  <si>
    <t>564761111</t>
  </si>
  <si>
    <t>Podklad z kameniva hrubého drceného vel. 0-63 mm, po zhutnění tl. 200 mm</t>
  </si>
  <si>
    <t>-755478874</t>
  </si>
  <si>
    <t>"jižní část, 1-1, proluka  (celková tl. 300mm)"</t>
  </si>
  <si>
    <t>438,15*0,40   "40%"</t>
  </si>
  <si>
    <t>"jižní část, 2-2  (celková tl. průměr 330mm)"</t>
  </si>
  <si>
    <t>438,15*0,60   "60%"</t>
  </si>
  <si>
    <t>47</t>
  </si>
  <si>
    <t>564731111</t>
  </si>
  <si>
    <t>Podklad z kameniva hrubého drceného vel. 0-63 mm, po zhutnění tl. 100 mm</t>
  </si>
  <si>
    <t>1724481940</t>
  </si>
  <si>
    <t>"jižní část, řez 1-1, proluka  (celková tl. 300mm)"</t>
  </si>
  <si>
    <t>438,15*0,40     "40%"</t>
  </si>
  <si>
    <t>48</t>
  </si>
  <si>
    <t>564741112</t>
  </si>
  <si>
    <t>Podklad z kameniva hrubého drceného vel. 0-63 mm, po zhutnění tl. 130 mm</t>
  </si>
  <si>
    <t>-1452560693</t>
  </si>
  <si>
    <t>"jižní část, řez 2-2  (celková tl. 330mm)"</t>
  </si>
  <si>
    <t>438,15*0,60     "60%"</t>
  </si>
  <si>
    <t>49</t>
  </si>
  <si>
    <t>-1244047973</t>
  </si>
  <si>
    <t>"doplnění podkladu"</t>
  </si>
  <si>
    <t>3,60*1,50</t>
  </si>
  <si>
    <t>1,21*0,175+(2,26+2,745)/2*1,70</t>
  </si>
  <si>
    <t>0,96*0,175+1,69*1,86</t>
  </si>
  <si>
    <t>50</t>
  </si>
  <si>
    <t>564731112</t>
  </si>
  <si>
    <t>Podklad z kameniva hrubého drceného vel. 0-63 mm, po zhutnění tl. 110 mm</t>
  </si>
  <si>
    <t>-1943132274</t>
  </si>
  <si>
    <t>"doplnění podkladu  (tl. 220mm)"</t>
  </si>
  <si>
    <t>(1,70*0,575+2,02*0,975)*2</t>
  </si>
  <si>
    <t>(1,16*0,175+1,90*1,54)*2</t>
  </si>
  <si>
    <t>51</t>
  </si>
  <si>
    <t>564751111</t>
  </si>
  <si>
    <t>Podklad z kameniva hrubého drceného vel. 0-63 mm, po zhutnění tl. 150 mm</t>
  </si>
  <si>
    <t>-319457003</t>
  </si>
  <si>
    <t>"doplnění podkladu  (tl. 300mm)"</t>
  </si>
  <si>
    <t>"proluka"</t>
  </si>
  <si>
    <t>(6,42+1,60)*0,60*2</t>
  </si>
  <si>
    <t>9,58*1,405*2</t>
  </si>
  <si>
    <t>52</t>
  </si>
  <si>
    <t>637121111</t>
  </si>
  <si>
    <t>Okapový chodník z kačírku tl. do 100 mm s udusáním</t>
  </si>
  <si>
    <t>-1264045920</t>
  </si>
  <si>
    <t>53</t>
  </si>
  <si>
    <t>631311134</t>
  </si>
  <si>
    <t>Mazanina tl do 240 mm z betonu prostého tř. C 16/20</t>
  </si>
  <si>
    <t>-1867724510</t>
  </si>
  <si>
    <t>"pod schodišťové stupně"</t>
  </si>
  <si>
    <t>1,90*0,67*0,15</t>
  </si>
  <si>
    <t>1,68*0,67*0,15</t>
  </si>
  <si>
    <t>3,60*0,35*0,15</t>
  </si>
  <si>
    <t>54</t>
  </si>
  <si>
    <t>631319175</t>
  </si>
  <si>
    <t>Příplatek k mazanině tl do 240 mm za stržení povrchu spodní vrstvy před vložením výztuže</t>
  </si>
  <si>
    <t>425037466</t>
  </si>
  <si>
    <t>55</t>
  </si>
  <si>
    <t>631362021</t>
  </si>
  <si>
    <t>Výztuž mazanin svařovanými sítěmi Kari</t>
  </si>
  <si>
    <t>-1303778951</t>
  </si>
  <si>
    <t>"8/100 x 8/100"</t>
  </si>
  <si>
    <t>(1,90*0,67+1,68*0,67+3,60*0,35)*8,00*0,001*1,30</t>
  </si>
  <si>
    <t>56</t>
  </si>
  <si>
    <t>152521R</t>
  </si>
  <si>
    <t>Rošt EN 1000 litinový můstkový 12/100, D400, dl. 0,5m Profix</t>
  </si>
  <si>
    <t>ks</t>
  </si>
  <si>
    <t>837169915</t>
  </si>
  <si>
    <t>"žlab č. 1"     3,00</t>
  </si>
  <si>
    <t>"žlab č. 2"     3,00</t>
  </si>
  <si>
    <t>57</t>
  </si>
  <si>
    <t>812884R</t>
  </si>
  <si>
    <t>D+M, 1010,0 žlab bez spádu F 900, dl. 1m, polymerický beton</t>
  </si>
  <si>
    <t>104599099</t>
  </si>
  <si>
    <t>"žlab č. 1"     20,00</t>
  </si>
  <si>
    <t>"žlab č. 2"     30,00</t>
  </si>
  <si>
    <t>58</t>
  </si>
  <si>
    <t>812885R</t>
  </si>
  <si>
    <t>D+M, 1010,0 žlab bez spádu F 900, dl. 0,5m, polymerický beton</t>
  </si>
  <si>
    <t>-169267817</t>
  </si>
  <si>
    <t>"žlab č. 1"     1,00</t>
  </si>
  <si>
    <t>"žlab č. 2"     1,00</t>
  </si>
  <si>
    <t>59</t>
  </si>
  <si>
    <t>812896R</t>
  </si>
  <si>
    <t>D+M, 1010, R revizní díl, dl. 0,5m, polymerický beton</t>
  </si>
  <si>
    <t>-240419639</t>
  </si>
  <si>
    <t>"žlab č. 1"     2,00</t>
  </si>
  <si>
    <t>60</t>
  </si>
  <si>
    <t>812898R</t>
  </si>
  <si>
    <t>D+M, 1010 vpusť,  dl. 0,5m</t>
  </si>
  <si>
    <t>-947456858</t>
  </si>
  <si>
    <t>"žlab č. 2"     2,00</t>
  </si>
  <si>
    <t>61</t>
  </si>
  <si>
    <t>812900R</t>
  </si>
  <si>
    <t>D+M, 1010 čelo plné,  pozinkovaná ocel</t>
  </si>
  <si>
    <t>754816424</t>
  </si>
  <si>
    <t>62</t>
  </si>
  <si>
    <t>899620151R</t>
  </si>
  <si>
    <t xml:space="preserve">Lože pod odvodňovací žlab z betonu tř. C 25/30 </t>
  </si>
  <si>
    <t>1781067419</t>
  </si>
  <si>
    <t xml:space="preserve">"žlab č. 1,2"   </t>
  </si>
  <si>
    <t xml:space="preserve"> 0,654*0,25*(32,85+22,50)+0,654*0,25*6*0,25+8,39*0,05*0,25+1,00*0,05*0,25</t>
  </si>
  <si>
    <t>63</t>
  </si>
  <si>
    <t>899620161</t>
  </si>
  <si>
    <t xml:space="preserve">Obetonování odvodňovacího žlabu z betonu  tř. C 30/37 </t>
  </si>
  <si>
    <t>-1650445266</t>
  </si>
  <si>
    <t xml:space="preserve">"žlab č. 1,2"    </t>
  </si>
  <si>
    <t xml:space="preserve"> (0,654-0,154)*0,265*(32,85+22,50)+0,154*0,25*(0,265*6+0,58*4)+8,39*0,05*0,265+1,00*0,05*0,315</t>
  </si>
  <si>
    <t>64</t>
  </si>
  <si>
    <t>89900000R</t>
  </si>
  <si>
    <t>Dodávka a osazení chrániček kabelových vedení, včetně folie</t>
  </si>
  <si>
    <t>1352598063</t>
  </si>
  <si>
    <t>"vedení ČEZ"     9,00</t>
  </si>
  <si>
    <t>"CETIN"     9,50</t>
  </si>
  <si>
    <t>65</t>
  </si>
  <si>
    <t>997221551</t>
  </si>
  <si>
    <t>Vodorovná doprava suti ze sypkých materiálů do 1 km</t>
  </si>
  <si>
    <t>-1354623154</t>
  </si>
  <si>
    <t>12,781+107,349+38,937+92,505+59,728+86,904+26,532+27,966+168,514+17,198+8,379</t>
  </si>
  <si>
    <t>66</t>
  </si>
  <si>
    <t>997221559</t>
  </si>
  <si>
    <t>Příplatek ZKD 1 km u vodorovné dopravy suti ze sypkých materiálů</t>
  </si>
  <si>
    <t>-370079047</t>
  </si>
  <si>
    <t>646,793*19</t>
  </si>
  <si>
    <t>67</t>
  </si>
  <si>
    <t>997221561</t>
  </si>
  <si>
    <t>Vodorovná doprava suti z kusových materiálů do 1 km</t>
  </si>
  <si>
    <t>1887266334</t>
  </si>
  <si>
    <t>142,00+172,099</t>
  </si>
  <si>
    <t>68</t>
  </si>
  <si>
    <t>997221569</t>
  </si>
  <si>
    <t>Příplatek ZKD 1 km u vodorovné dopravy suti z kusových materiálů</t>
  </si>
  <si>
    <t>-1724673327</t>
  </si>
  <si>
    <t>314,099*19</t>
  </si>
  <si>
    <t>69</t>
  </si>
  <si>
    <t>997221815</t>
  </si>
  <si>
    <t>Poplatek za uložení betonového odpadu na skládce (skládkovné)</t>
  </si>
  <si>
    <t>1713606761</t>
  </si>
  <si>
    <t>142,00+12,781+26,532+172,099+17,198</t>
  </si>
  <si>
    <t>70</t>
  </si>
  <si>
    <t>997221845</t>
  </si>
  <si>
    <t>Poplatek za uložení odpadu z asfaltových povrchů na skládce (skládkovné)</t>
  </si>
  <si>
    <t>-1559962517</t>
  </si>
  <si>
    <t>38,937+92,505+86,904+8,379</t>
  </si>
  <si>
    <t>71</t>
  </si>
  <si>
    <t>997221855</t>
  </si>
  <si>
    <t>Poplatek za uložení odpadu z kameniva na skládce (skládkovné)</t>
  </si>
  <si>
    <t>-726994784</t>
  </si>
  <si>
    <t>107,349+59,728+27,966+168,514</t>
  </si>
  <si>
    <t>72</t>
  </si>
  <si>
    <t>919731121</t>
  </si>
  <si>
    <t>Zarovnání styčné plochy podkladu nebo krytu živičného tl do 50 mm</t>
  </si>
  <si>
    <t>240936808</t>
  </si>
  <si>
    <t>"frézování"</t>
  </si>
  <si>
    <t>"východní část"     41,00</t>
  </si>
  <si>
    <t>"jižní část"     5,57+84,85</t>
  </si>
  <si>
    <t>73</t>
  </si>
  <si>
    <t>919735113</t>
  </si>
  <si>
    <t>Řezání stávajícího živičného krytu hl do 150 mm</t>
  </si>
  <si>
    <t>-1926255911</t>
  </si>
  <si>
    <t>"jižní část"     5,07+84,85</t>
  </si>
  <si>
    <t>74</t>
  </si>
  <si>
    <t>919735122</t>
  </si>
  <si>
    <t>Řezání stávajícího betonového krytu hl do 100 mm</t>
  </si>
  <si>
    <t>-787546919</t>
  </si>
  <si>
    <t>"jižní část, řez 1-1"</t>
  </si>
  <si>
    <t>5,07+32,00</t>
  </si>
  <si>
    <t>75</t>
  </si>
  <si>
    <t>966006132</t>
  </si>
  <si>
    <t>Odstranění značek dopravních včetně hliníkové patky</t>
  </si>
  <si>
    <t>-1903003013</t>
  </si>
  <si>
    <t>76</t>
  </si>
  <si>
    <t>914511112</t>
  </si>
  <si>
    <t>Montáž sloupku dopravních značek délky do 3,5 m s betonovým základem a patkou</t>
  </si>
  <si>
    <t>1127783826</t>
  </si>
  <si>
    <t>77</t>
  </si>
  <si>
    <t>915491211</t>
  </si>
  <si>
    <t>Osazení vodícího proužku z betonových desek do betonového lože tl do 100 mm š proužku 250 mm</t>
  </si>
  <si>
    <t>769119038</t>
  </si>
  <si>
    <t>4,82+84,35+9,677+3,34+0,465*2+1,06*3+0,96*2+6,50</t>
  </si>
  <si>
    <t>78</t>
  </si>
  <si>
    <t>915491212</t>
  </si>
  <si>
    <t>Osazení vodícího proužku z betonových desek do betonového lože tl do 100 mm š proužku 500 mm</t>
  </si>
  <si>
    <t>-2030109229</t>
  </si>
  <si>
    <t>3,76+1,175+15,09+11,913+1,505+2,917+2,75+8,165+5,50+4,635+11,95+1,045+5,44+2,00+2,50+2,50</t>
  </si>
  <si>
    <t>2,50+2,19+2,17+1,50+1,50+2,775+1,885+0,695+1,00+3,57</t>
  </si>
  <si>
    <t>79</t>
  </si>
  <si>
    <t>59245210R</t>
  </si>
  <si>
    <t>přídlažba silniční, vel. 500x250x100mm, přírodní</t>
  </si>
  <si>
    <t>-2012812166</t>
  </si>
  <si>
    <t>spotřeba: 2 kus/m</t>
  </si>
  <si>
    <t>P</t>
  </si>
  <si>
    <t>(230+411)*1,05</t>
  </si>
  <si>
    <t>80</t>
  </si>
  <si>
    <t>916131213</t>
  </si>
  <si>
    <t>Osazení silničního obrubníku betonového stojatého s boční opěrou do lože z betonu prostého</t>
  </si>
  <si>
    <t>829362401</t>
  </si>
  <si>
    <t>15,00+41,00+4,70</t>
  </si>
  <si>
    <t>Mezisoučet</t>
  </si>
  <si>
    <t>"Nájezdový"</t>
  </si>
  <si>
    <t>3,08+0,50+0,925+3,65+0,925*2+3,65+0,925*2+4,57+1,025*2+2,17+0,50*2+6,04+1,00*2+3,65+1,025*2+5,54+1,50*2+3,31+0,50*2+2,95</t>
  </si>
  <si>
    <t>1,025*2+2,65+1,025*2+3,755+1,50*2+4,15+1,025*2+2,95+1,025*2+3,625+1,00*2+3,05+0,675*2</t>
  </si>
  <si>
    <t>Mezisoučet nájezdový</t>
  </si>
  <si>
    <t>81</t>
  </si>
  <si>
    <t>592174910R</t>
  </si>
  <si>
    <t xml:space="preserve">obrubník betonový silniční vel. 1000x150x250mm </t>
  </si>
  <si>
    <t>-1504991119</t>
  </si>
  <si>
    <t>61*1,05</t>
  </si>
  <si>
    <t>82</t>
  </si>
  <si>
    <t>592175100R</t>
  </si>
  <si>
    <t>obrubník betonový silniční nájezdový vel. 1000x150x150 mm, přírodní</t>
  </si>
  <si>
    <t>1843658251</t>
  </si>
  <si>
    <t>89,6*1,05</t>
  </si>
  <si>
    <t>83</t>
  </si>
  <si>
    <t>916331112</t>
  </si>
  <si>
    <t>Osazení zahradního obrubníku betonového do lože z betonu s boční opěrou</t>
  </si>
  <si>
    <t>-732953619</t>
  </si>
  <si>
    <t>2,00+1,00*2</t>
  </si>
  <si>
    <t>2,00*2+1,00*2</t>
  </si>
  <si>
    <t>1,85+0,90*2</t>
  </si>
  <si>
    <t>1,40*2+0,50+1,40+5,92</t>
  </si>
  <si>
    <t>84</t>
  </si>
  <si>
    <t>592175240</t>
  </si>
  <si>
    <t xml:space="preserve">parkový obrubník betonový vel. 500x200x50mm, hnědý </t>
  </si>
  <si>
    <t>-1384168072</t>
  </si>
  <si>
    <t>49*1,05</t>
  </si>
  <si>
    <t>85</t>
  </si>
  <si>
    <t>936124111</t>
  </si>
  <si>
    <t>Montáž lavičky stabilní parkové přichycené šrouby bez zabetonování noh</t>
  </si>
  <si>
    <t>1970548518</t>
  </si>
  <si>
    <t>86</t>
  </si>
  <si>
    <t>74910R</t>
  </si>
  <si>
    <t xml:space="preserve">betonová parková lavička s opěradlem, vel. 1600x800x400mm </t>
  </si>
  <si>
    <t>699354360</t>
  </si>
  <si>
    <t>87</t>
  </si>
  <si>
    <t>9999901R</t>
  </si>
  <si>
    <t>Projektová dokumentace skutečného provedení stavby</t>
  </si>
  <si>
    <t>-2062072048</t>
  </si>
  <si>
    <t>88</t>
  </si>
  <si>
    <t>9999902R</t>
  </si>
  <si>
    <t>Zkouška únosnosti pláně</t>
  </si>
  <si>
    <t>-515982937</t>
  </si>
  <si>
    <t>89</t>
  </si>
  <si>
    <t>9999903R</t>
  </si>
  <si>
    <t>Zaizolování vrchních drátů elektro na sousedním objektu, 4m x 3 včetně konzoly</t>
  </si>
  <si>
    <t>-1402767162</t>
  </si>
  <si>
    <t>90</t>
  </si>
  <si>
    <t>9999904R</t>
  </si>
  <si>
    <t>Zakrytí žlabovek do předání stavby OSB deskami a geotextilií, včetně odkrytí  (alt. plech)</t>
  </si>
  <si>
    <t>-705595124</t>
  </si>
  <si>
    <t>(23,00+33,00)*1,00</t>
  </si>
  <si>
    <t>91</t>
  </si>
  <si>
    <t>9999905R</t>
  </si>
  <si>
    <t>Demontáž CETINU  (cena dle zhotovitele)</t>
  </si>
  <si>
    <t>92888793</t>
  </si>
  <si>
    <t>(kompletní cena)</t>
  </si>
  <si>
    <t>92</t>
  </si>
  <si>
    <t>9999906R</t>
  </si>
  <si>
    <t>Demontáž vedení přes dvůr  (cena dle zhotovitele)</t>
  </si>
  <si>
    <t>-375249062</t>
  </si>
  <si>
    <t>93</t>
  </si>
  <si>
    <t>9999907R</t>
  </si>
  <si>
    <t>Montáž CETINU  (cena dle zhotovitele)</t>
  </si>
  <si>
    <t>-1708761526</t>
  </si>
  <si>
    <t>94</t>
  </si>
  <si>
    <t>961044111R</t>
  </si>
  <si>
    <t>Vybourání kabelových šachet z betonu prostého a cihel pálených</t>
  </si>
  <si>
    <t>-1942696445</t>
  </si>
  <si>
    <t>"kabelové šachty"     1,10*1,10*0,70*2</t>
  </si>
  <si>
    <t>95</t>
  </si>
  <si>
    <t>9630151R</t>
  </si>
  <si>
    <t xml:space="preserve">Odbourání části topného kanálu a vyřezání potrubí, jeho zaslepení, zasypání a zhutnění </t>
  </si>
  <si>
    <t>759092133</t>
  </si>
  <si>
    <t>(profil izolační přizdívka 15cm, zdivo 30cm, průřez 100/120cm,zdivo 30cm,  izolační přizdívka, zdivo 30cm, zakrytí panely, hydroizolace, beton)
------------------------------------------------------------------------------------
Cena předběžná</t>
  </si>
  <si>
    <t>96</t>
  </si>
  <si>
    <t>997013111</t>
  </si>
  <si>
    <t>Vnitrostaveništní doprava suti a vybouraných hmot pro budovy v do 6 m s použitím mechanizace</t>
  </si>
  <si>
    <t>-1085219609</t>
  </si>
  <si>
    <t>97</t>
  </si>
  <si>
    <t>997013501</t>
  </si>
  <si>
    <t>Odvoz suti a vybouraných hmot na skládku nebo meziskládku do 1 km se složením</t>
  </si>
  <si>
    <t>2064715660</t>
  </si>
  <si>
    <t>98</t>
  </si>
  <si>
    <t>997013509</t>
  </si>
  <si>
    <t>Příplatek k odvozu suti a vybouraných hmot na skládku ZKD 1 km přes 1 km</t>
  </si>
  <si>
    <t>-738359053</t>
  </si>
  <si>
    <t>20,388*19</t>
  </si>
  <si>
    <t>99</t>
  </si>
  <si>
    <t>997013831</t>
  </si>
  <si>
    <t>Poplatek za uložení stavebního směsného odpadu na skládce (skládkovné)</t>
  </si>
  <si>
    <t>1241465088</t>
  </si>
  <si>
    <t>100</t>
  </si>
  <si>
    <t>998223011</t>
  </si>
  <si>
    <t>Přesun hmot pro pozemní komunikace s krytem dlážděným</t>
  </si>
  <si>
    <t>-1865089736</t>
  </si>
  <si>
    <t>101</t>
  </si>
  <si>
    <t>711491171</t>
  </si>
  <si>
    <t>Provedení izolace proti tlakové vodě vodorovné z textilií vrstva podkladní</t>
  </si>
  <si>
    <t>563911062</t>
  </si>
  <si>
    <t>3,325*(0,10+1,00)</t>
  </si>
  <si>
    <t>3,455*(0,10+1,50)</t>
  </si>
  <si>
    <t>5,24*(0,10+1,50)</t>
  </si>
  <si>
    <t>5,74*(0,10+1,00)</t>
  </si>
  <si>
    <t>102</t>
  </si>
  <si>
    <t>6931101R</t>
  </si>
  <si>
    <t>tkaná textilie - zakrývací folie proti prorůstání plevele 100g/m2</t>
  </si>
  <si>
    <t>178013136</t>
  </si>
  <si>
    <t>23,884*1,05</t>
  </si>
  <si>
    <t>103</t>
  </si>
  <si>
    <t>711491173</t>
  </si>
  <si>
    <t>Provedení izolace proti tlakové vodě vodorovné z nopové folie</t>
  </si>
  <si>
    <t>-1192945776</t>
  </si>
  <si>
    <t>3,455*1,50</t>
  </si>
  <si>
    <t>5,24*1,50</t>
  </si>
  <si>
    <t>104</t>
  </si>
  <si>
    <t>711491273</t>
  </si>
  <si>
    <t>Provedení izolace proti tlakové vodě svislé z nopové folie</t>
  </si>
  <si>
    <t>1438301764</t>
  </si>
  <si>
    <t>(84,435*2+16,45*2-0,90*2-2,82-4,00-2,20-1,05-1,05-4,00-1,00-0,80-1,05-1,40-4,92-2,26-4,00-3,40-3,30*2-4,50-3,30-3,40-3,12+0,575*2*21+0,90*2)*0,65</t>
  </si>
  <si>
    <t xml:space="preserve">"mezi dílnou a Kafkou"     </t>
  </si>
  <si>
    <t>9,60*2*1,20</t>
  </si>
  <si>
    <t>105</t>
  </si>
  <si>
    <t>283235020</t>
  </si>
  <si>
    <t xml:space="preserve">fólie multifunkční profilovaná nopová, vel. nopu 8mm </t>
  </si>
  <si>
    <t>2028407569</t>
  </si>
  <si>
    <t>22,108*1,20</t>
  </si>
  <si>
    <t>134,223*1,20</t>
  </si>
  <si>
    <t>106</t>
  </si>
  <si>
    <t>711491176</t>
  </si>
  <si>
    <t>Připevnění vodorovné izolace proti tlakové vodě ukončovací lištou</t>
  </si>
  <si>
    <t>-430401249</t>
  </si>
  <si>
    <t>84,435*2+16,45*2-0,90*2-2,82-4,00-2,20-1,05-1,05-4,00-1,00-0,80-1,05-1,40-4,92-2,26-4,00-3,40-3,30*2-4,50-3,30-3,40-3,12+0,575*2*21+0,90*2+9,60*2</t>
  </si>
  <si>
    <t>107</t>
  </si>
  <si>
    <t>283230410</t>
  </si>
  <si>
    <t>lišta horní provětrávací, délka 2 m</t>
  </si>
  <si>
    <t>644919582</t>
  </si>
  <si>
    <t>108</t>
  </si>
  <si>
    <t>998711201</t>
  </si>
  <si>
    <t>Přesun hmot procentní pro izolace proti vodě, vlhkosti a plynům v objektech v do 6 m</t>
  </si>
  <si>
    <t>%</t>
  </si>
  <si>
    <t>97320786</t>
  </si>
  <si>
    <t>109</t>
  </si>
  <si>
    <t>HZS1292</t>
  </si>
  <si>
    <t>Hodinová zúčtovací sazba stavební dělník</t>
  </si>
  <si>
    <t>hod</t>
  </si>
  <si>
    <t>1176983519</t>
  </si>
  <si>
    <t>"-ztížená manipulace při demontáži silničních panelů"</t>
  </si>
  <si>
    <t>"(zabetonovaná oka)"</t>
  </si>
  <si>
    <t>50,00</t>
  </si>
  <si>
    <t xml:space="preserve">"-východní část - rozebrání a odstranění krytů, a podkladů ručně"  </t>
  </si>
  <si>
    <t>" - zvýhodnění většího podílu ruční práce"</t>
  </si>
  <si>
    <t>100,00</t>
  </si>
  <si>
    <t>110</t>
  </si>
  <si>
    <t>HZS4232</t>
  </si>
  <si>
    <t>Hodinová zúčtovací sazba technik odborný</t>
  </si>
  <si>
    <t>512</t>
  </si>
  <si>
    <t>-1111968249</t>
  </si>
  <si>
    <t>"- vytýčení ČEZ + CETIN"     8,50</t>
  </si>
  <si>
    <t>"- vytýčení ostatních inženýrských sítí"     34,00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</si>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</sst>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2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Border="1" applyProtection="1"/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21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2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4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4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0" fontId="19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27" fillId="0" borderId="0" xfId="0" applyFont="1" applyBorder="1" applyAlignment="1" applyProtection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31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2" fillId="0" borderId="16" xfId="0" applyNumberFormat="1" applyFont="1" applyBorder="1" applyAlignment="1" applyProtection="1">
      <alignment vertical="center"/>
    </xf>
    <xf numFmtId="4" fontId="32" fillId="0" borderId="17" xfId="0" applyNumberFormat="1" applyFont="1" applyBorder="1" applyAlignment="1" applyProtection="1">
      <alignment vertical="center"/>
    </xf>
    <xf numFmtId="166" fontId="32" fillId="0" borderId="17" xfId="0" applyNumberFormat="1" applyFont="1" applyBorder="1" applyAlignment="1" applyProtection="1">
      <alignment vertical="center"/>
    </xf>
    <xf numFmtId="4" fontId="32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4" fillId="4" borderId="11" xfId="0" applyNumberFormat="1" applyFont="1" applyFill="1" applyBorder="1" applyAlignment="1" applyProtection="1">
      <alignment horizontal="center" vertical="center"/>
      <protection locked="0"/>
    </xf>
    <xf numFmtId="0" fontId="24" fillId="4" borderId="12" xfId="0" applyFont="1" applyFill="1" applyBorder="1" applyAlignment="1" applyProtection="1">
      <alignment horizontal="center" vertical="center"/>
      <protection locked="0"/>
    </xf>
    <xf numFmtId="4" fontId="24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4" fillId="4" borderId="14" xfId="0" applyNumberFormat="1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Border="1" applyAlignment="1" applyProtection="1">
      <alignment horizontal="center" vertical="center"/>
      <protection locked="0"/>
    </xf>
    <xf numFmtId="4" fontId="24" fillId="0" borderId="15" xfId="0" applyNumberFormat="1" applyFont="1" applyBorder="1" applyAlignment="1" applyProtection="1">
      <alignment vertical="center"/>
    </xf>
    <xf numFmtId="164" fontId="24" fillId="4" borderId="16" xfId="0" applyNumberFormat="1" applyFont="1" applyFill="1" applyBorder="1" applyAlignment="1" applyProtection="1">
      <alignment horizontal="center" vertical="center"/>
      <protection locked="0"/>
    </xf>
    <xf numFmtId="0" fontId="24" fillId="4" borderId="17" xfId="0" applyFont="1" applyFill="1" applyBorder="1" applyAlignment="1" applyProtection="1">
      <alignment horizontal="center" vertical="center"/>
      <protection locked="0"/>
    </xf>
    <xf numFmtId="4" fontId="24" fillId="0" borderId="18" xfId="0" applyNumberFormat="1" applyFont="1" applyBorder="1" applyAlignment="1" applyProtection="1">
      <alignment vertical="center"/>
    </xf>
    <xf numFmtId="0" fontId="27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3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9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4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4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7" fillId="0" borderId="12" xfId="0" applyNumberFormat="1" applyFont="1" applyBorder="1" applyAlignment="1" applyProtection="1"/>
    <xf numFmtId="166" fontId="37" fillId="0" borderId="13" xfId="0" applyNumberFormat="1" applyFont="1" applyBorder="1" applyAlignment="1" applyProtection="1"/>
    <xf numFmtId="4" fontId="3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1" fillId="0" borderId="25" xfId="0" applyFont="1" applyBorder="1" applyAlignment="1" applyProtection="1">
      <alignment horizontal="center" vertical="center"/>
    </xf>
    <xf numFmtId="49" fontId="41" fillId="0" borderId="25" xfId="0" applyNumberFormat="1" applyFont="1" applyBorder="1" applyAlignment="1" applyProtection="1">
      <alignment horizontal="left" vertical="center" wrapText="1"/>
    </xf>
    <xf numFmtId="0" fontId="41" fillId="0" borderId="25" xfId="0" applyFont="1" applyBorder="1" applyAlignment="1" applyProtection="1">
      <alignment horizontal="center" vertical="center" wrapText="1"/>
    </xf>
    <xf numFmtId="167" fontId="41" fillId="0" borderId="25" xfId="0" applyNumberFormat="1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167" fontId="11" fillId="0" borderId="0" xfId="0" applyNumberFormat="1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3" fillId="0" borderId="0" xfId="0" applyNumberFormat="1" applyFont="1" applyBorder="1" applyAlignment="1" applyProtection="1">
      <alignment vertical="center"/>
    </xf>
    <xf numFmtId="4" fontId="22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31" fillId="0" borderId="0" xfId="0" applyNumberFormat="1" applyFont="1" applyBorder="1" applyAlignment="1" applyProtection="1">
      <alignment vertical="center"/>
    </xf>
    <xf numFmtId="0" fontId="31" fillId="0" borderId="0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7" fillId="0" borderId="0" xfId="0" applyNumberFormat="1" applyFont="1" applyBorder="1" applyAlignment="1" applyProtection="1">
      <alignment horizontal="right" vertical="center"/>
    </xf>
    <xf numFmtId="4" fontId="27" fillId="0" borderId="0" xfId="0" applyNumberFormat="1" applyFont="1" applyBorder="1" applyAlignment="1" applyProtection="1">
      <alignment vertical="center"/>
    </xf>
    <xf numFmtId="4" fontId="27" fillId="6" borderId="0" xfId="0" applyNumberFormat="1" applyFont="1" applyFill="1" applyBorder="1" applyAlignment="1" applyProtection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4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5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6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9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41" fillId="0" borderId="25" xfId="0" applyFont="1" applyBorder="1" applyAlignment="1" applyProtection="1">
      <alignment horizontal="left" vertical="center" wrapText="1"/>
    </xf>
    <xf numFmtId="4" fontId="41" fillId="4" borderId="25" xfId="0" applyNumberFormat="1" applyFont="1" applyFill="1" applyBorder="1" applyAlignment="1" applyProtection="1">
      <alignment vertical="center"/>
      <protection locked="0"/>
    </xf>
    <xf numFmtId="4" fontId="41" fillId="4" borderId="25" xfId="0" applyNumberFormat="1" applyFont="1" applyFill="1" applyBorder="1" applyAlignment="1" applyProtection="1">
      <alignment vertical="center"/>
    </xf>
    <xf numFmtId="4" fontId="41" fillId="0" borderId="25" xfId="0" applyNumberFormat="1" applyFont="1" applyBorder="1" applyAlignment="1" applyProtection="1">
      <alignment vertical="center"/>
    </xf>
    <xf numFmtId="0" fontId="42" fillId="0" borderId="12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27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6" fillId="0" borderId="12" xfId="0" applyNumberFormat="1" applyFont="1" applyBorder="1" applyAlignment="1" applyProtection="1"/>
    <xf numFmtId="4" fontId="6" fillId="0" borderId="12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4" fontId="5" fillId="0" borderId="17" xfId="0" applyNumberFormat="1" applyFont="1" applyBorder="1" applyAlignment="1" applyProtection="1"/>
    <xf numFmtId="4" fontId="5" fillId="0" borderId="17" xfId="0" applyNumberFormat="1" applyFont="1" applyBorder="1" applyAlignment="1" applyProtection="1">
      <alignment vertical="center"/>
    </xf>
    <xf numFmtId="0" fontId="15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</row>
    <row r="2" spans="1:73" ht="36.950000000000003" customHeight="1">
      <c r="C2" s="215" t="s">
        <v>7</v>
      </c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R2" s="260" t="s">
        <v>8</v>
      </c>
      <c r="AS2" s="261"/>
      <c r="AT2" s="261"/>
      <c r="AU2" s="261"/>
      <c r="AV2" s="261"/>
      <c r="AW2" s="261"/>
      <c r="AX2" s="261"/>
      <c r="AY2" s="261"/>
      <c r="AZ2" s="261"/>
      <c r="BA2" s="261"/>
      <c r="BB2" s="261"/>
      <c r="BC2" s="261"/>
      <c r="BD2" s="261"/>
      <c r="BE2" s="261"/>
      <c r="BS2" s="21" t="s">
        <v>9</v>
      </c>
      <c r="BT2" s="21" t="s">
        <v>10</v>
      </c>
    </row>
    <row r="3" spans="1:73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50000000000003" customHeight="1">
      <c r="B4" s="25"/>
      <c r="C4" s="217" t="s">
        <v>12</v>
      </c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6"/>
      <c r="AS4" s="27" t="s">
        <v>13</v>
      </c>
      <c r="BE4" s="28" t="s">
        <v>14</v>
      </c>
      <c r="BS4" s="21" t="s">
        <v>15</v>
      </c>
    </row>
    <row r="5" spans="1:73" ht="14.45" customHeight="1">
      <c r="B5" s="25"/>
      <c r="C5" s="29"/>
      <c r="D5" s="30" t="s">
        <v>16</v>
      </c>
      <c r="E5" s="29"/>
      <c r="F5" s="29"/>
      <c r="G5" s="29"/>
      <c r="H5" s="29"/>
      <c r="I5" s="29"/>
      <c r="J5" s="29"/>
      <c r="K5" s="221" t="s">
        <v>17</v>
      </c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  <c r="AN5" s="222"/>
      <c r="AO5" s="222"/>
      <c r="AP5" s="29"/>
      <c r="AQ5" s="26"/>
      <c r="BE5" s="219" t="s">
        <v>18</v>
      </c>
      <c r="BS5" s="21" t="s">
        <v>9</v>
      </c>
    </row>
    <row r="6" spans="1:73" ht="36.950000000000003" customHeight="1">
      <c r="B6" s="25"/>
      <c r="C6" s="29"/>
      <c r="D6" s="32" t="s">
        <v>19</v>
      </c>
      <c r="E6" s="29"/>
      <c r="F6" s="29"/>
      <c r="G6" s="29"/>
      <c r="H6" s="29"/>
      <c r="I6" s="29"/>
      <c r="J6" s="29"/>
      <c r="K6" s="223" t="s">
        <v>20</v>
      </c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22"/>
      <c r="AL6" s="222"/>
      <c r="AM6" s="222"/>
      <c r="AN6" s="222"/>
      <c r="AO6" s="222"/>
      <c r="AP6" s="29"/>
      <c r="AQ6" s="26"/>
      <c r="BE6" s="220"/>
      <c r="BS6" s="21" t="s">
        <v>21</v>
      </c>
    </row>
    <row r="7" spans="1:73" ht="14.45" customHeight="1">
      <c r="B7" s="25"/>
      <c r="C7" s="29"/>
      <c r="D7" s="33" t="s">
        <v>22</v>
      </c>
      <c r="E7" s="29"/>
      <c r="F7" s="29"/>
      <c r="G7" s="29"/>
      <c r="H7" s="29"/>
      <c r="I7" s="29"/>
      <c r="J7" s="29"/>
      <c r="K7" s="31" t="s">
        <v>23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3" t="s">
        <v>24</v>
      </c>
      <c r="AL7" s="29"/>
      <c r="AM7" s="29"/>
      <c r="AN7" s="31" t="s">
        <v>23</v>
      </c>
      <c r="AO7" s="29"/>
      <c r="AP7" s="29"/>
      <c r="AQ7" s="26"/>
      <c r="BE7" s="220"/>
      <c r="BS7" s="21" t="s">
        <v>25</v>
      </c>
    </row>
    <row r="8" spans="1:73" ht="14.45" customHeight="1">
      <c r="B8" s="25"/>
      <c r="C8" s="29"/>
      <c r="D8" s="33" t="s">
        <v>26</v>
      </c>
      <c r="E8" s="29"/>
      <c r="F8" s="29"/>
      <c r="G8" s="29"/>
      <c r="H8" s="29"/>
      <c r="I8" s="29"/>
      <c r="J8" s="29"/>
      <c r="K8" s="31" t="s">
        <v>27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3" t="s">
        <v>28</v>
      </c>
      <c r="AL8" s="29"/>
      <c r="AM8" s="29"/>
      <c r="AN8" s="34" t="s">
        <v>29</v>
      </c>
      <c r="AO8" s="29"/>
      <c r="AP8" s="29"/>
      <c r="AQ8" s="26"/>
      <c r="BE8" s="220"/>
      <c r="BS8" s="21" t="s">
        <v>25</v>
      </c>
    </row>
    <row r="9" spans="1:73" ht="14.45" customHeight="1">
      <c r="B9" s="25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6"/>
      <c r="BE9" s="220"/>
      <c r="BS9" s="21" t="s">
        <v>25</v>
      </c>
    </row>
    <row r="10" spans="1:73" ht="14.45" customHeight="1">
      <c r="B10" s="25"/>
      <c r="C10" s="29"/>
      <c r="D10" s="33" t="s">
        <v>30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3" t="s">
        <v>31</v>
      </c>
      <c r="AL10" s="29"/>
      <c r="AM10" s="29"/>
      <c r="AN10" s="31" t="s">
        <v>23</v>
      </c>
      <c r="AO10" s="29"/>
      <c r="AP10" s="29"/>
      <c r="AQ10" s="26"/>
      <c r="BE10" s="220"/>
      <c r="BS10" s="21" t="s">
        <v>21</v>
      </c>
    </row>
    <row r="11" spans="1:73" ht="18.399999999999999" customHeight="1">
      <c r="B11" s="25"/>
      <c r="C11" s="29"/>
      <c r="D11" s="29"/>
      <c r="E11" s="31" t="s">
        <v>32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3" t="s">
        <v>33</v>
      </c>
      <c r="AL11" s="29"/>
      <c r="AM11" s="29"/>
      <c r="AN11" s="31" t="s">
        <v>23</v>
      </c>
      <c r="AO11" s="29"/>
      <c r="AP11" s="29"/>
      <c r="AQ11" s="26"/>
      <c r="BE11" s="220"/>
      <c r="BS11" s="21" t="s">
        <v>21</v>
      </c>
    </row>
    <row r="12" spans="1:73" ht="6.95" customHeight="1">
      <c r="B12" s="25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6"/>
      <c r="BE12" s="220"/>
      <c r="BS12" s="21" t="s">
        <v>21</v>
      </c>
    </row>
    <row r="13" spans="1:73" ht="14.45" customHeight="1">
      <c r="B13" s="25"/>
      <c r="C13" s="29"/>
      <c r="D13" s="33" t="s">
        <v>34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3" t="s">
        <v>31</v>
      </c>
      <c r="AL13" s="29"/>
      <c r="AM13" s="29"/>
      <c r="AN13" s="35" t="s">
        <v>35</v>
      </c>
      <c r="AO13" s="29"/>
      <c r="AP13" s="29"/>
      <c r="AQ13" s="26"/>
      <c r="BE13" s="220"/>
      <c r="BS13" s="21" t="s">
        <v>21</v>
      </c>
    </row>
    <row r="14" spans="1:73">
      <c r="B14" s="25"/>
      <c r="C14" s="29"/>
      <c r="D14" s="29"/>
      <c r="E14" s="224" t="s">
        <v>35</v>
      </c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25"/>
      <c r="AI14" s="225"/>
      <c r="AJ14" s="225"/>
      <c r="AK14" s="33" t="s">
        <v>33</v>
      </c>
      <c r="AL14" s="29"/>
      <c r="AM14" s="29"/>
      <c r="AN14" s="35" t="s">
        <v>35</v>
      </c>
      <c r="AO14" s="29"/>
      <c r="AP14" s="29"/>
      <c r="AQ14" s="26"/>
      <c r="BE14" s="220"/>
      <c r="BS14" s="21" t="s">
        <v>21</v>
      </c>
    </row>
    <row r="15" spans="1:73" ht="6.95" customHeight="1">
      <c r="B15" s="25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6"/>
      <c r="BE15" s="220"/>
      <c r="BS15" s="21" t="s">
        <v>6</v>
      </c>
    </row>
    <row r="16" spans="1:73" ht="14.45" customHeight="1">
      <c r="B16" s="25"/>
      <c r="C16" s="29"/>
      <c r="D16" s="33" t="s">
        <v>36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3" t="s">
        <v>31</v>
      </c>
      <c r="AL16" s="29"/>
      <c r="AM16" s="29"/>
      <c r="AN16" s="31" t="s">
        <v>23</v>
      </c>
      <c r="AO16" s="29"/>
      <c r="AP16" s="29"/>
      <c r="AQ16" s="26"/>
      <c r="BE16" s="220"/>
      <c r="BS16" s="21" t="s">
        <v>6</v>
      </c>
    </row>
    <row r="17" spans="2:71" ht="18.399999999999999" customHeight="1">
      <c r="B17" s="25"/>
      <c r="C17" s="29"/>
      <c r="D17" s="29"/>
      <c r="E17" s="31" t="s">
        <v>37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3" t="s">
        <v>33</v>
      </c>
      <c r="AL17" s="29"/>
      <c r="AM17" s="29"/>
      <c r="AN17" s="31" t="s">
        <v>23</v>
      </c>
      <c r="AO17" s="29"/>
      <c r="AP17" s="29"/>
      <c r="AQ17" s="26"/>
      <c r="BE17" s="220"/>
      <c r="BS17" s="21" t="s">
        <v>38</v>
      </c>
    </row>
    <row r="18" spans="2:71" ht="6.95" customHeight="1">
      <c r="B18" s="25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6"/>
      <c r="BE18" s="220"/>
      <c r="BS18" s="21" t="s">
        <v>9</v>
      </c>
    </row>
    <row r="19" spans="2:71" ht="14.45" customHeight="1">
      <c r="B19" s="25"/>
      <c r="C19" s="29"/>
      <c r="D19" s="33" t="s">
        <v>39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3" t="s">
        <v>31</v>
      </c>
      <c r="AL19" s="29"/>
      <c r="AM19" s="29"/>
      <c r="AN19" s="31" t="s">
        <v>23</v>
      </c>
      <c r="AO19" s="29"/>
      <c r="AP19" s="29"/>
      <c r="AQ19" s="26"/>
      <c r="BE19" s="220"/>
      <c r="BS19" s="21" t="s">
        <v>9</v>
      </c>
    </row>
    <row r="20" spans="2:71" ht="18.399999999999999" customHeight="1">
      <c r="B20" s="25"/>
      <c r="C20" s="29"/>
      <c r="D20" s="29"/>
      <c r="E20" s="31" t="s">
        <v>37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3" t="s">
        <v>33</v>
      </c>
      <c r="AL20" s="29"/>
      <c r="AM20" s="29"/>
      <c r="AN20" s="31" t="s">
        <v>23</v>
      </c>
      <c r="AO20" s="29"/>
      <c r="AP20" s="29"/>
      <c r="AQ20" s="26"/>
      <c r="BE20" s="220"/>
    </row>
    <row r="21" spans="2:71" ht="6.95" customHeight="1">
      <c r="B21" s="25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6"/>
      <c r="BE21" s="220"/>
    </row>
    <row r="22" spans="2:71">
      <c r="B22" s="25"/>
      <c r="C22" s="29"/>
      <c r="D22" s="33" t="s">
        <v>40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6"/>
      <c r="BE22" s="220"/>
    </row>
    <row r="23" spans="2:71" ht="22.5" customHeight="1">
      <c r="B23" s="25"/>
      <c r="C23" s="29"/>
      <c r="D23" s="29"/>
      <c r="E23" s="226" t="s">
        <v>23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O23" s="29"/>
      <c r="AP23" s="29"/>
      <c r="AQ23" s="26"/>
      <c r="BE23" s="220"/>
    </row>
    <row r="24" spans="2:71" ht="6.95" customHeight="1">
      <c r="B24" s="25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6"/>
      <c r="BE24" s="220"/>
    </row>
    <row r="25" spans="2:71" ht="6.95" customHeight="1">
      <c r="B25" s="25"/>
      <c r="C25" s="29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9"/>
      <c r="AQ25" s="26"/>
      <c r="BE25" s="220"/>
    </row>
    <row r="26" spans="2:71" ht="14.45" customHeight="1">
      <c r="B26" s="25"/>
      <c r="C26" s="29"/>
      <c r="D26" s="37" t="s">
        <v>41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27">
        <f>ROUND(AG87,2)</f>
        <v>0</v>
      </c>
      <c r="AL26" s="222"/>
      <c r="AM26" s="222"/>
      <c r="AN26" s="222"/>
      <c r="AO26" s="222"/>
      <c r="AP26" s="29"/>
      <c r="AQ26" s="26"/>
      <c r="BE26" s="220"/>
    </row>
    <row r="27" spans="2:71" ht="14.45" customHeight="1">
      <c r="B27" s="25"/>
      <c r="C27" s="29"/>
      <c r="D27" s="37" t="s">
        <v>42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27">
        <f>ROUND(AG90,2)</f>
        <v>0</v>
      </c>
      <c r="AL27" s="227"/>
      <c r="AM27" s="227"/>
      <c r="AN27" s="227"/>
      <c r="AO27" s="227"/>
      <c r="AP27" s="29"/>
      <c r="AQ27" s="26"/>
      <c r="BE27" s="220"/>
    </row>
    <row r="28" spans="2:71" s="1" customFormat="1" ht="6.95" customHeigh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40"/>
      <c r="BE28" s="220"/>
    </row>
    <row r="29" spans="2:71" s="1" customFormat="1" ht="25.9" customHeight="1">
      <c r="B29" s="38"/>
      <c r="C29" s="39"/>
      <c r="D29" s="41" t="s">
        <v>43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228">
        <f>ROUND(AK26+AK27,2)</f>
        <v>0</v>
      </c>
      <c r="AL29" s="229"/>
      <c r="AM29" s="229"/>
      <c r="AN29" s="229"/>
      <c r="AO29" s="229"/>
      <c r="AP29" s="39"/>
      <c r="AQ29" s="40"/>
      <c r="BE29" s="220"/>
    </row>
    <row r="30" spans="2:71" s="1" customFormat="1" ht="6.95" customHeight="1"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40"/>
      <c r="BE30" s="220"/>
    </row>
    <row r="31" spans="2:71" s="2" customFormat="1" ht="14.45" customHeight="1">
      <c r="B31" s="43"/>
      <c r="C31" s="44"/>
      <c r="D31" s="45" t="s">
        <v>44</v>
      </c>
      <c r="E31" s="44"/>
      <c r="F31" s="45" t="s">
        <v>45</v>
      </c>
      <c r="G31" s="44"/>
      <c r="H31" s="44"/>
      <c r="I31" s="44"/>
      <c r="J31" s="44"/>
      <c r="K31" s="44"/>
      <c r="L31" s="230">
        <v>0.21</v>
      </c>
      <c r="M31" s="231"/>
      <c r="N31" s="231"/>
      <c r="O31" s="231"/>
      <c r="P31" s="44"/>
      <c r="Q31" s="44"/>
      <c r="R31" s="44"/>
      <c r="S31" s="44"/>
      <c r="T31" s="47" t="s">
        <v>46</v>
      </c>
      <c r="U31" s="44"/>
      <c r="V31" s="44"/>
      <c r="W31" s="232">
        <f>ROUND(AZ87+SUM(CD91:CD95),2)</f>
        <v>0</v>
      </c>
      <c r="X31" s="231"/>
      <c r="Y31" s="231"/>
      <c r="Z31" s="231"/>
      <c r="AA31" s="231"/>
      <c r="AB31" s="231"/>
      <c r="AC31" s="231"/>
      <c r="AD31" s="231"/>
      <c r="AE31" s="231"/>
      <c r="AF31" s="44"/>
      <c r="AG31" s="44"/>
      <c r="AH31" s="44"/>
      <c r="AI31" s="44"/>
      <c r="AJ31" s="44"/>
      <c r="AK31" s="232">
        <f>ROUND(AV87+SUM(BY91:BY95),2)</f>
        <v>0</v>
      </c>
      <c r="AL31" s="231"/>
      <c r="AM31" s="231"/>
      <c r="AN31" s="231"/>
      <c r="AO31" s="231"/>
      <c r="AP31" s="44"/>
      <c r="AQ31" s="48"/>
      <c r="BE31" s="220"/>
    </row>
    <row r="32" spans="2:71" s="2" customFormat="1" ht="14.45" customHeight="1">
      <c r="B32" s="43"/>
      <c r="C32" s="44"/>
      <c r="D32" s="44"/>
      <c r="E32" s="44"/>
      <c r="F32" s="45" t="s">
        <v>47</v>
      </c>
      <c r="G32" s="44"/>
      <c r="H32" s="44"/>
      <c r="I32" s="44"/>
      <c r="J32" s="44"/>
      <c r="K32" s="44"/>
      <c r="L32" s="230">
        <v>0.15</v>
      </c>
      <c r="M32" s="231"/>
      <c r="N32" s="231"/>
      <c r="O32" s="231"/>
      <c r="P32" s="44"/>
      <c r="Q32" s="44"/>
      <c r="R32" s="44"/>
      <c r="S32" s="44"/>
      <c r="T32" s="47" t="s">
        <v>46</v>
      </c>
      <c r="U32" s="44"/>
      <c r="V32" s="44"/>
      <c r="W32" s="232">
        <f>ROUND(BA87+SUM(CE91:CE95),2)</f>
        <v>0</v>
      </c>
      <c r="X32" s="231"/>
      <c r="Y32" s="231"/>
      <c r="Z32" s="231"/>
      <c r="AA32" s="231"/>
      <c r="AB32" s="231"/>
      <c r="AC32" s="231"/>
      <c r="AD32" s="231"/>
      <c r="AE32" s="231"/>
      <c r="AF32" s="44"/>
      <c r="AG32" s="44"/>
      <c r="AH32" s="44"/>
      <c r="AI32" s="44"/>
      <c r="AJ32" s="44"/>
      <c r="AK32" s="232">
        <f>ROUND(AW87+SUM(BZ91:BZ95),2)</f>
        <v>0</v>
      </c>
      <c r="AL32" s="231"/>
      <c r="AM32" s="231"/>
      <c r="AN32" s="231"/>
      <c r="AO32" s="231"/>
      <c r="AP32" s="44"/>
      <c r="AQ32" s="48"/>
      <c r="BE32" s="220"/>
    </row>
    <row r="33" spans="2:57" s="2" customFormat="1" ht="14.45" hidden="1" customHeight="1">
      <c r="B33" s="43"/>
      <c r="C33" s="44"/>
      <c r="D33" s="44"/>
      <c r="E33" s="44"/>
      <c r="F33" s="45" t="s">
        <v>48</v>
      </c>
      <c r="G33" s="44"/>
      <c r="H33" s="44"/>
      <c r="I33" s="44"/>
      <c r="J33" s="44"/>
      <c r="K33" s="44"/>
      <c r="L33" s="230">
        <v>0.21</v>
      </c>
      <c r="M33" s="231"/>
      <c r="N33" s="231"/>
      <c r="O33" s="231"/>
      <c r="P33" s="44"/>
      <c r="Q33" s="44"/>
      <c r="R33" s="44"/>
      <c r="S33" s="44"/>
      <c r="T33" s="47" t="s">
        <v>46</v>
      </c>
      <c r="U33" s="44"/>
      <c r="V33" s="44"/>
      <c r="W33" s="232">
        <f>ROUND(BB87+SUM(CF91:CF95),2)</f>
        <v>0</v>
      </c>
      <c r="X33" s="231"/>
      <c r="Y33" s="231"/>
      <c r="Z33" s="231"/>
      <c r="AA33" s="231"/>
      <c r="AB33" s="231"/>
      <c r="AC33" s="231"/>
      <c r="AD33" s="231"/>
      <c r="AE33" s="231"/>
      <c r="AF33" s="44"/>
      <c r="AG33" s="44"/>
      <c r="AH33" s="44"/>
      <c r="AI33" s="44"/>
      <c r="AJ33" s="44"/>
      <c r="AK33" s="232">
        <v>0</v>
      </c>
      <c r="AL33" s="231"/>
      <c r="AM33" s="231"/>
      <c r="AN33" s="231"/>
      <c r="AO33" s="231"/>
      <c r="AP33" s="44"/>
      <c r="AQ33" s="48"/>
      <c r="BE33" s="220"/>
    </row>
    <row r="34" spans="2:57" s="2" customFormat="1" ht="14.45" hidden="1" customHeight="1">
      <c r="B34" s="43"/>
      <c r="C34" s="44"/>
      <c r="D34" s="44"/>
      <c r="E34" s="44"/>
      <c r="F34" s="45" t="s">
        <v>49</v>
      </c>
      <c r="G34" s="44"/>
      <c r="H34" s="44"/>
      <c r="I34" s="44"/>
      <c r="J34" s="44"/>
      <c r="K34" s="44"/>
      <c r="L34" s="230">
        <v>0.15</v>
      </c>
      <c r="M34" s="231"/>
      <c r="N34" s="231"/>
      <c r="O34" s="231"/>
      <c r="P34" s="44"/>
      <c r="Q34" s="44"/>
      <c r="R34" s="44"/>
      <c r="S34" s="44"/>
      <c r="T34" s="47" t="s">
        <v>46</v>
      </c>
      <c r="U34" s="44"/>
      <c r="V34" s="44"/>
      <c r="W34" s="232">
        <f>ROUND(BC87+SUM(CG91:CG95),2)</f>
        <v>0</v>
      </c>
      <c r="X34" s="231"/>
      <c r="Y34" s="231"/>
      <c r="Z34" s="231"/>
      <c r="AA34" s="231"/>
      <c r="AB34" s="231"/>
      <c r="AC34" s="231"/>
      <c r="AD34" s="231"/>
      <c r="AE34" s="231"/>
      <c r="AF34" s="44"/>
      <c r="AG34" s="44"/>
      <c r="AH34" s="44"/>
      <c r="AI34" s="44"/>
      <c r="AJ34" s="44"/>
      <c r="AK34" s="232">
        <v>0</v>
      </c>
      <c r="AL34" s="231"/>
      <c r="AM34" s="231"/>
      <c r="AN34" s="231"/>
      <c r="AO34" s="231"/>
      <c r="AP34" s="44"/>
      <c r="AQ34" s="48"/>
      <c r="BE34" s="220"/>
    </row>
    <row r="35" spans="2:57" s="2" customFormat="1" ht="14.45" hidden="1" customHeight="1">
      <c r="B35" s="43"/>
      <c r="C35" s="44"/>
      <c r="D35" s="44"/>
      <c r="E35" s="44"/>
      <c r="F35" s="45" t="s">
        <v>50</v>
      </c>
      <c r="G35" s="44"/>
      <c r="H35" s="44"/>
      <c r="I35" s="44"/>
      <c r="J35" s="44"/>
      <c r="K35" s="44"/>
      <c r="L35" s="230">
        <v>0</v>
      </c>
      <c r="M35" s="231"/>
      <c r="N35" s="231"/>
      <c r="O35" s="231"/>
      <c r="P35" s="44"/>
      <c r="Q35" s="44"/>
      <c r="R35" s="44"/>
      <c r="S35" s="44"/>
      <c r="T35" s="47" t="s">
        <v>46</v>
      </c>
      <c r="U35" s="44"/>
      <c r="V35" s="44"/>
      <c r="W35" s="232">
        <f>ROUND(BD87+SUM(CH91:CH95),2)</f>
        <v>0</v>
      </c>
      <c r="X35" s="231"/>
      <c r="Y35" s="231"/>
      <c r="Z35" s="231"/>
      <c r="AA35" s="231"/>
      <c r="AB35" s="231"/>
      <c r="AC35" s="231"/>
      <c r="AD35" s="231"/>
      <c r="AE35" s="231"/>
      <c r="AF35" s="44"/>
      <c r="AG35" s="44"/>
      <c r="AH35" s="44"/>
      <c r="AI35" s="44"/>
      <c r="AJ35" s="44"/>
      <c r="AK35" s="232">
        <v>0</v>
      </c>
      <c r="AL35" s="231"/>
      <c r="AM35" s="231"/>
      <c r="AN35" s="231"/>
      <c r="AO35" s="231"/>
      <c r="AP35" s="44"/>
      <c r="AQ35" s="48"/>
    </row>
    <row r="36" spans="2:57" s="1" customFormat="1" ht="6.95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40"/>
    </row>
    <row r="37" spans="2:57" s="1" customFormat="1" ht="25.9" customHeight="1">
      <c r="B37" s="38"/>
      <c r="C37" s="49"/>
      <c r="D37" s="50" t="s">
        <v>51</v>
      </c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2" t="s">
        <v>52</v>
      </c>
      <c r="U37" s="51"/>
      <c r="V37" s="51"/>
      <c r="W37" s="51"/>
      <c r="X37" s="233" t="s">
        <v>53</v>
      </c>
      <c r="Y37" s="234"/>
      <c r="Z37" s="234"/>
      <c r="AA37" s="234"/>
      <c r="AB37" s="234"/>
      <c r="AC37" s="51"/>
      <c r="AD37" s="51"/>
      <c r="AE37" s="51"/>
      <c r="AF37" s="51"/>
      <c r="AG37" s="51"/>
      <c r="AH37" s="51"/>
      <c r="AI37" s="51"/>
      <c r="AJ37" s="51"/>
      <c r="AK37" s="235">
        <f>SUM(AK29:AK35)</f>
        <v>0</v>
      </c>
      <c r="AL37" s="234"/>
      <c r="AM37" s="234"/>
      <c r="AN37" s="234"/>
      <c r="AO37" s="236"/>
      <c r="AP37" s="49"/>
      <c r="AQ37" s="40"/>
    </row>
    <row r="38" spans="2:57" s="1" customFormat="1" ht="14.45" customHeight="1"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40"/>
    </row>
    <row r="39" spans="2:57" ht="13.5">
      <c r="B39" s="25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6"/>
    </row>
    <row r="40" spans="2:57" ht="13.5">
      <c r="B40" s="25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6"/>
    </row>
    <row r="41" spans="2:57" ht="13.5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6"/>
    </row>
    <row r="42" spans="2:57" ht="13.5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6"/>
    </row>
    <row r="43" spans="2:57" ht="13.5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6"/>
    </row>
    <row r="44" spans="2:57" ht="13.5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6"/>
    </row>
    <row r="45" spans="2:57" ht="13.5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6"/>
    </row>
    <row r="46" spans="2:57" ht="13.5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6"/>
    </row>
    <row r="47" spans="2:57" ht="13.5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6"/>
    </row>
    <row r="48" spans="2:57" ht="13.5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6"/>
    </row>
    <row r="49" spans="2:43" s="1" customFormat="1">
      <c r="B49" s="38"/>
      <c r="C49" s="39"/>
      <c r="D49" s="53" t="s">
        <v>54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5"/>
      <c r="AA49" s="39"/>
      <c r="AB49" s="39"/>
      <c r="AC49" s="53" t="s">
        <v>55</v>
      </c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5"/>
      <c r="AP49" s="39"/>
      <c r="AQ49" s="40"/>
    </row>
    <row r="50" spans="2:43" ht="13.5">
      <c r="B50" s="25"/>
      <c r="C50" s="29"/>
      <c r="D50" s="56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57"/>
      <c r="AA50" s="29"/>
      <c r="AB50" s="29"/>
      <c r="AC50" s="56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57"/>
      <c r="AP50" s="29"/>
      <c r="AQ50" s="26"/>
    </row>
    <row r="51" spans="2:43" ht="13.5">
      <c r="B51" s="25"/>
      <c r="C51" s="29"/>
      <c r="D51" s="56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57"/>
      <c r="AA51" s="29"/>
      <c r="AB51" s="29"/>
      <c r="AC51" s="56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57"/>
      <c r="AP51" s="29"/>
      <c r="AQ51" s="26"/>
    </row>
    <row r="52" spans="2:43" ht="13.5">
      <c r="B52" s="25"/>
      <c r="C52" s="29"/>
      <c r="D52" s="56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57"/>
      <c r="AA52" s="29"/>
      <c r="AB52" s="29"/>
      <c r="AC52" s="56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57"/>
      <c r="AP52" s="29"/>
      <c r="AQ52" s="26"/>
    </row>
    <row r="53" spans="2:43" ht="13.5">
      <c r="B53" s="25"/>
      <c r="C53" s="29"/>
      <c r="D53" s="56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57"/>
      <c r="AA53" s="29"/>
      <c r="AB53" s="29"/>
      <c r="AC53" s="56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57"/>
      <c r="AP53" s="29"/>
      <c r="AQ53" s="26"/>
    </row>
    <row r="54" spans="2:43" ht="13.5">
      <c r="B54" s="25"/>
      <c r="C54" s="29"/>
      <c r="D54" s="56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57"/>
      <c r="AA54" s="29"/>
      <c r="AB54" s="29"/>
      <c r="AC54" s="56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57"/>
      <c r="AP54" s="29"/>
      <c r="AQ54" s="26"/>
    </row>
    <row r="55" spans="2:43" ht="13.5">
      <c r="B55" s="25"/>
      <c r="C55" s="29"/>
      <c r="D55" s="56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57"/>
      <c r="AA55" s="29"/>
      <c r="AB55" s="29"/>
      <c r="AC55" s="56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57"/>
      <c r="AP55" s="29"/>
      <c r="AQ55" s="26"/>
    </row>
    <row r="56" spans="2:43" ht="13.5">
      <c r="B56" s="25"/>
      <c r="C56" s="29"/>
      <c r="D56" s="56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57"/>
      <c r="AA56" s="29"/>
      <c r="AB56" s="29"/>
      <c r="AC56" s="56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57"/>
      <c r="AP56" s="29"/>
      <c r="AQ56" s="26"/>
    </row>
    <row r="57" spans="2:43" ht="13.5">
      <c r="B57" s="25"/>
      <c r="C57" s="29"/>
      <c r="D57" s="56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57"/>
      <c r="AA57" s="29"/>
      <c r="AB57" s="29"/>
      <c r="AC57" s="56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57"/>
      <c r="AP57" s="29"/>
      <c r="AQ57" s="26"/>
    </row>
    <row r="58" spans="2:43" s="1" customFormat="1">
      <c r="B58" s="38"/>
      <c r="C58" s="39"/>
      <c r="D58" s="58" t="s">
        <v>56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60" t="s">
        <v>57</v>
      </c>
      <c r="S58" s="59"/>
      <c r="T58" s="59"/>
      <c r="U58" s="59"/>
      <c r="V58" s="59"/>
      <c r="W58" s="59"/>
      <c r="X58" s="59"/>
      <c r="Y58" s="59"/>
      <c r="Z58" s="61"/>
      <c r="AA58" s="39"/>
      <c r="AB58" s="39"/>
      <c r="AC58" s="58" t="s">
        <v>56</v>
      </c>
      <c r="AD58" s="59"/>
      <c r="AE58" s="59"/>
      <c r="AF58" s="59"/>
      <c r="AG58" s="59"/>
      <c r="AH58" s="59"/>
      <c r="AI58" s="59"/>
      <c r="AJ58" s="59"/>
      <c r="AK58" s="59"/>
      <c r="AL58" s="59"/>
      <c r="AM58" s="60" t="s">
        <v>57</v>
      </c>
      <c r="AN58" s="59"/>
      <c r="AO58" s="61"/>
      <c r="AP58" s="39"/>
      <c r="AQ58" s="40"/>
    </row>
    <row r="59" spans="2:43" ht="13.5">
      <c r="B59" s="25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6"/>
    </row>
    <row r="60" spans="2:43" s="1" customFormat="1">
      <c r="B60" s="38"/>
      <c r="C60" s="39"/>
      <c r="D60" s="53" t="s">
        <v>58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5"/>
      <c r="AA60" s="39"/>
      <c r="AB60" s="39"/>
      <c r="AC60" s="53" t="s">
        <v>59</v>
      </c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5"/>
      <c r="AP60" s="39"/>
      <c r="AQ60" s="40"/>
    </row>
    <row r="61" spans="2:43" ht="13.5">
      <c r="B61" s="25"/>
      <c r="C61" s="29"/>
      <c r="D61" s="56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57"/>
      <c r="AA61" s="29"/>
      <c r="AB61" s="29"/>
      <c r="AC61" s="56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57"/>
      <c r="AP61" s="29"/>
      <c r="AQ61" s="26"/>
    </row>
    <row r="62" spans="2:43" ht="13.5">
      <c r="B62" s="25"/>
      <c r="C62" s="29"/>
      <c r="D62" s="56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57"/>
      <c r="AA62" s="29"/>
      <c r="AB62" s="29"/>
      <c r="AC62" s="56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57"/>
      <c r="AP62" s="29"/>
      <c r="AQ62" s="26"/>
    </row>
    <row r="63" spans="2:43" ht="13.5">
      <c r="B63" s="25"/>
      <c r="C63" s="29"/>
      <c r="D63" s="56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57"/>
      <c r="AA63" s="29"/>
      <c r="AB63" s="29"/>
      <c r="AC63" s="56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57"/>
      <c r="AP63" s="29"/>
      <c r="AQ63" s="26"/>
    </row>
    <row r="64" spans="2:43" ht="13.5">
      <c r="B64" s="25"/>
      <c r="C64" s="29"/>
      <c r="D64" s="56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57"/>
      <c r="AA64" s="29"/>
      <c r="AB64" s="29"/>
      <c r="AC64" s="56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57"/>
      <c r="AP64" s="29"/>
      <c r="AQ64" s="26"/>
    </row>
    <row r="65" spans="2:43" ht="13.5">
      <c r="B65" s="25"/>
      <c r="C65" s="29"/>
      <c r="D65" s="56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57"/>
      <c r="AA65" s="29"/>
      <c r="AB65" s="29"/>
      <c r="AC65" s="56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57"/>
      <c r="AP65" s="29"/>
      <c r="AQ65" s="26"/>
    </row>
    <row r="66" spans="2:43" ht="13.5">
      <c r="B66" s="25"/>
      <c r="C66" s="29"/>
      <c r="D66" s="56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57"/>
      <c r="AA66" s="29"/>
      <c r="AB66" s="29"/>
      <c r="AC66" s="56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57"/>
      <c r="AP66" s="29"/>
      <c r="AQ66" s="26"/>
    </row>
    <row r="67" spans="2:43" ht="13.5">
      <c r="B67" s="25"/>
      <c r="C67" s="29"/>
      <c r="D67" s="56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57"/>
      <c r="AA67" s="29"/>
      <c r="AB67" s="29"/>
      <c r="AC67" s="56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57"/>
      <c r="AP67" s="29"/>
      <c r="AQ67" s="26"/>
    </row>
    <row r="68" spans="2:43" ht="13.5">
      <c r="B68" s="25"/>
      <c r="C68" s="29"/>
      <c r="D68" s="56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57"/>
      <c r="AA68" s="29"/>
      <c r="AB68" s="29"/>
      <c r="AC68" s="56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57"/>
      <c r="AP68" s="29"/>
      <c r="AQ68" s="26"/>
    </row>
    <row r="69" spans="2:43" s="1" customFormat="1">
      <c r="B69" s="38"/>
      <c r="C69" s="39"/>
      <c r="D69" s="58" t="s">
        <v>56</v>
      </c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60" t="s">
        <v>57</v>
      </c>
      <c r="S69" s="59"/>
      <c r="T69" s="59"/>
      <c r="U69" s="59"/>
      <c r="V69" s="59"/>
      <c r="W69" s="59"/>
      <c r="X69" s="59"/>
      <c r="Y69" s="59"/>
      <c r="Z69" s="61"/>
      <c r="AA69" s="39"/>
      <c r="AB69" s="39"/>
      <c r="AC69" s="58" t="s">
        <v>56</v>
      </c>
      <c r="AD69" s="59"/>
      <c r="AE69" s="59"/>
      <c r="AF69" s="59"/>
      <c r="AG69" s="59"/>
      <c r="AH69" s="59"/>
      <c r="AI69" s="59"/>
      <c r="AJ69" s="59"/>
      <c r="AK69" s="59"/>
      <c r="AL69" s="59"/>
      <c r="AM69" s="60" t="s">
        <v>57</v>
      </c>
      <c r="AN69" s="59"/>
      <c r="AO69" s="61"/>
      <c r="AP69" s="39"/>
      <c r="AQ69" s="40"/>
    </row>
    <row r="70" spans="2:43" s="1" customFormat="1" ht="6.95" customHeight="1"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40"/>
    </row>
    <row r="71" spans="2:43" s="1" customFormat="1" ht="6.9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4"/>
    </row>
    <row r="75" spans="2:43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7"/>
    </row>
    <row r="76" spans="2:43" s="1" customFormat="1" ht="36.950000000000003" customHeight="1">
      <c r="B76" s="38"/>
      <c r="C76" s="217" t="s">
        <v>60</v>
      </c>
      <c r="D76" s="218"/>
      <c r="E76" s="218"/>
      <c r="F76" s="218"/>
      <c r="G76" s="218"/>
      <c r="H76" s="218"/>
      <c r="I76" s="218"/>
      <c r="J76" s="218"/>
      <c r="K76" s="218"/>
      <c r="L76" s="218"/>
      <c r="M76" s="218"/>
      <c r="N76" s="218"/>
      <c r="O76" s="218"/>
      <c r="P76" s="218"/>
      <c r="Q76" s="218"/>
      <c r="R76" s="218"/>
      <c r="S76" s="218"/>
      <c r="T76" s="218"/>
      <c r="U76" s="218"/>
      <c r="V76" s="218"/>
      <c r="W76" s="218"/>
      <c r="X76" s="218"/>
      <c r="Y76" s="218"/>
      <c r="Z76" s="218"/>
      <c r="AA76" s="218"/>
      <c r="AB76" s="218"/>
      <c r="AC76" s="218"/>
      <c r="AD76" s="218"/>
      <c r="AE76" s="218"/>
      <c r="AF76" s="218"/>
      <c r="AG76" s="218"/>
      <c r="AH76" s="218"/>
      <c r="AI76" s="218"/>
      <c r="AJ76" s="218"/>
      <c r="AK76" s="218"/>
      <c r="AL76" s="218"/>
      <c r="AM76" s="218"/>
      <c r="AN76" s="218"/>
      <c r="AO76" s="218"/>
      <c r="AP76" s="218"/>
      <c r="AQ76" s="40"/>
    </row>
    <row r="77" spans="2:43" s="3" customFormat="1" ht="14.45" customHeight="1">
      <c r="B77" s="68"/>
      <c r="C77" s="33" t="s">
        <v>16</v>
      </c>
      <c r="D77" s="69"/>
      <c r="E77" s="69"/>
      <c r="F77" s="69"/>
      <c r="G77" s="69"/>
      <c r="H77" s="69"/>
      <c r="I77" s="69"/>
      <c r="J77" s="69"/>
      <c r="K77" s="69"/>
      <c r="L77" s="69" t="str">
        <f>K5</f>
        <v>JC161101-BON</v>
      </c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70"/>
    </row>
    <row r="78" spans="2:43" s="4" customFormat="1" ht="36.950000000000003" customHeight="1">
      <c r="B78" s="71"/>
      <c r="C78" s="72" t="s">
        <v>19</v>
      </c>
      <c r="D78" s="73"/>
      <c r="E78" s="73"/>
      <c r="F78" s="73"/>
      <c r="G78" s="73"/>
      <c r="H78" s="73"/>
      <c r="I78" s="73"/>
      <c r="J78" s="73"/>
      <c r="K78" s="73"/>
      <c r="L78" s="237" t="str">
        <f>K6</f>
        <v>Modernizace dílenského areálu, SŠTŘ, Nový Bydžov - Hlušice</v>
      </c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8"/>
      <c r="AG78" s="238"/>
      <c r="AH78" s="238"/>
      <c r="AI78" s="238"/>
      <c r="AJ78" s="238"/>
      <c r="AK78" s="238"/>
      <c r="AL78" s="238"/>
      <c r="AM78" s="238"/>
      <c r="AN78" s="238"/>
      <c r="AO78" s="238"/>
      <c r="AP78" s="73"/>
      <c r="AQ78" s="74"/>
    </row>
    <row r="79" spans="2:43" s="1" customFormat="1" ht="6.95" customHeight="1"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40"/>
    </row>
    <row r="80" spans="2:43" s="1" customFormat="1">
      <c r="B80" s="38"/>
      <c r="C80" s="33" t="s">
        <v>26</v>
      </c>
      <c r="D80" s="39"/>
      <c r="E80" s="39"/>
      <c r="F80" s="39"/>
      <c r="G80" s="39"/>
      <c r="H80" s="39"/>
      <c r="I80" s="39"/>
      <c r="J80" s="39"/>
      <c r="K80" s="39"/>
      <c r="L80" s="75" t="str">
        <f>IF(K8="","",K8)</f>
        <v>Hlušice</v>
      </c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3" t="s">
        <v>28</v>
      </c>
      <c r="AJ80" s="39"/>
      <c r="AK80" s="39"/>
      <c r="AL80" s="39"/>
      <c r="AM80" s="76" t="str">
        <f>IF(AN8= "","",AN8)</f>
        <v>21. 11. 2016</v>
      </c>
      <c r="AN80" s="39"/>
      <c r="AO80" s="39"/>
      <c r="AP80" s="39"/>
      <c r="AQ80" s="40"/>
    </row>
    <row r="81" spans="1:89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40"/>
    </row>
    <row r="82" spans="1:89" s="1" customFormat="1">
      <c r="B82" s="38"/>
      <c r="C82" s="33" t="s">
        <v>30</v>
      </c>
      <c r="D82" s="39"/>
      <c r="E82" s="39"/>
      <c r="F82" s="39"/>
      <c r="G82" s="39"/>
      <c r="H82" s="39"/>
      <c r="I82" s="39"/>
      <c r="J82" s="39"/>
      <c r="K82" s="39"/>
      <c r="L82" s="69" t="str">
        <f>IF(E11= "","",E11)</f>
        <v>SŠTŘ, Nový Bydžov, Dr. M. Tyrše 112</v>
      </c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3" t="s">
        <v>36</v>
      </c>
      <c r="AJ82" s="39"/>
      <c r="AK82" s="39"/>
      <c r="AL82" s="39"/>
      <c r="AM82" s="239" t="str">
        <f>IF(E17="","",E17)</f>
        <v xml:space="preserve"> </v>
      </c>
      <c r="AN82" s="239"/>
      <c r="AO82" s="239"/>
      <c r="AP82" s="239"/>
      <c r="AQ82" s="40"/>
      <c r="AS82" s="240" t="s">
        <v>61</v>
      </c>
      <c r="AT82" s="241"/>
      <c r="AU82" s="77"/>
      <c r="AV82" s="77"/>
      <c r="AW82" s="77"/>
      <c r="AX82" s="77"/>
      <c r="AY82" s="77"/>
      <c r="AZ82" s="77"/>
      <c r="BA82" s="77"/>
      <c r="BB82" s="77"/>
      <c r="BC82" s="77"/>
      <c r="BD82" s="78"/>
    </row>
    <row r="83" spans="1:89" s="1" customFormat="1">
      <c r="B83" s="38"/>
      <c r="C83" s="33" t="s">
        <v>34</v>
      </c>
      <c r="D83" s="39"/>
      <c r="E83" s="39"/>
      <c r="F83" s="39"/>
      <c r="G83" s="39"/>
      <c r="H83" s="39"/>
      <c r="I83" s="39"/>
      <c r="J83" s="39"/>
      <c r="K83" s="39"/>
      <c r="L83" s="69" t="str">
        <f>IF(E14= "Vyplň údaj","",E14)</f>
        <v/>
      </c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3" t="s">
        <v>39</v>
      </c>
      <c r="AJ83" s="39"/>
      <c r="AK83" s="39"/>
      <c r="AL83" s="39"/>
      <c r="AM83" s="239" t="str">
        <f>IF(E20="","",E20)</f>
        <v xml:space="preserve"> </v>
      </c>
      <c r="AN83" s="239"/>
      <c r="AO83" s="239"/>
      <c r="AP83" s="239"/>
      <c r="AQ83" s="40"/>
      <c r="AS83" s="242"/>
      <c r="AT83" s="243"/>
      <c r="AU83" s="79"/>
      <c r="AV83" s="79"/>
      <c r="AW83" s="79"/>
      <c r="AX83" s="79"/>
      <c r="AY83" s="79"/>
      <c r="AZ83" s="79"/>
      <c r="BA83" s="79"/>
      <c r="BB83" s="79"/>
      <c r="BC83" s="79"/>
      <c r="BD83" s="80"/>
    </row>
    <row r="84" spans="1:89" s="1" customFormat="1" ht="10.9" customHeight="1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40"/>
      <c r="AS84" s="244"/>
      <c r="AT84" s="245"/>
      <c r="AU84" s="39"/>
      <c r="AV84" s="39"/>
      <c r="AW84" s="39"/>
      <c r="AX84" s="39"/>
      <c r="AY84" s="39"/>
      <c r="AZ84" s="39"/>
      <c r="BA84" s="39"/>
      <c r="BB84" s="39"/>
      <c r="BC84" s="39"/>
      <c r="BD84" s="81"/>
    </row>
    <row r="85" spans="1:89" s="1" customFormat="1" ht="29.25" customHeight="1">
      <c r="B85" s="38"/>
      <c r="C85" s="246" t="s">
        <v>62</v>
      </c>
      <c r="D85" s="247"/>
      <c r="E85" s="247"/>
      <c r="F85" s="247"/>
      <c r="G85" s="247"/>
      <c r="H85" s="82"/>
      <c r="I85" s="248" t="s">
        <v>63</v>
      </c>
      <c r="J85" s="247"/>
      <c r="K85" s="247"/>
      <c r="L85" s="247"/>
      <c r="M85" s="247"/>
      <c r="N85" s="247"/>
      <c r="O85" s="247"/>
      <c r="P85" s="247"/>
      <c r="Q85" s="247"/>
      <c r="R85" s="247"/>
      <c r="S85" s="247"/>
      <c r="T85" s="247"/>
      <c r="U85" s="247"/>
      <c r="V85" s="247"/>
      <c r="W85" s="247"/>
      <c r="X85" s="247"/>
      <c r="Y85" s="247"/>
      <c r="Z85" s="247"/>
      <c r="AA85" s="247"/>
      <c r="AB85" s="247"/>
      <c r="AC85" s="247"/>
      <c r="AD85" s="247"/>
      <c r="AE85" s="247"/>
      <c r="AF85" s="247"/>
      <c r="AG85" s="248" t="s">
        <v>64</v>
      </c>
      <c r="AH85" s="247"/>
      <c r="AI85" s="247"/>
      <c r="AJ85" s="247"/>
      <c r="AK85" s="247"/>
      <c r="AL85" s="247"/>
      <c r="AM85" s="247"/>
      <c r="AN85" s="248" t="s">
        <v>65</v>
      </c>
      <c r="AO85" s="247"/>
      <c r="AP85" s="249"/>
      <c r="AQ85" s="40"/>
      <c r="AS85" s="83" t="s">
        <v>66</v>
      </c>
      <c r="AT85" s="84" t="s">
        <v>67</v>
      </c>
      <c r="AU85" s="84" t="s">
        <v>68</v>
      </c>
      <c r="AV85" s="84" t="s">
        <v>69</v>
      </c>
      <c r="AW85" s="84" t="s">
        <v>70</v>
      </c>
      <c r="AX85" s="84" t="s">
        <v>71</v>
      </c>
      <c r="AY85" s="84" t="s">
        <v>72</v>
      </c>
      <c r="AZ85" s="84" t="s">
        <v>73</v>
      </c>
      <c r="BA85" s="84" t="s">
        <v>74</v>
      </c>
      <c r="BB85" s="84" t="s">
        <v>75</v>
      </c>
      <c r="BC85" s="84" t="s">
        <v>76</v>
      </c>
      <c r="BD85" s="85" t="s">
        <v>77</v>
      </c>
    </row>
    <row r="86" spans="1:89" s="1" customFormat="1" ht="10.9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40"/>
      <c r="AS86" s="86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5"/>
    </row>
    <row r="87" spans="1:89" s="4" customFormat="1" ht="32.450000000000003" customHeight="1">
      <c r="B87" s="71"/>
      <c r="C87" s="87" t="s">
        <v>78</v>
      </c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257">
        <f>ROUND(AG88,2)</f>
        <v>0</v>
      </c>
      <c r="AH87" s="257"/>
      <c r="AI87" s="257"/>
      <c r="AJ87" s="257"/>
      <c r="AK87" s="257"/>
      <c r="AL87" s="257"/>
      <c r="AM87" s="257"/>
      <c r="AN87" s="258">
        <f>SUM(AG87,AT87)</f>
        <v>0</v>
      </c>
      <c r="AO87" s="258"/>
      <c r="AP87" s="258"/>
      <c r="AQ87" s="74"/>
      <c r="AS87" s="89">
        <f>ROUND(AS88,2)</f>
        <v>0</v>
      </c>
      <c r="AT87" s="90">
        <f>ROUND(SUM(AV87:AW87),2)</f>
        <v>0</v>
      </c>
      <c r="AU87" s="91">
        <f>ROUND(AU88,5)</f>
        <v>0</v>
      </c>
      <c r="AV87" s="90">
        <f>ROUND(AZ87*L31,2)</f>
        <v>0</v>
      </c>
      <c r="AW87" s="90">
        <f>ROUND(BA87*L32,2)</f>
        <v>0</v>
      </c>
      <c r="AX87" s="90">
        <f>ROUND(BB87*L31,2)</f>
        <v>0</v>
      </c>
      <c r="AY87" s="90">
        <f>ROUND(BC87*L32,2)</f>
        <v>0</v>
      </c>
      <c r="AZ87" s="90">
        <f>ROUND(AZ88,2)</f>
        <v>0</v>
      </c>
      <c r="BA87" s="90">
        <f>ROUND(BA88,2)</f>
        <v>0</v>
      </c>
      <c r="BB87" s="90">
        <f>ROUND(BB88,2)</f>
        <v>0</v>
      </c>
      <c r="BC87" s="90">
        <f>ROUND(BC88,2)</f>
        <v>0</v>
      </c>
      <c r="BD87" s="92">
        <f>ROUND(BD88,2)</f>
        <v>0</v>
      </c>
      <c r="BS87" s="93" t="s">
        <v>79</v>
      </c>
      <c r="BT87" s="93" t="s">
        <v>80</v>
      </c>
      <c r="BU87" s="94" t="s">
        <v>81</v>
      </c>
      <c r="BV87" s="93" t="s">
        <v>82</v>
      </c>
      <c r="BW87" s="93" t="s">
        <v>83</v>
      </c>
      <c r="BX87" s="93" t="s">
        <v>84</v>
      </c>
    </row>
    <row r="88" spans="1:89" s="5" customFormat="1" ht="22.5" customHeight="1">
      <c r="A88" s="95" t="s">
        <v>85</v>
      </c>
      <c r="B88" s="96"/>
      <c r="C88" s="97"/>
      <c r="D88" s="252" t="s">
        <v>86</v>
      </c>
      <c r="E88" s="252"/>
      <c r="F88" s="252"/>
      <c r="G88" s="252"/>
      <c r="H88" s="252"/>
      <c r="I88" s="98"/>
      <c r="J88" s="252" t="s">
        <v>87</v>
      </c>
      <c r="K88" s="252"/>
      <c r="L88" s="252"/>
      <c r="M88" s="252"/>
      <c r="N88" s="252"/>
      <c r="O88" s="252"/>
      <c r="P88" s="252"/>
      <c r="Q88" s="252"/>
      <c r="R88" s="252"/>
      <c r="S88" s="252"/>
      <c r="T88" s="252"/>
      <c r="U88" s="252"/>
      <c r="V88" s="252"/>
      <c r="W88" s="252"/>
      <c r="X88" s="252"/>
      <c r="Y88" s="252"/>
      <c r="Z88" s="252"/>
      <c r="AA88" s="252"/>
      <c r="AB88" s="252"/>
      <c r="AC88" s="252"/>
      <c r="AD88" s="252"/>
      <c r="AE88" s="252"/>
      <c r="AF88" s="252"/>
      <c r="AG88" s="250">
        <f>'04 - SO - 04 Zpevněné plochy'!M30</f>
        <v>0</v>
      </c>
      <c r="AH88" s="251"/>
      <c r="AI88" s="251"/>
      <c r="AJ88" s="251"/>
      <c r="AK88" s="251"/>
      <c r="AL88" s="251"/>
      <c r="AM88" s="251"/>
      <c r="AN88" s="250">
        <f>SUM(AG88,AT88)</f>
        <v>0</v>
      </c>
      <c r="AO88" s="251"/>
      <c r="AP88" s="251"/>
      <c r="AQ88" s="99"/>
      <c r="AS88" s="100">
        <f>'04 - SO - 04 Zpevněné plochy'!M28</f>
        <v>0</v>
      </c>
      <c r="AT88" s="101">
        <f>ROUND(SUM(AV88:AW88),2)</f>
        <v>0</v>
      </c>
      <c r="AU88" s="102">
        <f>'04 - SO - 04 Zpevněné plochy'!W130</f>
        <v>0</v>
      </c>
      <c r="AV88" s="101">
        <f>'04 - SO - 04 Zpevněné plochy'!M32</f>
        <v>0</v>
      </c>
      <c r="AW88" s="101">
        <f>'04 - SO - 04 Zpevněné plochy'!M33</f>
        <v>0</v>
      </c>
      <c r="AX88" s="101">
        <f>'04 - SO - 04 Zpevněné plochy'!M34</f>
        <v>0</v>
      </c>
      <c r="AY88" s="101">
        <f>'04 - SO - 04 Zpevněné plochy'!M35</f>
        <v>0</v>
      </c>
      <c r="AZ88" s="101">
        <f>'04 - SO - 04 Zpevněné plochy'!H32</f>
        <v>0</v>
      </c>
      <c r="BA88" s="101">
        <f>'04 - SO - 04 Zpevněné plochy'!H33</f>
        <v>0</v>
      </c>
      <c r="BB88" s="101">
        <f>'04 - SO - 04 Zpevněné plochy'!H34</f>
        <v>0</v>
      </c>
      <c r="BC88" s="101">
        <f>'04 - SO - 04 Zpevněné plochy'!H35</f>
        <v>0</v>
      </c>
      <c r="BD88" s="103">
        <f>'04 - SO - 04 Zpevněné plochy'!H36</f>
        <v>0</v>
      </c>
      <c r="BT88" s="104" t="s">
        <v>25</v>
      </c>
      <c r="BV88" s="104" t="s">
        <v>82</v>
      </c>
      <c r="BW88" s="104" t="s">
        <v>88</v>
      </c>
      <c r="BX88" s="104" t="s">
        <v>83</v>
      </c>
    </row>
    <row r="89" spans="1:89" ht="13.5">
      <c r="B89" s="25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6"/>
    </row>
    <row r="90" spans="1:89" s="1" customFormat="1" ht="30" customHeight="1">
      <c r="B90" s="38"/>
      <c r="C90" s="87" t="s">
        <v>89</v>
      </c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258">
        <f>ROUND(SUM(AG91:AG94),2)</f>
        <v>0</v>
      </c>
      <c r="AH90" s="258"/>
      <c r="AI90" s="258"/>
      <c r="AJ90" s="258"/>
      <c r="AK90" s="258"/>
      <c r="AL90" s="258"/>
      <c r="AM90" s="258"/>
      <c r="AN90" s="258">
        <f>ROUND(SUM(AN91:AN94),2)</f>
        <v>0</v>
      </c>
      <c r="AO90" s="258"/>
      <c r="AP90" s="258"/>
      <c r="AQ90" s="40"/>
      <c r="AS90" s="83" t="s">
        <v>90</v>
      </c>
      <c r="AT90" s="84" t="s">
        <v>91</v>
      </c>
      <c r="AU90" s="84" t="s">
        <v>44</v>
      </c>
      <c r="AV90" s="85" t="s">
        <v>67</v>
      </c>
    </row>
    <row r="91" spans="1:89" s="1" customFormat="1" ht="19.899999999999999" customHeight="1">
      <c r="B91" s="38"/>
      <c r="C91" s="39"/>
      <c r="D91" s="105" t="s">
        <v>92</v>
      </c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253">
        <f>ROUND(AG87*AS91,2)</f>
        <v>0</v>
      </c>
      <c r="AH91" s="254"/>
      <c r="AI91" s="254"/>
      <c r="AJ91" s="254"/>
      <c r="AK91" s="254"/>
      <c r="AL91" s="254"/>
      <c r="AM91" s="254"/>
      <c r="AN91" s="254">
        <f>ROUND(AG91+AV91,2)</f>
        <v>0</v>
      </c>
      <c r="AO91" s="254"/>
      <c r="AP91" s="254"/>
      <c r="AQ91" s="40"/>
      <c r="AS91" s="106">
        <v>0</v>
      </c>
      <c r="AT91" s="107" t="s">
        <v>93</v>
      </c>
      <c r="AU91" s="107" t="s">
        <v>45</v>
      </c>
      <c r="AV91" s="108">
        <f>ROUND(IF(AU91="základní",AG91*L31,IF(AU91="snížená",AG91*L32,0)),2)</f>
        <v>0</v>
      </c>
      <c r="BV91" s="21" t="s">
        <v>94</v>
      </c>
      <c r="BY91" s="109">
        <f>IF(AU91="základní",AV91,0)</f>
        <v>0</v>
      </c>
      <c r="BZ91" s="109">
        <f>IF(AU91="snížená",AV91,0)</f>
        <v>0</v>
      </c>
      <c r="CA91" s="109">
        <v>0</v>
      </c>
      <c r="CB91" s="109">
        <v>0</v>
      </c>
      <c r="CC91" s="109">
        <v>0</v>
      </c>
      <c r="CD91" s="109">
        <f>IF(AU91="základní",AG91,0)</f>
        <v>0</v>
      </c>
      <c r="CE91" s="109">
        <f>IF(AU91="snížená",AG91,0)</f>
        <v>0</v>
      </c>
      <c r="CF91" s="109">
        <f>IF(AU91="zákl. přenesená",AG91,0)</f>
        <v>0</v>
      </c>
      <c r="CG91" s="109">
        <f>IF(AU91="sníž. přenesená",AG91,0)</f>
        <v>0</v>
      </c>
      <c r="CH91" s="109">
        <f>IF(AU91="nulová",AG91,0)</f>
        <v>0</v>
      </c>
      <c r="CI91" s="21">
        <f>IF(AU91="základní",1,IF(AU91="snížená",2,IF(AU91="zákl. přenesená",4,IF(AU91="sníž. přenesená",5,3))))</f>
        <v>1</v>
      </c>
      <c r="CJ91" s="21">
        <f>IF(AT91="stavební čast",1,IF(8891="investiční čast",2,3))</f>
        <v>1</v>
      </c>
      <c r="CK91" s="21" t="str">
        <f>IF(D91="Vyplň vlastní","","x")</f>
        <v>x</v>
      </c>
    </row>
    <row r="92" spans="1:89" s="1" customFormat="1" ht="19.899999999999999" customHeight="1">
      <c r="B92" s="38"/>
      <c r="C92" s="39"/>
      <c r="D92" s="255" t="s">
        <v>95</v>
      </c>
      <c r="E92" s="256"/>
      <c r="F92" s="256"/>
      <c r="G92" s="256"/>
      <c r="H92" s="256"/>
      <c r="I92" s="256"/>
      <c r="J92" s="256"/>
      <c r="K92" s="256"/>
      <c r="L92" s="256"/>
      <c r="M92" s="256"/>
      <c r="N92" s="256"/>
      <c r="O92" s="256"/>
      <c r="P92" s="256"/>
      <c r="Q92" s="256"/>
      <c r="R92" s="256"/>
      <c r="S92" s="256"/>
      <c r="T92" s="256"/>
      <c r="U92" s="256"/>
      <c r="V92" s="256"/>
      <c r="W92" s="256"/>
      <c r="X92" s="256"/>
      <c r="Y92" s="256"/>
      <c r="Z92" s="256"/>
      <c r="AA92" s="256"/>
      <c r="AB92" s="256"/>
      <c r="AC92" s="39"/>
      <c r="AD92" s="39"/>
      <c r="AE92" s="39"/>
      <c r="AF92" s="39"/>
      <c r="AG92" s="253">
        <f>AG87*AS92</f>
        <v>0</v>
      </c>
      <c r="AH92" s="254"/>
      <c r="AI92" s="254"/>
      <c r="AJ92" s="254"/>
      <c r="AK92" s="254"/>
      <c r="AL92" s="254"/>
      <c r="AM92" s="254"/>
      <c r="AN92" s="254">
        <f>AG92+AV92</f>
        <v>0</v>
      </c>
      <c r="AO92" s="254"/>
      <c r="AP92" s="254"/>
      <c r="AQ92" s="40"/>
      <c r="AS92" s="110">
        <v>0</v>
      </c>
      <c r="AT92" s="111" t="s">
        <v>93</v>
      </c>
      <c r="AU92" s="111" t="s">
        <v>45</v>
      </c>
      <c r="AV92" s="112">
        <f>ROUND(IF(AU92="nulová",0,IF(OR(AU92="základní",AU92="zákl. přenesená"),AG92*L31,AG92*L32)),2)</f>
        <v>0</v>
      </c>
      <c r="BV92" s="21" t="s">
        <v>96</v>
      </c>
      <c r="BY92" s="109">
        <f>IF(AU92="základní",AV92,0)</f>
        <v>0</v>
      </c>
      <c r="BZ92" s="109">
        <f>IF(AU92="snížená",AV92,0)</f>
        <v>0</v>
      </c>
      <c r="CA92" s="109">
        <f>IF(AU92="zákl. přenesená",AV92,0)</f>
        <v>0</v>
      </c>
      <c r="CB92" s="109">
        <f>IF(AU92="sníž. přenesená",AV92,0)</f>
        <v>0</v>
      </c>
      <c r="CC92" s="109">
        <f>IF(AU92="nulová",AV92,0)</f>
        <v>0</v>
      </c>
      <c r="CD92" s="109">
        <f>IF(AU92="základní",AG92,0)</f>
        <v>0</v>
      </c>
      <c r="CE92" s="109">
        <f>IF(AU92="snížená",AG92,0)</f>
        <v>0</v>
      </c>
      <c r="CF92" s="109">
        <f>IF(AU92="zákl. přenesená",AG92,0)</f>
        <v>0</v>
      </c>
      <c r="CG92" s="109">
        <f>IF(AU92="sníž. přenesená",AG92,0)</f>
        <v>0</v>
      </c>
      <c r="CH92" s="109">
        <f>IF(AU92="nulová",AG92,0)</f>
        <v>0</v>
      </c>
      <c r="CI92" s="21">
        <f>IF(AU92="základní",1,IF(AU92="snížená",2,IF(AU92="zákl. přenesená",4,IF(AU92="sníž. přenesená",5,3))))</f>
        <v>1</v>
      </c>
      <c r="CJ92" s="21">
        <f>IF(AT92="stavební čast",1,IF(8892="investiční čast",2,3))</f>
        <v>1</v>
      </c>
      <c r="CK92" s="21" t="str">
        <f>IF(D92="Vyplň vlastní","","x")</f>
        <v/>
      </c>
    </row>
    <row r="93" spans="1:89" s="1" customFormat="1" ht="19.899999999999999" customHeight="1">
      <c r="B93" s="38"/>
      <c r="C93" s="39"/>
      <c r="D93" s="255" t="s">
        <v>95</v>
      </c>
      <c r="E93" s="256"/>
      <c r="F93" s="256"/>
      <c r="G93" s="256"/>
      <c r="H93" s="256"/>
      <c r="I93" s="256"/>
      <c r="J93" s="256"/>
      <c r="K93" s="256"/>
      <c r="L93" s="256"/>
      <c r="M93" s="256"/>
      <c r="N93" s="256"/>
      <c r="O93" s="256"/>
      <c r="P93" s="256"/>
      <c r="Q93" s="256"/>
      <c r="R93" s="256"/>
      <c r="S93" s="256"/>
      <c r="T93" s="256"/>
      <c r="U93" s="256"/>
      <c r="V93" s="256"/>
      <c r="W93" s="256"/>
      <c r="X93" s="256"/>
      <c r="Y93" s="256"/>
      <c r="Z93" s="256"/>
      <c r="AA93" s="256"/>
      <c r="AB93" s="256"/>
      <c r="AC93" s="39"/>
      <c r="AD93" s="39"/>
      <c r="AE93" s="39"/>
      <c r="AF93" s="39"/>
      <c r="AG93" s="253">
        <f>AG87*AS93</f>
        <v>0</v>
      </c>
      <c r="AH93" s="254"/>
      <c r="AI93" s="254"/>
      <c r="AJ93" s="254"/>
      <c r="AK93" s="254"/>
      <c r="AL93" s="254"/>
      <c r="AM93" s="254"/>
      <c r="AN93" s="254">
        <f>AG93+AV93</f>
        <v>0</v>
      </c>
      <c r="AO93" s="254"/>
      <c r="AP93" s="254"/>
      <c r="AQ93" s="40"/>
      <c r="AS93" s="110">
        <v>0</v>
      </c>
      <c r="AT93" s="111" t="s">
        <v>93</v>
      </c>
      <c r="AU93" s="111" t="s">
        <v>45</v>
      </c>
      <c r="AV93" s="112">
        <f>ROUND(IF(AU93="nulová",0,IF(OR(AU93="základní",AU93="zákl. přenesená"),AG93*L31,AG93*L32)),2)</f>
        <v>0</v>
      </c>
      <c r="BV93" s="21" t="s">
        <v>96</v>
      </c>
      <c r="BY93" s="109">
        <f>IF(AU93="základní",AV93,0)</f>
        <v>0</v>
      </c>
      <c r="BZ93" s="109">
        <f>IF(AU93="snížená",AV93,0)</f>
        <v>0</v>
      </c>
      <c r="CA93" s="109">
        <f>IF(AU93="zákl. přenesená",AV93,0)</f>
        <v>0</v>
      </c>
      <c r="CB93" s="109">
        <f>IF(AU93="sníž. přenesená",AV93,0)</f>
        <v>0</v>
      </c>
      <c r="CC93" s="109">
        <f>IF(AU93="nulová",AV93,0)</f>
        <v>0</v>
      </c>
      <c r="CD93" s="109">
        <f>IF(AU93="základní",AG93,0)</f>
        <v>0</v>
      </c>
      <c r="CE93" s="109">
        <f>IF(AU93="snížená",AG93,0)</f>
        <v>0</v>
      </c>
      <c r="CF93" s="109">
        <f>IF(AU93="zákl. přenesená",AG93,0)</f>
        <v>0</v>
      </c>
      <c r="CG93" s="109">
        <f>IF(AU93="sníž. přenesená",AG93,0)</f>
        <v>0</v>
      </c>
      <c r="CH93" s="109">
        <f>IF(AU93="nulová",AG93,0)</f>
        <v>0</v>
      </c>
      <c r="CI93" s="21">
        <f>IF(AU93="základní",1,IF(AU93="snížená",2,IF(AU93="zákl. přenesená",4,IF(AU93="sníž. přenesená",5,3))))</f>
        <v>1</v>
      </c>
      <c r="CJ93" s="21">
        <f>IF(AT93="stavební čast",1,IF(8893="investiční čast",2,3))</f>
        <v>1</v>
      </c>
      <c r="CK93" s="21" t="str">
        <f>IF(D93="Vyplň vlastní","","x")</f>
        <v/>
      </c>
    </row>
    <row r="94" spans="1:89" s="1" customFormat="1" ht="19.899999999999999" customHeight="1">
      <c r="B94" s="38"/>
      <c r="C94" s="39"/>
      <c r="D94" s="255" t="s">
        <v>95</v>
      </c>
      <c r="E94" s="256"/>
      <c r="F94" s="256"/>
      <c r="G94" s="256"/>
      <c r="H94" s="256"/>
      <c r="I94" s="256"/>
      <c r="J94" s="256"/>
      <c r="K94" s="256"/>
      <c r="L94" s="256"/>
      <c r="M94" s="256"/>
      <c r="N94" s="256"/>
      <c r="O94" s="256"/>
      <c r="P94" s="256"/>
      <c r="Q94" s="256"/>
      <c r="R94" s="256"/>
      <c r="S94" s="256"/>
      <c r="T94" s="256"/>
      <c r="U94" s="256"/>
      <c r="V94" s="256"/>
      <c r="W94" s="256"/>
      <c r="X94" s="256"/>
      <c r="Y94" s="256"/>
      <c r="Z94" s="256"/>
      <c r="AA94" s="256"/>
      <c r="AB94" s="256"/>
      <c r="AC94" s="39"/>
      <c r="AD94" s="39"/>
      <c r="AE94" s="39"/>
      <c r="AF94" s="39"/>
      <c r="AG94" s="253">
        <f>AG87*AS94</f>
        <v>0</v>
      </c>
      <c r="AH94" s="254"/>
      <c r="AI94" s="254"/>
      <c r="AJ94" s="254"/>
      <c r="AK94" s="254"/>
      <c r="AL94" s="254"/>
      <c r="AM94" s="254"/>
      <c r="AN94" s="254">
        <f>AG94+AV94</f>
        <v>0</v>
      </c>
      <c r="AO94" s="254"/>
      <c r="AP94" s="254"/>
      <c r="AQ94" s="40"/>
      <c r="AS94" s="113">
        <v>0</v>
      </c>
      <c r="AT94" s="114" t="s">
        <v>93</v>
      </c>
      <c r="AU94" s="114" t="s">
        <v>45</v>
      </c>
      <c r="AV94" s="115">
        <f>ROUND(IF(AU94="nulová",0,IF(OR(AU94="základní",AU94="zákl. přenesená"),AG94*L31,AG94*L32)),2)</f>
        <v>0</v>
      </c>
      <c r="BV94" s="21" t="s">
        <v>96</v>
      </c>
      <c r="BY94" s="109">
        <f>IF(AU94="základní",AV94,0)</f>
        <v>0</v>
      </c>
      <c r="BZ94" s="109">
        <f>IF(AU94="snížená",AV94,0)</f>
        <v>0</v>
      </c>
      <c r="CA94" s="109">
        <f>IF(AU94="zákl. přenesená",AV94,0)</f>
        <v>0</v>
      </c>
      <c r="CB94" s="109">
        <f>IF(AU94="sníž. přenesená",AV94,0)</f>
        <v>0</v>
      </c>
      <c r="CC94" s="109">
        <f>IF(AU94="nulová",AV94,0)</f>
        <v>0</v>
      </c>
      <c r="CD94" s="109">
        <f>IF(AU94="základní",AG94,0)</f>
        <v>0</v>
      </c>
      <c r="CE94" s="109">
        <f>IF(AU94="snížená",AG94,0)</f>
        <v>0</v>
      </c>
      <c r="CF94" s="109">
        <f>IF(AU94="zákl. přenesená",AG94,0)</f>
        <v>0</v>
      </c>
      <c r="CG94" s="109">
        <f>IF(AU94="sníž. přenesená",AG94,0)</f>
        <v>0</v>
      </c>
      <c r="CH94" s="109">
        <f>IF(AU94="nulová",AG94,0)</f>
        <v>0</v>
      </c>
      <c r="CI94" s="21">
        <f>IF(AU94="základní",1,IF(AU94="snížená",2,IF(AU94="zákl. přenesená",4,IF(AU94="sníž. přenesená",5,3))))</f>
        <v>1</v>
      </c>
      <c r="CJ94" s="21">
        <f>IF(AT94="stavební čast",1,IF(8894="investiční čast",2,3))</f>
        <v>1</v>
      </c>
      <c r="CK94" s="21" t="str">
        <f>IF(D94="Vyplň vlastní","","x")</f>
        <v/>
      </c>
    </row>
    <row r="95" spans="1:89" s="1" customFormat="1" ht="10.9" customHeight="1"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  <c r="AN95" s="39"/>
      <c r="AO95" s="39"/>
      <c r="AP95" s="39"/>
      <c r="AQ95" s="40"/>
    </row>
    <row r="96" spans="1:89" s="1" customFormat="1" ht="30" customHeight="1">
      <c r="B96" s="38"/>
      <c r="C96" s="116" t="s">
        <v>97</v>
      </c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7"/>
      <c r="AA96" s="117"/>
      <c r="AB96" s="117"/>
      <c r="AC96" s="117"/>
      <c r="AD96" s="117"/>
      <c r="AE96" s="117"/>
      <c r="AF96" s="117"/>
      <c r="AG96" s="259">
        <f>ROUND(AG87+AG90,2)</f>
        <v>0</v>
      </c>
      <c r="AH96" s="259"/>
      <c r="AI96" s="259"/>
      <c r="AJ96" s="259"/>
      <c r="AK96" s="259"/>
      <c r="AL96" s="259"/>
      <c r="AM96" s="259"/>
      <c r="AN96" s="259">
        <f>AN87+AN90</f>
        <v>0</v>
      </c>
      <c r="AO96" s="259"/>
      <c r="AP96" s="259"/>
      <c r="AQ96" s="40"/>
    </row>
    <row r="97" spans="2:43" s="1" customFormat="1" ht="6.95" customHeight="1"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4"/>
    </row>
  </sheetData>
  <sheetProtection password="CC35" sheet="1" objects="1" scenarios="1" formatCells="0" formatColumns="0" formatRows="0" sort="0" autoFilter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4 - SO - 04 Zpevněné plochy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49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5"/>
      <c r="C1" s="15"/>
      <c r="D1" s="16" t="s">
        <v>1</v>
      </c>
      <c r="E1" s="15"/>
      <c r="F1" s="17" t="s">
        <v>98</v>
      </c>
      <c r="G1" s="17"/>
      <c r="H1" s="321" t="s">
        <v>99</v>
      </c>
      <c r="I1" s="321"/>
      <c r="J1" s="321"/>
      <c r="K1" s="321"/>
      <c r="L1" s="17" t="s">
        <v>100</v>
      </c>
      <c r="M1" s="15"/>
      <c r="N1" s="15"/>
      <c r="O1" s="16" t="s">
        <v>101</v>
      </c>
      <c r="P1" s="15"/>
      <c r="Q1" s="15"/>
      <c r="R1" s="15"/>
      <c r="S1" s="17" t="s">
        <v>102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5" t="s">
        <v>7</v>
      </c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S2" s="260" t="s">
        <v>8</v>
      </c>
      <c r="T2" s="261"/>
      <c r="U2" s="261"/>
      <c r="V2" s="261"/>
      <c r="W2" s="261"/>
      <c r="X2" s="261"/>
      <c r="Y2" s="261"/>
      <c r="Z2" s="261"/>
      <c r="AA2" s="261"/>
      <c r="AB2" s="261"/>
      <c r="AC2" s="261"/>
      <c r="AT2" s="21" t="s">
        <v>88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103</v>
      </c>
    </row>
    <row r="4" spans="1:66" ht="36.950000000000003" customHeight="1">
      <c r="B4" s="25"/>
      <c r="C4" s="217" t="s">
        <v>104</v>
      </c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6"/>
      <c r="T4" s="27" t="s">
        <v>13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19</v>
      </c>
      <c r="E6" s="29"/>
      <c r="F6" s="262" t="str">
        <f>'Rekapitulace stavby'!K6</f>
        <v>Modernizace dílenského areálu, SŠTŘ, Nový Bydžov - Hlušice</v>
      </c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9"/>
      <c r="R6" s="26"/>
    </row>
    <row r="7" spans="1:66" s="1" customFormat="1" ht="32.85" customHeight="1">
      <c r="B7" s="38"/>
      <c r="C7" s="39"/>
      <c r="D7" s="32" t="s">
        <v>105</v>
      </c>
      <c r="E7" s="39"/>
      <c r="F7" s="223" t="s">
        <v>106</v>
      </c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39"/>
      <c r="R7" s="40"/>
    </row>
    <row r="8" spans="1:66" s="1" customFormat="1" ht="14.45" customHeight="1">
      <c r="B8" s="38"/>
      <c r="C8" s="39"/>
      <c r="D8" s="33" t="s">
        <v>22</v>
      </c>
      <c r="E8" s="39"/>
      <c r="F8" s="31" t="s">
        <v>23</v>
      </c>
      <c r="G8" s="39"/>
      <c r="H8" s="39"/>
      <c r="I8" s="39"/>
      <c r="J8" s="39"/>
      <c r="K8" s="39"/>
      <c r="L8" s="39"/>
      <c r="M8" s="33" t="s">
        <v>24</v>
      </c>
      <c r="N8" s="39"/>
      <c r="O8" s="31" t="s">
        <v>23</v>
      </c>
      <c r="P8" s="39"/>
      <c r="Q8" s="39"/>
      <c r="R8" s="40"/>
    </row>
    <row r="9" spans="1:66" s="1" customFormat="1" ht="14.45" customHeight="1">
      <c r="B9" s="38"/>
      <c r="C9" s="39"/>
      <c r="D9" s="33" t="s">
        <v>26</v>
      </c>
      <c r="E9" s="39"/>
      <c r="F9" s="31" t="s">
        <v>27</v>
      </c>
      <c r="G9" s="39"/>
      <c r="H9" s="39"/>
      <c r="I9" s="39"/>
      <c r="J9" s="39"/>
      <c r="K9" s="39"/>
      <c r="L9" s="39"/>
      <c r="M9" s="33" t="s">
        <v>28</v>
      </c>
      <c r="N9" s="39"/>
      <c r="O9" s="265" t="str">
        <f>'Rekapitulace stavby'!AN8</f>
        <v>21. 11. 2016</v>
      </c>
      <c r="P9" s="266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30</v>
      </c>
      <c r="E11" s="39"/>
      <c r="F11" s="39"/>
      <c r="G11" s="39"/>
      <c r="H11" s="39"/>
      <c r="I11" s="39"/>
      <c r="J11" s="39"/>
      <c r="K11" s="39"/>
      <c r="L11" s="39"/>
      <c r="M11" s="33" t="s">
        <v>31</v>
      </c>
      <c r="N11" s="39"/>
      <c r="O11" s="221" t="s">
        <v>23</v>
      </c>
      <c r="P11" s="221"/>
      <c r="Q11" s="39"/>
      <c r="R11" s="40"/>
    </row>
    <row r="12" spans="1:66" s="1" customFormat="1" ht="18" customHeight="1">
      <c r="B12" s="38"/>
      <c r="C12" s="39"/>
      <c r="D12" s="39"/>
      <c r="E12" s="31" t="s">
        <v>32</v>
      </c>
      <c r="F12" s="39"/>
      <c r="G12" s="39"/>
      <c r="H12" s="39"/>
      <c r="I12" s="39"/>
      <c r="J12" s="39"/>
      <c r="K12" s="39"/>
      <c r="L12" s="39"/>
      <c r="M12" s="33" t="s">
        <v>33</v>
      </c>
      <c r="N12" s="39"/>
      <c r="O12" s="221" t="s">
        <v>23</v>
      </c>
      <c r="P12" s="221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34</v>
      </c>
      <c r="E14" s="39"/>
      <c r="F14" s="39"/>
      <c r="G14" s="39"/>
      <c r="H14" s="39"/>
      <c r="I14" s="39"/>
      <c r="J14" s="39"/>
      <c r="K14" s="39"/>
      <c r="L14" s="39"/>
      <c r="M14" s="33" t="s">
        <v>31</v>
      </c>
      <c r="N14" s="39"/>
      <c r="O14" s="267" t="str">
        <f>IF('Rekapitulace stavby'!AN13="","",'Rekapitulace stavby'!AN13)</f>
        <v>Vyplň údaj</v>
      </c>
      <c r="P14" s="221"/>
      <c r="Q14" s="39"/>
      <c r="R14" s="40"/>
    </row>
    <row r="15" spans="1:66" s="1" customFormat="1" ht="18" customHeight="1">
      <c r="B15" s="38"/>
      <c r="C15" s="39"/>
      <c r="D15" s="39"/>
      <c r="E15" s="267" t="str">
        <f>IF('Rekapitulace stavby'!E14="","",'Rekapitulace stavby'!E14)</f>
        <v>Vyplň údaj</v>
      </c>
      <c r="F15" s="268"/>
      <c r="G15" s="268"/>
      <c r="H15" s="268"/>
      <c r="I15" s="268"/>
      <c r="J15" s="268"/>
      <c r="K15" s="268"/>
      <c r="L15" s="268"/>
      <c r="M15" s="33" t="s">
        <v>33</v>
      </c>
      <c r="N15" s="39"/>
      <c r="O15" s="267" t="str">
        <f>IF('Rekapitulace stavby'!AN14="","",'Rekapitulace stavby'!AN14)</f>
        <v>Vyplň údaj</v>
      </c>
      <c r="P15" s="221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36</v>
      </c>
      <c r="E17" s="39"/>
      <c r="F17" s="39"/>
      <c r="G17" s="39"/>
      <c r="H17" s="39"/>
      <c r="I17" s="39"/>
      <c r="J17" s="39"/>
      <c r="K17" s="39"/>
      <c r="L17" s="39"/>
      <c r="M17" s="33" t="s">
        <v>31</v>
      </c>
      <c r="N17" s="39"/>
      <c r="O17" s="221" t="str">
        <f>IF('Rekapitulace stavby'!AN16="","",'Rekapitulace stavby'!AN16)</f>
        <v/>
      </c>
      <c r="P17" s="221"/>
      <c r="Q17" s="39"/>
      <c r="R17" s="40"/>
    </row>
    <row r="18" spans="2:18" s="1" customFormat="1" ht="18" customHeight="1">
      <c r="B18" s="38"/>
      <c r="C18" s="39"/>
      <c r="D18" s="39"/>
      <c r="E18" s="31" t="str">
        <f>IF('Rekapitulace stavby'!E17="","",'Rekapitulace stavby'!E17)</f>
        <v xml:space="preserve"> </v>
      </c>
      <c r="F18" s="39"/>
      <c r="G18" s="39"/>
      <c r="H18" s="39"/>
      <c r="I18" s="39"/>
      <c r="J18" s="39"/>
      <c r="K18" s="39"/>
      <c r="L18" s="39"/>
      <c r="M18" s="33" t="s">
        <v>33</v>
      </c>
      <c r="N18" s="39"/>
      <c r="O18" s="221" t="str">
        <f>IF('Rekapitulace stavby'!AN17="","",'Rekapitulace stavby'!AN17)</f>
        <v/>
      </c>
      <c r="P18" s="221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39</v>
      </c>
      <c r="E20" s="39"/>
      <c r="F20" s="39"/>
      <c r="G20" s="39"/>
      <c r="H20" s="39"/>
      <c r="I20" s="39"/>
      <c r="J20" s="39"/>
      <c r="K20" s="39"/>
      <c r="L20" s="39"/>
      <c r="M20" s="33" t="s">
        <v>31</v>
      </c>
      <c r="N20" s="39"/>
      <c r="O20" s="221" t="s">
        <v>23</v>
      </c>
      <c r="P20" s="221"/>
      <c r="Q20" s="39"/>
      <c r="R20" s="40"/>
    </row>
    <row r="21" spans="2:18" s="1" customFormat="1" ht="18" customHeight="1">
      <c r="B21" s="38"/>
      <c r="C21" s="39"/>
      <c r="D21" s="39"/>
      <c r="E21" s="31" t="s">
        <v>107</v>
      </c>
      <c r="F21" s="39"/>
      <c r="G21" s="39"/>
      <c r="H21" s="39"/>
      <c r="I21" s="39"/>
      <c r="J21" s="39"/>
      <c r="K21" s="39"/>
      <c r="L21" s="39"/>
      <c r="M21" s="33" t="s">
        <v>33</v>
      </c>
      <c r="N21" s="39"/>
      <c r="O21" s="221" t="s">
        <v>23</v>
      </c>
      <c r="P21" s="221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40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26" t="s">
        <v>23</v>
      </c>
      <c r="F24" s="226"/>
      <c r="G24" s="226"/>
      <c r="H24" s="226"/>
      <c r="I24" s="226"/>
      <c r="J24" s="226"/>
      <c r="K24" s="226"/>
      <c r="L24" s="226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19" t="s">
        <v>108</v>
      </c>
      <c r="E27" s="39"/>
      <c r="F27" s="39"/>
      <c r="G27" s="39"/>
      <c r="H27" s="39"/>
      <c r="I27" s="39"/>
      <c r="J27" s="39"/>
      <c r="K27" s="39"/>
      <c r="L27" s="39"/>
      <c r="M27" s="227">
        <f>N88</f>
        <v>0</v>
      </c>
      <c r="N27" s="227"/>
      <c r="O27" s="227"/>
      <c r="P27" s="227"/>
      <c r="Q27" s="39"/>
      <c r="R27" s="40"/>
    </row>
    <row r="28" spans="2:18" s="1" customFormat="1" ht="14.45" customHeight="1">
      <c r="B28" s="38"/>
      <c r="C28" s="39"/>
      <c r="D28" s="37" t="s">
        <v>92</v>
      </c>
      <c r="E28" s="39"/>
      <c r="F28" s="39"/>
      <c r="G28" s="39"/>
      <c r="H28" s="39"/>
      <c r="I28" s="39"/>
      <c r="J28" s="39"/>
      <c r="K28" s="39"/>
      <c r="L28" s="39"/>
      <c r="M28" s="227">
        <f>N105</f>
        <v>0</v>
      </c>
      <c r="N28" s="227"/>
      <c r="O28" s="227"/>
      <c r="P28" s="227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43</v>
      </c>
      <c r="E30" s="39"/>
      <c r="F30" s="39"/>
      <c r="G30" s="39"/>
      <c r="H30" s="39"/>
      <c r="I30" s="39"/>
      <c r="J30" s="39"/>
      <c r="K30" s="39"/>
      <c r="L30" s="39"/>
      <c r="M30" s="269">
        <f>ROUND(M27+M28,2)</f>
        <v>0</v>
      </c>
      <c r="N30" s="264"/>
      <c r="O30" s="264"/>
      <c r="P30" s="264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44</v>
      </c>
      <c r="E32" s="45" t="s">
        <v>45</v>
      </c>
      <c r="F32" s="46">
        <v>0.21</v>
      </c>
      <c r="G32" s="121" t="s">
        <v>46</v>
      </c>
      <c r="H32" s="270">
        <f>ROUND((((SUM(BE105:BE112)+SUM(BE130:BE494))+SUM(BE496:BE498))),2)</f>
        <v>0</v>
      </c>
      <c r="I32" s="264"/>
      <c r="J32" s="264"/>
      <c r="K32" s="39"/>
      <c r="L32" s="39"/>
      <c r="M32" s="270">
        <f>ROUND(((ROUND((SUM(BE105:BE112)+SUM(BE130:BE494)), 2)*F32)+SUM(BE496:BE498)*F32),2)</f>
        <v>0</v>
      </c>
      <c r="N32" s="264"/>
      <c r="O32" s="264"/>
      <c r="P32" s="264"/>
      <c r="Q32" s="39"/>
      <c r="R32" s="40"/>
    </row>
    <row r="33" spans="2:18" s="1" customFormat="1" ht="14.45" customHeight="1">
      <c r="B33" s="38"/>
      <c r="C33" s="39"/>
      <c r="D33" s="39"/>
      <c r="E33" s="45" t="s">
        <v>47</v>
      </c>
      <c r="F33" s="46">
        <v>0.15</v>
      </c>
      <c r="G33" s="121" t="s">
        <v>46</v>
      </c>
      <c r="H33" s="270">
        <f>ROUND((((SUM(BF105:BF112)+SUM(BF130:BF494))+SUM(BF496:BF498))),2)</f>
        <v>0</v>
      </c>
      <c r="I33" s="264"/>
      <c r="J33" s="264"/>
      <c r="K33" s="39"/>
      <c r="L33" s="39"/>
      <c r="M33" s="270">
        <f>ROUND(((ROUND((SUM(BF105:BF112)+SUM(BF130:BF494)), 2)*F33)+SUM(BF496:BF498)*F33),2)</f>
        <v>0</v>
      </c>
      <c r="N33" s="264"/>
      <c r="O33" s="264"/>
      <c r="P33" s="264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48</v>
      </c>
      <c r="F34" s="46">
        <v>0.21</v>
      </c>
      <c r="G34" s="121" t="s">
        <v>46</v>
      </c>
      <c r="H34" s="270">
        <f>ROUND((((SUM(BG105:BG112)+SUM(BG130:BG494))+SUM(BG496:BG498))),2)</f>
        <v>0</v>
      </c>
      <c r="I34" s="264"/>
      <c r="J34" s="264"/>
      <c r="K34" s="39"/>
      <c r="L34" s="39"/>
      <c r="M34" s="270">
        <v>0</v>
      </c>
      <c r="N34" s="264"/>
      <c r="O34" s="264"/>
      <c r="P34" s="264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49</v>
      </c>
      <c r="F35" s="46">
        <v>0.15</v>
      </c>
      <c r="G35" s="121" t="s">
        <v>46</v>
      </c>
      <c r="H35" s="270">
        <f>ROUND((((SUM(BH105:BH112)+SUM(BH130:BH494))+SUM(BH496:BH498))),2)</f>
        <v>0</v>
      </c>
      <c r="I35" s="264"/>
      <c r="J35" s="264"/>
      <c r="K35" s="39"/>
      <c r="L35" s="39"/>
      <c r="M35" s="270">
        <v>0</v>
      </c>
      <c r="N35" s="264"/>
      <c r="O35" s="264"/>
      <c r="P35" s="264"/>
      <c r="Q35" s="39"/>
      <c r="R35" s="40"/>
    </row>
    <row r="36" spans="2:18" s="1" customFormat="1" ht="14.45" hidden="1" customHeight="1">
      <c r="B36" s="38"/>
      <c r="C36" s="39"/>
      <c r="D36" s="39"/>
      <c r="E36" s="45" t="s">
        <v>50</v>
      </c>
      <c r="F36" s="46">
        <v>0</v>
      </c>
      <c r="G36" s="121" t="s">
        <v>46</v>
      </c>
      <c r="H36" s="270">
        <f>ROUND((((SUM(BI105:BI112)+SUM(BI130:BI494))+SUM(BI496:BI498))),2)</f>
        <v>0</v>
      </c>
      <c r="I36" s="264"/>
      <c r="J36" s="264"/>
      <c r="K36" s="39"/>
      <c r="L36" s="39"/>
      <c r="M36" s="270">
        <v>0</v>
      </c>
      <c r="N36" s="264"/>
      <c r="O36" s="264"/>
      <c r="P36" s="264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51</v>
      </c>
      <c r="E38" s="82"/>
      <c r="F38" s="82"/>
      <c r="G38" s="123" t="s">
        <v>52</v>
      </c>
      <c r="H38" s="124" t="s">
        <v>53</v>
      </c>
      <c r="I38" s="82"/>
      <c r="J38" s="82"/>
      <c r="K38" s="82"/>
      <c r="L38" s="271">
        <f>SUM(M30:M36)</f>
        <v>0</v>
      </c>
      <c r="M38" s="271"/>
      <c r="N38" s="271"/>
      <c r="O38" s="271"/>
      <c r="P38" s="272"/>
      <c r="Q38" s="117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3.5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 ht="13.5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 ht="13.5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 ht="13.5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 ht="13.5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 ht="13.5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 ht="13.5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 ht="13.5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 ht="13.5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>
      <c r="B50" s="38"/>
      <c r="C50" s="39"/>
      <c r="D50" s="53" t="s">
        <v>54</v>
      </c>
      <c r="E50" s="54"/>
      <c r="F50" s="54"/>
      <c r="G50" s="54"/>
      <c r="H50" s="55"/>
      <c r="I50" s="39"/>
      <c r="J50" s="53" t="s">
        <v>55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 ht="13.5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 ht="13.5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 ht="13.5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 ht="13.5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 ht="13.5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 ht="13.5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 ht="13.5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>
      <c r="B59" s="38"/>
      <c r="C59" s="39"/>
      <c r="D59" s="58" t="s">
        <v>56</v>
      </c>
      <c r="E59" s="59"/>
      <c r="F59" s="59"/>
      <c r="G59" s="60" t="s">
        <v>57</v>
      </c>
      <c r="H59" s="61"/>
      <c r="I59" s="39"/>
      <c r="J59" s="58" t="s">
        <v>56</v>
      </c>
      <c r="K59" s="59"/>
      <c r="L59" s="59"/>
      <c r="M59" s="59"/>
      <c r="N59" s="60" t="s">
        <v>57</v>
      </c>
      <c r="O59" s="59"/>
      <c r="P59" s="61"/>
      <c r="Q59" s="39"/>
      <c r="R59" s="40"/>
    </row>
    <row r="60" spans="2:18" ht="13.5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>
      <c r="B61" s="38"/>
      <c r="C61" s="39"/>
      <c r="D61" s="53" t="s">
        <v>58</v>
      </c>
      <c r="E61" s="54"/>
      <c r="F61" s="54"/>
      <c r="G61" s="54"/>
      <c r="H61" s="55"/>
      <c r="I61" s="39"/>
      <c r="J61" s="53" t="s">
        <v>59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 ht="13.5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 ht="13.5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21" ht="13.5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21" ht="13.5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21" ht="13.5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21" ht="13.5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21" ht="13.5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21" s="1" customFormat="1">
      <c r="B70" s="38"/>
      <c r="C70" s="39"/>
      <c r="D70" s="58" t="s">
        <v>56</v>
      </c>
      <c r="E70" s="59"/>
      <c r="F70" s="59"/>
      <c r="G70" s="60" t="s">
        <v>57</v>
      </c>
      <c r="H70" s="61"/>
      <c r="I70" s="39"/>
      <c r="J70" s="58" t="s">
        <v>56</v>
      </c>
      <c r="K70" s="59"/>
      <c r="L70" s="59"/>
      <c r="M70" s="59"/>
      <c r="N70" s="60" t="s">
        <v>57</v>
      </c>
      <c r="O70" s="59"/>
      <c r="P70" s="61"/>
      <c r="Q70" s="39"/>
      <c r="R70" s="40"/>
    </row>
    <row r="71" spans="2:21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5" customHeight="1">
      <c r="B75" s="125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7"/>
    </row>
    <row r="76" spans="2:21" s="1" customFormat="1" ht="36.950000000000003" customHeight="1">
      <c r="B76" s="38"/>
      <c r="C76" s="217" t="s">
        <v>109</v>
      </c>
      <c r="D76" s="218"/>
      <c r="E76" s="218"/>
      <c r="F76" s="218"/>
      <c r="G76" s="218"/>
      <c r="H76" s="218"/>
      <c r="I76" s="218"/>
      <c r="J76" s="218"/>
      <c r="K76" s="218"/>
      <c r="L76" s="218"/>
      <c r="M76" s="218"/>
      <c r="N76" s="218"/>
      <c r="O76" s="218"/>
      <c r="P76" s="218"/>
      <c r="Q76" s="218"/>
      <c r="R76" s="40"/>
      <c r="T76" s="128"/>
      <c r="U76" s="128"/>
    </row>
    <row r="77" spans="2:21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28"/>
      <c r="U77" s="128"/>
    </row>
    <row r="78" spans="2:21" s="1" customFormat="1" ht="30" customHeight="1">
      <c r="B78" s="38"/>
      <c r="C78" s="33" t="s">
        <v>19</v>
      </c>
      <c r="D78" s="39"/>
      <c r="E78" s="39"/>
      <c r="F78" s="262" t="str">
        <f>F6</f>
        <v>Modernizace dílenského areálu, SŠTŘ, Nový Bydžov - Hlušice</v>
      </c>
      <c r="G78" s="263"/>
      <c r="H78" s="263"/>
      <c r="I78" s="263"/>
      <c r="J78" s="263"/>
      <c r="K78" s="263"/>
      <c r="L78" s="263"/>
      <c r="M78" s="263"/>
      <c r="N78" s="263"/>
      <c r="O78" s="263"/>
      <c r="P78" s="263"/>
      <c r="Q78" s="39"/>
      <c r="R78" s="40"/>
      <c r="T78" s="128"/>
      <c r="U78" s="128"/>
    </row>
    <row r="79" spans="2:21" s="1" customFormat="1" ht="36.950000000000003" customHeight="1">
      <c r="B79" s="38"/>
      <c r="C79" s="72" t="s">
        <v>105</v>
      </c>
      <c r="D79" s="39"/>
      <c r="E79" s="39"/>
      <c r="F79" s="237" t="str">
        <f>F7</f>
        <v>04 - SO - 04 Zpevněné plochy</v>
      </c>
      <c r="G79" s="264"/>
      <c r="H79" s="264"/>
      <c r="I79" s="264"/>
      <c r="J79" s="264"/>
      <c r="K79" s="264"/>
      <c r="L79" s="264"/>
      <c r="M79" s="264"/>
      <c r="N79" s="264"/>
      <c r="O79" s="264"/>
      <c r="P79" s="264"/>
      <c r="Q79" s="39"/>
      <c r="R79" s="40"/>
      <c r="T79" s="128"/>
      <c r="U79" s="128"/>
    </row>
    <row r="80" spans="2:21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T80" s="128"/>
      <c r="U80" s="128"/>
    </row>
    <row r="81" spans="2:47" s="1" customFormat="1" ht="18" customHeight="1">
      <c r="B81" s="38"/>
      <c r="C81" s="33" t="s">
        <v>26</v>
      </c>
      <c r="D81" s="39"/>
      <c r="E81" s="39"/>
      <c r="F81" s="31" t="str">
        <f>F9</f>
        <v>Hlušice</v>
      </c>
      <c r="G81" s="39"/>
      <c r="H81" s="39"/>
      <c r="I81" s="39"/>
      <c r="J81" s="39"/>
      <c r="K81" s="33" t="s">
        <v>28</v>
      </c>
      <c r="L81" s="39"/>
      <c r="M81" s="266" t="str">
        <f>IF(O9="","",O9)</f>
        <v>21. 11. 2016</v>
      </c>
      <c r="N81" s="266"/>
      <c r="O81" s="266"/>
      <c r="P81" s="266"/>
      <c r="Q81" s="39"/>
      <c r="R81" s="40"/>
      <c r="T81" s="128"/>
      <c r="U81" s="128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  <c r="T82" s="128"/>
      <c r="U82" s="128"/>
    </row>
    <row r="83" spans="2:47" s="1" customFormat="1">
      <c r="B83" s="38"/>
      <c r="C83" s="33" t="s">
        <v>30</v>
      </c>
      <c r="D83" s="39"/>
      <c r="E83" s="39"/>
      <c r="F83" s="31" t="str">
        <f>E12</f>
        <v>SŠTŘ, Nový Bydžov, Dr. M. Tyrše 112</v>
      </c>
      <c r="G83" s="39"/>
      <c r="H83" s="39"/>
      <c r="I83" s="39"/>
      <c r="J83" s="39"/>
      <c r="K83" s="33" t="s">
        <v>36</v>
      </c>
      <c r="L83" s="39"/>
      <c r="M83" s="221" t="str">
        <f>E18</f>
        <v xml:space="preserve"> </v>
      </c>
      <c r="N83" s="221"/>
      <c r="O83" s="221"/>
      <c r="P83" s="221"/>
      <c r="Q83" s="221"/>
      <c r="R83" s="40"/>
      <c r="T83" s="128"/>
      <c r="U83" s="128"/>
    </row>
    <row r="84" spans="2:47" s="1" customFormat="1" ht="14.45" customHeight="1">
      <c r="B84" s="38"/>
      <c r="C84" s="33" t="s">
        <v>34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39</v>
      </c>
      <c r="L84" s="39"/>
      <c r="M84" s="221" t="str">
        <f>E21</f>
        <v>Hájková Blanka</v>
      </c>
      <c r="N84" s="221"/>
      <c r="O84" s="221"/>
      <c r="P84" s="221"/>
      <c r="Q84" s="221"/>
      <c r="R84" s="40"/>
      <c r="T84" s="128"/>
      <c r="U84" s="128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  <c r="T85" s="128"/>
      <c r="U85" s="128"/>
    </row>
    <row r="86" spans="2:47" s="1" customFormat="1" ht="29.25" customHeight="1">
      <c r="B86" s="38"/>
      <c r="C86" s="273" t="s">
        <v>110</v>
      </c>
      <c r="D86" s="274"/>
      <c r="E86" s="274"/>
      <c r="F86" s="274"/>
      <c r="G86" s="274"/>
      <c r="H86" s="117"/>
      <c r="I86" s="117"/>
      <c r="J86" s="117"/>
      <c r="K86" s="117"/>
      <c r="L86" s="117"/>
      <c r="M86" s="117"/>
      <c r="N86" s="273" t="s">
        <v>111</v>
      </c>
      <c r="O86" s="274"/>
      <c r="P86" s="274"/>
      <c r="Q86" s="274"/>
      <c r="R86" s="40"/>
      <c r="T86" s="128"/>
      <c r="U86" s="128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  <c r="T87" s="128"/>
      <c r="U87" s="128"/>
    </row>
    <row r="88" spans="2:47" s="1" customFormat="1" ht="29.25" customHeight="1">
      <c r="B88" s="38"/>
      <c r="C88" s="129" t="s">
        <v>112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58">
        <f>N130</f>
        <v>0</v>
      </c>
      <c r="O88" s="275"/>
      <c r="P88" s="275"/>
      <c r="Q88" s="275"/>
      <c r="R88" s="40"/>
      <c r="T88" s="128"/>
      <c r="U88" s="128"/>
      <c r="AU88" s="21" t="s">
        <v>113</v>
      </c>
    </row>
    <row r="89" spans="2:47" s="6" customFormat="1" ht="24.95" customHeight="1">
      <c r="B89" s="130"/>
      <c r="C89" s="131"/>
      <c r="D89" s="132" t="s">
        <v>114</v>
      </c>
      <c r="E89" s="131"/>
      <c r="F89" s="131"/>
      <c r="G89" s="131"/>
      <c r="H89" s="131"/>
      <c r="I89" s="131"/>
      <c r="J89" s="131"/>
      <c r="K89" s="131"/>
      <c r="L89" s="131"/>
      <c r="M89" s="131"/>
      <c r="N89" s="276">
        <f>N131</f>
        <v>0</v>
      </c>
      <c r="O89" s="277"/>
      <c r="P89" s="277"/>
      <c r="Q89" s="277"/>
      <c r="R89" s="133"/>
      <c r="T89" s="134"/>
      <c r="U89" s="134"/>
    </row>
    <row r="90" spans="2:47" s="7" customFormat="1" ht="19.899999999999999" customHeight="1">
      <c r="B90" s="135"/>
      <c r="C90" s="136"/>
      <c r="D90" s="105" t="s">
        <v>115</v>
      </c>
      <c r="E90" s="136"/>
      <c r="F90" s="136"/>
      <c r="G90" s="136"/>
      <c r="H90" s="136"/>
      <c r="I90" s="136"/>
      <c r="J90" s="136"/>
      <c r="K90" s="136"/>
      <c r="L90" s="136"/>
      <c r="M90" s="136"/>
      <c r="N90" s="254">
        <f>N132</f>
        <v>0</v>
      </c>
      <c r="O90" s="278"/>
      <c r="P90" s="278"/>
      <c r="Q90" s="278"/>
      <c r="R90" s="137"/>
      <c r="T90" s="138"/>
      <c r="U90" s="138"/>
    </row>
    <row r="91" spans="2:47" s="7" customFormat="1" ht="19.899999999999999" customHeight="1">
      <c r="B91" s="135"/>
      <c r="C91" s="136"/>
      <c r="D91" s="105" t="s">
        <v>116</v>
      </c>
      <c r="E91" s="136"/>
      <c r="F91" s="136"/>
      <c r="G91" s="136"/>
      <c r="H91" s="136"/>
      <c r="I91" s="136"/>
      <c r="J91" s="136"/>
      <c r="K91" s="136"/>
      <c r="L91" s="136"/>
      <c r="M91" s="136"/>
      <c r="N91" s="254">
        <f>N219</f>
        <v>0</v>
      </c>
      <c r="O91" s="278"/>
      <c r="P91" s="278"/>
      <c r="Q91" s="278"/>
      <c r="R91" s="137"/>
      <c r="T91" s="138"/>
      <c r="U91" s="138"/>
    </row>
    <row r="92" spans="2:47" s="7" customFormat="1" ht="19.899999999999999" customHeight="1">
      <c r="B92" s="135"/>
      <c r="C92" s="136"/>
      <c r="D92" s="105" t="s">
        <v>117</v>
      </c>
      <c r="E92" s="136"/>
      <c r="F92" s="136"/>
      <c r="G92" s="136"/>
      <c r="H92" s="136"/>
      <c r="I92" s="136"/>
      <c r="J92" s="136"/>
      <c r="K92" s="136"/>
      <c r="L92" s="136"/>
      <c r="M92" s="136"/>
      <c r="N92" s="254">
        <f>N228</f>
        <v>0</v>
      </c>
      <c r="O92" s="278"/>
      <c r="P92" s="278"/>
      <c r="Q92" s="278"/>
      <c r="R92" s="137"/>
      <c r="T92" s="138"/>
      <c r="U92" s="138"/>
    </row>
    <row r="93" spans="2:47" s="7" customFormat="1" ht="19.899999999999999" customHeight="1">
      <c r="B93" s="135"/>
      <c r="C93" s="136"/>
      <c r="D93" s="105" t="s">
        <v>118</v>
      </c>
      <c r="E93" s="136"/>
      <c r="F93" s="136"/>
      <c r="G93" s="136"/>
      <c r="H93" s="136"/>
      <c r="I93" s="136"/>
      <c r="J93" s="136"/>
      <c r="K93" s="136"/>
      <c r="L93" s="136"/>
      <c r="M93" s="136"/>
      <c r="N93" s="254">
        <f>N238</f>
        <v>0</v>
      </c>
      <c r="O93" s="278"/>
      <c r="P93" s="278"/>
      <c r="Q93" s="278"/>
      <c r="R93" s="137"/>
      <c r="T93" s="138"/>
      <c r="U93" s="138"/>
    </row>
    <row r="94" spans="2:47" s="7" customFormat="1" ht="19.899999999999999" customHeight="1">
      <c r="B94" s="135"/>
      <c r="C94" s="136"/>
      <c r="D94" s="105" t="s">
        <v>119</v>
      </c>
      <c r="E94" s="136"/>
      <c r="F94" s="136"/>
      <c r="G94" s="136"/>
      <c r="H94" s="136"/>
      <c r="I94" s="136"/>
      <c r="J94" s="136"/>
      <c r="K94" s="136"/>
      <c r="L94" s="136"/>
      <c r="M94" s="136"/>
      <c r="N94" s="254">
        <f>N243</f>
        <v>0</v>
      </c>
      <c r="O94" s="278"/>
      <c r="P94" s="278"/>
      <c r="Q94" s="278"/>
      <c r="R94" s="137"/>
      <c r="T94" s="138"/>
      <c r="U94" s="138"/>
    </row>
    <row r="95" spans="2:47" s="7" customFormat="1" ht="19.899999999999999" customHeight="1">
      <c r="B95" s="135"/>
      <c r="C95" s="136"/>
      <c r="D95" s="105" t="s">
        <v>120</v>
      </c>
      <c r="E95" s="136"/>
      <c r="F95" s="136"/>
      <c r="G95" s="136"/>
      <c r="H95" s="136"/>
      <c r="I95" s="136"/>
      <c r="J95" s="136"/>
      <c r="K95" s="136"/>
      <c r="L95" s="136"/>
      <c r="M95" s="136"/>
      <c r="N95" s="254">
        <f>N318</f>
        <v>0</v>
      </c>
      <c r="O95" s="278"/>
      <c r="P95" s="278"/>
      <c r="Q95" s="278"/>
      <c r="R95" s="137"/>
      <c r="T95" s="138"/>
      <c r="U95" s="138"/>
    </row>
    <row r="96" spans="2:47" s="7" customFormat="1" ht="19.899999999999999" customHeight="1">
      <c r="B96" s="135"/>
      <c r="C96" s="136"/>
      <c r="D96" s="105" t="s">
        <v>121</v>
      </c>
      <c r="E96" s="136"/>
      <c r="F96" s="136"/>
      <c r="G96" s="136"/>
      <c r="H96" s="136"/>
      <c r="I96" s="136"/>
      <c r="J96" s="136"/>
      <c r="K96" s="136"/>
      <c r="L96" s="136"/>
      <c r="M96" s="136"/>
      <c r="N96" s="254">
        <f>N335</f>
        <v>0</v>
      </c>
      <c r="O96" s="278"/>
      <c r="P96" s="278"/>
      <c r="Q96" s="278"/>
      <c r="R96" s="137"/>
      <c r="T96" s="138"/>
      <c r="U96" s="138"/>
    </row>
    <row r="97" spans="2:65" s="7" customFormat="1" ht="19.899999999999999" customHeight="1">
      <c r="B97" s="135"/>
      <c r="C97" s="136"/>
      <c r="D97" s="105" t="s">
        <v>122</v>
      </c>
      <c r="E97" s="136"/>
      <c r="F97" s="136"/>
      <c r="G97" s="136"/>
      <c r="H97" s="136"/>
      <c r="I97" s="136"/>
      <c r="J97" s="136"/>
      <c r="K97" s="136"/>
      <c r="L97" s="136"/>
      <c r="M97" s="136"/>
      <c r="N97" s="254">
        <f>N370</f>
        <v>0</v>
      </c>
      <c r="O97" s="278"/>
      <c r="P97" s="278"/>
      <c r="Q97" s="278"/>
      <c r="R97" s="137"/>
      <c r="T97" s="138"/>
      <c r="U97" s="138"/>
    </row>
    <row r="98" spans="2:65" s="7" customFormat="1" ht="14.85" customHeight="1">
      <c r="B98" s="135"/>
      <c r="C98" s="136"/>
      <c r="D98" s="105" t="s">
        <v>123</v>
      </c>
      <c r="E98" s="136"/>
      <c r="F98" s="136"/>
      <c r="G98" s="136"/>
      <c r="H98" s="136"/>
      <c r="I98" s="136"/>
      <c r="J98" s="136"/>
      <c r="K98" s="136"/>
      <c r="L98" s="136"/>
      <c r="M98" s="136"/>
      <c r="N98" s="254">
        <f>N450</f>
        <v>0</v>
      </c>
      <c r="O98" s="278"/>
      <c r="P98" s="278"/>
      <c r="Q98" s="278"/>
      <c r="R98" s="137"/>
      <c r="T98" s="138"/>
      <c r="U98" s="138"/>
    </row>
    <row r="99" spans="2:65" s="7" customFormat="1" ht="19.899999999999999" customHeight="1">
      <c r="B99" s="135"/>
      <c r="C99" s="136"/>
      <c r="D99" s="105" t="s">
        <v>124</v>
      </c>
      <c r="E99" s="136"/>
      <c r="F99" s="136"/>
      <c r="G99" s="136"/>
      <c r="H99" s="136"/>
      <c r="I99" s="136"/>
      <c r="J99" s="136"/>
      <c r="K99" s="136"/>
      <c r="L99" s="136"/>
      <c r="M99" s="136"/>
      <c r="N99" s="254">
        <f>N451</f>
        <v>0</v>
      </c>
      <c r="O99" s="278"/>
      <c r="P99" s="278"/>
      <c r="Q99" s="278"/>
      <c r="R99" s="137"/>
      <c r="T99" s="138"/>
      <c r="U99" s="138"/>
    </row>
    <row r="100" spans="2:65" s="6" customFormat="1" ht="24.95" customHeight="1">
      <c r="B100" s="130"/>
      <c r="C100" s="131"/>
      <c r="D100" s="132" t="s">
        <v>125</v>
      </c>
      <c r="E100" s="131"/>
      <c r="F100" s="131"/>
      <c r="G100" s="131"/>
      <c r="H100" s="131"/>
      <c r="I100" s="131"/>
      <c r="J100" s="131"/>
      <c r="K100" s="131"/>
      <c r="L100" s="131"/>
      <c r="M100" s="131"/>
      <c r="N100" s="276">
        <f>N453</f>
        <v>0</v>
      </c>
      <c r="O100" s="277"/>
      <c r="P100" s="277"/>
      <c r="Q100" s="277"/>
      <c r="R100" s="133"/>
      <c r="T100" s="134"/>
      <c r="U100" s="134"/>
    </row>
    <row r="101" spans="2:65" s="7" customFormat="1" ht="19.899999999999999" customHeight="1">
      <c r="B101" s="135"/>
      <c r="C101" s="136"/>
      <c r="D101" s="105" t="s">
        <v>126</v>
      </c>
      <c r="E101" s="136"/>
      <c r="F101" s="136"/>
      <c r="G101" s="136"/>
      <c r="H101" s="136"/>
      <c r="I101" s="136"/>
      <c r="J101" s="136"/>
      <c r="K101" s="136"/>
      <c r="L101" s="136"/>
      <c r="M101" s="136"/>
      <c r="N101" s="254">
        <f>N454</f>
        <v>0</v>
      </c>
      <c r="O101" s="278"/>
      <c r="P101" s="278"/>
      <c r="Q101" s="278"/>
      <c r="R101" s="137"/>
      <c r="T101" s="138"/>
      <c r="U101" s="138"/>
    </row>
    <row r="102" spans="2:65" s="6" customFormat="1" ht="24.95" customHeight="1">
      <c r="B102" s="130"/>
      <c r="C102" s="131"/>
      <c r="D102" s="132" t="s">
        <v>127</v>
      </c>
      <c r="E102" s="131"/>
      <c r="F102" s="131"/>
      <c r="G102" s="131"/>
      <c r="H102" s="131"/>
      <c r="I102" s="131"/>
      <c r="J102" s="131"/>
      <c r="K102" s="131"/>
      <c r="L102" s="131"/>
      <c r="M102" s="131"/>
      <c r="N102" s="276">
        <f>N482</f>
        <v>0</v>
      </c>
      <c r="O102" s="277"/>
      <c r="P102" s="277"/>
      <c r="Q102" s="277"/>
      <c r="R102" s="133"/>
      <c r="T102" s="134"/>
      <c r="U102" s="134"/>
    </row>
    <row r="103" spans="2:65" s="6" customFormat="1" ht="21.75" customHeight="1">
      <c r="B103" s="130"/>
      <c r="C103" s="131"/>
      <c r="D103" s="132" t="s">
        <v>128</v>
      </c>
      <c r="E103" s="131"/>
      <c r="F103" s="131"/>
      <c r="G103" s="131"/>
      <c r="H103" s="131"/>
      <c r="I103" s="131"/>
      <c r="J103" s="131"/>
      <c r="K103" s="131"/>
      <c r="L103" s="131"/>
      <c r="M103" s="131"/>
      <c r="N103" s="279">
        <f>N495</f>
        <v>0</v>
      </c>
      <c r="O103" s="277"/>
      <c r="P103" s="277"/>
      <c r="Q103" s="277"/>
      <c r="R103" s="133"/>
      <c r="T103" s="134"/>
      <c r="U103" s="134"/>
    </row>
    <row r="104" spans="2:65" s="1" customFormat="1" ht="21.75" customHeight="1"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40"/>
      <c r="T104" s="128"/>
      <c r="U104" s="128"/>
    </row>
    <row r="105" spans="2:65" s="1" customFormat="1" ht="29.25" customHeight="1">
      <c r="B105" s="38"/>
      <c r="C105" s="129" t="s">
        <v>129</v>
      </c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275">
        <f>ROUND(N106+N107+N108+N109+N110+N111,2)</f>
        <v>0</v>
      </c>
      <c r="O105" s="280"/>
      <c r="P105" s="280"/>
      <c r="Q105" s="280"/>
      <c r="R105" s="40"/>
      <c r="T105" s="139"/>
      <c r="U105" s="140" t="s">
        <v>44</v>
      </c>
    </row>
    <row r="106" spans="2:65" s="1" customFormat="1" ht="18" customHeight="1">
      <c r="B106" s="38"/>
      <c r="C106" s="39"/>
      <c r="D106" s="255" t="s">
        <v>130</v>
      </c>
      <c r="E106" s="256"/>
      <c r="F106" s="256"/>
      <c r="G106" s="256"/>
      <c r="H106" s="256"/>
      <c r="I106" s="39"/>
      <c r="J106" s="39"/>
      <c r="K106" s="39"/>
      <c r="L106" s="39"/>
      <c r="M106" s="39"/>
      <c r="N106" s="253">
        <f>ROUND(N88*T106,2)</f>
        <v>0</v>
      </c>
      <c r="O106" s="254"/>
      <c r="P106" s="254"/>
      <c r="Q106" s="254"/>
      <c r="R106" s="40"/>
      <c r="S106" s="141"/>
      <c r="T106" s="142"/>
      <c r="U106" s="143" t="s">
        <v>45</v>
      </c>
      <c r="V106" s="144"/>
      <c r="W106" s="144"/>
      <c r="X106" s="144"/>
      <c r="Y106" s="144"/>
      <c r="Z106" s="144"/>
      <c r="AA106" s="144"/>
      <c r="AB106" s="144"/>
      <c r="AC106" s="144"/>
      <c r="AD106" s="144"/>
      <c r="AE106" s="144"/>
      <c r="AF106" s="144"/>
      <c r="AG106" s="144"/>
      <c r="AH106" s="144"/>
      <c r="AI106" s="144"/>
      <c r="AJ106" s="144"/>
      <c r="AK106" s="144"/>
      <c r="AL106" s="144"/>
      <c r="AM106" s="144"/>
      <c r="AN106" s="144"/>
      <c r="AO106" s="144"/>
      <c r="AP106" s="144"/>
      <c r="AQ106" s="144"/>
      <c r="AR106" s="144"/>
      <c r="AS106" s="144"/>
      <c r="AT106" s="144"/>
      <c r="AU106" s="144"/>
      <c r="AV106" s="144"/>
      <c r="AW106" s="144"/>
      <c r="AX106" s="144"/>
      <c r="AY106" s="145" t="s">
        <v>131</v>
      </c>
      <c r="AZ106" s="144"/>
      <c r="BA106" s="144"/>
      <c r="BB106" s="144"/>
      <c r="BC106" s="144"/>
      <c r="BD106" s="144"/>
      <c r="BE106" s="146">
        <f t="shared" ref="BE106:BE111" si="0">IF(U106="základní",N106,0)</f>
        <v>0</v>
      </c>
      <c r="BF106" s="146">
        <f t="shared" ref="BF106:BF111" si="1">IF(U106="snížená",N106,0)</f>
        <v>0</v>
      </c>
      <c r="BG106" s="146">
        <f t="shared" ref="BG106:BG111" si="2">IF(U106="zákl. přenesená",N106,0)</f>
        <v>0</v>
      </c>
      <c r="BH106" s="146">
        <f t="shared" ref="BH106:BH111" si="3">IF(U106="sníž. přenesená",N106,0)</f>
        <v>0</v>
      </c>
      <c r="BI106" s="146">
        <f t="shared" ref="BI106:BI111" si="4">IF(U106="nulová",N106,0)</f>
        <v>0</v>
      </c>
      <c r="BJ106" s="145" t="s">
        <v>25</v>
      </c>
      <c r="BK106" s="144"/>
      <c r="BL106" s="144"/>
      <c r="BM106" s="144"/>
    </row>
    <row r="107" spans="2:65" s="1" customFormat="1" ht="18" customHeight="1">
      <c r="B107" s="38"/>
      <c r="C107" s="39"/>
      <c r="D107" s="255" t="s">
        <v>132</v>
      </c>
      <c r="E107" s="256"/>
      <c r="F107" s="256"/>
      <c r="G107" s="256"/>
      <c r="H107" s="256"/>
      <c r="I107" s="39"/>
      <c r="J107" s="39"/>
      <c r="K107" s="39"/>
      <c r="L107" s="39"/>
      <c r="M107" s="39"/>
      <c r="N107" s="253">
        <f>ROUND(N88*T107,2)</f>
        <v>0</v>
      </c>
      <c r="O107" s="254"/>
      <c r="P107" s="254"/>
      <c r="Q107" s="254"/>
      <c r="R107" s="40"/>
      <c r="S107" s="141"/>
      <c r="T107" s="142"/>
      <c r="U107" s="143" t="s">
        <v>45</v>
      </c>
      <c r="V107" s="144"/>
      <c r="W107" s="144"/>
      <c r="X107" s="144"/>
      <c r="Y107" s="144"/>
      <c r="Z107" s="144"/>
      <c r="AA107" s="144"/>
      <c r="AB107" s="144"/>
      <c r="AC107" s="144"/>
      <c r="AD107" s="144"/>
      <c r="AE107" s="144"/>
      <c r="AF107" s="144"/>
      <c r="AG107" s="144"/>
      <c r="AH107" s="144"/>
      <c r="AI107" s="144"/>
      <c r="AJ107" s="144"/>
      <c r="AK107" s="144"/>
      <c r="AL107" s="144"/>
      <c r="AM107" s="144"/>
      <c r="AN107" s="144"/>
      <c r="AO107" s="144"/>
      <c r="AP107" s="144"/>
      <c r="AQ107" s="144"/>
      <c r="AR107" s="144"/>
      <c r="AS107" s="144"/>
      <c r="AT107" s="144"/>
      <c r="AU107" s="144"/>
      <c r="AV107" s="144"/>
      <c r="AW107" s="144"/>
      <c r="AX107" s="144"/>
      <c r="AY107" s="145" t="s">
        <v>131</v>
      </c>
      <c r="AZ107" s="144"/>
      <c r="BA107" s="144"/>
      <c r="BB107" s="144"/>
      <c r="BC107" s="144"/>
      <c r="BD107" s="144"/>
      <c r="BE107" s="146">
        <f t="shared" si="0"/>
        <v>0</v>
      </c>
      <c r="BF107" s="146">
        <f t="shared" si="1"/>
        <v>0</v>
      </c>
      <c r="BG107" s="146">
        <f t="shared" si="2"/>
        <v>0</v>
      </c>
      <c r="BH107" s="146">
        <f t="shared" si="3"/>
        <v>0</v>
      </c>
      <c r="BI107" s="146">
        <f t="shared" si="4"/>
        <v>0</v>
      </c>
      <c r="BJ107" s="145" t="s">
        <v>25</v>
      </c>
      <c r="BK107" s="144"/>
      <c r="BL107" s="144"/>
      <c r="BM107" s="144"/>
    </row>
    <row r="108" spans="2:65" s="1" customFormat="1" ht="18" customHeight="1">
      <c r="B108" s="38"/>
      <c r="C108" s="39"/>
      <c r="D108" s="255" t="s">
        <v>133</v>
      </c>
      <c r="E108" s="256"/>
      <c r="F108" s="256"/>
      <c r="G108" s="256"/>
      <c r="H108" s="256"/>
      <c r="I108" s="39"/>
      <c r="J108" s="39"/>
      <c r="K108" s="39"/>
      <c r="L108" s="39"/>
      <c r="M108" s="39"/>
      <c r="N108" s="253">
        <f>ROUND(N88*T108,2)</f>
        <v>0</v>
      </c>
      <c r="O108" s="254"/>
      <c r="P108" s="254"/>
      <c r="Q108" s="254"/>
      <c r="R108" s="40"/>
      <c r="S108" s="141"/>
      <c r="T108" s="142"/>
      <c r="U108" s="143" t="s">
        <v>45</v>
      </c>
      <c r="V108" s="144"/>
      <c r="W108" s="144"/>
      <c r="X108" s="144"/>
      <c r="Y108" s="144"/>
      <c r="Z108" s="144"/>
      <c r="AA108" s="144"/>
      <c r="AB108" s="144"/>
      <c r="AC108" s="144"/>
      <c r="AD108" s="144"/>
      <c r="AE108" s="144"/>
      <c r="AF108" s="144"/>
      <c r="AG108" s="144"/>
      <c r="AH108" s="144"/>
      <c r="AI108" s="144"/>
      <c r="AJ108" s="144"/>
      <c r="AK108" s="144"/>
      <c r="AL108" s="144"/>
      <c r="AM108" s="144"/>
      <c r="AN108" s="144"/>
      <c r="AO108" s="144"/>
      <c r="AP108" s="144"/>
      <c r="AQ108" s="144"/>
      <c r="AR108" s="144"/>
      <c r="AS108" s="144"/>
      <c r="AT108" s="144"/>
      <c r="AU108" s="144"/>
      <c r="AV108" s="144"/>
      <c r="AW108" s="144"/>
      <c r="AX108" s="144"/>
      <c r="AY108" s="145" t="s">
        <v>131</v>
      </c>
      <c r="AZ108" s="144"/>
      <c r="BA108" s="144"/>
      <c r="BB108" s="144"/>
      <c r="BC108" s="144"/>
      <c r="BD108" s="144"/>
      <c r="BE108" s="146">
        <f t="shared" si="0"/>
        <v>0</v>
      </c>
      <c r="BF108" s="146">
        <f t="shared" si="1"/>
        <v>0</v>
      </c>
      <c r="BG108" s="146">
        <f t="shared" si="2"/>
        <v>0</v>
      </c>
      <c r="BH108" s="146">
        <f t="shared" si="3"/>
        <v>0</v>
      </c>
      <c r="BI108" s="146">
        <f t="shared" si="4"/>
        <v>0</v>
      </c>
      <c r="BJ108" s="145" t="s">
        <v>25</v>
      </c>
      <c r="BK108" s="144"/>
      <c r="BL108" s="144"/>
      <c r="BM108" s="144"/>
    </row>
    <row r="109" spans="2:65" s="1" customFormat="1" ht="18" customHeight="1">
      <c r="B109" s="38"/>
      <c r="C109" s="39"/>
      <c r="D109" s="255" t="s">
        <v>134</v>
      </c>
      <c r="E109" s="256"/>
      <c r="F109" s="256"/>
      <c r="G109" s="256"/>
      <c r="H109" s="256"/>
      <c r="I109" s="39"/>
      <c r="J109" s="39"/>
      <c r="K109" s="39"/>
      <c r="L109" s="39"/>
      <c r="M109" s="39"/>
      <c r="N109" s="253">
        <f>ROUND(N88*T109,2)</f>
        <v>0</v>
      </c>
      <c r="O109" s="254"/>
      <c r="P109" s="254"/>
      <c r="Q109" s="254"/>
      <c r="R109" s="40"/>
      <c r="S109" s="141"/>
      <c r="T109" s="142"/>
      <c r="U109" s="143" t="s">
        <v>45</v>
      </c>
      <c r="V109" s="144"/>
      <c r="W109" s="144"/>
      <c r="X109" s="144"/>
      <c r="Y109" s="144"/>
      <c r="Z109" s="144"/>
      <c r="AA109" s="144"/>
      <c r="AB109" s="144"/>
      <c r="AC109" s="144"/>
      <c r="AD109" s="144"/>
      <c r="AE109" s="144"/>
      <c r="AF109" s="144"/>
      <c r="AG109" s="144"/>
      <c r="AH109" s="144"/>
      <c r="AI109" s="144"/>
      <c r="AJ109" s="144"/>
      <c r="AK109" s="144"/>
      <c r="AL109" s="144"/>
      <c r="AM109" s="144"/>
      <c r="AN109" s="144"/>
      <c r="AO109" s="144"/>
      <c r="AP109" s="144"/>
      <c r="AQ109" s="144"/>
      <c r="AR109" s="144"/>
      <c r="AS109" s="144"/>
      <c r="AT109" s="144"/>
      <c r="AU109" s="144"/>
      <c r="AV109" s="144"/>
      <c r="AW109" s="144"/>
      <c r="AX109" s="144"/>
      <c r="AY109" s="145" t="s">
        <v>131</v>
      </c>
      <c r="AZ109" s="144"/>
      <c r="BA109" s="144"/>
      <c r="BB109" s="144"/>
      <c r="BC109" s="144"/>
      <c r="BD109" s="144"/>
      <c r="BE109" s="146">
        <f t="shared" si="0"/>
        <v>0</v>
      </c>
      <c r="BF109" s="146">
        <f t="shared" si="1"/>
        <v>0</v>
      </c>
      <c r="BG109" s="146">
        <f t="shared" si="2"/>
        <v>0</v>
      </c>
      <c r="BH109" s="146">
        <f t="shared" si="3"/>
        <v>0</v>
      </c>
      <c r="BI109" s="146">
        <f t="shared" si="4"/>
        <v>0</v>
      </c>
      <c r="BJ109" s="145" t="s">
        <v>25</v>
      </c>
      <c r="BK109" s="144"/>
      <c r="BL109" s="144"/>
      <c r="BM109" s="144"/>
    </row>
    <row r="110" spans="2:65" s="1" customFormat="1" ht="18" customHeight="1">
      <c r="B110" s="38"/>
      <c r="C110" s="39"/>
      <c r="D110" s="255" t="s">
        <v>135</v>
      </c>
      <c r="E110" s="256"/>
      <c r="F110" s="256"/>
      <c r="G110" s="256"/>
      <c r="H110" s="256"/>
      <c r="I110" s="39"/>
      <c r="J110" s="39"/>
      <c r="K110" s="39"/>
      <c r="L110" s="39"/>
      <c r="M110" s="39"/>
      <c r="N110" s="253">
        <f>ROUND(N88*T110,2)</f>
        <v>0</v>
      </c>
      <c r="O110" s="254"/>
      <c r="P110" s="254"/>
      <c r="Q110" s="254"/>
      <c r="R110" s="40"/>
      <c r="S110" s="141"/>
      <c r="T110" s="142"/>
      <c r="U110" s="143" t="s">
        <v>45</v>
      </c>
      <c r="V110" s="144"/>
      <c r="W110" s="144"/>
      <c r="X110" s="144"/>
      <c r="Y110" s="144"/>
      <c r="Z110" s="144"/>
      <c r="AA110" s="144"/>
      <c r="AB110" s="144"/>
      <c r="AC110" s="144"/>
      <c r="AD110" s="144"/>
      <c r="AE110" s="144"/>
      <c r="AF110" s="144"/>
      <c r="AG110" s="144"/>
      <c r="AH110" s="144"/>
      <c r="AI110" s="144"/>
      <c r="AJ110" s="144"/>
      <c r="AK110" s="144"/>
      <c r="AL110" s="144"/>
      <c r="AM110" s="144"/>
      <c r="AN110" s="144"/>
      <c r="AO110" s="144"/>
      <c r="AP110" s="144"/>
      <c r="AQ110" s="144"/>
      <c r="AR110" s="144"/>
      <c r="AS110" s="144"/>
      <c r="AT110" s="144"/>
      <c r="AU110" s="144"/>
      <c r="AV110" s="144"/>
      <c r="AW110" s="144"/>
      <c r="AX110" s="144"/>
      <c r="AY110" s="145" t="s">
        <v>131</v>
      </c>
      <c r="AZ110" s="144"/>
      <c r="BA110" s="144"/>
      <c r="BB110" s="144"/>
      <c r="BC110" s="144"/>
      <c r="BD110" s="144"/>
      <c r="BE110" s="146">
        <f t="shared" si="0"/>
        <v>0</v>
      </c>
      <c r="BF110" s="146">
        <f t="shared" si="1"/>
        <v>0</v>
      </c>
      <c r="BG110" s="146">
        <f t="shared" si="2"/>
        <v>0</v>
      </c>
      <c r="BH110" s="146">
        <f t="shared" si="3"/>
        <v>0</v>
      </c>
      <c r="BI110" s="146">
        <f t="shared" si="4"/>
        <v>0</v>
      </c>
      <c r="BJ110" s="145" t="s">
        <v>25</v>
      </c>
      <c r="BK110" s="144"/>
      <c r="BL110" s="144"/>
      <c r="BM110" s="144"/>
    </row>
    <row r="111" spans="2:65" s="1" customFormat="1" ht="18" customHeight="1">
      <c r="B111" s="38"/>
      <c r="C111" s="39"/>
      <c r="D111" s="105" t="s">
        <v>136</v>
      </c>
      <c r="E111" s="39"/>
      <c r="F111" s="39"/>
      <c r="G111" s="39"/>
      <c r="H111" s="39"/>
      <c r="I111" s="39"/>
      <c r="J111" s="39"/>
      <c r="K111" s="39"/>
      <c r="L111" s="39"/>
      <c r="M111" s="39"/>
      <c r="N111" s="253">
        <f>ROUND(N88*T111,2)</f>
        <v>0</v>
      </c>
      <c r="O111" s="254"/>
      <c r="P111" s="254"/>
      <c r="Q111" s="254"/>
      <c r="R111" s="40"/>
      <c r="S111" s="141"/>
      <c r="T111" s="147"/>
      <c r="U111" s="148" t="s">
        <v>45</v>
      </c>
      <c r="V111" s="144"/>
      <c r="W111" s="144"/>
      <c r="X111" s="144"/>
      <c r="Y111" s="144"/>
      <c r="Z111" s="144"/>
      <c r="AA111" s="144"/>
      <c r="AB111" s="144"/>
      <c r="AC111" s="144"/>
      <c r="AD111" s="144"/>
      <c r="AE111" s="144"/>
      <c r="AF111" s="144"/>
      <c r="AG111" s="144"/>
      <c r="AH111" s="144"/>
      <c r="AI111" s="144"/>
      <c r="AJ111" s="144"/>
      <c r="AK111" s="144"/>
      <c r="AL111" s="144"/>
      <c r="AM111" s="144"/>
      <c r="AN111" s="144"/>
      <c r="AO111" s="144"/>
      <c r="AP111" s="144"/>
      <c r="AQ111" s="144"/>
      <c r="AR111" s="144"/>
      <c r="AS111" s="144"/>
      <c r="AT111" s="144"/>
      <c r="AU111" s="144"/>
      <c r="AV111" s="144"/>
      <c r="AW111" s="144"/>
      <c r="AX111" s="144"/>
      <c r="AY111" s="145" t="s">
        <v>137</v>
      </c>
      <c r="AZ111" s="144"/>
      <c r="BA111" s="144"/>
      <c r="BB111" s="144"/>
      <c r="BC111" s="144"/>
      <c r="BD111" s="144"/>
      <c r="BE111" s="146">
        <f t="shared" si="0"/>
        <v>0</v>
      </c>
      <c r="BF111" s="146">
        <f t="shared" si="1"/>
        <v>0</v>
      </c>
      <c r="BG111" s="146">
        <f t="shared" si="2"/>
        <v>0</v>
      </c>
      <c r="BH111" s="146">
        <f t="shared" si="3"/>
        <v>0</v>
      </c>
      <c r="BI111" s="146">
        <f t="shared" si="4"/>
        <v>0</v>
      </c>
      <c r="BJ111" s="145" t="s">
        <v>25</v>
      </c>
      <c r="BK111" s="144"/>
      <c r="BL111" s="144"/>
      <c r="BM111" s="144"/>
    </row>
    <row r="112" spans="2:65" s="1" customFormat="1" ht="13.5"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40"/>
      <c r="T112" s="128"/>
      <c r="U112" s="128"/>
    </row>
    <row r="113" spans="2:21" s="1" customFormat="1" ht="29.25" customHeight="1">
      <c r="B113" s="38"/>
      <c r="C113" s="116" t="s">
        <v>97</v>
      </c>
      <c r="D113" s="117"/>
      <c r="E113" s="117"/>
      <c r="F113" s="117"/>
      <c r="G113" s="117"/>
      <c r="H113" s="117"/>
      <c r="I113" s="117"/>
      <c r="J113" s="117"/>
      <c r="K113" s="117"/>
      <c r="L113" s="259">
        <f>ROUND(SUM(N88+N105),2)</f>
        <v>0</v>
      </c>
      <c r="M113" s="259"/>
      <c r="N113" s="259"/>
      <c r="O113" s="259"/>
      <c r="P113" s="259"/>
      <c r="Q113" s="259"/>
      <c r="R113" s="40"/>
      <c r="T113" s="128"/>
      <c r="U113" s="128"/>
    </row>
    <row r="114" spans="2:21" s="1" customFormat="1" ht="6.95" customHeight="1">
      <c r="B114" s="62"/>
      <c r="C114" s="63"/>
      <c r="D114" s="63"/>
      <c r="E114" s="63"/>
      <c r="F114" s="63"/>
      <c r="G114" s="63"/>
      <c r="H114" s="63"/>
      <c r="I114" s="63"/>
      <c r="J114" s="63"/>
      <c r="K114" s="63"/>
      <c r="L114" s="63"/>
      <c r="M114" s="63"/>
      <c r="N114" s="63"/>
      <c r="O114" s="63"/>
      <c r="P114" s="63"/>
      <c r="Q114" s="63"/>
      <c r="R114" s="64"/>
      <c r="T114" s="128"/>
      <c r="U114" s="128"/>
    </row>
    <row r="118" spans="2:21" s="1" customFormat="1" ht="6.95" customHeight="1">
      <c r="B118" s="65"/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  <c r="R118" s="67"/>
    </row>
    <row r="119" spans="2:21" s="1" customFormat="1" ht="36.950000000000003" customHeight="1">
      <c r="B119" s="38"/>
      <c r="C119" s="217" t="s">
        <v>138</v>
      </c>
      <c r="D119" s="264"/>
      <c r="E119" s="264"/>
      <c r="F119" s="264"/>
      <c r="G119" s="264"/>
      <c r="H119" s="264"/>
      <c r="I119" s="264"/>
      <c r="J119" s="264"/>
      <c r="K119" s="264"/>
      <c r="L119" s="264"/>
      <c r="M119" s="264"/>
      <c r="N119" s="264"/>
      <c r="O119" s="264"/>
      <c r="P119" s="264"/>
      <c r="Q119" s="264"/>
      <c r="R119" s="40"/>
    </row>
    <row r="120" spans="2:21" s="1" customFormat="1" ht="6.95" customHeight="1"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40"/>
    </row>
    <row r="121" spans="2:21" s="1" customFormat="1" ht="30" customHeight="1">
      <c r="B121" s="38"/>
      <c r="C121" s="33" t="s">
        <v>19</v>
      </c>
      <c r="D121" s="39"/>
      <c r="E121" s="39"/>
      <c r="F121" s="262" t="str">
        <f>F6</f>
        <v>Modernizace dílenského areálu, SŠTŘ, Nový Bydžov - Hlušice</v>
      </c>
      <c r="G121" s="263"/>
      <c r="H121" s="263"/>
      <c r="I121" s="263"/>
      <c r="J121" s="263"/>
      <c r="K121" s="263"/>
      <c r="L121" s="263"/>
      <c r="M121" s="263"/>
      <c r="N121" s="263"/>
      <c r="O121" s="263"/>
      <c r="P121" s="263"/>
      <c r="Q121" s="39"/>
      <c r="R121" s="40"/>
    </row>
    <row r="122" spans="2:21" s="1" customFormat="1" ht="36.950000000000003" customHeight="1">
      <c r="B122" s="38"/>
      <c r="C122" s="72" t="s">
        <v>105</v>
      </c>
      <c r="D122" s="39"/>
      <c r="E122" s="39"/>
      <c r="F122" s="237" t="str">
        <f>F7</f>
        <v>04 - SO - 04 Zpevněné plochy</v>
      </c>
      <c r="G122" s="264"/>
      <c r="H122" s="264"/>
      <c r="I122" s="264"/>
      <c r="J122" s="264"/>
      <c r="K122" s="264"/>
      <c r="L122" s="264"/>
      <c r="M122" s="264"/>
      <c r="N122" s="264"/>
      <c r="O122" s="264"/>
      <c r="P122" s="264"/>
      <c r="Q122" s="39"/>
      <c r="R122" s="40"/>
    </row>
    <row r="123" spans="2:21" s="1" customFormat="1" ht="6.95" customHeight="1"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40"/>
    </row>
    <row r="124" spans="2:21" s="1" customFormat="1" ht="18" customHeight="1">
      <c r="B124" s="38"/>
      <c r="C124" s="33" t="s">
        <v>26</v>
      </c>
      <c r="D124" s="39"/>
      <c r="E124" s="39"/>
      <c r="F124" s="31" t="str">
        <f>F9</f>
        <v>Hlušice</v>
      </c>
      <c r="G124" s="39"/>
      <c r="H124" s="39"/>
      <c r="I124" s="39"/>
      <c r="J124" s="39"/>
      <c r="K124" s="33" t="s">
        <v>28</v>
      </c>
      <c r="L124" s="39"/>
      <c r="M124" s="266" t="str">
        <f>IF(O9="","",O9)</f>
        <v>21. 11. 2016</v>
      </c>
      <c r="N124" s="266"/>
      <c r="O124" s="266"/>
      <c r="P124" s="266"/>
      <c r="Q124" s="39"/>
      <c r="R124" s="40"/>
    </row>
    <row r="125" spans="2:21" s="1" customFormat="1" ht="6.95" customHeight="1"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40"/>
    </row>
    <row r="126" spans="2:21" s="1" customFormat="1">
      <c r="B126" s="38"/>
      <c r="C126" s="33" t="s">
        <v>30</v>
      </c>
      <c r="D126" s="39"/>
      <c r="E126" s="39"/>
      <c r="F126" s="31" t="str">
        <f>E12</f>
        <v>SŠTŘ, Nový Bydžov, Dr. M. Tyrše 112</v>
      </c>
      <c r="G126" s="39"/>
      <c r="H126" s="39"/>
      <c r="I126" s="39"/>
      <c r="J126" s="39"/>
      <c r="K126" s="33" t="s">
        <v>36</v>
      </c>
      <c r="L126" s="39"/>
      <c r="M126" s="221" t="str">
        <f>E18</f>
        <v xml:space="preserve"> </v>
      </c>
      <c r="N126" s="221"/>
      <c r="O126" s="221"/>
      <c r="P126" s="221"/>
      <c r="Q126" s="221"/>
      <c r="R126" s="40"/>
    </row>
    <row r="127" spans="2:21" s="1" customFormat="1" ht="14.45" customHeight="1">
      <c r="B127" s="38"/>
      <c r="C127" s="33" t="s">
        <v>34</v>
      </c>
      <c r="D127" s="39"/>
      <c r="E127" s="39"/>
      <c r="F127" s="31" t="str">
        <f>IF(E15="","",E15)</f>
        <v>Vyplň údaj</v>
      </c>
      <c r="G127" s="39"/>
      <c r="H127" s="39"/>
      <c r="I127" s="39"/>
      <c r="J127" s="39"/>
      <c r="K127" s="33" t="s">
        <v>39</v>
      </c>
      <c r="L127" s="39"/>
      <c r="M127" s="221" t="str">
        <f>E21</f>
        <v>Hájková Blanka</v>
      </c>
      <c r="N127" s="221"/>
      <c r="O127" s="221"/>
      <c r="P127" s="221"/>
      <c r="Q127" s="221"/>
      <c r="R127" s="40"/>
    </row>
    <row r="128" spans="2:21" s="1" customFormat="1" ht="10.35" customHeight="1"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40"/>
    </row>
    <row r="129" spans="2:65" s="8" customFormat="1" ht="29.25" customHeight="1">
      <c r="B129" s="149"/>
      <c r="C129" s="150" t="s">
        <v>139</v>
      </c>
      <c r="D129" s="151" t="s">
        <v>140</v>
      </c>
      <c r="E129" s="151" t="s">
        <v>62</v>
      </c>
      <c r="F129" s="281" t="s">
        <v>141</v>
      </c>
      <c r="G129" s="281"/>
      <c r="H129" s="281"/>
      <c r="I129" s="281"/>
      <c r="J129" s="151" t="s">
        <v>142</v>
      </c>
      <c r="K129" s="151" t="s">
        <v>143</v>
      </c>
      <c r="L129" s="282" t="s">
        <v>144</v>
      </c>
      <c r="M129" s="282"/>
      <c r="N129" s="281" t="s">
        <v>111</v>
      </c>
      <c r="O129" s="281"/>
      <c r="P129" s="281"/>
      <c r="Q129" s="283"/>
      <c r="R129" s="152"/>
      <c r="T129" s="83" t="s">
        <v>145</v>
      </c>
      <c r="U129" s="84" t="s">
        <v>44</v>
      </c>
      <c r="V129" s="84" t="s">
        <v>146</v>
      </c>
      <c r="W129" s="84" t="s">
        <v>147</v>
      </c>
      <c r="X129" s="84" t="s">
        <v>148</v>
      </c>
      <c r="Y129" s="84" t="s">
        <v>149</v>
      </c>
      <c r="Z129" s="84" t="s">
        <v>150</v>
      </c>
      <c r="AA129" s="85" t="s">
        <v>151</v>
      </c>
    </row>
    <row r="130" spans="2:65" s="1" customFormat="1" ht="29.25" customHeight="1">
      <c r="B130" s="38"/>
      <c r="C130" s="87" t="s">
        <v>108</v>
      </c>
      <c r="D130" s="39"/>
      <c r="E130" s="39"/>
      <c r="F130" s="39"/>
      <c r="G130" s="39"/>
      <c r="H130" s="39"/>
      <c r="I130" s="39"/>
      <c r="J130" s="39"/>
      <c r="K130" s="39"/>
      <c r="L130" s="39"/>
      <c r="M130" s="39"/>
      <c r="N130" s="307">
        <f>BK130</f>
        <v>0</v>
      </c>
      <c r="O130" s="308"/>
      <c r="P130" s="308"/>
      <c r="Q130" s="308"/>
      <c r="R130" s="40"/>
      <c r="T130" s="86"/>
      <c r="U130" s="54"/>
      <c r="V130" s="54"/>
      <c r="W130" s="153">
        <f>W131+W453+W482+W495</f>
        <v>0</v>
      </c>
      <c r="X130" s="54"/>
      <c r="Y130" s="153">
        <f>Y131+Y453+Y482+Y495</f>
        <v>1435.9815748899998</v>
      </c>
      <c r="Z130" s="54"/>
      <c r="AA130" s="154">
        <f>AA131+AA453+AA482+AA495</f>
        <v>981.36202000000003</v>
      </c>
      <c r="AT130" s="21" t="s">
        <v>79</v>
      </c>
      <c r="AU130" s="21" t="s">
        <v>113</v>
      </c>
      <c r="BK130" s="155">
        <f>BK131+BK453+BK482+BK495</f>
        <v>0</v>
      </c>
    </row>
    <row r="131" spans="2:65" s="9" customFormat="1" ht="37.35" customHeight="1">
      <c r="B131" s="156"/>
      <c r="C131" s="157"/>
      <c r="D131" s="158" t="s">
        <v>114</v>
      </c>
      <c r="E131" s="158"/>
      <c r="F131" s="158"/>
      <c r="G131" s="158"/>
      <c r="H131" s="158"/>
      <c r="I131" s="158"/>
      <c r="J131" s="158"/>
      <c r="K131" s="158"/>
      <c r="L131" s="158"/>
      <c r="M131" s="158"/>
      <c r="N131" s="279">
        <f>BK131</f>
        <v>0</v>
      </c>
      <c r="O131" s="276"/>
      <c r="P131" s="276"/>
      <c r="Q131" s="276"/>
      <c r="R131" s="159"/>
      <c r="T131" s="160"/>
      <c r="U131" s="157"/>
      <c r="V131" s="157"/>
      <c r="W131" s="161">
        <f>W132+W219+W228+W238+W243+W318+W335+W370+W451</f>
        <v>0</v>
      </c>
      <c r="X131" s="157"/>
      <c r="Y131" s="161">
        <f>Y132+Y219+Y228+Y238+Y243+Y318+Y335+Y370+Y451</f>
        <v>1435.8344850799999</v>
      </c>
      <c r="Z131" s="157"/>
      <c r="AA131" s="162">
        <f>AA132+AA219+AA228+AA238+AA243+AA318+AA335+AA370+AA451</f>
        <v>981.36202000000003</v>
      </c>
      <c r="AR131" s="163" t="s">
        <v>25</v>
      </c>
      <c r="AT131" s="164" t="s">
        <v>79</v>
      </c>
      <c r="AU131" s="164" t="s">
        <v>80</v>
      </c>
      <c r="AY131" s="163" t="s">
        <v>152</v>
      </c>
      <c r="BK131" s="165">
        <f>BK132+BK219+BK228+BK238+BK243+BK318+BK335+BK370+BK451</f>
        <v>0</v>
      </c>
    </row>
    <row r="132" spans="2:65" s="9" customFormat="1" ht="19.899999999999999" customHeight="1">
      <c r="B132" s="156"/>
      <c r="C132" s="157"/>
      <c r="D132" s="166" t="s">
        <v>115</v>
      </c>
      <c r="E132" s="166"/>
      <c r="F132" s="166"/>
      <c r="G132" s="166"/>
      <c r="H132" s="166"/>
      <c r="I132" s="166"/>
      <c r="J132" s="166"/>
      <c r="K132" s="166"/>
      <c r="L132" s="166"/>
      <c r="M132" s="166"/>
      <c r="N132" s="309">
        <f>BK132</f>
        <v>0</v>
      </c>
      <c r="O132" s="310"/>
      <c r="P132" s="310"/>
      <c r="Q132" s="310"/>
      <c r="R132" s="159"/>
      <c r="T132" s="160"/>
      <c r="U132" s="157"/>
      <c r="V132" s="157"/>
      <c r="W132" s="161">
        <f>SUM(W133:W218)</f>
        <v>0</v>
      </c>
      <c r="X132" s="157"/>
      <c r="Y132" s="161">
        <f>SUM(Y133:Y218)</f>
        <v>9.100018399999998</v>
      </c>
      <c r="Z132" s="157"/>
      <c r="AA132" s="162">
        <f>SUM(AA133:AA218)</f>
        <v>960.89202</v>
      </c>
      <c r="AR132" s="163" t="s">
        <v>25</v>
      </c>
      <c r="AT132" s="164" t="s">
        <v>79</v>
      </c>
      <c r="AU132" s="164" t="s">
        <v>25</v>
      </c>
      <c r="AY132" s="163" t="s">
        <v>152</v>
      </c>
      <c r="BK132" s="165">
        <f>SUM(BK133:BK218)</f>
        <v>0</v>
      </c>
    </row>
    <row r="133" spans="2:65" s="1" customFormat="1" ht="22.5" customHeight="1">
      <c r="B133" s="38"/>
      <c r="C133" s="167" t="s">
        <v>25</v>
      </c>
      <c r="D133" s="167" t="s">
        <v>153</v>
      </c>
      <c r="E133" s="168" t="s">
        <v>154</v>
      </c>
      <c r="F133" s="284" t="s">
        <v>155</v>
      </c>
      <c r="G133" s="284"/>
      <c r="H133" s="284"/>
      <c r="I133" s="284"/>
      <c r="J133" s="169" t="s">
        <v>156</v>
      </c>
      <c r="K133" s="170">
        <v>400</v>
      </c>
      <c r="L133" s="285">
        <v>0</v>
      </c>
      <c r="M133" s="286"/>
      <c r="N133" s="287">
        <f>ROUND(L133*K133,2)</f>
        <v>0</v>
      </c>
      <c r="O133" s="287"/>
      <c r="P133" s="287"/>
      <c r="Q133" s="287"/>
      <c r="R133" s="40"/>
      <c r="T133" s="171" t="s">
        <v>23</v>
      </c>
      <c r="U133" s="47" t="s">
        <v>45</v>
      </c>
      <c r="V133" s="39"/>
      <c r="W133" s="172">
        <f>V133*K133</f>
        <v>0</v>
      </c>
      <c r="X133" s="172">
        <v>0</v>
      </c>
      <c r="Y133" s="172">
        <f>X133*K133</f>
        <v>0</v>
      </c>
      <c r="Z133" s="172">
        <v>0.35499999999999998</v>
      </c>
      <c r="AA133" s="173">
        <f>Z133*K133</f>
        <v>142</v>
      </c>
      <c r="AR133" s="21" t="s">
        <v>157</v>
      </c>
      <c r="AT133" s="21" t="s">
        <v>153</v>
      </c>
      <c r="AU133" s="21" t="s">
        <v>103</v>
      </c>
      <c r="AY133" s="21" t="s">
        <v>152</v>
      </c>
      <c r="BE133" s="109">
        <f>IF(U133="základní",N133,0)</f>
        <v>0</v>
      </c>
      <c r="BF133" s="109">
        <f>IF(U133="snížená",N133,0)</f>
        <v>0</v>
      </c>
      <c r="BG133" s="109">
        <f>IF(U133="zákl. přenesená",N133,0)</f>
        <v>0</v>
      </c>
      <c r="BH133" s="109">
        <f>IF(U133="sníž. přenesená",N133,0)</f>
        <v>0</v>
      </c>
      <c r="BI133" s="109">
        <f>IF(U133="nulová",N133,0)</f>
        <v>0</v>
      </c>
      <c r="BJ133" s="21" t="s">
        <v>25</v>
      </c>
      <c r="BK133" s="109">
        <f>ROUND(L133*K133,2)</f>
        <v>0</v>
      </c>
      <c r="BL133" s="21" t="s">
        <v>157</v>
      </c>
      <c r="BM133" s="21" t="s">
        <v>158</v>
      </c>
    </row>
    <row r="134" spans="2:65" s="10" customFormat="1" ht="22.5" customHeight="1">
      <c r="B134" s="174"/>
      <c r="C134" s="175"/>
      <c r="D134" s="175"/>
      <c r="E134" s="176" t="s">
        <v>23</v>
      </c>
      <c r="F134" s="288" t="s">
        <v>159</v>
      </c>
      <c r="G134" s="289"/>
      <c r="H134" s="289"/>
      <c r="I134" s="289"/>
      <c r="J134" s="175"/>
      <c r="K134" s="177" t="s">
        <v>23</v>
      </c>
      <c r="L134" s="175"/>
      <c r="M134" s="175"/>
      <c r="N134" s="175"/>
      <c r="O134" s="175"/>
      <c r="P134" s="175"/>
      <c r="Q134" s="175"/>
      <c r="R134" s="178"/>
      <c r="T134" s="179"/>
      <c r="U134" s="175"/>
      <c r="V134" s="175"/>
      <c r="W134" s="175"/>
      <c r="X134" s="175"/>
      <c r="Y134" s="175"/>
      <c r="Z134" s="175"/>
      <c r="AA134" s="180"/>
      <c r="AT134" s="181" t="s">
        <v>160</v>
      </c>
      <c r="AU134" s="181" t="s">
        <v>103</v>
      </c>
      <c r="AV134" s="10" t="s">
        <v>25</v>
      </c>
      <c r="AW134" s="10" t="s">
        <v>38</v>
      </c>
      <c r="AX134" s="10" t="s">
        <v>80</v>
      </c>
      <c r="AY134" s="181" t="s">
        <v>152</v>
      </c>
    </row>
    <row r="135" spans="2:65" s="11" customFormat="1" ht="22.5" customHeight="1">
      <c r="B135" s="182"/>
      <c r="C135" s="183"/>
      <c r="D135" s="183"/>
      <c r="E135" s="184" t="s">
        <v>23</v>
      </c>
      <c r="F135" s="290" t="s">
        <v>161</v>
      </c>
      <c r="G135" s="291"/>
      <c r="H135" s="291"/>
      <c r="I135" s="291"/>
      <c r="J135" s="183"/>
      <c r="K135" s="185">
        <v>400</v>
      </c>
      <c r="L135" s="183"/>
      <c r="M135" s="183"/>
      <c r="N135" s="183"/>
      <c r="O135" s="183"/>
      <c r="P135" s="183"/>
      <c r="Q135" s="183"/>
      <c r="R135" s="186"/>
      <c r="T135" s="187"/>
      <c r="U135" s="183"/>
      <c r="V135" s="183"/>
      <c r="W135" s="183"/>
      <c r="X135" s="183"/>
      <c r="Y135" s="183"/>
      <c r="Z135" s="183"/>
      <c r="AA135" s="188"/>
      <c r="AT135" s="189" t="s">
        <v>160</v>
      </c>
      <c r="AU135" s="189" t="s">
        <v>103</v>
      </c>
      <c r="AV135" s="11" t="s">
        <v>103</v>
      </c>
      <c r="AW135" s="11" t="s">
        <v>38</v>
      </c>
      <c r="AX135" s="11" t="s">
        <v>25</v>
      </c>
      <c r="AY135" s="189" t="s">
        <v>152</v>
      </c>
    </row>
    <row r="136" spans="2:65" s="1" customFormat="1" ht="31.5" customHeight="1">
      <c r="B136" s="38"/>
      <c r="C136" s="167" t="s">
        <v>103</v>
      </c>
      <c r="D136" s="167" t="s">
        <v>153</v>
      </c>
      <c r="E136" s="168" t="s">
        <v>162</v>
      </c>
      <c r="F136" s="284" t="s">
        <v>163</v>
      </c>
      <c r="G136" s="284"/>
      <c r="H136" s="284"/>
      <c r="I136" s="284"/>
      <c r="J136" s="169" t="s">
        <v>156</v>
      </c>
      <c r="K136" s="170">
        <v>56.805</v>
      </c>
      <c r="L136" s="285">
        <v>0</v>
      </c>
      <c r="M136" s="286"/>
      <c r="N136" s="287">
        <f>ROUND(L136*K136,2)</f>
        <v>0</v>
      </c>
      <c r="O136" s="287"/>
      <c r="P136" s="287"/>
      <c r="Q136" s="287"/>
      <c r="R136" s="40"/>
      <c r="T136" s="171" t="s">
        <v>23</v>
      </c>
      <c r="U136" s="47" t="s">
        <v>45</v>
      </c>
      <c r="V136" s="39"/>
      <c r="W136" s="172">
        <f>V136*K136</f>
        <v>0</v>
      </c>
      <c r="X136" s="172">
        <v>0</v>
      </c>
      <c r="Y136" s="172">
        <f>X136*K136</f>
        <v>0</v>
      </c>
      <c r="Z136" s="172">
        <v>0.22500000000000001</v>
      </c>
      <c r="AA136" s="173">
        <f>Z136*K136</f>
        <v>12.781124999999999</v>
      </c>
      <c r="AR136" s="21" t="s">
        <v>157</v>
      </c>
      <c r="AT136" s="21" t="s">
        <v>153</v>
      </c>
      <c r="AU136" s="21" t="s">
        <v>103</v>
      </c>
      <c r="AY136" s="21" t="s">
        <v>152</v>
      </c>
      <c r="BE136" s="109">
        <f>IF(U136="základní",N136,0)</f>
        <v>0</v>
      </c>
      <c r="BF136" s="109">
        <f>IF(U136="snížená",N136,0)</f>
        <v>0</v>
      </c>
      <c r="BG136" s="109">
        <f>IF(U136="zákl. přenesená",N136,0)</f>
        <v>0</v>
      </c>
      <c r="BH136" s="109">
        <f>IF(U136="sníž. přenesená",N136,0)</f>
        <v>0</v>
      </c>
      <c r="BI136" s="109">
        <f>IF(U136="nulová",N136,0)</f>
        <v>0</v>
      </c>
      <c r="BJ136" s="21" t="s">
        <v>25</v>
      </c>
      <c r="BK136" s="109">
        <f>ROUND(L136*K136,2)</f>
        <v>0</v>
      </c>
      <c r="BL136" s="21" t="s">
        <v>157</v>
      </c>
      <c r="BM136" s="21" t="s">
        <v>164</v>
      </c>
    </row>
    <row r="137" spans="2:65" s="10" customFormat="1" ht="22.5" customHeight="1">
      <c r="B137" s="174"/>
      <c r="C137" s="175"/>
      <c r="D137" s="175"/>
      <c r="E137" s="176" t="s">
        <v>23</v>
      </c>
      <c r="F137" s="288" t="s">
        <v>165</v>
      </c>
      <c r="G137" s="289"/>
      <c r="H137" s="289"/>
      <c r="I137" s="289"/>
      <c r="J137" s="175"/>
      <c r="K137" s="177" t="s">
        <v>23</v>
      </c>
      <c r="L137" s="175"/>
      <c r="M137" s="175"/>
      <c r="N137" s="175"/>
      <c r="O137" s="175"/>
      <c r="P137" s="175"/>
      <c r="Q137" s="175"/>
      <c r="R137" s="178"/>
      <c r="T137" s="179"/>
      <c r="U137" s="175"/>
      <c r="V137" s="175"/>
      <c r="W137" s="175"/>
      <c r="X137" s="175"/>
      <c r="Y137" s="175"/>
      <c r="Z137" s="175"/>
      <c r="AA137" s="180"/>
      <c r="AT137" s="181" t="s">
        <v>160</v>
      </c>
      <c r="AU137" s="181" t="s">
        <v>103</v>
      </c>
      <c r="AV137" s="10" t="s">
        <v>25</v>
      </c>
      <c r="AW137" s="10" t="s">
        <v>38</v>
      </c>
      <c r="AX137" s="10" t="s">
        <v>80</v>
      </c>
      <c r="AY137" s="181" t="s">
        <v>152</v>
      </c>
    </row>
    <row r="138" spans="2:65" s="11" customFormat="1" ht="44.25" customHeight="1">
      <c r="B138" s="182"/>
      <c r="C138" s="183"/>
      <c r="D138" s="183"/>
      <c r="E138" s="184" t="s">
        <v>23</v>
      </c>
      <c r="F138" s="290" t="s">
        <v>166</v>
      </c>
      <c r="G138" s="291"/>
      <c r="H138" s="291"/>
      <c r="I138" s="291"/>
      <c r="J138" s="183"/>
      <c r="K138" s="185">
        <v>31.05</v>
      </c>
      <c r="L138" s="183"/>
      <c r="M138" s="183"/>
      <c r="N138" s="183"/>
      <c r="O138" s="183"/>
      <c r="P138" s="183"/>
      <c r="Q138" s="183"/>
      <c r="R138" s="186"/>
      <c r="T138" s="187"/>
      <c r="U138" s="183"/>
      <c r="V138" s="183"/>
      <c r="W138" s="183"/>
      <c r="X138" s="183"/>
      <c r="Y138" s="183"/>
      <c r="Z138" s="183"/>
      <c r="AA138" s="188"/>
      <c r="AT138" s="189" t="s">
        <v>160</v>
      </c>
      <c r="AU138" s="189" t="s">
        <v>103</v>
      </c>
      <c r="AV138" s="11" t="s">
        <v>103</v>
      </c>
      <c r="AW138" s="11" t="s">
        <v>38</v>
      </c>
      <c r="AX138" s="11" t="s">
        <v>80</v>
      </c>
      <c r="AY138" s="189" t="s">
        <v>152</v>
      </c>
    </row>
    <row r="139" spans="2:65" s="11" customFormat="1" ht="44.25" customHeight="1">
      <c r="B139" s="182"/>
      <c r="C139" s="183"/>
      <c r="D139" s="183"/>
      <c r="E139" s="184" t="s">
        <v>23</v>
      </c>
      <c r="F139" s="290" t="s">
        <v>167</v>
      </c>
      <c r="G139" s="291"/>
      <c r="H139" s="291"/>
      <c r="I139" s="291"/>
      <c r="J139" s="183"/>
      <c r="K139" s="185">
        <v>20.905000000000001</v>
      </c>
      <c r="L139" s="183"/>
      <c r="M139" s="183"/>
      <c r="N139" s="183"/>
      <c r="O139" s="183"/>
      <c r="P139" s="183"/>
      <c r="Q139" s="183"/>
      <c r="R139" s="186"/>
      <c r="T139" s="187"/>
      <c r="U139" s="183"/>
      <c r="V139" s="183"/>
      <c r="W139" s="183"/>
      <c r="X139" s="183"/>
      <c r="Y139" s="183"/>
      <c r="Z139" s="183"/>
      <c r="AA139" s="188"/>
      <c r="AT139" s="189" t="s">
        <v>160</v>
      </c>
      <c r="AU139" s="189" t="s">
        <v>103</v>
      </c>
      <c r="AV139" s="11" t="s">
        <v>103</v>
      </c>
      <c r="AW139" s="11" t="s">
        <v>38</v>
      </c>
      <c r="AX139" s="11" t="s">
        <v>80</v>
      </c>
      <c r="AY139" s="189" t="s">
        <v>152</v>
      </c>
    </row>
    <row r="140" spans="2:65" s="11" customFormat="1" ht="31.5" customHeight="1">
      <c r="B140" s="182"/>
      <c r="C140" s="183"/>
      <c r="D140" s="183"/>
      <c r="E140" s="184" t="s">
        <v>23</v>
      </c>
      <c r="F140" s="290" t="s">
        <v>168</v>
      </c>
      <c r="G140" s="291"/>
      <c r="H140" s="291"/>
      <c r="I140" s="291"/>
      <c r="J140" s="183"/>
      <c r="K140" s="185">
        <v>4.8499999999999996</v>
      </c>
      <c r="L140" s="183"/>
      <c r="M140" s="183"/>
      <c r="N140" s="183"/>
      <c r="O140" s="183"/>
      <c r="P140" s="183"/>
      <c r="Q140" s="183"/>
      <c r="R140" s="186"/>
      <c r="T140" s="187"/>
      <c r="U140" s="183"/>
      <c r="V140" s="183"/>
      <c r="W140" s="183"/>
      <c r="X140" s="183"/>
      <c r="Y140" s="183"/>
      <c r="Z140" s="183"/>
      <c r="AA140" s="188"/>
      <c r="AT140" s="189" t="s">
        <v>160</v>
      </c>
      <c r="AU140" s="189" t="s">
        <v>103</v>
      </c>
      <c r="AV140" s="11" t="s">
        <v>103</v>
      </c>
      <c r="AW140" s="11" t="s">
        <v>38</v>
      </c>
      <c r="AX140" s="11" t="s">
        <v>80</v>
      </c>
      <c r="AY140" s="189" t="s">
        <v>152</v>
      </c>
    </row>
    <row r="141" spans="2:65" s="12" customFormat="1" ht="22.5" customHeight="1">
      <c r="B141" s="190"/>
      <c r="C141" s="191"/>
      <c r="D141" s="191"/>
      <c r="E141" s="192" t="s">
        <v>23</v>
      </c>
      <c r="F141" s="292" t="s">
        <v>169</v>
      </c>
      <c r="G141" s="293"/>
      <c r="H141" s="293"/>
      <c r="I141" s="293"/>
      <c r="J141" s="191"/>
      <c r="K141" s="193">
        <v>56.805</v>
      </c>
      <c r="L141" s="191"/>
      <c r="M141" s="191"/>
      <c r="N141" s="191"/>
      <c r="O141" s="191"/>
      <c r="P141" s="191"/>
      <c r="Q141" s="191"/>
      <c r="R141" s="194"/>
      <c r="T141" s="195"/>
      <c r="U141" s="191"/>
      <c r="V141" s="191"/>
      <c r="W141" s="191"/>
      <c r="X141" s="191"/>
      <c r="Y141" s="191"/>
      <c r="Z141" s="191"/>
      <c r="AA141" s="196"/>
      <c r="AT141" s="197" t="s">
        <v>160</v>
      </c>
      <c r="AU141" s="197" t="s">
        <v>103</v>
      </c>
      <c r="AV141" s="12" t="s">
        <v>157</v>
      </c>
      <c r="AW141" s="12" t="s">
        <v>38</v>
      </c>
      <c r="AX141" s="12" t="s">
        <v>25</v>
      </c>
      <c r="AY141" s="197" t="s">
        <v>152</v>
      </c>
    </row>
    <row r="142" spans="2:65" s="1" customFormat="1" ht="31.5" customHeight="1">
      <c r="B142" s="38"/>
      <c r="C142" s="167" t="s">
        <v>170</v>
      </c>
      <c r="D142" s="167" t="s">
        <v>153</v>
      </c>
      <c r="E142" s="168" t="s">
        <v>171</v>
      </c>
      <c r="F142" s="284" t="s">
        <v>172</v>
      </c>
      <c r="G142" s="284"/>
      <c r="H142" s="284"/>
      <c r="I142" s="284"/>
      <c r="J142" s="169" t="s">
        <v>156</v>
      </c>
      <c r="K142" s="170">
        <v>456.80500000000001</v>
      </c>
      <c r="L142" s="285">
        <v>0</v>
      </c>
      <c r="M142" s="286"/>
      <c r="N142" s="287">
        <f>ROUND(L142*K142,2)</f>
        <v>0</v>
      </c>
      <c r="O142" s="287"/>
      <c r="P142" s="287"/>
      <c r="Q142" s="287"/>
      <c r="R142" s="40"/>
      <c r="T142" s="171" t="s">
        <v>23</v>
      </c>
      <c r="U142" s="47" t="s">
        <v>45</v>
      </c>
      <c r="V142" s="39"/>
      <c r="W142" s="172">
        <f>V142*K142</f>
        <v>0</v>
      </c>
      <c r="X142" s="172">
        <v>0</v>
      </c>
      <c r="Y142" s="172">
        <f>X142*K142</f>
        <v>0</v>
      </c>
      <c r="Z142" s="172">
        <v>0.23499999999999999</v>
      </c>
      <c r="AA142" s="173">
        <f>Z142*K142</f>
        <v>107.349175</v>
      </c>
      <c r="AR142" s="21" t="s">
        <v>157</v>
      </c>
      <c r="AT142" s="21" t="s">
        <v>153</v>
      </c>
      <c r="AU142" s="21" t="s">
        <v>103</v>
      </c>
      <c r="AY142" s="21" t="s">
        <v>152</v>
      </c>
      <c r="BE142" s="109">
        <f>IF(U142="základní",N142,0)</f>
        <v>0</v>
      </c>
      <c r="BF142" s="109">
        <f>IF(U142="snížená",N142,0)</f>
        <v>0</v>
      </c>
      <c r="BG142" s="109">
        <f>IF(U142="zákl. přenesená",N142,0)</f>
        <v>0</v>
      </c>
      <c r="BH142" s="109">
        <f>IF(U142="sníž. přenesená",N142,0)</f>
        <v>0</v>
      </c>
      <c r="BI142" s="109">
        <f>IF(U142="nulová",N142,0)</f>
        <v>0</v>
      </c>
      <c r="BJ142" s="21" t="s">
        <v>25</v>
      </c>
      <c r="BK142" s="109">
        <f>ROUND(L142*K142,2)</f>
        <v>0</v>
      </c>
      <c r="BL142" s="21" t="s">
        <v>157</v>
      </c>
      <c r="BM142" s="21" t="s">
        <v>173</v>
      </c>
    </row>
    <row r="143" spans="2:65" s="10" customFormat="1" ht="22.5" customHeight="1">
      <c r="B143" s="174"/>
      <c r="C143" s="175"/>
      <c r="D143" s="175"/>
      <c r="E143" s="176" t="s">
        <v>23</v>
      </c>
      <c r="F143" s="288" t="s">
        <v>159</v>
      </c>
      <c r="G143" s="289"/>
      <c r="H143" s="289"/>
      <c r="I143" s="289"/>
      <c r="J143" s="175"/>
      <c r="K143" s="177" t="s">
        <v>23</v>
      </c>
      <c r="L143" s="175"/>
      <c r="M143" s="175"/>
      <c r="N143" s="175"/>
      <c r="O143" s="175"/>
      <c r="P143" s="175"/>
      <c r="Q143" s="175"/>
      <c r="R143" s="178"/>
      <c r="T143" s="179"/>
      <c r="U143" s="175"/>
      <c r="V143" s="175"/>
      <c r="W143" s="175"/>
      <c r="X143" s="175"/>
      <c r="Y143" s="175"/>
      <c r="Z143" s="175"/>
      <c r="AA143" s="180"/>
      <c r="AT143" s="181" t="s">
        <v>160</v>
      </c>
      <c r="AU143" s="181" t="s">
        <v>103</v>
      </c>
      <c r="AV143" s="10" t="s">
        <v>25</v>
      </c>
      <c r="AW143" s="10" t="s">
        <v>38</v>
      </c>
      <c r="AX143" s="10" t="s">
        <v>80</v>
      </c>
      <c r="AY143" s="181" t="s">
        <v>152</v>
      </c>
    </row>
    <row r="144" spans="2:65" s="11" customFormat="1" ht="22.5" customHeight="1">
      <c r="B144" s="182"/>
      <c r="C144" s="183"/>
      <c r="D144" s="183"/>
      <c r="E144" s="184" t="s">
        <v>23</v>
      </c>
      <c r="F144" s="290" t="s">
        <v>174</v>
      </c>
      <c r="G144" s="291"/>
      <c r="H144" s="291"/>
      <c r="I144" s="291"/>
      <c r="J144" s="183"/>
      <c r="K144" s="185">
        <v>456.80500000000001</v>
      </c>
      <c r="L144" s="183"/>
      <c r="M144" s="183"/>
      <c r="N144" s="183"/>
      <c r="O144" s="183"/>
      <c r="P144" s="183"/>
      <c r="Q144" s="183"/>
      <c r="R144" s="186"/>
      <c r="T144" s="187"/>
      <c r="U144" s="183"/>
      <c r="V144" s="183"/>
      <c r="W144" s="183"/>
      <c r="X144" s="183"/>
      <c r="Y144" s="183"/>
      <c r="Z144" s="183"/>
      <c r="AA144" s="188"/>
      <c r="AT144" s="189" t="s">
        <v>160</v>
      </c>
      <c r="AU144" s="189" t="s">
        <v>103</v>
      </c>
      <c r="AV144" s="11" t="s">
        <v>103</v>
      </c>
      <c r="AW144" s="11" t="s">
        <v>38</v>
      </c>
      <c r="AX144" s="11" t="s">
        <v>25</v>
      </c>
      <c r="AY144" s="189" t="s">
        <v>152</v>
      </c>
    </row>
    <row r="145" spans="2:65" s="1" customFormat="1" ht="31.5" customHeight="1">
      <c r="B145" s="38"/>
      <c r="C145" s="167" t="s">
        <v>157</v>
      </c>
      <c r="D145" s="167" t="s">
        <v>153</v>
      </c>
      <c r="E145" s="168" t="s">
        <v>175</v>
      </c>
      <c r="F145" s="284" t="s">
        <v>176</v>
      </c>
      <c r="G145" s="284"/>
      <c r="H145" s="284"/>
      <c r="I145" s="284"/>
      <c r="J145" s="169" t="s">
        <v>156</v>
      </c>
      <c r="K145" s="170">
        <v>215.124</v>
      </c>
      <c r="L145" s="285">
        <v>0</v>
      </c>
      <c r="M145" s="286"/>
      <c r="N145" s="287">
        <f>ROUND(L145*K145,2)</f>
        <v>0</v>
      </c>
      <c r="O145" s="287"/>
      <c r="P145" s="287"/>
      <c r="Q145" s="287"/>
      <c r="R145" s="40"/>
      <c r="T145" s="171" t="s">
        <v>23</v>
      </c>
      <c r="U145" s="47" t="s">
        <v>45</v>
      </c>
      <c r="V145" s="39"/>
      <c r="W145" s="172">
        <f>V145*K145</f>
        <v>0</v>
      </c>
      <c r="X145" s="172">
        <v>0</v>
      </c>
      <c r="Y145" s="172">
        <f>X145*K145</f>
        <v>0</v>
      </c>
      <c r="Z145" s="172">
        <v>0.18099999999999999</v>
      </c>
      <c r="AA145" s="173">
        <f>Z145*K145</f>
        <v>38.937443999999999</v>
      </c>
      <c r="AR145" s="21" t="s">
        <v>157</v>
      </c>
      <c r="AT145" s="21" t="s">
        <v>153</v>
      </c>
      <c r="AU145" s="21" t="s">
        <v>103</v>
      </c>
      <c r="AY145" s="21" t="s">
        <v>152</v>
      </c>
      <c r="BE145" s="109">
        <f>IF(U145="základní",N145,0)</f>
        <v>0</v>
      </c>
      <c r="BF145" s="109">
        <f>IF(U145="snížená",N145,0)</f>
        <v>0</v>
      </c>
      <c r="BG145" s="109">
        <f>IF(U145="zákl. přenesená",N145,0)</f>
        <v>0</v>
      </c>
      <c r="BH145" s="109">
        <f>IF(U145="sníž. přenesená",N145,0)</f>
        <v>0</v>
      </c>
      <c r="BI145" s="109">
        <f>IF(U145="nulová",N145,0)</f>
        <v>0</v>
      </c>
      <c r="BJ145" s="21" t="s">
        <v>25</v>
      </c>
      <c r="BK145" s="109">
        <f>ROUND(L145*K145,2)</f>
        <v>0</v>
      </c>
      <c r="BL145" s="21" t="s">
        <v>157</v>
      </c>
      <c r="BM145" s="21" t="s">
        <v>177</v>
      </c>
    </row>
    <row r="146" spans="2:65" s="10" customFormat="1" ht="22.5" customHeight="1">
      <c r="B146" s="174"/>
      <c r="C146" s="175"/>
      <c r="D146" s="175"/>
      <c r="E146" s="176" t="s">
        <v>23</v>
      </c>
      <c r="F146" s="288" t="s">
        <v>178</v>
      </c>
      <c r="G146" s="289"/>
      <c r="H146" s="289"/>
      <c r="I146" s="289"/>
      <c r="J146" s="175"/>
      <c r="K146" s="177" t="s">
        <v>23</v>
      </c>
      <c r="L146" s="175"/>
      <c r="M146" s="175"/>
      <c r="N146" s="175"/>
      <c r="O146" s="175"/>
      <c r="P146" s="175"/>
      <c r="Q146" s="175"/>
      <c r="R146" s="178"/>
      <c r="T146" s="179"/>
      <c r="U146" s="175"/>
      <c r="V146" s="175"/>
      <c r="W146" s="175"/>
      <c r="X146" s="175"/>
      <c r="Y146" s="175"/>
      <c r="Z146" s="175"/>
      <c r="AA146" s="180"/>
      <c r="AT146" s="181" t="s">
        <v>160</v>
      </c>
      <c r="AU146" s="181" t="s">
        <v>103</v>
      </c>
      <c r="AV146" s="10" t="s">
        <v>25</v>
      </c>
      <c r="AW146" s="10" t="s">
        <v>38</v>
      </c>
      <c r="AX146" s="10" t="s">
        <v>80</v>
      </c>
      <c r="AY146" s="181" t="s">
        <v>152</v>
      </c>
    </row>
    <row r="147" spans="2:65" s="11" customFormat="1" ht="22.5" customHeight="1">
      <c r="B147" s="182"/>
      <c r="C147" s="183"/>
      <c r="D147" s="183"/>
      <c r="E147" s="184" t="s">
        <v>23</v>
      </c>
      <c r="F147" s="290" t="s">
        <v>179</v>
      </c>
      <c r="G147" s="291"/>
      <c r="H147" s="291"/>
      <c r="I147" s="291"/>
      <c r="J147" s="183"/>
      <c r="K147" s="185">
        <v>215.124</v>
      </c>
      <c r="L147" s="183"/>
      <c r="M147" s="183"/>
      <c r="N147" s="183"/>
      <c r="O147" s="183"/>
      <c r="P147" s="183"/>
      <c r="Q147" s="183"/>
      <c r="R147" s="186"/>
      <c r="T147" s="187"/>
      <c r="U147" s="183"/>
      <c r="V147" s="183"/>
      <c r="W147" s="183"/>
      <c r="X147" s="183"/>
      <c r="Y147" s="183"/>
      <c r="Z147" s="183"/>
      <c r="AA147" s="188"/>
      <c r="AT147" s="189" t="s">
        <v>160</v>
      </c>
      <c r="AU147" s="189" t="s">
        <v>103</v>
      </c>
      <c r="AV147" s="11" t="s">
        <v>103</v>
      </c>
      <c r="AW147" s="11" t="s">
        <v>38</v>
      </c>
      <c r="AX147" s="11" t="s">
        <v>25</v>
      </c>
      <c r="AY147" s="189" t="s">
        <v>152</v>
      </c>
    </row>
    <row r="148" spans="2:65" s="1" customFormat="1" ht="31.5" customHeight="1">
      <c r="B148" s="38"/>
      <c r="C148" s="167" t="s">
        <v>180</v>
      </c>
      <c r="D148" s="167" t="s">
        <v>153</v>
      </c>
      <c r="E148" s="168" t="s">
        <v>181</v>
      </c>
      <c r="F148" s="284" t="s">
        <v>182</v>
      </c>
      <c r="G148" s="284"/>
      <c r="H148" s="284"/>
      <c r="I148" s="284"/>
      <c r="J148" s="169" t="s">
        <v>156</v>
      </c>
      <c r="K148" s="170">
        <v>292.73599999999999</v>
      </c>
      <c r="L148" s="285">
        <v>0</v>
      </c>
      <c r="M148" s="286"/>
      <c r="N148" s="287">
        <f>ROUND(L148*K148,2)</f>
        <v>0</v>
      </c>
      <c r="O148" s="287"/>
      <c r="P148" s="287"/>
      <c r="Q148" s="287"/>
      <c r="R148" s="40"/>
      <c r="T148" s="171" t="s">
        <v>23</v>
      </c>
      <c r="U148" s="47" t="s">
        <v>45</v>
      </c>
      <c r="V148" s="39"/>
      <c r="W148" s="172">
        <f>V148*K148</f>
        <v>0</v>
      </c>
      <c r="X148" s="172">
        <v>0</v>
      </c>
      <c r="Y148" s="172">
        <f>X148*K148</f>
        <v>0</v>
      </c>
      <c r="Z148" s="172">
        <v>0.316</v>
      </c>
      <c r="AA148" s="173">
        <f>Z148*K148</f>
        <v>92.504576</v>
      </c>
      <c r="AR148" s="21" t="s">
        <v>157</v>
      </c>
      <c r="AT148" s="21" t="s">
        <v>153</v>
      </c>
      <c r="AU148" s="21" t="s">
        <v>103</v>
      </c>
      <c r="AY148" s="21" t="s">
        <v>152</v>
      </c>
      <c r="BE148" s="109">
        <f>IF(U148="základní",N148,0)</f>
        <v>0</v>
      </c>
      <c r="BF148" s="109">
        <f>IF(U148="snížená",N148,0)</f>
        <v>0</v>
      </c>
      <c r="BG148" s="109">
        <f>IF(U148="zákl. přenesená",N148,0)</f>
        <v>0</v>
      </c>
      <c r="BH148" s="109">
        <f>IF(U148="sníž. přenesená",N148,0)</f>
        <v>0</v>
      </c>
      <c r="BI148" s="109">
        <f>IF(U148="nulová",N148,0)</f>
        <v>0</v>
      </c>
      <c r="BJ148" s="21" t="s">
        <v>25</v>
      </c>
      <c r="BK148" s="109">
        <f>ROUND(L148*K148,2)</f>
        <v>0</v>
      </c>
      <c r="BL148" s="21" t="s">
        <v>157</v>
      </c>
      <c r="BM148" s="21" t="s">
        <v>183</v>
      </c>
    </row>
    <row r="149" spans="2:65" s="11" customFormat="1" ht="22.5" customHeight="1">
      <c r="B149" s="182"/>
      <c r="C149" s="183"/>
      <c r="D149" s="183"/>
      <c r="E149" s="184" t="s">
        <v>23</v>
      </c>
      <c r="F149" s="294" t="s">
        <v>184</v>
      </c>
      <c r="G149" s="295"/>
      <c r="H149" s="295"/>
      <c r="I149" s="295"/>
      <c r="J149" s="183"/>
      <c r="K149" s="185">
        <v>149.32</v>
      </c>
      <c r="L149" s="183"/>
      <c r="M149" s="183"/>
      <c r="N149" s="183"/>
      <c r="O149" s="183"/>
      <c r="P149" s="183"/>
      <c r="Q149" s="183"/>
      <c r="R149" s="186"/>
      <c r="T149" s="187"/>
      <c r="U149" s="183"/>
      <c r="V149" s="183"/>
      <c r="W149" s="183"/>
      <c r="X149" s="183"/>
      <c r="Y149" s="183"/>
      <c r="Z149" s="183"/>
      <c r="AA149" s="188"/>
      <c r="AT149" s="189" t="s">
        <v>160</v>
      </c>
      <c r="AU149" s="189" t="s">
        <v>103</v>
      </c>
      <c r="AV149" s="11" t="s">
        <v>103</v>
      </c>
      <c r="AW149" s="11" t="s">
        <v>38</v>
      </c>
      <c r="AX149" s="11" t="s">
        <v>80</v>
      </c>
      <c r="AY149" s="189" t="s">
        <v>152</v>
      </c>
    </row>
    <row r="150" spans="2:65" s="11" customFormat="1" ht="31.5" customHeight="1">
      <c r="B150" s="182"/>
      <c r="C150" s="183"/>
      <c r="D150" s="183"/>
      <c r="E150" s="184" t="s">
        <v>23</v>
      </c>
      <c r="F150" s="290" t="s">
        <v>185</v>
      </c>
      <c r="G150" s="291"/>
      <c r="H150" s="291"/>
      <c r="I150" s="291"/>
      <c r="J150" s="183"/>
      <c r="K150" s="185">
        <v>143.416</v>
      </c>
      <c r="L150" s="183"/>
      <c r="M150" s="183"/>
      <c r="N150" s="183"/>
      <c r="O150" s="183"/>
      <c r="P150" s="183"/>
      <c r="Q150" s="183"/>
      <c r="R150" s="186"/>
      <c r="T150" s="187"/>
      <c r="U150" s="183"/>
      <c r="V150" s="183"/>
      <c r="W150" s="183"/>
      <c r="X150" s="183"/>
      <c r="Y150" s="183"/>
      <c r="Z150" s="183"/>
      <c r="AA150" s="188"/>
      <c r="AT150" s="189" t="s">
        <v>160</v>
      </c>
      <c r="AU150" s="189" t="s">
        <v>103</v>
      </c>
      <c r="AV150" s="11" t="s">
        <v>103</v>
      </c>
      <c r="AW150" s="11" t="s">
        <v>38</v>
      </c>
      <c r="AX150" s="11" t="s">
        <v>80</v>
      </c>
      <c r="AY150" s="189" t="s">
        <v>152</v>
      </c>
    </row>
    <row r="151" spans="2:65" s="12" customFormat="1" ht="22.5" customHeight="1">
      <c r="B151" s="190"/>
      <c r="C151" s="191"/>
      <c r="D151" s="191"/>
      <c r="E151" s="192" t="s">
        <v>23</v>
      </c>
      <c r="F151" s="292" t="s">
        <v>169</v>
      </c>
      <c r="G151" s="293"/>
      <c r="H151" s="293"/>
      <c r="I151" s="293"/>
      <c r="J151" s="191"/>
      <c r="K151" s="193">
        <v>292.73599999999999</v>
      </c>
      <c r="L151" s="191"/>
      <c r="M151" s="191"/>
      <c r="N151" s="191"/>
      <c r="O151" s="191"/>
      <c r="P151" s="191"/>
      <c r="Q151" s="191"/>
      <c r="R151" s="194"/>
      <c r="T151" s="195"/>
      <c r="U151" s="191"/>
      <c r="V151" s="191"/>
      <c r="W151" s="191"/>
      <c r="X151" s="191"/>
      <c r="Y151" s="191"/>
      <c r="Z151" s="191"/>
      <c r="AA151" s="196"/>
      <c r="AT151" s="197" t="s">
        <v>160</v>
      </c>
      <c r="AU151" s="197" t="s">
        <v>103</v>
      </c>
      <c r="AV151" s="12" t="s">
        <v>157</v>
      </c>
      <c r="AW151" s="12" t="s">
        <v>38</v>
      </c>
      <c r="AX151" s="12" t="s">
        <v>25</v>
      </c>
      <c r="AY151" s="197" t="s">
        <v>152</v>
      </c>
    </row>
    <row r="152" spans="2:65" s="1" customFormat="1" ht="31.5" customHeight="1">
      <c r="B152" s="38"/>
      <c r="C152" s="167" t="s">
        <v>186</v>
      </c>
      <c r="D152" s="167" t="s">
        <v>153</v>
      </c>
      <c r="E152" s="168" t="s">
        <v>187</v>
      </c>
      <c r="F152" s="284" t="s">
        <v>188</v>
      </c>
      <c r="G152" s="284"/>
      <c r="H152" s="284"/>
      <c r="I152" s="284"/>
      <c r="J152" s="169" t="s">
        <v>156</v>
      </c>
      <c r="K152" s="170">
        <v>149.32</v>
      </c>
      <c r="L152" s="285">
        <v>0</v>
      </c>
      <c r="M152" s="286"/>
      <c r="N152" s="287">
        <f>ROUND(L152*K152,2)</f>
        <v>0</v>
      </c>
      <c r="O152" s="287"/>
      <c r="P152" s="287"/>
      <c r="Q152" s="287"/>
      <c r="R152" s="40"/>
      <c r="T152" s="171" t="s">
        <v>23</v>
      </c>
      <c r="U152" s="47" t="s">
        <v>45</v>
      </c>
      <c r="V152" s="39"/>
      <c r="W152" s="172">
        <f>V152*K152</f>
        <v>0</v>
      </c>
      <c r="X152" s="172">
        <v>0</v>
      </c>
      <c r="Y152" s="172">
        <f>X152*K152</f>
        <v>0</v>
      </c>
      <c r="Z152" s="172">
        <v>0.4</v>
      </c>
      <c r="AA152" s="173">
        <f>Z152*K152</f>
        <v>59.728000000000002</v>
      </c>
      <c r="AR152" s="21" t="s">
        <v>157</v>
      </c>
      <c r="AT152" s="21" t="s">
        <v>153</v>
      </c>
      <c r="AU152" s="21" t="s">
        <v>103</v>
      </c>
      <c r="AY152" s="21" t="s">
        <v>152</v>
      </c>
      <c r="BE152" s="109">
        <f>IF(U152="základní",N152,0)</f>
        <v>0</v>
      </c>
      <c r="BF152" s="109">
        <f>IF(U152="snížená",N152,0)</f>
        <v>0</v>
      </c>
      <c r="BG152" s="109">
        <f>IF(U152="zákl. přenesená",N152,0)</f>
        <v>0</v>
      </c>
      <c r="BH152" s="109">
        <f>IF(U152="sníž. přenesená",N152,0)</f>
        <v>0</v>
      </c>
      <c r="BI152" s="109">
        <f>IF(U152="nulová",N152,0)</f>
        <v>0</v>
      </c>
      <c r="BJ152" s="21" t="s">
        <v>25</v>
      </c>
      <c r="BK152" s="109">
        <f>ROUND(L152*K152,2)</f>
        <v>0</v>
      </c>
      <c r="BL152" s="21" t="s">
        <v>157</v>
      </c>
      <c r="BM152" s="21" t="s">
        <v>189</v>
      </c>
    </row>
    <row r="153" spans="2:65" s="11" customFormat="1" ht="22.5" customHeight="1">
      <c r="B153" s="182"/>
      <c r="C153" s="183"/>
      <c r="D153" s="183"/>
      <c r="E153" s="184" t="s">
        <v>23</v>
      </c>
      <c r="F153" s="294" t="s">
        <v>190</v>
      </c>
      <c r="G153" s="295"/>
      <c r="H153" s="295"/>
      <c r="I153" s="295"/>
      <c r="J153" s="183"/>
      <c r="K153" s="185">
        <v>149.32</v>
      </c>
      <c r="L153" s="183"/>
      <c r="M153" s="183"/>
      <c r="N153" s="183"/>
      <c r="O153" s="183"/>
      <c r="P153" s="183"/>
      <c r="Q153" s="183"/>
      <c r="R153" s="186"/>
      <c r="T153" s="187"/>
      <c r="U153" s="183"/>
      <c r="V153" s="183"/>
      <c r="W153" s="183"/>
      <c r="X153" s="183"/>
      <c r="Y153" s="183"/>
      <c r="Z153" s="183"/>
      <c r="AA153" s="188"/>
      <c r="AT153" s="189" t="s">
        <v>160</v>
      </c>
      <c r="AU153" s="189" t="s">
        <v>103</v>
      </c>
      <c r="AV153" s="11" t="s">
        <v>103</v>
      </c>
      <c r="AW153" s="11" t="s">
        <v>38</v>
      </c>
      <c r="AX153" s="11" t="s">
        <v>25</v>
      </c>
      <c r="AY153" s="189" t="s">
        <v>152</v>
      </c>
    </row>
    <row r="154" spans="2:65" s="1" customFormat="1" ht="31.5" customHeight="1">
      <c r="B154" s="38"/>
      <c r="C154" s="167" t="s">
        <v>191</v>
      </c>
      <c r="D154" s="167" t="s">
        <v>153</v>
      </c>
      <c r="E154" s="168" t="s">
        <v>192</v>
      </c>
      <c r="F154" s="284" t="s">
        <v>193</v>
      </c>
      <c r="G154" s="284"/>
      <c r="H154" s="284"/>
      <c r="I154" s="284"/>
      <c r="J154" s="169" t="s">
        <v>156</v>
      </c>
      <c r="K154" s="170">
        <v>149.32</v>
      </c>
      <c r="L154" s="285">
        <v>0</v>
      </c>
      <c r="M154" s="286"/>
      <c r="N154" s="287">
        <f>ROUND(L154*K154,2)</f>
        <v>0</v>
      </c>
      <c r="O154" s="287"/>
      <c r="P154" s="287"/>
      <c r="Q154" s="287"/>
      <c r="R154" s="40"/>
      <c r="T154" s="171" t="s">
        <v>23</v>
      </c>
      <c r="U154" s="47" t="s">
        <v>45</v>
      </c>
      <c r="V154" s="39"/>
      <c r="W154" s="172">
        <f>V154*K154</f>
        <v>0</v>
      </c>
      <c r="X154" s="172">
        <v>0</v>
      </c>
      <c r="Y154" s="172">
        <f>X154*K154</f>
        <v>0</v>
      </c>
      <c r="Z154" s="172">
        <v>0.58199999999999996</v>
      </c>
      <c r="AA154" s="173">
        <f>Z154*K154</f>
        <v>86.904239999999987</v>
      </c>
      <c r="AR154" s="21" t="s">
        <v>157</v>
      </c>
      <c r="AT154" s="21" t="s">
        <v>153</v>
      </c>
      <c r="AU154" s="21" t="s">
        <v>103</v>
      </c>
      <c r="AY154" s="21" t="s">
        <v>152</v>
      </c>
      <c r="BE154" s="109">
        <f>IF(U154="základní",N154,0)</f>
        <v>0</v>
      </c>
      <c r="BF154" s="109">
        <f>IF(U154="snížená",N154,0)</f>
        <v>0</v>
      </c>
      <c r="BG154" s="109">
        <f>IF(U154="zákl. přenesená",N154,0)</f>
        <v>0</v>
      </c>
      <c r="BH154" s="109">
        <f>IF(U154="sníž. přenesená",N154,0)</f>
        <v>0</v>
      </c>
      <c r="BI154" s="109">
        <f>IF(U154="nulová",N154,0)</f>
        <v>0</v>
      </c>
      <c r="BJ154" s="21" t="s">
        <v>25</v>
      </c>
      <c r="BK154" s="109">
        <f>ROUND(L154*K154,2)</f>
        <v>0</v>
      </c>
      <c r="BL154" s="21" t="s">
        <v>157</v>
      </c>
      <c r="BM154" s="21" t="s">
        <v>194</v>
      </c>
    </row>
    <row r="155" spans="2:65" s="11" customFormat="1" ht="22.5" customHeight="1">
      <c r="B155" s="182"/>
      <c r="C155" s="183"/>
      <c r="D155" s="183"/>
      <c r="E155" s="184" t="s">
        <v>23</v>
      </c>
      <c r="F155" s="294" t="s">
        <v>184</v>
      </c>
      <c r="G155" s="295"/>
      <c r="H155" s="295"/>
      <c r="I155" s="295"/>
      <c r="J155" s="183"/>
      <c r="K155" s="185">
        <v>149.32</v>
      </c>
      <c r="L155" s="183"/>
      <c r="M155" s="183"/>
      <c r="N155" s="183"/>
      <c r="O155" s="183"/>
      <c r="P155" s="183"/>
      <c r="Q155" s="183"/>
      <c r="R155" s="186"/>
      <c r="T155" s="187"/>
      <c r="U155" s="183"/>
      <c r="V155" s="183"/>
      <c r="W155" s="183"/>
      <c r="X155" s="183"/>
      <c r="Y155" s="183"/>
      <c r="Z155" s="183"/>
      <c r="AA155" s="188"/>
      <c r="AT155" s="189" t="s">
        <v>160</v>
      </c>
      <c r="AU155" s="189" t="s">
        <v>103</v>
      </c>
      <c r="AV155" s="11" t="s">
        <v>103</v>
      </c>
      <c r="AW155" s="11" t="s">
        <v>38</v>
      </c>
      <c r="AX155" s="11" t="s">
        <v>25</v>
      </c>
      <c r="AY155" s="189" t="s">
        <v>152</v>
      </c>
    </row>
    <row r="156" spans="2:65" s="1" customFormat="1" ht="31.5" customHeight="1">
      <c r="B156" s="38"/>
      <c r="C156" s="167" t="s">
        <v>195</v>
      </c>
      <c r="D156" s="167" t="s">
        <v>153</v>
      </c>
      <c r="E156" s="168" t="s">
        <v>196</v>
      </c>
      <c r="F156" s="284" t="s">
        <v>197</v>
      </c>
      <c r="G156" s="284"/>
      <c r="H156" s="284"/>
      <c r="I156" s="284"/>
      <c r="J156" s="169" t="s">
        <v>156</v>
      </c>
      <c r="K156" s="170">
        <v>143.416</v>
      </c>
      <c r="L156" s="285">
        <v>0</v>
      </c>
      <c r="M156" s="286"/>
      <c r="N156" s="287">
        <f>ROUND(L156*K156,2)</f>
        <v>0</v>
      </c>
      <c r="O156" s="287"/>
      <c r="P156" s="287"/>
      <c r="Q156" s="287"/>
      <c r="R156" s="40"/>
      <c r="T156" s="171" t="s">
        <v>23</v>
      </c>
      <c r="U156" s="47" t="s">
        <v>45</v>
      </c>
      <c r="V156" s="39"/>
      <c r="W156" s="172">
        <f>V156*K156</f>
        <v>0</v>
      </c>
      <c r="X156" s="172">
        <v>0</v>
      </c>
      <c r="Y156" s="172">
        <f>X156*K156</f>
        <v>0</v>
      </c>
      <c r="Z156" s="172">
        <v>0.185</v>
      </c>
      <c r="AA156" s="173">
        <f>Z156*K156</f>
        <v>26.531959999999998</v>
      </c>
      <c r="AR156" s="21" t="s">
        <v>157</v>
      </c>
      <c r="AT156" s="21" t="s">
        <v>153</v>
      </c>
      <c r="AU156" s="21" t="s">
        <v>103</v>
      </c>
      <c r="AY156" s="21" t="s">
        <v>152</v>
      </c>
      <c r="BE156" s="109">
        <f>IF(U156="základní",N156,0)</f>
        <v>0</v>
      </c>
      <c r="BF156" s="109">
        <f>IF(U156="snížená",N156,0)</f>
        <v>0</v>
      </c>
      <c r="BG156" s="109">
        <f>IF(U156="zákl. přenesená",N156,0)</f>
        <v>0</v>
      </c>
      <c r="BH156" s="109">
        <f>IF(U156="sníž. přenesená",N156,0)</f>
        <v>0</v>
      </c>
      <c r="BI156" s="109">
        <f>IF(U156="nulová",N156,0)</f>
        <v>0</v>
      </c>
      <c r="BJ156" s="21" t="s">
        <v>25</v>
      </c>
      <c r="BK156" s="109">
        <f>ROUND(L156*K156,2)</f>
        <v>0</v>
      </c>
      <c r="BL156" s="21" t="s">
        <v>157</v>
      </c>
      <c r="BM156" s="21" t="s">
        <v>198</v>
      </c>
    </row>
    <row r="157" spans="2:65" s="11" customFormat="1" ht="31.5" customHeight="1">
      <c r="B157" s="182"/>
      <c r="C157" s="183"/>
      <c r="D157" s="183"/>
      <c r="E157" s="184" t="s">
        <v>23</v>
      </c>
      <c r="F157" s="294" t="s">
        <v>185</v>
      </c>
      <c r="G157" s="295"/>
      <c r="H157" s="295"/>
      <c r="I157" s="295"/>
      <c r="J157" s="183"/>
      <c r="K157" s="185">
        <v>143.416</v>
      </c>
      <c r="L157" s="183"/>
      <c r="M157" s="183"/>
      <c r="N157" s="183"/>
      <c r="O157" s="183"/>
      <c r="P157" s="183"/>
      <c r="Q157" s="183"/>
      <c r="R157" s="186"/>
      <c r="T157" s="187"/>
      <c r="U157" s="183"/>
      <c r="V157" s="183"/>
      <c r="W157" s="183"/>
      <c r="X157" s="183"/>
      <c r="Y157" s="183"/>
      <c r="Z157" s="183"/>
      <c r="AA157" s="188"/>
      <c r="AT157" s="189" t="s">
        <v>160</v>
      </c>
      <c r="AU157" s="189" t="s">
        <v>103</v>
      </c>
      <c r="AV157" s="11" t="s">
        <v>103</v>
      </c>
      <c r="AW157" s="11" t="s">
        <v>38</v>
      </c>
      <c r="AX157" s="11" t="s">
        <v>25</v>
      </c>
      <c r="AY157" s="189" t="s">
        <v>152</v>
      </c>
    </row>
    <row r="158" spans="2:65" s="1" customFormat="1" ht="31.5" customHeight="1">
      <c r="B158" s="38"/>
      <c r="C158" s="167" t="s">
        <v>199</v>
      </c>
      <c r="D158" s="167" t="s">
        <v>153</v>
      </c>
      <c r="E158" s="168" t="s">
        <v>200</v>
      </c>
      <c r="F158" s="284" t="s">
        <v>201</v>
      </c>
      <c r="G158" s="284"/>
      <c r="H158" s="284"/>
      <c r="I158" s="284"/>
      <c r="J158" s="169" t="s">
        <v>156</v>
      </c>
      <c r="K158" s="170">
        <v>358.54</v>
      </c>
      <c r="L158" s="285">
        <v>0</v>
      </c>
      <c r="M158" s="286"/>
      <c r="N158" s="287">
        <f>ROUND(L158*K158,2)</f>
        <v>0</v>
      </c>
      <c r="O158" s="287"/>
      <c r="P158" s="287"/>
      <c r="Q158" s="287"/>
      <c r="R158" s="40"/>
      <c r="T158" s="171" t="s">
        <v>23</v>
      </c>
      <c r="U158" s="47" t="s">
        <v>45</v>
      </c>
      <c r="V158" s="39"/>
      <c r="W158" s="172">
        <f>V158*K158</f>
        <v>0</v>
      </c>
      <c r="X158" s="172">
        <v>0</v>
      </c>
      <c r="Y158" s="172">
        <f>X158*K158</f>
        <v>0</v>
      </c>
      <c r="Z158" s="172">
        <v>0.48</v>
      </c>
      <c r="AA158" s="173">
        <f>Z158*K158</f>
        <v>172.0992</v>
      </c>
      <c r="AR158" s="21" t="s">
        <v>157</v>
      </c>
      <c r="AT158" s="21" t="s">
        <v>153</v>
      </c>
      <c r="AU158" s="21" t="s">
        <v>103</v>
      </c>
      <c r="AY158" s="21" t="s">
        <v>152</v>
      </c>
      <c r="BE158" s="109">
        <f>IF(U158="základní",N158,0)</f>
        <v>0</v>
      </c>
      <c r="BF158" s="109">
        <f>IF(U158="snížená",N158,0)</f>
        <v>0</v>
      </c>
      <c r="BG158" s="109">
        <f>IF(U158="zákl. přenesená",N158,0)</f>
        <v>0</v>
      </c>
      <c r="BH158" s="109">
        <f>IF(U158="sníž. přenesená",N158,0)</f>
        <v>0</v>
      </c>
      <c r="BI158" s="109">
        <f>IF(U158="nulová",N158,0)</f>
        <v>0</v>
      </c>
      <c r="BJ158" s="21" t="s">
        <v>25</v>
      </c>
      <c r="BK158" s="109">
        <f>ROUND(L158*K158,2)</f>
        <v>0</v>
      </c>
      <c r="BL158" s="21" t="s">
        <v>157</v>
      </c>
      <c r="BM158" s="21" t="s">
        <v>202</v>
      </c>
    </row>
    <row r="159" spans="2:65" s="11" customFormat="1" ht="22.5" customHeight="1">
      <c r="B159" s="182"/>
      <c r="C159" s="183"/>
      <c r="D159" s="183"/>
      <c r="E159" s="184" t="s">
        <v>23</v>
      </c>
      <c r="F159" s="294" t="s">
        <v>203</v>
      </c>
      <c r="G159" s="295"/>
      <c r="H159" s="295"/>
      <c r="I159" s="295"/>
      <c r="J159" s="183"/>
      <c r="K159" s="185">
        <v>358.54</v>
      </c>
      <c r="L159" s="183"/>
      <c r="M159" s="183"/>
      <c r="N159" s="183"/>
      <c r="O159" s="183"/>
      <c r="P159" s="183"/>
      <c r="Q159" s="183"/>
      <c r="R159" s="186"/>
      <c r="T159" s="187"/>
      <c r="U159" s="183"/>
      <c r="V159" s="183"/>
      <c r="W159" s="183"/>
      <c r="X159" s="183"/>
      <c r="Y159" s="183"/>
      <c r="Z159" s="183"/>
      <c r="AA159" s="188"/>
      <c r="AT159" s="189" t="s">
        <v>160</v>
      </c>
      <c r="AU159" s="189" t="s">
        <v>103</v>
      </c>
      <c r="AV159" s="11" t="s">
        <v>103</v>
      </c>
      <c r="AW159" s="11" t="s">
        <v>38</v>
      </c>
      <c r="AX159" s="11" t="s">
        <v>25</v>
      </c>
      <c r="AY159" s="189" t="s">
        <v>152</v>
      </c>
    </row>
    <row r="160" spans="2:65" s="1" customFormat="1" ht="31.5" customHeight="1">
      <c r="B160" s="38"/>
      <c r="C160" s="167" t="s">
        <v>204</v>
      </c>
      <c r="D160" s="167" t="s">
        <v>153</v>
      </c>
      <c r="E160" s="168" t="s">
        <v>205</v>
      </c>
      <c r="F160" s="284" t="s">
        <v>206</v>
      </c>
      <c r="G160" s="284"/>
      <c r="H160" s="284"/>
      <c r="I160" s="284"/>
      <c r="J160" s="169" t="s">
        <v>156</v>
      </c>
      <c r="K160" s="170">
        <v>215.124</v>
      </c>
      <c r="L160" s="285">
        <v>0</v>
      </c>
      <c r="M160" s="286"/>
      <c r="N160" s="287">
        <f>ROUND(L160*K160,2)</f>
        <v>0</v>
      </c>
      <c r="O160" s="287"/>
      <c r="P160" s="287"/>
      <c r="Q160" s="287"/>
      <c r="R160" s="40"/>
      <c r="T160" s="171" t="s">
        <v>23</v>
      </c>
      <c r="U160" s="47" t="s">
        <v>45</v>
      </c>
      <c r="V160" s="39"/>
      <c r="W160" s="172">
        <f>V160*K160</f>
        <v>0</v>
      </c>
      <c r="X160" s="172">
        <v>0</v>
      </c>
      <c r="Y160" s="172">
        <f>X160*K160</f>
        <v>0</v>
      </c>
      <c r="Z160" s="172">
        <v>0.13</v>
      </c>
      <c r="AA160" s="173">
        <f>Z160*K160</f>
        <v>27.96612</v>
      </c>
      <c r="AR160" s="21" t="s">
        <v>157</v>
      </c>
      <c r="AT160" s="21" t="s">
        <v>153</v>
      </c>
      <c r="AU160" s="21" t="s">
        <v>103</v>
      </c>
      <c r="AY160" s="21" t="s">
        <v>152</v>
      </c>
      <c r="BE160" s="109">
        <f>IF(U160="základní",N160,0)</f>
        <v>0</v>
      </c>
      <c r="BF160" s="109">
        <f>IF(U160="snížená",N160,0)</f>
        <v>0</v>
      </c>
      <c r="BG160" s="109">
        <f>IF(U160="zákl. přenesená",N160,0)</f>
        <v>0</v>
      </c>
      <c r="BH160" s="109">
        <f>IF(U160="sníž. přenesená",N160,0)</f>
        <v>0</v>
      </c>
      <c r="BI160" s="109">
        <f>IF(U160="nulová",N160,0)</f>
        <v>0</v>
      </c>
      <c r="BJ160" s="21" t="s">
        <v>25</v>
      </c>
      <c r="BK160" s="109">
        <f>ROUND(L160*K160,2)</f>
        <v>0</v>
      </c>
      <c r="BL160" s="21" t="s">
        <v>157</v>
      </c>
      <c r="BM160" s="21" t="s">
        <v>207</v>
      </c>
    </row>
    <row r="161" spans="2:65" s="11" customFormat="1" ht="31.5" customHeight="1">
      <c r="B161" s="182"/>
      <c r="C161" s="183"/>
      <c r="D161" s="183"/>
      <c r="E161" s="184" t="s">
        <v>23</v>
      </c>
      <c r="F161" s="294" t="s">
        <v>208</v>
      </c>
      <c r="G161" s="295"/>
      <c r="H161" s="295"/>
      <c r="I161" s="295"/>
      <c r="J161" s="183"/>
      <c r="K161" s="185">
        <v>215.124</v>
      </c>
      <c r="L161" s="183"/>
      <c r="M161" s="183"/>
      <c r="N161" s="183"/>
      <c r="O161" s="183"/>
      <c r="P161" s="183"/>
      <c r="Q161" s="183"/>
      <c r="R161" s="186"/>
      <c r="T161" s="187"/>
      <c r="U161" s="183"/>
      <c r="V161" s="183"/>
      <c r="W161" s="183"/>
      <c r="X161" s="183"/>
      <c r="Y161" s="183"/>
      <c r="Z161" s="183"/>
      <c r="AA161" s="188"/>
      <c r="AT161" s="189" t="s">
        <v>160</v>
      </c>
      <c r="AU161" s="189" t="s">
        <v>103</v>
      </c>
      <c r="AV161" s="11" t="s">
        <v>103</v>
      </c>
      <c r="AW161" s="11" t="s">
        <v>38</v>
      </c>
      <c r="AX161" s="11" t="s">
        <v>25</v>
      </c>
      <c r="AY161" s="189" t="s">
        <v>152</v>
      </c>
    </row>
    <row r="162" spans="2:65" s="1" customFormat="1" ht="31.5" customHeight="1">
      <c r="B162" s="38"/>
      <c r="C162" s="167" t="s">
        <v>209</v>
      </c>
      <c r="D162" s="167" t="s">
        <v>153</v>
      </c>
      <c r="E162" s="168" t="s">
        <v>171</v>
      </c>
      <c r="F162" s="284" t="s">
        <v>172</v>
      </c>
      <c r="G162" s="284"/>
      <c r="H162" s="284"/>
      <c r="I162" s="284"/>
      <c r="J162" s="169" t="s">
        <v>156</v>
      </c>
      <c r="K162" s="170">
        <v>717.08</v>
      </c>
      <c r="L162" s="285">
        <v>0</v>
      </c>
      <c r="M162" s="286"/>
      <c r="N162" s="287">
        <f>ROUND(L162*K162,2)</f>
        <v>0</v>
      </c>
      <c r="O162" s="287"/>
      <c r="P162" s="287"/>
      <c r="Q162" s="287"/>
      <c r="R162" s="40"/>
      <c r="T162" s="171" t="s">
        <v>23</v>
      </c>
      <c r="U162" s="47" t="s">
        <v>45</v>
      </c>
      <c r="V162" s="39"/>
      <c r="W162" s="172">
        <f>V162*K162</f>
        <v>0</v>
      </c>
      <c r="X162" s="172">
        <v>0</v>
      </c>
      <c r="Y162" s="172">
        <f>X162*K162</f>
        <v>0</v>
      </c>
      <c r="Z162" s="172">
        <v>0.23499999999999999</v>
      </c>
      <c r="AA162" s="173">
        <f>Z162*K162</f>
        <v>168.5138</v>
      </c>
      <c r="AR162" s="21" t="s">
        <v>157</v>
      </c>
      <c r="AT162" s="21" t="s">
        <v>153</v>
      </c>
      <c r="AU162" s="21" t="s">
        <v>103</v>
      </c>
      <c r="AY162" s="21" t="s">
        <v>152</v>
      </c>
      <c r="BE162" s="109">
        <f>IF(U162="základní",N162,0)</f>
        <v>0</v>
      </c>
      <c r="BF162" s="109">
        <f>IF(U162="snížená",N162,0)</f>
        <v>0</v>
      </c>
      <c r="BG162" s="109">
        <f>IF(U162="zákl. přenesená",N162,0)</f>
        <v>0</v>
      </c>
      <c r="BH162" s="109">
        <f>IF(U162="sníž. přenesená",N162,0)</f>
        <v>0</v>
      </c>
      <c r="BI162" s="109">
        <f>IF(U162="nulová",N162,0)</f>
        <v>0</v>
      </c>
      <c r="BJ162" s="21" t="s">
        <v>25</v>
      </c>
      <c r="BK162" s="109">
        <f>ROUND(L162*K162,2)</f>
        <v>0</v>
      </c>
      <c r="BL162" s="21" t="s">
        <v>157</v>
      </c>
      <c r="BM162" s="21" t="s">
        <v>210</v>
      </c>
    </row>
    <row r="163" spans="2:65" s="11" customFormat="1" ht="31.5" customHeight="1">
      <c r="B163" s="182"/>
      <c r="C163" s="183"/>
      <c r="D163" s="183"/>
      <c r="E163" s="184" t="s">
        <v>23</v>
      </c>
      <c r="F163" s="294" t="s">
        <v>211</v>
      </c>
      <c r="G163" s="295"/>
      <c r="H163" s="295"/>
      <c r="I163" s="295"/>
      <c r="J163" s="183"/>
      <c r="K163" s="185">
        <v>430.24799999999999</v>
      </c>
      <c r="L163" s="183"/>
      <c r="M163" s="183"/>
      <c r="N163" s="183"/>
      <c r="O163" s="183"/>
      <c r="P163" s="183"/>
      <c r="Q163" s="183"/>
      <c r="R163" s="186"/>
      <c r="T163" s="187"/>
      <c r="U163" s="183"/>
      <c r="V163" s="183"/>
      <c r="W163" s="183"/>
      <c r="X163" s="183"/>
      <c r="Y163" s="183"/>
      <c r="Z163" s="183"/>
      <c r="AA163" s="188"/>
      <c r="AT163" s="189" t="s">
        <v>160</v>
      </c>
      <c r="AU163" s="189" t="s">
        <v>103</v>
      </c>
      <c r="AV163" s="11" t="s">
        <v>103</v>
      </c>
      <c r="AW163" s="11" t="s">
        <v>38</v>
      </c>
      <c r="AX163" s="11" t="s">
        <v>80</v>
      </c>
      <c r="AY163" s="189" t="s">
        <v>152</v>
      </c>
    </row>
    <row r="164" spans="2:65" s="11" customFormat="1" ht="31.5" customHeight="1">
      <c r="B164" s="182"/>
      <c r="C164" s="183"/>
      <c r="D164" s="183"/>
      <c r="E164" s="184" t="s">
        <v>23</v>
      </c>
      <c r="F164" s="290" t="s">
        <v>212</v>
      </c>
      <c r="G164" s="291"/>
      <c r="H164" s="291"/>
      <c r="I164" s="291"/>
      <c r="J164" s="183"/>
      <c r="K164" s="185">
        <v>286.83199999999999</v>
      </c>
      <c r="L164" s="183"/>
      <c r="M164" s="183"/>
      <c r="N164" s="183"/>
      <c r="O164" s="183"/>
      <c r="P164" s="183"/>
      <c r="Q164" s="183"/>
      <c r="R164" s="186"/>
      <c r="T164" s="187"/>
      <c r="U164" s="183"/>
      <c r="V164" s="183"/>
      <c r="W164" s="183"/>
      <c r="X164" s="183"/>
      <c r="Y164" s="183"/>
      <c r="Z164" s="183"/>
      <c r="AA164" s="188"/>
      <c r="AT164" s="189" t="s">
        <v>160</v>
      </c>
      <c r="AU164" s="189" t="s">
        <v>103</v>
      </c>
      <c r="AV164" s="11" t="s">
        <v>103</v>
      </c>
      <c r="AW164" s="11" t="s">
        <v>38</v>
      </c>
      <c r="AX164" s="11" t="s">
        <v>80</v>
      </c>
      <c r="AY164" s="189" t="s">
        <v>152</v>
      </c>
    </row>
    <row r="165" spans="2:65" s="12" customFormat="1" ht="22.5" customHeight="1">
      <c r="B165" s="190"/>
      <c r="C165" s="191"/>
      <c r="D165" s="191"/>
      <c r="E165" s="192" t="s">
        <v>23</v>
      </c>
      <c r="F165" s="292" t="s">
        <v>169</v>
      </c>
      <c r="G165" s="293"/>
      <c r="H165" s="293"/>
      <c r="I165" s="293"/>
      <c r="J165" s="191"/>
      <c r="K165" s="193">
        <v>717.08</v>
      </c>
      <c r="L165" s="191"/>
      <c r="M165" s="191"/>
      <c r="N165" s="191"/>
      <c r="O165" s="191"/>
      <c r="P165" s="191"/>
      <c r="Q165" s="191"/>
      <c r="R165" s="194"/>
      <c r="T165" s="195"/>
      <c r="U165" s="191"/>
      <c r="V165" s="191"/>
      <c r="W165" s="191"/>
      <c r="X165" s="191"/>
      <c r="Y165" s="191"/>
      <c r="Z165" s="191"/>
      <c r="AA165" s="196"/>
      <c r="AT165" s="197" t="s">
        <v>160</v>
      </c>
      <c r="AU165" s="197" t="s">
        <v>103</v>
      </c>
      <c r="AV165" s="12" t="s">
        <v>157</v>
      </c>
      <c r="AW165" s="12" t="s">
        <v>38</v>
      </c>
      <c r="AX165" s="12" t="s">
        <v>25</v>
      </c>
      <c r="AY165" s="197" t="s">
        <v>152</v>
      </c>
    </row>
    <row r="166" spans="2:65" s="1" customFormat="1" ht="31.5" customHeight="1">
      <c r="B166" s="38"/>
      <c r="C166" s="167" t="s">
        <v>213</v>
      </c>
      <c r="D166" s="167" t="s">
        <v>153</v>
      </c>
      <c r="E166" s="168" t="s">
        <v>214</v>
      </c>
      <c r="F166" s="284" t="s">
        <v>215</v>
      </c>
      <c r="G166" s="284"/>
      <c r="H166" s="284"/>
      <c r="I166" s="284"/>
      <c r="J166" s="169" t="s">
        <v>156</v>
      </c>
      <c r="K166" s="170">
        <v>34.395000000000003</v>
      </c>
      <c r="L166" s="285">
        <v>0</v>
      </c>
      <c r="M166" s="286"/>
      <c r="N166" s="287">
        <f>ROUND(L166*K166,2)</f>
        <v>0</v>
      </c>
      <c r="O166" s="287"/>
      <c r="P166" s="287"/>
      <c r="Q166" s="287"/>
      <c r="R166" s="40"/>
      <c r="T166" s="171" t="s">
        <v>23</v>
      </c>
      <c r="U166" s="47" t="s">
        <v>45</v>
      </c>
      <c r="V166" s="39"/>
      <c r="W166" s="172">
        <f>V166*K166</f>
        <v>0</v>
      </c>
      <c r="X166" s="172">
        <v>0</v>
      </c>
      <c r="Y166" s="172">
        <f>X166*K166</f>
        <v>0</v>
      </c>
      <c r="Z166" s="172">
        <v>0.5</v>
      </c>
      <c r="AA166" s="173">
        <f>Z166*K166</f>
        <v>17.197500000000002</v>
      </c>
      <c r="AR166" s="21" t="s">
        <v>157</v>
      </c>
      <c r="AT166" s="21" t="s">
        <v>153</v>
      </c>
      <c r="AU166" s="21" t="s">
        <v>103</v>
      </c>
      <c r="AY166" s="21" t="s">
        <v>152</v>
      </c>
      <c r="BE166" s="109">
        <f>IF(U166="základní",N166,0)</f>
        <v>0</v>
      </c>
      <c r="BF166" s="109">
        <f>IF(U166="snížená",N166,0)</f>
        <v>0</v>
      </c>
      <c r="BG166" s="109">
        <f>IF(U166="zákl. přenesená",N166,0)</f>
        <v>0</v>
      </c>
      <c r="BH166" s="109">
        <f>IF(U166="sníž. přenesená",N166,0)</f>
        <v>0</v>
      </c>
      <c r="BI166" s="109">
        <f>IF(U166="nulová",N166,0)</f>
        <v>0</v>
      </c>
      <c r="BJ166" s="21" t="s">
        <v>25</v>
      </c>
      <c r="BK166" s="109">
        <f>ROUND(L166*K166,2)</f>
        <v>0</v>
      </c>
      <c r="BL166" s="21" t="s">
        <v>157</v>
      </c>
      <c r="BM166" s="21" t="s">
        <v>216</v>
      </c>
    </row>
    <row r="167" spans="2:65" s="11" customFormat="1" ht="22.5" customHeight="1">
      <c r="B167" s="182"/>
      <c r="C167" s="183"/>
      <c r="D167" s="183"/>
      <c r="E167" s="184" t="s">
        <v>23</v>
      </c>
      <c r="F167" s="294" t="s">
        <v>217</v>
      </c>
      <c r="G167" s="295"/>
      <c r="H167" s="295"/>
      <c r="I167" s="295"/>
      <c r="J167" s="183"/>
      <c r="K167" s="185">
        <v>34.395000000000003</v>
      </c>
      <c r="L167" s="183"/>
      <c r="M167" s="183"/>
      <c r="N167" s="183"/>
      <c r="O167" s="183"/>
      <c r="P167" s="183"/>
      <c r="Q167" s="183"/>
      <c r="R167" s="186"/>
      <c r="T167" s="187"/>
      <c r="U167" s="183"/>
      <c r="V167" s="183"/>
      <c r="W167" s="183"/>
      <c r="X167" s="183"/>
      <c r="Y167" s="183"/>
      <c r="Z167" s="183"/>
      <c r="AA167" s="188"/>
      <c r="AT167" s="189" t="s">
        <v>160</v>
      </c>
      <c r="AU167" s="189" t="s">
        <v>103</v>
      </c>
      <c r="AV167" s="11" t="s">
        <v>103</v>
      </c>
      <c r="AW167" s="11" t="s">
        <v>38</v>
      </c>
      <c r="AX167" s="11" t="s">
        <v>25</v>
      </c>
      <c r="AY167" s="189" t="s">
        <v>152</v>
      </c>
    </row>
    <row r="168" spans="2:65" s="1" customFormat="1" ht="31.5" customHeight="1">
      <c r="B168" s="38"/>
      <c r="C168" s="167" t="s">
        <v>218</v>
      </c>
      <c r="D168" s="167" t="s">
        <v>153</v>
      </c>
      <c r="E168" s="168" t="s">
        <v>219</v>
      </c>
      <c r="F168" s="284" t="s">
        <v>220</v>
      </c>
      <c r="G168" s="284"/>
      <c r="H168" s="284"/>
      <c r="I168" s="284"/>
      <c r="J168" s="169" t="s">
        <v>156</v>
      </c>
      <c r="K168" s="170">
        <v>65.459999999999994</v>
      </c>
      <c r="L168" s="285">
        <v>0</v>
      </c>
      <c r="M168" s="286"/>
      <c r="N168" s="287">
        <f>ROUND(L168*K168,2)</f>
        <v>0</v>
      </c>
      <c r="O168" s="287"/>
      <c r="P168" s="287"/>
      <c r="Q168" s="287"/>
      <c r="R168" s="40"/>
      <c r="T168" s="171" t="s">
        <v>23</v>
      </c>
      <c r="U168" s="47" t="s">
        <v>45</v>
      </c>
      <c r="V168" s="39"/>
      <c r="W168" s="172">
        <f>V168*K168</f>
        <v>0</v>
      </c>
      <c r="X168" s="172">
        <v>4.0000000000000003E-5</v>
      </c>
      <c r="Y168" s="172">
        <f>X168*K168</f>
        <v>2.6183999999999999E-3</v>
      </c>
      <c r="Z168" s="172">
        <v>0.128</v>
      </c>
      <c r="AA168" s="173">
        <f>Z168*K168</f>
        <v>8.3788799999999988</v>
      </c>
      <c r="AR168" s="21" t="s">
        <v>157</v>
      </c>
      <c r="AT168" s="21" t="s">
        <v>153</v>
      </c>
      <c r="AU168" s="21" t="s">
        <v>103</v>
      </c>
      <c r="AY168" s="21" t="s">
        <v>152</v>
      </c>
      <c r="BE168" s="109">
        <f>IF(U168="základní",N168,0)</f>
        <v>0</v>
      </c>
      <c r="BF168" s="109">
        <f>IF(U168="snížená",N168,0)</f>
        <v>0</v>
      </c>
      <c r="BG168" s="109">
        <f>IF(U168="zákl. přenesená",N168,0)</f>
        <v>0</v>
      </c>
      <c r="BH168" s="109">
        <f>IF(U168="sníž. přenesená",N168,0)</f>
        <v>0</v>
      </c>
      <c r="BI168" s="109">
        <f>IF(U168="nulová",N168,0)</f>
        <v>0</v>
      </c>
      <c r="BJ168" s="21" t="s">
        <v>25</v>
      </c>
      <c r="BK168" s="109">
        <f>ROUND(L168*K168,2)</f>
        <v>0</v>
      </c>
      <c r="BL168" s="21" t="s">
        <v>157</v>
      </c>
      <c r="BM168" s="21" t="s">
        <v>221</v>
      </c>
    </row>
    <row r="169" spans="2:65" s="11" customFormat="1" ht="22.5" customHeight="1">
      <c r="B169" s="182"/>
      <c r="C169" s="183"/>
      <c r="D169" s="183"/>
      <c r="E169" s="184" t="s">
        <v>23</v>
      </c>
      <c r="F169" s="294" t="s">
        <v>222</v>
      </c>
      <c r="G169" s="295"/>
      <c r="H169" s="295"/>
      <c r="I169" s="295"/>
      <c r="J169" s="183"/>
      <c r="K169" s="185">
        <v>20.5</v>
      </c>
      <c r="L169" s="183"/>
      <c r="M169" s="183"/>
      <c r="N169" s="183"/>
      <c r="O169" s="183"/>
      <c r="P169" s="183"/>
      <c r="Q169" s="183"/>
      <c r="R169" s="186"/>
      <c r="T169" s="187"/>
      <c r="U169" s="183"/>
      <c r="V169" s="183"/>
      <c r="W169" s="183"/>
      <c r="X169" s="183"/>
      <c r="Y169" s="183"/>
      <c r="Z169" s="183"/>
      <c r="AA169" s="188"/>
      <c r="AT169" s="189" t="s">
        <v>160</v>
      </c>
      <c r="AU169" s="189" t="s">
        <v>103</v>
      </c>
      <c r="AV169" s="11" t="s">
        <v>103</v>
      </c>
      <c r="AW169" s="11" t="s">
        <v>38</v>
      </c>
      <c r="AX169" s="11" t="s">
        <v>80</v>
      </c>
      <c r="AY169" s="189" t="s">
        <v>152</v>
      </c>
    </row>
    <row r="170" spans="2:65" s="11" customFormat="1" ht="22.5" customHeight="1">
      <c r="B170" s="182"/>
      <c r="C170" s="183"/>
      <c r="D170" s="183"/>
      <c r="E170" s="184" t="s">
        <v>23</v>
      </c>
      <c r="F170" s="290" t="s">
        <v>223</v>
      </c>
      <c r="G170" s="291"/>
      <c r="H170" s="291"/>
      <c r="I170" s="291"/>
      <c r="J170" s="183"/>
      <c r="K170" s="185">
        <v>44.96</v>
      </c>
      <c r="L170" s="183"/>
      <c r="M170" s="183"/>
      <c r="N170" s="183"/>
      <c r="O170" s="183"/>
      <c r="P170" s="183"/>
      <c r="Q170" s="183"/>
      <c r="R170" s="186"/>
      <c r="T170" s="187"/>
      <c r="U170" s="183"/>
      <c r="V170" s="183"/>
      <c r="W170" s="183"/>
      <c r="X170" s="183"/>
      <c r="Y170" s="183"/>
      <c r="Z170" s="183"/>
      <c r="AA170" s="188"/>
      <c r="AT170" s="189" t="s">
        <v>160</v>
      </c>
      <c r="AU170" s="189" t="s">
        <v>103</v>
      </c>
      <c r="AV170" s="11" t="s">
        <v>103</v>
      </c>
      <c r="AW170" s="11" t="s">
        <v>38</v>
      </c>
      <c r="AX170" s="11" t="s">
        <v>80</v>
      </c>
      <c r="AY170" s="189" t="s">
        <v>152</v>
      </c>
    </row>
    <row r="171" spans="2:65" s="12" customFormat="1" ht="22.5" customHeight="1">
      <c r="B171" s="190"/>
      <c r="C171" s="191"/>
      <c r="D171" s="191"/>
      <c r="E171" s="192" t="s">
        <v>23</v>
      </c>
      <c r="F171" s="292" t="s">
        <v>169</v>
      </c>
      <c r="G171" s="293"/>
      <c r="H171" s="293"/>
      <c r="I171" s="293"/>
      <c r="J171" s="191"/>
      <c r="K171" s="193">
        <v>65.459999999999994</v>
      </c>
      <c r="L171" s="191"/>
      <c r="M171" s="191"/>
      <c r="N171" s="191"/>
      <c r="O171" s="191"/>
      <c r="P171" s="191"/>
      <c r="Q171" s="191"/>
      <c r="R171" s="194"/>
      <c r="T171" s="195"/>
      <c r="U171" s="191"/>
      <c r="V171" s="191"/>
      <c r="W171" s="191"/>
      <c r="X171" s="191"/>
      <c r="Y171" s="191"/>
      <c r="Z171" s="191"/>
      <c r="AA171" s="196"/>
      <c r="AT171" s="197" t="s">
        <v>160</v>
      </c>
      <c r="AU171" s="197" t="s">
        <v>103</v>
      </c>
      <c r="AV171" s="12" t="s">
        <v>157</v>
      </c>
      <c r="AW171" s="12" t="s">
        <v>38</v>
      </c>
      <c r="AX171" s="12" t="s">
        <v>25</v>
      </c>
      <c r="AY171" s="197" t="s">
        <v>152</v>
      </c>
    </row>
    <row r="172" spans="2:65" s="1" customFormat="1" ht="31.5" customHeight="1">
      <c r="B172" s="38"/>
      <c r="C172" s="167" t="s">
        <v>224</v>
      </c>
      <c r="D172" s="167" t="s">
        <v>153</v>
      </c>
      <c r="E172" s="168" t="s">
        <v>225</v>
      </c>
      <c r="F172" s="284" t="s">
        <v>226</v>
      </c>
      <c r="G172" s="284"/>
      <c r="H172" s="284"/>
      <c r="I172" s="284"/>
      <c r="J172" s="169" t="s">
        <v>227</v>
      </c>
      <c r="K172" s="170">
        <v>168.179</v>
      </c>
      <c r="L172" s="285">
        <v>0</v>
      </c>
      <c r="M172" s="286"/>
      <c r="N172" s="287">
        <f>ROUND(L172*K172,2)</f>
        <v>0</v>
      </c>
      <c r="O172" s="287"/>
      <c r="P172" s="287"/>
      <c r="Q172" s="287"/>
      <c r="R172" s="40"/>
      <c r="T172" s="171" t="s">
        <v>23</v>
      </c>
      <c r="U172" s="47" t="s">
        <v>45</v>
      </c>
      <c r="V172" s="39"/>
      <c r="W172" s="172">
        <f>V172*K172</f>
        <v>0</v>
      </c>
      <c r="X172" s="172">
        <v>0</v>
      </c>
      <c r="Y172" s="172">
        <f>X172*K172</f>
        <v>0</v>
      </c>
      <c r="Z172" s="172">
        <v>0</v>
      </c>
      <c r="AA172" s="173">
        <f>Z172*K172</f>
        <v>0</v>
      </c>
      <c r="AR172" s="21" t="s">
        <v>157</v>
      </c>
      <c r="AT172" s="21" t="s">
        <v>153</v>
      </c>
      <c r="AU172" s="21" t="s">
        <v>103</v>
      </c>
      <c r="AY172" s="21" t="s">
        <v>152</v>
      </c>
      <c r="BE172" s="109">
        <f>IF(U172="základní",N172,0)</f>
        <v>0</v>
      </c>
      <c r="BF172" s="109">
        <f>IF(U172="snížená",N172,0)</f>
        <v>0</v>
      </c>
      <c r="BG172" s="109">
        <f>IF(U172="zákl. přenesená",N172,0)</f>
        <v>0</v>
      </c>
      <c r="BH172" s="109">
        <f>IF(U172="sníž. přenesená",N172,0)</f>
        <v>0</v>
      </c>
      <c r="BI172" s="109">
        <f>IF(U172="nulová",N172,0)</f>
        <v>0</v>
      </c>
      <c r="BJ172" s="21" t="s">
        <v>25</v>
      </c>
      <c r="BK172" s="109">
        <f>ROUND(L172*K172,2)</f>
        <v>0</v>
      </c>
      <c r="BL172" s="21" t="s">
        <v>157</v>
      </c>
      <c r="BM172" s="21" t="s">
        <v>228</v>
      </c>
    </row>
    <row r="173" spans="2:65" s="10" customFormat="1" ht="22.5" customHeight="1">
      <c r="B173" s="174"/>
      <c r="C173" s="175"/>
      <c r="D173" s="175"/>
      <c r="E173" s="176" t="s">
        <v>23</v>
      </c>
      <c r="F173" s="288" t="s">
        <v>159</v>
      </c>
      <c r="G173" s="289"/>
      <c r="H173" s="289"/>
      <c r="I173" s="289"/>
      <c r="J173" s="175"/>
      <c r="K173" s="177" t="s">
        <v>23</v>
      </c>
      <c r="L173" s="175"/>
      <c r="M173" s="175"/>
      <c r="N173" s="175"/>
      <c r="O173" s="175"/>
      <c r="P173" s="175"/>
      <c r="Q173" s="175"/>
      <c r="R173" s="178"/>
      <c r="T173" s="179"/>
      <c r="U173" s="175"/>
      <c r="V173" s="175"/>
      <c r="W173" s="175"/>
      <c r="X173" s="175"/>
      <c r="Y173" s="175"/>
      <c r="Z173" s="175"/>
      <c r="AA173" s="180"/>
      <c r="AT173" s="181" t="s">
        <v>160</v>
      </c>
      <c r="AU173" s="181" t="s">
        <v>103</v>
      </c>
      <c r="AV173" s="10" t="s">
        <v>25</v>
      </c>
      <c r="AW173" s="10" t="s">
        <v>38</v>
      </c>
      <c r="AX173" s="10" t="s">
        <v>80</v>
      </c>
      <c r="AY173" s="181" t="s">
        <v>152</v>
      </c>
    </row>
    <row r="174" spans="2:65" s="11" customFormat="1" ht="22.5" customHeight="1">
      <c r="B174" s="182"/>
      <c r="C174" s="183"/>
      <c r="D174" s="183"/>
      <c r="E174" s="184" t="s">
        <v>23</v>
      </c>
      <c r="F174" s="290" t="s">
        <v>229</v>
      </c>
      <c r="G174" s="291"/>
      <c r="H174" s="291"/>
      <c r="I174" s="291"/>
      <c r="J174" s="183"/>
      <c r="K174" s="185">
        <v>91.361000000000004</v>
      </c>
      <c r="L174" s="183"/>
      <c r="M174" s="183"/>
      <c r="N174" s="183"/>
      <c r="O174" s="183"/>
      <c r="P174" s="183"/>
      <c r="Q174" s="183"/>
      <c r="R174" s="186"/>
      <c r="T174" s="187"/>
      <c r="U174" s="183"/>
      <c r="V174" s="183"/>
      <c r="W174" s="183"/>
      <c r="X174" s="183"/>
      <c r="Y174" s="183"/>
      <c r="Z174" s="183"/>
      <c r="AA174" s="188"/>
      <c r="AT174" s="189" t="s">
        <v>160</v>
      </c>
      <c r="AU174" s="189" t="s">
        <v>103</v>
      </c>
      <c r="AV174" s="11" t="s">
        <v>103</v>
      </c>
      <c r="AW174" s="11" t="s">
        <v>38</v>
      </c>
      <c r="AX174" s="11" t="s">
        <v>80</v>
      </c>
      <c r="AY174" s="189" t="s">
        <v>152</v>
      </c>
    </row>
    <row r="175" spans="2:65" s="10" customFormat="1" ht="22.5" customHeight="1">
      <c r="B175" s="174"/>
      <c r="C175" s="175"/>
      <c r="D175" s="175"/>
      <c r="E175" s="176" t="s">
        <v>23</v>
      </c>
      <c r="F175" s="296" t="s">
        <v>230</v>
      </c>
      <c r="G175" s="297"/>
      <c r="H175" s="297"/>
      <c r="I175" s="297"/>
      <c r="J175" s="175"/>
      <c r="K175" s="177" t="s">
        <v>23</v>
      </c>
      <c r="L175" s="175"/>
      <c r="M175" s="175"/>
      <c r="N175" s="175"/>
      <c r="O175" s="175"/>
      <c r="P175" s="175"/>
      <c r="Q175" s="175"/>
      <c r="R175" s="178"/>
      <c r="T175" s="179"/>
      <c r="U175" s="175"/>
      <c r="V175" s="175"/>
      <c r="W175" s="175"/>
      <c r="X175" s="175"/>
      <c r="Y175" s="175"/>
      <c r="Z175" s="175"/>
      <c r="AA175" s="180"/>
      <c r="AT175" s="181" t="s">
        <v>160</v>
      </c>
      <c r="AU175" s="181" t="s">
        <v>103</v>
      </c>
      <c r="AV175" s="10" t="s">
        <v>25</v>
      </c>
      <c r="AW175" s="10" t="s">
        <v>38</v>
      </c>
      <c r="AX175" s="10" t="s">
        <v>80</v>
      </c>
      <c r="AY175" s="181" t="s">
        <v>152</v>
      </c>
    </row>
    <row r="176" spans="2:65" s="11" customFormat="1" ht="22.5" customHeight="1">
      <c r="B176" s="182"/>
      <c r="C176" s="183"/>
      <c r="D176" s="183"/>
      <c r="E176" s="184" t="s">
        <v>23</v>
      </c>
      <c r="F176" s="290" t="s">
        <v>231</v>
      </c>
      <c r="G176" s="291"/>
      <c r="H176" s="291"/>
      <c r="I176" s="291"/>
      <c r="J176" s="183"/>
      <c r="K176" s="185">
        <v>28.774000000000001</v>
      </c>
      <c r="L176" s="183"/>
      <c r="M176" s="183"/>
      <c r="N176" s="183"/>
      <c r="O176" s="183"/>
      <c r="P176" s="183"/>
      <c r="Q176" s="183"/>
      <c r="R176" s="186"/>
      <c r="T176" s="187"/>
      <c r="U176" s="183"/>
      <c r="V176" s="183"/>
      <c r="W176" s="183"/>
      <c r="X176" s="183"/>
      <c r="Y176" s="183"/>
      <c r="Z176" s="183"/>
      <c r="AA176" s="188"/>
      <c r="AT176" s="189" t="s">
        <v>160</v>
      </c>
      <c r="AU176" s="189" t="s">
        <v>103</v>
      </c>
      <c r="AV176" s="11" t="s">
        <v>103</v>
      </c>
      <c r="AW176" s="11" t="s">
        <v>38</v>
      </c>
      <c r="AX176" s="11" t="s">
        <v>80</v>
      </c>
      <c r="AY176" s="189" t="s">
        <v>152</v>
      </c>
    </row>
    <row r="177" spans="2:65" s="10" customFormat="1" ht="31.5" customHeight="1">
      <c r="B177" s="174"/>
      <c r="C177" s="175"/>
      <c r="D177" s="175"/>
      <c r="E177" s="176" t="s">
        <v>23</v>
      </c>
      <c r="F177" s="296" t="s">
        <v>232</v>
      </c>
      <c r="G177" s="297"/>
      <c r="H177" s="297"/>
      <c r="I177" s="297"/>
      <c r="J177" s="175"/>
      <c r="K177" s="177" t="s">
        <v>23</v>
      </c>
      <c r="L177" s="175"/>
      <c r="M177" s="175"/>
      <c r="N177" s="175"/>
      <c r="O177" s="175"/>
      <c r="P177" s="175"/>
      <c r="Q177" s="175"/>
      <c r="R177" s="178"/>
      <c r="T177" s="179"/>
      <c r="U177" s="175"/>
      <c r="V177" s="175"/>
      <c r="W177" s="175"/>
      <c r="X177" s="175"/>
      <c r="Y177" s="175"/>
      <c r="Z177" s="175"/>
      <c r="AA177" s="180"/>
      <c r="AT177" s="181" t="s">
        <v>160</v>
      </c>
      <c r="AU177" s="181" t="s">
        <v>103</v>
      </c>
      <c r="AV177" s="10" t="s">
        <v>25</v>
      </c>
      <c r="AW177" s="10" t="s">
        <v>38</v>
      </c>
      <c r="AX177" s="10" t="s">
        <v>80</v>
      </c>
      <c r="AY177" s="181" t="s">
        <v>152</v>
      </c>
    </row>
    <row r="178" spans="2:65" s="10" customFormat="1" ht="22.5" customHeight="1">
      <c r="B178" s="174"/>
      <c r="C178" s="175"/>
      <c r="D178" s="175"/>
      <c r="E178" s="176" t="s">
        <v>23</v>
      </c>
      <c r="F178" s="296" t="s">
        <v>233</v>
      </c>
      <c r="G178" s="297"/>
      <c r="H178" s="297"/>
      <c r="I178" s="297"/>
      <c r="J178" s="175"/>
      <c r="K178" s="177" t="s">
        <v>23</v>
      </c>
      <c r="L178" s="175"/>
      <c r="M178" s="175"/>
      <c r="N178" s="175"/>
      <c r="O178" s="175"/>
      <c r="P178" s="175"/>
      <c r="Q178" s="175"/>
      <c r="R178" s="178"/>
      <c r="T178" s="179"/>
      <c r="U178" s="175"/>
      <c r="V178" s="175"/>
      <c r="W178" s="175"/>
      <c r="X178" s="175"/>
      <c r="Y178" s="175"/>
      <c r="Z178" s="175"/>
      <c r="AA178" s="180"/>
      <c r="AT178" s="181" t="s">
        <v>160</v>
      </c>
      <c r="AU178" s="181" t="s">
        <v>103</v>
      </c>
      <c r="AV178" s="10" t="s">
        <v>25</v>
      </c>
      <c r="AW178" s="10" t="s">
        <v>38</v>
      </c>
      <c r="AX178" s="10" t="s">
        <v>80</v>
      </c>
      <c r="AY178" s="181" t="s">
        <v>152</v>
      </c>
    </row>
    <row r="179" spans="2:65" s="11" customFormat="1" ht="22.5" customHeight="1">
      <c r="B179" s="182"/>
      <c r="C179" s="183"/>
      <c r="D179" s="183"/>
      <c r="E179" s="184" t="s">
        <v>23</v>
      </c>
      <c r="F179" s="290" t="s">
        <v>234</v>
      </c>
      <c r="G179" s="291"/>
      <c r="H179" s="291"/>
      <c r="I179" s="291"/>
      <c r="J179" s="183"/>
      <c r="K179" s="185">
        <v>20.077999999999999</v>
      </c>
      <c r="L179" s="183"/>
      <c r="M179" s="183"/>
      <c r="N179" s="183"/>
      <c r="O179" s="183"/>
      <c r="P179" s="183"/>
      <c r="Q179" s="183"/>
      <c r="R179" s="186"/>
      <c r="T179" s="187"/>
      <c r="U179" s="183"/>
      <c r="V179" s="183"/>
      <c r="W179" s="183"/>
      <c r="X179" s="183"/>
      <c r="Y179" s="183"/>
      <c r="Z179" s="183"/>
      <c r="AA179" s="188"/>
      <c r="AT179" s="189" t="s">
        <v>160</v>
      </c>
      <c r="AU179" s="189" t="s">
        <v>103</v>
      </c>
      <c r="AV179" s="11" t="s">
        <v>103</v>
      </c>
      <c r="AW179" s="11" t="s">
        <v>38</v>
      </c>
      <c r="AX179" s="11" t="s">
        <v>80</v>
      </c>
      <c r="AY179" s="189" t="s">
        <v>152</v>
      </c>
    </row>
    <row r="180" spans="2:65" s="10" customFormat="1" ht="22.5" customHeight="1">
      <c r="B180" s="174"/>
      <c r="C180" s="175"/>
      <c r="D180" s="175"/>
      <c r="E180" s="176" t="s">
        <v>23</v>
      </c>
      <c r="F180" s="296" t="s">
        <v>235</v>
      </c>
      <c r="G180" s="297"/>
      <c r="H180" s="297"/>
      <c r="I180" s="297"/>
      <c r="J180" s="175"/>
      <c r="K180" s="177" t="s">
        <v>23</v>
      </c>
      <c r="L180" s="175"/>
      <c r="M180" s="175"/>
      <c r="N180" s="175"/>
      <c r="O180" s="175"/>
      <c r="P180" s="175"/>
      <c r="Q180" s="175"/>
      <c r="R180" s="178"/>
      <c r="T180" s="179"/>
      <c r="U180" s="175"/>
      <c r="V180" s="175"/>
      <c r="W180" s="175"/>
      <c r="X180" s="175"/>
      <c r="Y180" s="175"/>
      <c r="Z180" s="175"/>
      <c r="AA180" s="180"/>
      <c r="AT180" s="181" t="s">
        <v>160</v>
      </c>
      <c r="AU180" s="181" t="s">
        <v>103</v>
      </c>
      <c r="AV180" s="10" t="s">
        <v>25</v>
      </c>
      <c r="AW180" s="10" t="s">
        <v>38</v>
      </c>
      <c r="AX180" s="10" t="s">
        <v>80</v>
      </c>
      <c r="AY180" s="181" t="s">
        <v>152</v>
      </c>
    </row>
    <row r="181" spans="2:65" s="11" customFormat="1" ht="22.5" customHeight="1">
      <c r="B181" s="182"/>
      <c r="C181" s="183"/>
      <c r="D181" s="183"/>
      <c r="E181" s="184" t="s">
        <v>23</v>
      </c>
      <c r="F181" s="290" t="s">
        <v>236</v>
      </c>
      <c r="G181" s="291"/>
      <c r="H181" s="291"/>
      <c r="I181" s="291"/>
      <c r="J181" s="183"/>
      <c r="K181" s="185">
        <v>27.966000000000001</v>
      </c>
      <c r="L181" s="183"/>
      <c r="M181" s="183"/>
      <c r="N181" s="183"/>
      <c r="O181" s="183"/>
      <c r="P181" s="183"/>
      <c r="Q181" s="183"/>
      <c r="R181" s="186"/>
      <c r="T181" s="187"/>
      <c r="U181" s="183"/>
      <c r="V181" s="183"/>
      <c r="W181" s="183"/>
      <c r="X181" s="183"/>
      <c r="Y181" s="183"/>
      <c r="Z181" s="183"/>
      <c r="AA181" s="188"/>
      <c r="AT181" s="189" t="s">
        <v>160</v>
      </c>
      <c r="AU181" s="189" t="s">
        <v>103</v>
      </c>
      <c r="AV181" s="11" t="s">
        <v>103</v>
      </c>
      <c r="AW181" s="11" t="s">
        <v>38</v>
      </c>
      <c r="AX181" s="11" t="s">
        <v>80</v>
      </c>
      <c r="AY181" s="189" t="s">
        <v>152</v>
      </c>
    </row>
    <row r="182" spans="2:65" s="12" customFormat="1" ht="22.5" customHeight="1">
      <c r="B182" s="190"/>
      <c r="C182" s="191"/>
      <c r="D182" s="191"/>
      <c r="E182" s="192" t="s">
        <v>23</v>
      </c>
      <c r="F182" s="292" t="s">
        <v>169</v>
      </c>
      <c r="G182" s="293"/>
      <c r="H182" s="293"/>
      <c r="I182" s="293"/>
      <c r="J182" s="191"/>
      <c r="K182" s="193">
        <v>168.179</v>
      </c>
      <c r="L182" s="191"/>
      <c r="M182" s="191"/>
      <c r="N182" s="191"/>
      <c r="O182" s="191"/>
      <c r="P182" s="191"/>
      <c r="Q182" s="191"/>
      <c r="R182" s="194"/>
      <c r="T182" s="195"/>
      <c r="U182" s="191"/>
      <c r="V182" s="191"/>
      <c r="W182" s="191"/>
      <c r="X182" s="191"/>
      <c r="Y182" s="191"/>
      <c r="Z182" s="191"/>
      <c r="AA182" s="196"/>
      <c r="AT182" s="197" t="s">
        <v>160</v>
      </c>
      <c r="AU182" s="197" t="s">
        <v>103</v>
      </c>
      <c r="AV182" s="12" t="s">
        <v>157</v>
      </c>
      <c r="AW182" s="12" t="s">
        <v>38</v>
      </c>
      <c r="AX182" s="12" t="s">
        <v>25</v>
      </c>
      <c r="AY182" s="197" t="s">
        <v>152</v>
      </c>
    </row>
    <row r="183" spans="2:65" s="1" customFormat="1" ht="31.5" customHeight="1">
      <c r="B183" s="38"/>
      <c r="C183" s="167" t="s">
        <v>11</v>
      </c>
      <c r="D183" s="167" t="s">
        <v>153</v>
      </c>
      <c r="E183" s="168" t="s">
        <v>237</v>
      </c>
      <c r="F183" s="284" t="s">
        <v>238</v>
      </c>
      <c r="G183" s="284"/>
      <c r="H183" s="284"/>
      <c r="I183" s="284"/>
      <c r="J183" s="169" t="s">
        <v>227</v>
      </c>
      <c r="K183" s="170">
        <v>168.179</v>
      </c>
      <c r="L183" s="285">
        <v>0</v>
      </c>
      <c r="M183" s="286"/>
      <c r="N183" s="287">
        <f>ROUND(L183*K183,2)</f>
        <v>0</v>
      </c>
      <c r="O183" s="287"/>
      <c r="P183" s="287"/>
      <c r="Q183" s="287"/>
      <c r="R183" s="40"/>
      <c r="T183" s="171" t="s">
        <v>23</v>
      </c>
      <c r="U183" s="47" t="s">
        <v>45</v>
      </c>
      <c r="V183" s="39"/>
      <c r="W183" s="172">
        <f>V183*K183</f>
        <v>0</v>
      </c>
      <c r="X183" s="172">
        <v>0</v>
      </c>
      <c r="Y183" s="172">
        <f>X183*K183</f>
        <v>0</v>
      </c>
      <c r="Z183" s="172">
        <v>0</v>
      </c>
      <c r="AA183" s="173">
        <f>Z183*K183</f>
        <v>0</v>
      </c>
      <c r="AR183" s="21" t="s">
        <v>157</v>
      </c>
      <c r="AT183" s="21" t="s">
        <v>153</v>
      </c>
      <c r="AU183" s="21" t="s">
        <v>103</v>
      </c>
      <c r="AY183" s="21" t="s">
        <v>152</v>
      </c>
      <c r="BE183" s="109">
        <f>IF(U183="základní",N183,0)</f>
        <v>0</v>
      </c>
      <c r="BF183" s="109">
        <f>IF(U183="snížená",N183,0)</f>
        <v>0</v>
      </c>
      <c r="BG183" s="109">
        <f>IF(U183="zákl. přenesená",N183,0)</f>
        <v>0</v>
      </c>
      <c r="BH183" s="109">
        <f>IF(U183="sníž. přenesená",N183,0)</f>
        <v>0</v>
      </c>
      <c r="BI183" s="109">
        <f>IF(U183="nulová",N183,0)</f>
        <v>0</v>
      </c>
      <c r="BJ183" s="21" t="s">
        <v>25</v>
      </c>
      <c r="BK183" s="109">
        <f>ROUND(L183*K183,2)</f>
        <v>0</v>
      </c>
      <c r="BL183" s="21" t="s">
        <v>157</v>
      </c>
      <c r="BM183" s="21" t="s">
        <v>239</v>
      </c>
    </row>
    <row r="184" spans="2:65" s="1" customFormat="1" ht="44.25" customHeight="1">
      <c r="B184" s="38"/>
      <c r="C184" s="167" t="s">
        <v>240</v>
      </c>
      <c r="D184" s="167" t="s">
        <v>153</v>
      </c>
      <c r="E184" s="168" t="s">
        <v>241</v>
      </c>
      <c r="F184" s="284" t="s">
        <v>242</v>
      </c>
      <c r="G184" s="284"/>
      <c r="H184" s="284"/>
      <c r="I184" s="284"/>
      <c r="J184" s="169" t="s">
        <v>227</v>
      </c>
      <c r="K184" s="170">
        <v>1681.79</v>
      </c>
      <c r="L184" s="285">
        <v>0</v>
      </c>
      <c r="M184" s="286"/>
      <c r="N184" s="287">
        <f>ROUND(L184*K184,2)</f>
        <v>0</v>
      </c>
      <c r="O184" s="287"/>
      <c r="P184" s="287"/>
      <c r="Q184" s="287"/>
      <c r="R184" s="40"/>
      <c r="T184" s="171" t="s">
        <v>23</v>
      </c>
      <c r="U184" s="47" t="s">
        <v>45</v>
      </c>
      <c r="V184" s="39"/>
      <c r="W184" s="172">
        <f>V184*K184</f>
        <v>0</v>
      </c>
      <c r="X184" s="172">
        <v>0</v>
      </c>
      <c r="Y184" s="172">
        <f>X184*K184</f>
        <v>0</v>
      </c>
      <c r="Z184" s="172">
        <v>0</v>
      </c>
      <c r="AA184" s="173">
        <f>Z184*K184</f>
        <v>0</v>
      </c>
      <c r="AR184" s="21" t="s">
        <v>157</v>
      </c>
      <c r="AT184" s="21" t="s">
        <v>153</v>
      </c>
      <c r="AU184" s="21" t="s">
        <v>103</v>
      </c>
      <c r="AY184" s="21" t="s">
        <v>152</v>
      </c>
      <c r="BE184" s="109">
        <f>IF(U184="základní",N184,0)</f>
        <v>0</v>
      </c>
      <c r="BF184" s="109">
        <f>IF(U184="snížená",N184,0)</f>
        <v>0</v>
      </c>
      <c r="BG184" s="109">
        <f>IF(U184="zákl. přenesená",N184,0)</f>
        <v>0</v>
      </c>
      <c r="BH184" s="109">
        <f>IF(U184="sníž. přenesená",N184,0)</f>
        <v>0</v>
      </c>
      <c r="BI184" s="109">
        <f>IF(U184="nulová",N184,0)</f>
        <v>0</v>
      </c>
      <c r="BJ184" s="21" t="s">
        <v>25</v>
      </c>
      <c r="BK184" s="109">
        <f>ROUND(L184*K184,2)</f>
        <v>0</v>
      </c>
      <c r="BL184" s="21" t="s">
        <v>157</v>
      </c>
      <c r="BM184" s="21" t="s">
        <v>243</v>
      </c>
    </row>
    <row r="185" spans="2:65" s="11" customFormat="1" ht="22.5" customHeight="1">
      <c r="B185" s="182"/>
      <c r="C185" s="183"/>
      <c r="D185" s="183"/>
      <c r="E185" s="184" t="s">
        <v>23</v>
      </c>
      <c r="F185" s="294" t="s">
        <v>244</v>
      </c>
      <c r="G185" s="295"/>
      <c r="H185" s="295"/>
      <c r="I185" s="295"/>
      <c r="J185" s="183"/>
      <c r="K185" s="185">
        <v>1681.79</v>
      </c>
      <c r="L185" s="183"/>
      <c r="M185" s="183"/>
      <c r="N185" s="183"/>
      <c r="O185" s="183"/>
      <c r="P185" s="183"/>
      <c r="Q185" s="183"/>
      <c r="R185" s="186"/>
      <c r="T185" s="187"/>
      <c r="U185" s="183"/>
      <c r="V185" s="183"/>
      <c r="W185" s="183"/>
      <c r="X185" s="183"/>
      <c r="Y185" s="183"/>
      <c r="Z185" s="183"/>
      <c r="AA185" s="188"/>
      <c r="AT185" s="189" t="s">
        <v>160</v>
      </c>
      <c r="AU185" s="189" t="s">
        <v>103</v>
      </c>
      <c r="AV185" s="11" t="s">
        <v>103</v>
      </c>
      <c r="AW185" s="11" t="s">
        <v>38</v>
      </c>
      <c r="AX185" s="11" t="s">
        <v>25</v>
      </c>
      <c r="AY185" s="189" t="s">
        <v>152</v>
      </c>
    </row>
    <row r="186" spans="2:65" s="1" customFormat="1" ht="22.5" customHeight="1">
      <c r="B186" s="38"/>
      <c r="C186" s="167" t="s">
        <v>245</v>
      </c>
      <c r="D186" s="167" t="s">
        <v>153</v>
      </c>
      <c r="E186" s="168" t="s">
        <v>246</v>
      </c>
      <c r="F186" s="284" t="s">
        <v>247</v>
      </c>
      <c r="G186" s="284"/>
      <c r="H186" s="284"/>
      <c r="I186" s="284"/>
      <c r="J186" s="169" t="s">
        <v>227</v>
      </c>
      <c r="K186" s="170">
        <v>168.179</v>
      </c>
      <c r="L186" s="285">
        <v>0</v>
      </c>
      <c r="M186" s="286"/>
      <c r="N186" s="287">
        <f>ROUND(L186*K186,2)</f>
        <v>0</v>
      </c>
      <c r="O186" s="287"/>
      <c r="P186" s="287"/>
      <c r="Q186" s="287"/>
      <c r="R186" s="40"/>
      <c r="T186" s="171" t="s">
        <v>23</v>
      </c>
      <c r="U186" s="47" t="s">
        <v>45</v>
      </c>
      <c r="V186" s="39"/>
      <c r="W186" s="172">
        <f>V186*K186</f>
        <v>0</v>
      </c>
      <c r="X186" s="172">
        <v>0</v>
      </c>
      <c r="Y186" s="172">
        <f>X186*K186</f>
        <v>0</v>
      </c>
      <c r="Z186" s="172">
        <v>0</v>
      </c>
      <c r="AA186" s="173">
        <f>Z186*K186</f>
        <v>0</v>
      </c>
      <c r="AR186" s="21" t="s">
        <v>157</v>
      </c>
      <c r="AT186" s="21" t="s">
        <v>153</v>
      </c>
      <c r="AU186" s="21" t="s">
        <v>103</v>
      </c>
      <c r="AY186" s="21" t="s">
        <v>152</v>
      </c>
      <c r="BE186" s="109">
        <f>IF(U186="základní",N186,0)</f>
        <v>0</v>
      </c>
      <c r="BF186" s="109">
        <f>IF(U186="snížená",N186,0)</f>
        <v>0</v>
      </c>
      <c r="BG186" s="109">
        <f>IF(U186="zákl. přenesená",N186,0)</f>
        <v>0</v>
      </c>
      <c r="BH186" s="109">
        <f>IF(U186="sníž. přenesená",N186,0)</f>
        <v>0</v>
      </c>
      <c r="BI186" s="109">
        <f>IF(U186="nulová",N186,0)</f>
        <v>0</v>
      </c>
      <c r="BJ186" s="21" t="s">
        <v>25</v>
      </c>
      <c r="BK186" s="109">
        <f>ROUND(L186*K186,2)</f>
        <v>0</v>
      </c>
      <c r="BL186" s="21" t="s">
        <v>157</v>
      </c>
      <c r="BM186" s="21" t="s">
        <v>248</v>
      </c>
    </row>
    <row r="187" spans="2:65" s="1" customFormat="1" ht="31.5" customHeight="1">
      <c r="B187" s="38"/>
      <c r="C187" s="167" t="s">
        <v>249</v>
      </c>
      <c r="D187" s="167" t="s">
        <v>153</v>
      </c>
      <c r="E187" s="168" t="s">
        <v>250</v>
      </c>
      <c r="F187" s="284" t="s">
        <v>251</v>
      </c>
      <c r="G187" s="284"/>
      <c r="H187" s="284"/>
      <c r="I187" s="284"/>
      <c r="J187" s="169" t="s">
        <v>252</v>
      </c>
      <c r="K187" s="170">
        <v>319.54000000000002</v>
      </c>
      <c r="L187" s="285">
        <v>0</v>
      </c>
      <c r="M187" s="286"/>
      <c r="N187" s="287">
        <f>ROUND(L187*K187,2)</f>
        <v>0</v>
      </c>
      <c r="O187" s="287"/>
      <c r="P187" s="287"/>
      <c r="Q187" s="287"/>
      <c r="R187" s="40"/>
      <c r="T187" s="171" t="s">
        <v>23</v>
      </c>
      <c r="U187" s="47" t="s">
        <v>45</v>
      </c>
      <c r="V187" s="39"/>
      <c r="W187" s="172">
        <f>V187*K187</f>
        <v>0</v>
      </c>
      <c r="X187" s="172">
        <v>0</v>
      </c>
      <c r="Y187" s="172">
        <f>X187*K187</f>
        <v>0</v>
      </c>
      <c r="Z187" s="172">
        <v>0</v>
      </c>
      <c r="AA187" s="173">
        <f>Z187*K187</f>
        <v>0</v>
      </c>
      <c r="AR187" s="21" t="s">
        <v>157</v>
      </c>
      <c r="AT187" s="21" t="s">
        <v>153</v>
      </c>
      <c r="AU187" s="21" t="s">
        <v>103</v>
      </c>
      <c r="AY187" s="21" t="s">
        <v>152</v>
      </c>
      <c r="BE187" s="109">
        <f>IF(U187="základní",N187,0)</f>
        <v>0</v>
      </c>
      <c r="BF187" s="109">
        <f>IF(U187="snížená",N187,0)</f>
        <v>0</v>
      </c>
      <c r="BG187" s="109">
        <f>IF(U187="zákl. přenesená",N187,0)</f>
        <v>0</v>
      </c>
      <c r="BH187" s="109">
        <f>IF(U187="sníž. přenesená",N187,0)</f>
        <v>0</v>
      </c>
      <c r="BI187" s="109">
        <f>IF(U187="nulová",N187,0)</f>
        <v>0</v>
      </c>
      <c r="BJ187" s="21" t="s">
        <v>25</v>
      </c>
      <c r="BK187" s="109">
        <f>ROUND(L187*K187,2)</f>
        <v>0</v>
      </c>
      <c r="BL187" s="21" t="s">
        <v>157</v>
      </c>
      <c r="BM187" s="21" t="s">
        <v>253</v>
      </c>
    </row>
    <row r="188" spans="2:65" s="11" customFormat="1" ht="22.5" customHeight="1">
      <c r="B188" s="182"/>
      <c r="C188" s="183"/>
      <c r="D188" s="183"/>
      <c r="E188" s="184" t="s">
        <v>23</v>
      </c>
      <c r="F188" s="294" t="s">
        <v>254</v>
      </c>
      <c r="G188" s="295"/>
      <c r="H188" s="295"/>
      <c r="I188" s="295"/>
      <c r="J188" s="183"/>
      <c r="K188" s="185">
        <v>319.54000000000002</v>
      </c>
      <c r="L188" s="183"/>
      <c r="M188" s="183"/>
      <c r="N188" s="183"/>
      <c r="O188" s="183"/>
      <c r="P188" s="183"/>
      <c r="Q188" s="183"/>
      <c r="R188" s="186"/>
      <c r="T188" s="187"/>
      <c r="U188" s="183"/>
      <c r="V188" s="183"/>
      <c r="W188" s="183"/>
      <c r="X188" s="183"/>
      <c r="Y188" s="183"/>
      <c r="Z188" s="183"/>
      <c r="AA188" s="188"/>
      <c r="AT188" s="189" t="s">
        <v>160</v>
      </c>
      <c r="AU188" s="189" t="s">
        <v>103</v>
      </c>
      <c r="AV188" s="11" t="s">
        <v>103</v>
      </c>
      <c r="AW188" s="11" t="s">
        <v>38</v>
      </c>
      <c r="AX188" s="11" t="s">
        <v>25</v>
      </c>
      <c r="AY188" s="189" t="s">
        <v>152</v>
      </c>
    </row>
    <row r="189" spans="2:65" s="1" customFormat="1" ht="31.5" customHeight="1">
      <c r="B189" s="38"/>
      <c r="C189" s="167" t="s">
        <v>255</v>
      </c>
      <c r="D189" s="167" t="s">
        <v>153</v>
      </c>
      <c r="E189" s="168" t="s">
        <v>256</v>
      </c>
      <c r="F189" s="284" t="s">
        <v>257</v>
      </c>
      <c r="G189" s="284"/>
      <c r="H189" s="284"/>
      <c r="I189" s="284"/>
      <c r="J189" s="169" t="s">
        <v>156</v>
      </c>
      <c r="K189" s="170">
        <v>18.108000000000001</v>
      </c>
      <c r="L189" s="285">
        <v>0</v>
      </c>
      <c r="M189" s="286"/>
      <c r="N189" s="287">
        <f>ROUND(L189*K189,2)</f>
        <v>0</v>
      </c>
      <c r="O189" s="287"/>
      <c r="P189" s="287"/>
      <c r="Q189" s="287"/>
      <c r="R189" s="40"/>
      <c r="T189" s="171" t="s">
        <v>23</v>
      </c>
      <c r="U189" s="47" t="s">
        <v>45</v>
      </c>
      <c r="V189" s="39"/>
      <c r="W189" s="172">
        <f>V189*K189</f>
        <v>0</v>
      </c>
      <c r="X189" s="172">
        <v>0</v>
      </c>
      <c r="Y189" s="172">
        <f>X189*K189</f>
        <v>0</v>
      </c>
      <c r="Z189" s="172">
        <v>0</v>
      </c>
      <c r="AA189" s="173">
        <f>Z189*K189</f>
        <v>0</v>
      </c>
      <c r="AR189" s="21" t="s">
        <v>157</v>
      </c>
      <c r="AT189" s="21" t="s">
        <v>153</v>
      </c>
      <c r="AU189" s="21" t="s">
        <v>103</v>
      </c>
      <c r="AY189" s="21" t="s">
        <v>152</v>
      </c>
      <c r="BE189" s="109">
        <f>IF(U189="základní",N189,0)</f>
        <v>0</v>
      </c>
      <c r="BF189" s="109">
        <f>IF(U189="snížená",N189,0)</f>
        <v>0</v>
      </c>
      <c r="BG189" s="109">
        <f>IF(U189="zákl. přenesená",N189,0)</f>
        <v>0</v>
      </c>
      <c r="BH189" s="109">
        <f>IF(U189="sníž. přenesená",N189,0)</f>
        <v>0</v>
      </c>
      <c r="BI189" s="109">
        <f>IF(U189="nulová",N189,0)</f>
        <v>0</v>
      </c>
      <c r="BJ189" s="21" t="s">
        <v>25</v>
      </c>
      <c r="BK189" s="109">
        <f>ROUND(L189*K189,2)</f>
        <v>0</v>
      </c>
      <c r="BL189" s="21" t="s">
        <v>157</v>
      </c>
      <c r="BM189" s="21" t="s">
        <v>258</v>
      </c>
    </row>
    <row r="190" spans="2:65" s="11" customFormat="1" ht="22.5" customHeight="1">
      <c r="B190" s="182"/>
      <c r="C190" s="183"/>
      <c r="D190" s="183"/>
      <c r="E190" s="184" t="s">
        <v>23</v>
      </c>
      <c r="F190" s="294" t="s">
        <v>259</v>
      </c>
      <c r="G190" s="295"/>
      <c r="H190" s="295"/>
      <c r="I190" s="295"/>
      <c r="J190" s="183"/>
      <c r="K190" s="185">
        <v>3.3250000000000002</v>
      </c>
      <c r="L190" s="183"/>
      <c r="M190" s="183"/>
      <c r="N190" s="183"/>
      <c r="O190" s="183"/>
      <c r="P190" s="183"/>
      <c r="Q190" s="183"/>
      <c r="R190" s="186"/>
      <c r="T190" s="187"/>
      <c r="U190" s="183"/>
      <c r="V190" s="183"/>
      <c r="W190" s="183"/>
      <c r="X190" s="183"/>
      <c r="Y190" s="183"/>
      <c r="Z190" s="183"/>
      <c r="AA190" s="188"/>
      <c r="AT190" s="189" t="s">
        <v>160</v>
      </c>
      <c r="AU190" s="189" t="s">
        <v>103</v>
      </c>
      <c r="AV190" s="11" t="s">
        <v>103</v>
      </c>
      <c r="AW190" s="11" t="s">
        <v>38</v>
      </c>
      <c r="AX190" s="11" t="s">
        <v>80</v>
      </c>
      <c r="AY190" s="189" t="s">
        <v>152</v>
      </c>
    </row>
    <row r="191" spans="2:65" s="11" customFormat="1" ht="22.5" customHeight="1">
      <c r="B191" s="182"/>
      <c r="C191" s="183"/>
      <c r="D191" s="183"/>
      <c r="E191" s="184" t="s">
        <v>23</v>
      </c>
      <c r="F191" s="290" t="s">
        <v>260</v>
      </c>
      <c r="G191" s="291"/>
      <c r="H191" s="291"/>
      <c r="I191" s="291"/>
      <c r="J191" s="183"/>
      <c r="K191" s="185">
        <v>3.1829999999999998</v>
      </c>
      <c r="L191" s="183"/>
      <c r="M191" s="183"/>
      <c r="N191" s="183"/>
      <c r="O191" s="183"/>
      <c r="P191" s="183"/>
      <c r="Q191" s="183"/>
      <c r="R191" s="186"/>
      <c r="T191" s="187"/>
      <c r="U191" s="183"/>
      <c r="V191" s="183"/>
      <c r="W191" s="183"/>
      <c r="X191" s="183"/>
      <c r="Y191" s="183"/>
      <c r="Z191" s="183"/>
      <c r="AA191" s="188"/>
      <c r="AT191" s="189" t="s">
        <v>160</v>
      </c>
      <c r="AU191" s="189" t="s">
        <v>103</v>
      </c>
      <c r="AV191" s="11" t="s">
        <v>103</v>
      </c>
      <c r="AW191" s="11" t="s">
        <v>38</v>
      </c>
      <c r="AX191" s="11" t="s">
        <v>80</v>
      </c>
      <c r="AY191" s="189" t="s">
        <v>152</v>
      </c>
    </row>
    <row r="192" spans="2:65" s="11" customFormat="1" ht="22.5" customHeight="1">
      <c r="B192" s="182"/>
      <c r="C192" s="183"/>
      <c r="D192" s="183"/>
      <c r="E192" s="184" t="s">
        <v>23</v>
      </c>
      <c r="F192" s="290" t="s">
        <v>261</v>
      </c>
      <c r="G192" s="291"/>
      <c r="H192" s="291"/>
      <c r="I192" s="291"/>
      <c r="J192" s="183"/>
      <c r="K192" s="185">
        <v>5.86</v>
      </c>
      <c r="L192" s="183"/>
      <c r="M192" s="183"/>
      <c r="N192" s="183"/>
      <c r="O192" s="183"/>
      <c r="P192" s="183"/>
      <c r="Q192" s="183"/>
      <c r="R192" s="186"/>
      <c r="T192" s="187"/>
      <c r="U192" s="183"/>
      <c r="V192" s="183"/>
      <c r="W192" s="183"/>
      <c r="X192" s="183"/>
      <c r="Y192" s="183"/>
      <c r="Z192" s="183"/>
      <c r="AA192" s="188"/>
      <c r="AT192" s="189" t="s">
        <v>160</v>
      </c>
      <c r="AU192" s="189" t="s">
        <v>103</v>
      </c>
      <c r="AV192" s="11" t="s">
        <v>103</v>
      </c>
      <c r="AW192" s="11" t="s">
        <v>38</v>
      </c>
      <c r="AX192" s="11" t="s">
        <v>80</v>
      </c>
      <c r="AY192" s="189" t="s">
        <v>152</v>
      </c>
    </row>
    <row r="193" spans="2:65" s="11" customFormat="1" ht="22.5" customHeight="1">
      <c r="B193" s="182"/>
      <c r="C193" s="183"/>
      <c r="D193" s="183"/>
      <c r="E193" s="184" t="s">
        <v>23</v>
      </c>
      <c r="F193" s="290" t="s">
        <v>262</v>
      </c>
      <c r="G193" s="291"/>
      <c r="H193" s="291"/>
      <c r="I193" s="291"/>
      <c r="J193" s="183"/>
      <c r="K193" s="185">
        <v>5.74</v>
      </c>
      <c r="L193" s="183"/>
      <c r="M193" s="183"/>
      <c r="N193" s="183"/>
      <c r="O193" s="183"/>
      <c r="P193" s="183"/>
      <c r="Q193" s="183"/>
      <c r="R193" s="186"/>
      <c r="T193" s="187"/>
      <c r="U193" s="183"/>
      <c r="V193" s="183"/>
      <c r="W193" s="183"/>
      <c r="X193" s="183"/>
      <c r="Y193" s="183"/>
      <c r="Z193" s="183"/>
      <c r="AA193" s="188"/>
      <c r="AT193" s="189" t="s">
        <v>160</v>
      </c>
      <c r="AU193" s="189" t="s">
        <v>103</v>
      </c>
      <c r="AV193" s="11" t="s">
        <v>103</v>
      </c>
      <c r="AW193" s="11" t="s">
        <v>38</v>
      </c>
      <c r="AX193" s="11" t="s">
        <v>80</v>
      </c>
      <c r="AY193" s="189" t="s">
        <v>152</v>
      </c>
    </row>
    <row r="194" spans="2:65" s="12" customFormat="1" ht="22.5" customHeight="1">
      <c r="B194" s="190"/>
      <c r="C194" s="191"/>
      <c r="D194" s="191"/>
      <c r="E194" s="192" t="s">
        <v>23</v>
      </c>
      <c r="F194" s="292" t="s">
        <v>169</v>
      </c>
      <c r="G194" s="293"/>
      <c r="H194" s="293"/>
      <c r="I194" s="293"/>
      <c r="J194" s="191"/>
      <c r="K194" s="193">
        <v>18.108000000000001</v>
      </c>
      <c r="L194" s="191"/>
      <c r="M194" s="191"/>
      <c r="N194" s="191"/>
      <c r="O194" s="191"/>
      <c r="P194" s="191"/>
      <c r="Q194" s="191"/>
      <c r="R194" s="194"/>
      <c r="T194" s="195"/>
      <c r="U194" s="191"/>
      <c r="V194" s="191"/>
      <c r="W194" s="191"/>
      <c r="X194" s="191"/>
      <c r="Y194" s="191"/>
      <c r="Z194" s="191"/>
      <c r="AA194" s="196"/>
      <c r="AT194" s="197" t="s">
        <v>160</v>
      </c>
      <c r="AU194" s="197" t="s">
        <v>103</v>
      </c>
      <c r="AV194" s="12" t="s">
        <v>157</v>
      </c>
      <c r="AW194" s="12" t="s">
        <v>38</v>
      </c>
      <c r="AX194" s="12" t="s">
        <v>25</v>
      </c>
      <c r="AY194" s="197" t="s">
        <v>152</v>
      </c>
    </row>
    <row r="195" spans="2:65" s="1" customFormat="1" ht="22.5" customHeight="1">
      <c r="B195" s="38"/>
      <c r="C195" s="198" t="s">
        <v>263</v>
      </c>
      <c r="D195" s="198" t="s">
        <v>264</v>
      </c>
      <c r="E195" s="199" t="s">
        <v>265</v>
      </c>
      <c r="F195" s="298" t="s">
        <v>266</v>
      </c>
      <c r="G195" s="298"/>
      <c r="H195" s="298"/>
      <c r="I195" s="298"/>
      <c r="J195" s="200" t="s">
        <v>252</v>
      </c>
      <c r="K195" s="201">
        <v>8.8729999999999993</v>
      </c>
      <c r="L195" s="299">
        <v>0</v>
      </c>
      <c r="M195" s="300"/>
      <c r="N195" s="301">
        <f>ROUND(L195*K195,2)</f>
        <v>0</v>
      </c>
      <c r="O195" s="287"/>
      <c r="P195" s="287"/>
      <c r="Q195" s="287"/>
      <c r="R195" s="40"/>
      <c r="T195" s="171" t="s">
        <v>23</v>
      </c>
      <c r="U195" s="47" t="s">
        <v>45</v>
      </c>
      <c r="V195" s="39"/>
      <c r="W195" s="172">
        <f>V195*K195</f>
        <v>0</v>
      </c>
      <c r="X195" s="172">
        <v>1</v>
      </c>
      <c r="Y195" s="172">
        <f>X195*K195</f>
        <v>8.8729999999999993</v>
      </c>
      <c r="Z195" s="172">
        <v>0</v>
      </c>
      <c r="AA195" s="173">
        <f>Z195*K195</f>
        <v>0</v>
      </c>
      <c r="AR195" s="21" t="s">
        <v>195</v>
      </c>
      <c r="AT195" s="21" t="s">
        <v>264</v>
      </c>
      <c r="AU195" s="21" t="s">
        <v>103</v>
      </c>
      <c r="AY195" s="21" t="s">
        <v>152</v>
      </c>
      <c r="BE195" s="109">
        <f>IF(U195="základní",N195,0)</f>
        <v>0</v>
      </c>
      <c r="BF195" s="109">
        <f>IF(U195="snížená",N195,0)</f>
        <v>0</v>
      </c>
      <c r="BG195" s="109">
        <f>IF(U195="zákl. přenesená",N195,0)</f>
        <v>0</v>
      </c>
      <c r="BH195" s="109">
        <f>IF(U195="sníž. přenesená",N195,0)</f>
        <v>0</v>
      </c>
      <c r="BI195" s="109">
        <f>IF(U195="nulová",N195,0)</f>
        <v>0</v>
      </c>
      <c r="BJ195" s="21" t="s">
        <v>25</v>
      </c>
      <c r="BK195" s="109">
        <f>ROUND(L195*K195,2)</f>
        <v>0</v>
      </c>
      <c r="BL195" s="21" t="s">
        <v>157</v>
      </c>
      <c r="BM195" s="21" t="s">
        <v>267</v>
      </c>
    </row>
    <row r="196" spans="2:65" s="10" customFormat="1" ht="22.5" customHeight="1">
      <c r="B196" s="174"/>
      <c r="C196" s="175"/>
      <c r="D196" s="175"/>
      <c r="E196" s="176" t="s">
        <v>23</v>
      </c>
      <c r="F196" s="288" t="s">
        <v>268</v>
      </c>
      <c r="G196" s="289"/>
      <c r="H196" s="289"/>
      <c r="I196" s="289"/>
      <c r="J196" s="175"/>
      <c r="K196" s="177" t="s">
        <v>23</v>
      </c>
      <c r="L196" s="175"/>
      <c r="M196" s="175"/>
      <c r="N196" s="175"/>
      <c r="O196" s="175"/>
      <c r="P196" s="175"/>
      <c r="Q196" s="175"/>
      <c r="R196" s="178"/>
      <c r="T196" s="179"/>
      <c r="U196" s="175"/>
      <c r="V196" s="175"/>
      <c r="W196" s="175"/>
      <c r="X196" s="175"/>
      <c r="Y196" s="175"/>
      <c r="Z196" s="175"/>
      <c r="AA196" s="180"/>
      <c r="AT196" s="181" t="s">
        <v>160</v>
      </c>
      <c r="AU196" s="181" t="s">
        <v>103</v>
      </c>
      <c r="AV196" s="10" t="s">
        <v>25</v>
      </c>
      <c r="AW196" s="10" t="s">
        <v>38</v>
      </c>
      <c r="AX196" s="10" t="s">
        <v>80</v>
      </c>
      <c r="AY196" s="181" t="s">
        <v>152</v>
      </c>
    </row>
    <row r="197" spans="2:65" s="11" customFormat="1" ht="22.5" customHeight="1">
      <c r="B197" s="182"/>
      <c r="C197" s="183"/>
      <c r="D197" s="183"/>
      <c r="E197" s="184" t="s">
        <v>23</v>
      </c>
      <c r="F197" s="290" t="s">
        <v>269</v>
      </c>
      <c r="G197" s="291"/>
      <c r="H197" s="291"/>
      <c r="I197" s="291"/>
      <c r="J197" s="183"/>
      <c r="K197" s="185">
        <v>8.8729999999999993</v>
      </c>
      <c r="L197" s="183"/>
      <c r="M197" s="183"/>
      <c r="N197" s="183"/>
      <c r="O197" s="183"/>
      <c r="P197" s="183"/>
      <c r="Q197" s="183"/>
      <c r="R197" s="186"/>
      <c r="T197" s="187"/>
      <c r="U197" s="183"/>
      <c r="V197" s="183"/>
      <c r="W197" s="183"/>
      <c r="X197" s="183"/>
      <c r="Y197" s="183"/>
      <c r="Z197" s="183"/>
      <c r="AA197" s="188"/>
      <c r="AT197" s="189" t="s">
        <v>160</v>
      </c>
      <c r="AU197" s="189" t="s">
        <v>103</v>
      </c>
      <c r="AV197" s="11" t="s">
        <v>103</v>
      </c>
      <c r="AW197" s="11" t="s">
        <v>38</v>
      </c>
      <c r="AX197" s="11" t="s">
        <v>25</v>
      </c>
      <c r="AY197" s="189" t="s">
        <v>152</v>
      </c>
    </row>
    <row r="198" spans="2:65" s="1" customFormat="1" ht="31.5" customHeight="1">
      <c r="B198" s="38"/>
      <c r="C198" s="167" t="s">
        <v>10</v>
      </c>
      <c r="D198" s="167" t="s">
        <v>153</v>
      </c>
      <c r="E198" s="168" t="s">
        <v>270</v>
      </c>
      <c r="F198" s="284" t="s">
        <v>271</v>
      </c>
      <c r="G198" s="284"/>
      <c r="H198" s="284"/>
      <c r="I198" s="284"/>
      <c r="J198" s="169" t="s">
        <v>272</v>
      </c>
      <c r="K198" s="170">
        <v>66</v>
      </c>
      <c r="L198" s="285">
        <v>0</v>
      </c>
      <c r="M198" s="286"/>
      <c r="N198" s="287">
        <f>ROUND(L198*K198,2)</f>
        <v>0</v>
      </c>
      <c r="O198" s="287"/>
      <c r="P198" s="287"/>
      <c r="Q198" s="287"/>
      <c r="R198" s="40"/>
      <c r="T198" s="171" t="s">
        <v>23</v>
      </c>
      <c r="U198" s="47" t="s">
        <v>45</v>
      </c>
      <c r="V198" s="39"/>
      <c r="W198" s="172">
        <f>V198*K198</f>
        <v>0</v>
      </c>
      <c r="X198" s="172">
        <v>0</v>
      </c>
      <c r="Y198" s="172">
        <f>X198*K198</f>
        <v>0</v>
      </c>
      <c r="Z198" s="172">
        <v>0</v>
      </c>
      <c r="AA198" s="173">
        <f>Z198*K198</f>
        <v>0</v>
      </c>
      <c r="AR198" s="21" t="s">
        <v>157</v>
      </c>
      <c r="AT198" s="21" t="s">
        <v>153</v>
      </c>
      <c r="AU198" s="21" t="s">
        <v>103</v>
      </c>
      <c r="AY198" s="21" t="s">
        <v>152</v>
      </c>
      <c r="BE198" s="109">
        <f>IF(U198="základní",N198,0)</f>
        <v>0</v>
      </c>
      <c r="BF198" s="109">
        <f>IF(U198="snížená",N198,0)</f>
        <v>0</v>
      </c>
      <c r="BG198" s="109">
        <f>IF(U198="zákl. přenesená",N198,0)</f>
        <v>0</v>
      </c>
      <c r="BH198" s="109">
        <f>IF(U198="sníž. přenesená",N198,0)</f>
        <v>0</v>
      </c>
      <c r="BI198" s="109">
        <f>IF(U198="nulová",N198,0)</f>
        <v>0</v>
      </c>
      <c r="BJ198" s="21" t="s">
        <v>25</v>
      </c>
      <c r="BK198" s="109">
        <f>ROUND(L198*K198,2)</f>
        <v>0</v>
      </c>
      <c r="BL198" s="21" t="s">
        <v>157</v>
      </c>
      <c r="BM198" s="21" t="s">
        <v>273</v>
      </c>
    </row>
    <row r="199" spans="2:65" s="11" customFormat="1" ht="22.5" customHeight="1">
      <c r="B199" s="182"/>
      <c r="C199" s="183"/>
      <c r="D199" s="183"/>
      <c r="E199" s="184" t="s">
        <v>23</v>
      </c>
      <c r="F199" s="294" t="s">
        <v>274</v>
      </c>
      <c r="G199" s="295"/>
      <c r="H199" s="295"/>
      <c r="I199" s="295"/>
      <c r="J199" s="183"/>
      <c r="K199" s="185">
        <v>6</v>
      </c>
      <c r="L199" s="183"/>
      <c r="M199" s="183"/>
      <c r="N199" s="183"/>
      <c r="O199" s="183"/>
      <c r="P199" s="183"/>
      <c r="Q199" s="183"/>
      <c r="R199" s="186"/>
      <c r="T199" s="187"/>
      <c r="U199" s="183"/>
      <c r="V199" s="183"/>
      <c r="W199" s="183"/>
      <c r="X199" s="183"/>
      <c r="Y199" s="183"/>
      <c r="Z199" s="183"/>
      <c r="AA199" s="188"/>
      <c r="AT199" s="189" t="s">
        <v>160</v>
      </c>
      <c r="AU199" s="189" t="s">
        <v>103</v>
      </c>
      <c r="AV199" s="11" t="s">
        <v>103</v>
      </c>
      <c r="AW199" s="11" t="s">
        <v>38</v>
      </c>
      <c r="AX199" s="11" t="s">
        <v>80</v>
      </c>
      <c r="AY199" s="189" t="s">
        <v>152</v>
      </c>
    </row>
    <row r="200" spans="2:65" s="11" customFormat="1" ht="22.5" customHeight="1">
      <c r="B200" s="182"/>
      <c r="C200" s="183"/>
      <c r="D200" s="183"/>
      <c r="E200" s="184" t="s">
        <v>23</v>
      </c>
      <c r="F200" s="290" t="s">
        <v>275</v>
      </c>
      <c r="G200" s="291"/>
      <c r="H200" s="291"/>
      <c r="I200" s="291"/>
      <c r="J200" s="183"/>
      <c r="K200" s="185">
        <v>5</v>
      </c>
      <c r="L200" s="183"/>
      <c r="M200" s="183"/>
      <c r="N200" s="183"/>
      <c r="O200" s="183"/>
      <c r="P200" s="183"/>
      <c r="Q200" s="183"/>
      <c r="R200" s="186"/>
      <c r="T200" s="187"/>
      <c r="U200" s="183"/>
      <c r="V200" s="183"/>
      <c r="W200" s="183"/>
      <c r="X200" s="183"/>
      <c r="Y200" s="183"/>
      <c r="Z200" s="183"/>
      <c r="AA200" s="188"/>
      <c r="AT200" s="189" t="s">
        <v>160</v>
      </c>
      <c r="AU200" s="189" t="s">
        <v>103</v>
      </c>
      <c r="AV200" s="11" t="s">
        <v>103</v>
      </c>
      <c r="AW200" s="11" t="s">
        <v>38</v>
      </c>
      <c r="AX200" s="11" t="s">
        <v>80</v>
      </c>
      <c r="AY200" s="189" t="s">
        <v>152</v>
      </c>
    </row>
    <row r="201" spans="2:65" s="11" customFormat="1" ht="22.5" customHeight="1">
      <c r="B201" s="182"/>
      <c r="C201" s="183"/>
      <c r="D201" s="183"/>
      <c r="E201" s="184" t="s">
        <v>23</v>
      </c>
      <c r="F201" s="290" t="s">
        <v>276</v>
      </c>
      <c r="G201" s="291"/>
      <c r="H201" s="291"/>
      <c r="I201" s="291"/>
      <c r="J201" s="183"/>
      <c r="K201" s="185">
        <v>29</v>
      </c>
      <c r="L201" s="183"/>
      <c r="M201" s="183"/>
      <c r="N201" s="183"/>
      <c r="O201" s="183"/>
      <c r="P201" s="183"/>
      <c r="Q201" s="183"/>
      <c r="R201" s="186"/>
      <c r="T201" s="187"/>
      <c r="U201" s="183"/>
      <c r="V201" s="183"/>
      <c r="W201" s="183"/>
      <c r="X201" s="183"/>
      <c r="Y201" s="183"/>
      <c r="Z201" s="183"/>
      <c r="AA201" s="188"/>
      <c r="AT201" s="189" t="s">
        <v>160</v>
      </c>
      <c r="AU201" s="189" t="s">
        <v>103</v>
      </c>
      <c r="AV201" s="11" t="s">
        <v>103</v>
      </c>
      <c r="AW201" s="11" t="s">
        <v>38</v>
      </c>
      <c r="AX201" s="11" t="s">
        <v>80</v>
      </c>
      <c r="AY201" s="189" t="s">
        <v>152</v>
      </c>
    </row>
    <row r="202" spans="2:65" s="11" customFormat="1" ht="22.5" customHeight="1">
      <c r="B202" s="182"/>
      <c r="C202" s="183"/>
      <c r="D202" s="183"/>
      <c r="E202" s="184" t="s">
        <v>23</v>
      </c>
      <c r="F202" s="290" t="s">
        <v>277</v>
      </c>
      <c r="G202" s="291"/>
      <c r="H202" s="291"/>
      <c r="I202" s="291"/>
      <c r="J202" s="183"/>
      <c r="K202" s="185">
        <v>26</v>
      </c>
      <c r="L202" s="183"/>
      <c r="M202" s="183"/>
      <c r="N202" s="183"/>
      <c r="O202" s="183"/>
      <c r="P202" s="183"/>
      <c r="Q202" s="183"/>
      <c r="R202" s="186"/>
      <c r="T202" s="187"/>
      <c r="U202" s="183"/>
      <c r="V202" s="183"/>
      <c r="W202" s="183"/>
      <c r="X202" s="183"/>
      <c r="Y202" s="183"/>
      <c r="Z202" s="183"/>
      <c r="AA202" s="188"/>
      <c r="AT202" s="189" t="s">
        <v>160</v>
      </c>
      <c r="AU202" s="189" t="s">
        <v>103</v>
      </c>
      <c r="AV202" s="11" t="s">
        <v>103</v>
      </c>
      <c r="AW202" s="11" t="s">
        <v>38</v>
      </c>
      <c r="AX202" s="11" t="s">
        <v>80</v>
      </c>
      <c r="AY202" s="189" t="s">
        <v>152</v>
      </c>
    </row>
    <row r="203" spans="2:65" s="12" customFormat="1" ht="22.5" customHeight="1">
      <c r="B203" s="190"/>
      <c r="C203" s="191"/>
      <c r="D203" s="191"/>
      <c r="E203" s="192" t="s">
        <v>23</v>
      </c>
      <c r="F203" s="292" t="s">
        <v>169</v>
      </c>
      <c r="G203" s="293"/>
      <c r="H203" s="293"/>
      <c r="I203" s="293"/>
      <c r="J203" s="191"/>
      <c r="K203" s="193">
        <v>66</v>
      </c>
      <c r="L203" s="191"/>
      <c r="M203" s="191"/>
      <c r="N203" s="191"/>
      <c r="O203" s="191"/>
      <c r="P203" s="191"/>
      <c r="Q203" s="191"/>
      <c r="R203" s="194"/>
      <c r="T203" s="195"/>
      <c r="U203" s="191"/>
      <c r="V203" s="191"/>
      <c r="W203" s="191"/>
      <c r="X203" s="191"/>
      <c r="Y203" s="191"/>
      <c r="Z203" s="191"/>
      <c r="AA203" s="196"/>
      <c r="AT203" s="197" t="s">
        <v>160</v>
      </c>
      <c r="AU203" s="197" t="s">
        <v>103</v>
      </c>
      <c r="AV203" s="12" t="s">
        <v>157</v>
      </c>
      <c r="AW203" s="12" t="s">
        <v>38</v>
      </c>
      <c r="AX203" s="12" t="s">
        <v>25</v>
      </c>
      <c r="AY203" s="197" t="s">
        <v>152</v>
      </c>
    </row>
    <row r="204" spans="2:65" s="1" customFormat="1" ht="31.5" customHeight="1">
      <c r="B204" s="38"/>
      <c r="C204" s="167" t="s">
        <v>278</v>
      </c>
      <c r="D204" s="167" t="s">
        <v>153</v>
      </c>
      <c r="E204" s="168" t="s">
        <v>279</v>
      </c>
      <c r="F204" s="284" t="s">
        <v>280</v>
      </c>
      <c r="G204" s="284"/>
      <c r="H204" s="284"/>
      <c r="I204" s="284"/>
      <c r="J204" s="169" t="s">
        <v>272</v>
      </c>
      <c r="K204" s="170">
        <v>66</v>
      </c>
      <c r="L204" s="285">
        <v>0</v>
      </c>
      <c r="M204" s="286"/>
      <c r="N204" s="287">
        <f>ROUND(L204*K204,2)</f>
        <v>0</v>
      </c>
      <c r="O204" s="287"/>
      <c r="P204" s="287"/>
      <c r="Q204" s="287"/>
      <c r="R204" s="40"/>
      <c r="T204" s="171" t="s">
        <v>23</v>
      </c>
      <c r="U204" s="47" t="s">
        <v>45</v>
      </c>
      <c r="V204" s="39"/>
      <c r="W204" s="172">
        <f>V204*K204</f>
        <v>0</v>
      </c>
      <c r="X204" s="172">
        <v>0</v>
      </c>
      <c r="Y204" s="172">
        <f>X204*K204</f>
        <v>0</v>
      </c>
      <c r="Z204" s="172">
        <v>0</v>
      </c>
      <c r="AA204" s="173">
        <f>Z204*K204</f>
        <v>0</v>
      </c>
      <c r="AR204" s="21" t="s">
        <v>157</v>
      </c>
      <c r="AT204" s="21" t="s">
        <v>153</v>
      </c>
      <c r="AU204" s="21" t="s">
        <v>103</v>
      </c>
      <c r="AY204" s="21" t="s">
        <v>152</v>
      </c>
      <c r="BE204" s="109">
        <f>IF(U204="základní",N204,0)</f>
        <v>0</v>
      </c>
      <c r="BF204" s="109">
        <f>IF(U204="snížená",N204,0)</f>
        <v>0</v>
      </c>
      <c r="BG204" s="109">
        <f>IF(U204="zákl. přenesená",N204,0)</f>
        <v>0</v>
      </c>
      <c r="BH204" s="109">
        <f>IF(U204="sníž. přenesená",N204,0)</f>
        <v>0</v>
      </c>
      <c r="BI204" s="109">
        <f>IF(U204="nulová",N204,0)</f>
        <v>0</v>
      </c>
      <c r="BJ204" s="21" t="s">
        <v>25</v>
      </c>
      <c r="BK204" s="109">
        <f>ROUND(L204*K204,2)</f>
        <v>0</v>
      </c>
      <c r="BL204" s="21" t="s">
        <v>157</v>
      </c>
      <c r="BM204" s="21" t="s">
        <v>281</v>
      </c>
    </row>
    <row r="205" spans="2:65" s="1" customFormat="1" ht="22.5" customHeight="1">
      <c r="B205" s="38"/>
      <c r="C205" s="198" t="s">
        <v>282</v>
      </c>
      <c r="D205" s="198" t="s">
        <v>264</v>
      </c>
      <c r="E205" s="199" t="s">
        <v>283</v>
      </c>
      <c r="F205" s="298" t="s">
        <v>284</v>
      </c>
      <c r="G205" s="298"/>
      <c r="H205" s="298"/>
      <c r="I205" s="298"/>
      <c r="J205" s="200" t="s">
        <v>272</v>
      </c>
      <c r="K205" s="201">
        <v>6</v>
      </c>
      <c r="L205" s="299">
        <v>0</v>
      </c>
      <c r="M205" s="300"/>
      <c r="N205" s="301">
        <f>ROUND(L205*K205,2)</f>
        <v>0</v>
      </c>
      <c r="O205" s="287"/>
      <c r="P205" s="287"/>
      <c r="Q205" s="287"/>
      <c r="R205" s="40"/>
      <c r="T205" s="171" t="s">
        <v>23</v>
      </c>
      <c r="U205" s="47" t="s">
        <v>45</v>
      </c>
      <c r="V205" s="39"/>
      <c r="W205" s="172">
        <f>V205*K205</f>
        <v>0</v>
      </c>
      <c r="X205" s="172">
        <v>3.3999999999999998E-3</v>
      </c>
      <c r="Y205" s="172">
        <f>X205*K205</f>
        <v>2.0399999999999998E-2</v>
      </c>
      <c r="Z205" s="172">
        <v>0</v>
      </c>
      <c r="AA205" s="173">
        <f>Z205*K205</f>
        <v>0</v>
      </c>
      <c r="AR205" s="21" t="s">
        <v>195</v>
      </c>
      <c r="AT205" s="21" t="s">
        <v>264</v>
      </c>
      <c r="AU205" s="21" t="s">
        <v>103</v>
      </c>
      <c r="AY205" s="21" t="s">
        <v>152</v>
      </c>
      <c r="BE205" s="109">
        <f>IF(U205="základní",N205,0)</f>
        <v>0</v>
      </c>
      <c r="BF205" s="109">
        <f>IF(U205="snížená",N205,0)</f>
        <v>0</v>
      </c>
      <c r="BG205" s="109">
        <f>IF(U205="zákl. přenesená",N205,0)</f>
        <v>0</v>
      </c>
      <c r="BH205" s="109">
        <f>IF(U205="sníž. přenesená",N205,0)</f>
        <v>0</v>
      </c>
      <c r="BI205" s="109">
        <f>IF(U205="nulová",N205,0)</f>
        <v>0</v>
      </c>
      <c r="BJ205" s="21" t="s">
        <v>25</v>
      </c>
      <c r="BK205" s="109">
        <f>ROUND(L205*K205,2)</f>
        <v>0</v>
      </c>
      <c r="BL205" s="21" t="s">
        <v>157</v>
      </c>
      <c r="BM205" s="21" t="s">
        <v>285</v>
      </c>
    </row>
    <row r="206" spans="2:65" s="11" customFormat="1" ht="22.5" customHeight="1">
      <c r="B206" s="182"/>
      <c r="C206" s="183"/>
      <c r="D206" s="183"/>
      <c r="E206" s="184" t="s">
        <v>23</v>
      </c>
      <c r="F206" s="294" t="s">
        <v>286</v>
      </c>
      <c r="G206" s="295"/>
      <c r="H206" s="295"/>
      <c r="I206" s="295"/>
      <c r="J206" s="183"/>
      <c r="K206" s="185">
        <v>6</v>
      </c>
      <c r="L206" s="183"/>
      <c r="M206" s="183"/>
      <c r="N206" s="183"/>
      <c r="O206" s="183"/>
      <c r="P206" s="183"/>
      <c r="Q206" s="183"/>
      <c r="R206" s="186"/>
      <c r="T206" s="187"/>
      <c r="U206" s="183"/>
      <c r="V206" s="183"/>
      <c r="W206" s="183"/>
      <c r="X206" s="183"/>
      <c r="Y206" s="183"/>
      <c r="Z206" s="183"/>
      <c r="AA206" s="188"/>
      <c r="AT206" s="189" t="s">
        <v>160</v>
      </c>
      <c r="AU206" s="189" t="s">
        <v>103</v>
      </c>
      <c r="AV206" s="11" t="s">
        <v>103</v>
      </c>
      <c r="AW206" s="11" t="s">
        <v>38</v>
      </c>
      <c r="AX206" s="11" t="s">
        <v>25</v>
      </c>
      <c r="AY206" s="189" t="s">
        <v>152</v>
      </c>
    </row>
    <row r="207" spans="2:65" s="1" customFormat="1" ht="22.5" customHeight="1">
      <c r="B207" s="38"/>
      <c r="C207" s="198" t="s">
        <v>287</v>
      </c>
      <c r="D207" s="198" t="s">
        <v>264</v>
      </c>
      <c r="E207" s="199" t="s">
        <v>288</v>
      </c>
      <c r="F207" s="298" t="s">
        <v>289</v>
      </c>
      <c r="G207" s="298"/>
      <c r="H207" s="298"/>
      <c r="I207" s="298"/>
      <c r="J207" s="200" t="s">
        <v>272</v>
      </c>
      <c r="K207" s="201">
        <v>5</v>
      </c>
      <c r="L207" s="299">
        <v>0</v>
      </c>
      <c r="M207" s="300"/>
      <c r="N207" s="301">
        <f>ROUND(L207*K207,2)</f>
        <v>0</v>
      </c>
      <c r="O207" s="287"/>
      <c r="P207" s="287"/>
      <c r="Q207" s="287"/>
      <c r="R207" s="40"/>
      <c r="T207" s="171" t="s">
        <v>23</v>
      </c>
      <c r="U207" s="47" t="s">
        <v>45</v>
      </c>
      <c r="V207" s="39"/>
      <c r="W207" s="172">
        <f>V207*K207</f>
        <v>0</v>
      </c>
      <c r="X207" s="172">
        <v>3.3999999999999998E-3</v>
      </c>
      <c r="Y207" s="172">
        <f>X207*K207</f>
        <v>1.6999999999999998E-2</v>
      </c>
      <c r="Z207" s="172">
        <v>0</v>
      </c>
      <c r="AA207" s="173">
        <f>Z207*K207</f>
        <v>0</v>
      </c>
      <c r="AR207" s="21" t="s">
        <v>195</v>
      </c>
      <c r="AT207" s="21" t="s">
        <v>264</v>
      </c>
      <c r="AU207" s="21" t="s">
        <v>103</v>
      </c>
      <c r="AY207" s="21" t="s">
        <v>152</v>
      </c>
      <c r="BE207" s="109">
        <f>IF(U207="základní",N207,0)</f>
        <v>0</v>
      </c>
      <c r="BF207" s="109">
        <f>IF(U207="snížená",N207,0)</f>
        <v>0</v>
      </c>
      <c r="BG207" s="109">
        <f>IF(U207="zákl. přenesená",N207,0)</f>
        <v>0</v>
      </c>
      <c r="BH207" s="109">
        <f>IF(U207="sníž. přenesená",N207,0)</f>
        <v>0</v>
      </c>
      <c r="BI207" s="109">
        <f>IF(U207="nulová",N207,0)</f>
        <v>0</v>
      </c>
      <c r="BJ207" s="21" t="s">
        <v>25</v>
      </c>
      <c r="BK207" s="109">
        <f>ROUND(L207*K207,2)</f>
        <v>0</v>
      </c>
      <c r="BL207" s="21" t="s">
        <v>157</v>
      </c>
      <c r="BM207" s="21" t="s">
        <v>290</v>
      </c>
    </row>
    <row r="208" spans="2:65" s="11" customFormat="1" ht="22.5" customHeight="1">
      <c r="B208" s="182"/>
      <c r="C208" s="183"/>
      <c r="D208" s="183"/>
      <c r="E208" s="184" t="s">
        <v>23</v>
      </c>
      <c r="F208" s="294" t="s">
        <v>291</v>
      </c>
      <c r="G208" s="295"/>
      <c r="H208" s="295"/>
      <c r="I208" s="295"/>
      <c r="J208" s="183"/>
      <c r="K208" s="185">
        <v>5</v>
      </c>
      <c r="L208" s="183"/>
      <c r="M208" s="183"/>
      <c r="N208" s="183"/>
      <c r="O208" s="183"/>
      <c r="P208" s="183"/>
      <c r="Q208" s="183"/>
      <c r="R208" s="186"/>
      <c r="T208" s="187"/>
      <c r="U208" s="183"/>
      <c r="V208" s="183"/>
      <c r="W208" s="183"/>
      <c r="X208" s="183"/>
      <c r="Y208" s="183"/>
      <c r="Z208" s="183"/>
      <c r="AA208" s="188"/>
      <c r="AT208" s="189" t="s">
        <v>160</v>
      </c>
      <c r="AU208" s="189" t="s">
        <v>103</v>
      </c>
      <c r="AV208" s="11" t="s">
        <v>103</v>
      </c>
      <c r="AW208" s="11" t="s">
        <v>38</v>
      </c>
      <c r="AX208" s="11" t="s">
        <v>25</v>
      </c>
      <c r="AY208" s="189" t="s">
        <v>152</v>
      </c>
    </row>
    <row r="209" spans="2:65" s="11" customFormat="1" ht="22.5" customHeight="1">
      <c r="B209" s="182"/>
      <c r="C209" s="183"/>
      <c r="D209" s="183"/>
      <c r="E209" s="184" t="s">
        <v>23</v>
      </c>
      <c r="F209" s="290" t="s">
        <v>23</v>
      </c>
      <c r="G209" s="291"/>
      <c r="H209" s="291"/>
      <c r="I209" s="291"/>
      <c r="J209" s="183"/>
      <c r="K209" s="185">
        <v>0</v>
      </c>
      <c r="L209" s="183"/>
      <c r="M209" s="183"/>
      <c r="N209" s="183"/>
      <c r="O209" s="183"/>
      <c r="P209" s="183"/>
      <c r="Q209" s="183"/>
      <c r="R209" s="186"/>
      <c r="T209" s="187"/>
      <c r="U209" s="183"/>
      <c r="V209" s="183"/>
      <c r="W209" s="183"/>
      <c r="X209" s="183"/>
      <c r="Y209" s="183"/>
      <c r="Z209" s="183"/>
      <c r="AA209" s="188"/>
      <c r="AT209" s="189" t="s">
        <v>160</v>
      </c>
      <c r="AU209" s="189" t="s">
        <v>103</v>
      </c>
      <c r="AV209" s="11" t="s">
        <v>103</v>
      </c>
      <c r="AW209" s="11" t="s">
        <v>38</v>
      </c>
      <c r="AX209" s="11" t="s">
        <v>80</v>
      </c>
      <c r="AY209" s="189" t="s">
        <v>152</v>
      </c>
    </row>
    <row r="210" spans="2:65" s="1" customFormat="1" ht="31.5" customHeight="1">
      <c r="B210" s="38"/>
      <c r="C210" s="198" t="s">
        <v>292</v>
      </c>
      <c r="D210" s="198" t="s">
        <v>264</v>
      </c>
      <c r="E210" s="199" t="s">
        <v>293</v>
      </c>
      <c r="F210" s="298" t="s">
        <v>294</v>
      </c>
      <c r="G210" s="298"/>
      <c r="H210" s="298"/>
      <c r="I210" s="298"/>
      <c r="J210" s="200" t="s">
        <v>272</v>
      </c>
      <c r="K210" s="201">
        <v>29</v>
      </c>
      <c r="L210" s="299">
        <v>0</v>
      </c>
      <c r="M210" s="300"/>
      <c r="N210" s="301">
        <f>ROUND(L210*K210,2)</f>
        <v>0</v>
      </c>
      <c r="O210" s="287"/>
      <c r="P210" s="287"/>
      <c r="Q210" s="287"/>
      <c r="R210" s="40"/>
      <c r="T210" s="171" t="s">
        <v>23</v>
      </c>
      <c r="U210" s="47" t="s">
        <v>45</v>
      </c>
      <c r="V210" s="39"/>
      <c r="W210" s="172">
        <f>V210*K210</f>
        <v>0</v>
      </c>
      <c r="X210" s="172">
        <v>3.3999999999999998E-3</v>
      </c>
      <c r="Y210" s="172">
        <f>X210*K210</f>
        <v>9.8599999999999993E-2</v>
      </c>
      <c r="Z210" s="172">
        <v>0</v>
      </c>
      <c r="AA210" s="173">
        <f>Z210*K210</f>
        <v>0</v>
      </c>
      <c r="AR210" s="21" t="s">
        <v>195</v>
      </c>
      <c r="AT210" s="21" t="s">
        <v>264</v>
      </c>
      <c r="AU210" s="21" t="s">
        <v>103</v>
      </c>
      <c r="AY210" s="21" t="s">
        <v>152</v>
      </c>
      <c r="BE210" s="109">
        <f>IF(U210="základní",N210,0)</f>
        <v>0</v>
      </c>
      <c r="BF210" s="109">
        <f>IF(U210="snížená",N210,0)</f>
        <v>0</v>
      </c>
      <c r="BG210" s="109">
        <f>IF(U210="zákl. přenesená",N210,0)</f>
        <v>0</v>
      </c>
      <c r="BH210" s="109">
        <f>IF(U210="sníž. přenesená",N210,0)</f>
        <v>0</v>
      </c>
      <c r="BI210" s="109">
        <f>IF(U210="nulová",N210,0)</f>
        <v>0</v>
      </c>
      <c r="BJ210" s="21" t="s">
        <v>25</v>
      </c>
      <c r="BK210" s="109">
        <f>ROUND(L210*K210,2)</f>
        <v>0</v>
      </c>
      <c r="BL210" s="21" t="s">
        <v>157</v>
      </c>
      <c r="BM210" s="21" t="s">
        <v>295</v>
      </c>
    </row>
    <row r="211" spans="2:65" s="11" customFormat="1" ht="22.5" customHeight="1">
      <c r="B211" s="182"/>
      <c r="C211" s="183"/>
      <c r="D211" s="183"/>
      <c r="E211" s="184" t="s">
        <v>23</v>
      </c>
      <c r="F211" s="294" t="s">
        <v>296</v>
      </c>
      <c r="G211" s="295"/>
      <c r="H211" s="295"/>
      <c r="I211" s="295"/>
      <c r="J211" s="183"/>
      <c r="K211" s="185">
        <v>29</v>
      </c>
      <c r="L211" s="183"/>
      <c r="M211" s="183"/>
      <c r="N211" s="183"/>
      <c r="O211" s="183"/>
      <c r="P211" s="183"/>
      <c r="Q211" s="183"/>
      <c r="R211" s="186"/>
      <c r="T211" s="187"/>
      <c r="U211" s="183"/>
      <c r="V211" s="183"/>
      <c r="W211" s="183"/>
      <c r="X211" s="183"/>
      <c r="Y211" s="183"/>
      <c r="Z211" s="183"/>
      <c r="AA211" s="188"/>
      <c r="AT211" s="189" t="s">
        <v>160</v>
      </c>
      <c r="AU211" s="189" t="s">
        <v>103</v>
      </c>
      <c r="AV211" s="11" t="s">
        <v>103</v>
      </c>
      <c r="AW211" s="11" t="s">
        <v>38</v>
      </c>
      <c r="AX211" s="11" t="s">
        <v>25</v>
      </c>
      <c r="AY211" s="189" t="s">
        <v>152</v>
      </c>
    </row>
    <row r="212" spans="2:65" s="11" customFormat="1" ht="22.5" customHeight="1">
      <c r="B212" s="182"/>
      <c r="C212" s="183"/>
      <c r="D212" s="183"/>
      <c r="E212" s="184" t="s">
        <v>23</v>
      </c>
      <c r="F212" s="290" t="s">
        <v>23</v>
      </c>
      <c r="G212" s="291"/>
      <c r="H212" s="291"/>
      <c r="I212" s="291"/>
      <c r="J212" s="183"/>
      <c r="K212" s="185">
        <v>0</v>
      </c>
      <c r="L212" s="183"/>
      <c r="M212" s="183"/>
      <c r="N212" s="183"/>
      <c r="O212" s="183"/>
      <c r="P212" s="183"/>
      <c r="Q212" s="183"/>
      <c r="R212" s="186"/>
      <c r="T212" s="187"/>
      <c r="U212" s="183"/>
      <c r="V212" s="183"/>
      <c r="W212" s="183"/>
      <c r="X212" s="183"/>
      <c r="Y212" s="183"/>
      <c r="Z212" s="183"/>
      <c r="AA212" s="188"/>
      <c r="AT212" s="189" t="s">
        <v>160</v>
      </c>
      <c r="AU212" s="189" t="s">
        <v>103</v>
      </c>
      <c r="AV212" s="11" t="s">
        <v>103</v>
      </c>
      <c r="AW212" s="11" t="s">
        <v>38</v>
      </c>
      <c r="AX212" s="11" t="s">
        <v>80</v>
      </c>
      <c r="AY212" s="189" t="s">
        <v>152</v>
      </c>
    </row>
    <row r="213" spans="2:65" s="1" customFormat="1" ht="22.5" customHeight="1">
      <c r="B213" s="38"/>
      <c r="C213" s="198" t="s">
        <v>297</v>
      </c>
      <c r="D213" s="198" t="s">
        <v>264</v>
      </c>
      <c r="E213" s="199" t="s">
        <v>298</v>
      </c>
      <c r="F213" s="298" t="s">
        <v>299</v>
      </c>
      <c r="G213" s="298"/>
      <c r="H213" s="298"/>
      <c r="I213" s="298"/>
      <c r="J213" s="200" t="s">
        <v>272</v>
      </c>
      <c r="K213" s="201">
        <v>26</v>
      </c>
      <c r="L213" s="299">
        <v>0</v>
      </c>
      <c r="M213" s="300"/>
      <c r="N213" s="301">
        <f>ROUND(L213*K213,2)</f>
        <v>0</v>
      </c>
      <c r="O213" s="287"/>
      <c r="P213" s="287"/>
      <c r="Q213" s="287"/>
      <c r="R213" s="40"/>
      <c r="T213" s="171" t="s">
        <v>23</v>
      </c>
      <c r="U213" s="47" t="s">
        <v>45</v>
      </c>
      <c r="V213" s="39"/>
      <c r="W213" s="172">
        <f>V213*K213</f>
        <v>0</v>
      </c>
      <c r="X213" s="172">
        <v>3.3999999999999998E-3</v>
      </c>
      <c r="Y213" s="172">
        <f>X213*K213</f>
        <v>8.8399999999999992E-2</v>
      </c>
      <c r="Z213" s="172">
        <v>0</v>
      </c>
      <c r="AA213" s="173">
        <f>Z213*K213</f>
        <v>0</v>
      </c>
      <c r="AR213" s="21" t="s">
        <v>195</v>
      </c>
      <c r="AT213" s="21" t="s">
        <v>264</v>
      </c>
      <c r="AU213" s="21" t="s">
        <v>103</v>
      </c>
      <c r="AY213" s="21" t="s">
        <v>152</v>
      </c>
      <c r="BE213" s="109">
        <f>IF(U213="základní",N213,0)</f>
        <v>0</v>
      </c>
      <c r="BF213" s="109">
        <f>IF(U213="snížená",N213,0)</f>
        <v>0</v>
      </c>
      <c r="BG213" s="109">
        <f>IF(U213="zákl. přenesená",N213,0)</f>
        <v>0</v>
      </c>
      <c r="BH213" s="109">
        <f>IF(U213="sníž. přenesená",N213,0)</f>
        <v>0</v>
      </c>
      <c r="BI213" s="109">
        <f>IF(U213="nulová",N213,0)</f>
        <v>0</v>
      </c>
      <c r="BJ213" s="21" t="s">
        <v>25</v>
      </c>
      <c r="BK213" s="109">
        <f>ROUND(L213*K213,2)</f>
        <v>0</v>
      </c>
      <c r="BL213" s="21" t="s">
        <v>157</v>
      </c>
      <c r="BM213" s="21" t="s">
        <v>300</v>
      </c>
    </row>
    <row r="214" spans="2:65" s="11" customFormat="1" ht="22.5" customHeight="1">
      <c r="B214" s="182"/>
      <c r="C214" s="183"/>
      <c r="D214" s="183"/>
      <c r="E214" s="184" t="s">
        <v>23</v>
      </c>
      <c r="F214" s="294" t="s">
        <v>301</v>
      </c>
      <c r="G214" s="295"/>
      <c r="H214" s="295"/>
      <c r="I214" s="295"/>
      <c r="J214" s="183"/>
      <c r="K214" s="185">
        <v>26</v>
      </c>
      <c r="L214" s="183"/>
      <c r="M214" s="183"/>
      <c r="N214" s="183"/>
      <c r="O214" s="183"/>
      <c r="P214" s="183"/>
      <c r="Q214" s="183"/>
      <c r="R214" s="186"/>
      <c r="T214" s="187"/>
      <c r="U214" s="183"/>
      <c r="V214" s="183"/>
      <c r="W214" s="183"/>
      <c r="X214" s="183"/>
      <c r="Y214" s="183"/>
      <c r="Z214" s="183"/>
      <c r="AA214" s="188"/>
      <c r="AT214" s="189" t="s">
        <v>160</v>
      </c>
      <c r="AU214" s="189" t="s">
        <v>103</v>
      </c>
      <c r="AV214" s="11" t="s">
        <v>103</v>
      </c>
      <c r="AW214" s="11" t="s">
        <v>38</v>
      </c>
      <c r="AX214" s="11" t="s">
        <v>25</v>
      </c>
      <c r="AY214" s="189" t="s">
        <v>152</v>
      </c>
    </row>
    <row r="215" spans="2:65" s="11" customFormat="1" ht="22.5" customHeight="1">
      <c r="B215" s="182"/>
      <c r="C215" s="183"/>
      <c r="D215" s="183"/>
      <c r="E215" s="184" t="s">
        <v>23</v>
      </c>
      <c r="F215" s="290" t="s">
        <v>23</v>
      </c>
      <c r="G215" s="291"/>
      <c r="H215" s="291"/>
      <c r="I215" s="291"/>
      <c r="J215" s="183"/>
      <c r="K215" s="185">
        <v>0</v>
      </c>
      <c r="L215" s="183"/>
      <c r="M215" s="183"/>
      <c r="N215" s="183"/>
      <c r="O215" s="183"/>
      <c r="P215" s="183"/>
      <c r="Q215" s="183"/>
      <c r="R215" s="186"/>
      <c r="T215" s="187"/>
      <c r="U215" s="183"/>
      <c r="V215" s="183"/>
      <c r="W215" s="183"/>
      <c r="X215" s="183"/>
      <c r="Y215" s="183"/>
      <c r="Z215" s="183"/>
      <c r="AA215" s="188"/>
      <c r="AT215" s="189" t="s">
        <v>160</v>
      </c>
      <c r="AU215" s="189" t="s">
        <v>103</v>
      </c>
      <c r="AV215" s="11" t="s">
        <v>103</v>
      </c>
      <c r="AW215" s="11" t="s">
        <v>38</v>
      </c>
      <c r="AX215" s="11" t="s">
        <v>80</v>
      </c>
      <c r="AY215" s="189" t="s">
        <v>152</v>
      </c>
    </row>
    <row r="216" spans="2:65" s="1" customFormat="1" ht="31.5" customHeight="1">
      <c r="B216" s="38"/>
      <c r="C216" s="167" t="s">
        <v>302</v>
      </c>
      <c r="D216" s="167" t="s">
        <v>153</v>
      </c>
      <c r="E216" s="168" t="s">
        <v>303</v>
      </c>
      <c r="F216" s="284" t="s">
        <v>304</v>
      </c>
      <c r="G216" s="284"/>
      <c r="H216" s="284"/>
      <c r="I216" s="284"/>
      <c r="J216" s="169" t="s">
        <v>227</v>
      </c>
      <c r="K216" s="170">
        <v>10</v>
      </c>
      <c r="L216" s="285">
        <v>0</v>
      </c>
      <c r="M216" s="286"/>
      <c r="N216" s="287">
        <f>ROUND(L216*K216,2)</f>
        <v>0</v>
      </c>
      <c r="O216" s="287"/>
      <c r="P216" s="287"/>
      <c r="Q216" s="287"/>
      <c r="R216" s="40"/>
      <c r="T216" s="171" t="s">
        <v>23</v>
      </c>
      <c r="U216" s="47" t="s">
        <v>45</v>
      </c>
      <c r="V216" s="39"/>
      <c r="W216" s="172">
        <f>V216*K216</f>
        <v>0</v>
      </c>
      <c r="X216" s="172">
        <v>0</v>
      </c>
      <c r="Y216" s="172">
        <f>X216*K216</f>
        <v>0</v>
      </c>
      <c r="Z216" s="172">
        <v>0</v>
      </c>
      <c r="AA216" s="173">
        <f>Z216*K216</f>
        <v>0</v>
      </c>
      <c r="AR216" s="21" t="s">
        <v>157</v>
      </c>
      <c r="AT216" s="21" t="s">
        <v>153</v>
      </c>
      <c r="AU216" s="21" t="s">
        <v>103</v>
      </c>
      <c r="AY216" s="21" t="s">
        <v>152</v>
      </c>
      <c r="BE216" s="109">
        <f>IF(U216="základní",N216,0)</f>
        <v>0</v>
      </c>
      <c r="BF216" s="109">
        <f>IF(U216="snížená",N216,0)</f>
        <v>0</v>
      </c>
      <c r="BG216" s="109">
        <f>IF(U216="zákl. přenesená",N216,0)</f>
        <v>0</v>
      </c>
      <c r="BH216" s="109">
        <f>IF(U216="sníž. přenesená",N216,0)</f>
        <v>0</v>
      </c>
      <c r="BI216" s="109">
        <f>IF(U216="nulová",N216,0)</f>
        <v>0</v>
      </c>
      <c r="BJ216" s="21" t="s">
        <v>25</v>
      </c>
      <c r="BK216" s="109">
        <f>ROUND(L216*K216,2)</f>
        <v>0</v>
      </c>
      <c r="BL216" s="21" t="s">
        <v>157</v>
      </c>
      <c r="BM216" s="21" t="s">
        <v>305</v>
      </c>
    </row>
    <row r="217" spans="2:65" s="11" customFormat="1" ht="22.5" customHeight="1">
      <c r="B217" s="182"/>
      <c r="C217" s="183"/>
      <c r="D217" s="183"/>
      <c r="E217" s="184" t="s">
        <v>23</v>
      </c>
      <c r="F217" s="294" t="s">
        <v>306</v>
      </c>
      <c r="G217" s="295"/>
      <c r="H217" s="295"/>
      <c r="I217" s="295"/>
      <c r="J217" s="183"/>
      <c r="K217" s="185">
        <v>10</v>
      </c>
      <c r="L217" s="183"/>
      <c r="M217" s="183"/>
      <c r="N217" s="183"/>
      <c r="O217" s="183"/>
      <c r="P217" s="183"/>
      <c r="Q217" s="183"/>
      <c r="R217" s="186"/>
      <c r="T217" s="187"/>
      <c r="U217" s="183"/>
      <c r="V217" s="183"/>
      <c r="W217" s="183"/>
      <c r="X217" s="183"/>
      <c r="Y217" s="183"/>
      <c r="Z217" s="183"/>
      <c r="AA217" s="188"/>
      <c r="AT217" s="189" t="s">
        <v>160</v>
      </c>
      <c r="AU217" s="189" t="s">
        <v>103</v>
      </c>
      <c r="AV217" s="11" t="s">
        <v>103</v>
      </c>
      <c r="AW217" s="11" t="s">
        <v>38</v>
      </c>
      <c r="AX217" s="11" t="s">
        <v>25</v>
      </c>
      <c r="AY217" s="189" t="s">
        <v>152</v>
      </c>
    </row>
    <row r="218" spans="2:65" s="1" customFormat="1" ht="31.5" customHeight="1">
      <c r="B218" s="38"/>
      <c r="C218" s="167" t="s">
        <v>307</v>
      </c>
      <c r="D218" s="167" t="s">
        <v>153</v>
      </c>
      <c r="E218" s="168" t="s">
        <v>308</v>
      </c>
      <c r="F218" s="284" t="s">
        <v>309</v>
      </c>
      <c r="G218" s="284"/>
      <c r="H218" s="284"/>
      <c r="I218" s="284"/>
      <c r="J218" s="169" t="s">
        <v>227</v>
      </c>
      <c r="K218" s="170">
        <v>10</v>
      </c>
      <c r="L218" s="285">
        <v>0</v>
      </c>
      <c r="M218" s="286"/>
      <c r="N218" s="287">
        <f>ROUND(L218*K218,2)</f>
        <v>0</v>
      </c>
      <c r="O218" s="287"/>
      <c r="P218" s="287"/>
      <c r="Q218" s="287"/>
      <c r="R218" s="40"/>
      <c r="T218" s="171" t="s">
        <v>23</v>
      </c>
      <c r="U218" s="47" t="s">
        <v>45</v>
      </c>
      <c r="V218" s="39"/>
      <c r="W218" s="172">
        <f>V218*K218</f>
        <v>0</v>
      </c>
      <c r="X218" s="172">
        <v>0</v>
      </c>
      <c r="Y218" s="172">
        <f>X218*K218</f>
        <v>0</v>
      </c>
      <c r="Z218" s="172">
        <v>0</v>
      </c>
      <c r="AA218" s="173">
        <f>Z218*K218</f>
        <v>0</v>
      </c>
      <c r="AR218" s="21" t="s">
        <v>157</v>
      </c>
      <c r="AT218" s="21" t="s">
        <v>153</v>
      </c>
      <c r="AU218" s="21" t="s">
        <v>103</v>
      </c>
      <c r="AY218" s="21" t="s">
        <v>152</v>
      </c>
      <c r="BE218" s="109">
        <f>IF(U218="základní",N218,0)</f>
        <v>0</v>
      </c>
      <c r="BF218" s="109">
        <f>IF(U218="snížená",N218,0)</f>
        <v>0</v>
      </c>
      <c r="BG218" s="109">
        <f>IF(U218="zákl. přenesená",N218,0)</f>
        <v>0</v>
      </c>
      <c r="BH218" s="109">
        <f>IF(U218="sníž. přenesená",N218,0)</f>
        <v>0</v>
      </c>
      <c r="BI218" s="109">
        <f>IF(U218="nulová",N218,0)</f>
        <v>0</v>
      </c>
      <c r="BJ218" s="21" t="s">
        <v>25</v>
      </c>
      <c r="BK218" s="109">
        <f>ROUND(L218*K218,2)</f>
        <v>0</v>
      </c>
      <c r="BL218" s="21" t="s">
        <v>157</v>
      </c>
      <c r="BM218" s="21" t="s">
        <v>310</v>
      </c>
    </row>
    <row r="219" spans="2:65" s="9" customFormat="1" ht="29.85" customHeight="1">
      <c r="B219" s="156"/>
      <c r="C219" s="157"/>
      <c r="D219" s="166" t="s">
        <v>116</v>
      </c>
      <c r="E219" s="166"/>
      <c r="F219" s="166"/>
      <c r="G219" s="166"/>
      <c r="H219" s="166"/>
      <c r="I219" s="166"/>
      <c r="J219" s="166"/>
      <c r="K219" s="166"/>
      <c r="L219" s="166"/>
      <c r="M219" s="166"/>
      <c r="N219" s="311">
        <f>BK219</f>
        <v>0</v>
      </c>
      <c r="O219" s="312"/>
      <c r="P219" s="312"/>
      <c r="Q219" s="312"/>
      <c r="R219" s="159"/>
      <c r="T219" s="160"/>
      <c r="U219" s="157"/>
      <c r="V219" s="157"/>
      <c r="W219" s="161">
        <f>SUM(W220:W227)</f>
        <v>0</v>
      </c>
      <c r="X219" s="157"/>
      <c r="Y219" s="161">
        <f>SUM(Y220:Y227)</f>
        <v>0</v>
      </c>
      <c r="Z219" s="157"/>
      <c r="AA219" s="162">
        <f>SUM(AA220:AA227)</f>
        <v>0</v>
      </c>
      <c r="AR219" s="163" t="s">
        <v>25</v>
      </c>
      <c r="AT219" s="164" t="s">
        <v>79</v>
      </c>
      <c r="AU219" s="164" t="s">
        <v>25</v>
      </c>
      <c r="AY219" s="163" t="s">
        <v>152</v>
      </c>
      <c r="BK219" s="165">
        <f>SUM(BK220:BK227)</f>
        <v>0</v>
      </c>
    </row>
    <row r="220" spans="2:65" s="1" customFormat="1" ht="44.25" customHeight="1">
      <c r="B220" s="38"/>
      <c r="C220" s="167" t="s">
        <v>311</v>
      </c>
      <c r="D220" s="167" t="s">
        <v>153</v>
      </c>
      <c r="E220" s="168" t="s">
        <v>312</v>
      </c>
      <c r="F220" s="284" t="s">
        <v>313</v>
      </c>
      <c r="G220" s="284"/>
      <c r="H220" s="284"/>
      <c r="I220" s="284"/>
      <c r="J220" s="169" t="s">
        <v>156</v>
      </c>
      <c r="K220" s="170">
        <v>897.77200000000005</v>
      </c>
      <c r="L220" s="285">
        <v>0</v>
      </c>
      <c r="M220" s="286"/>
      <c r="N220" s="287">
        <f>ROUND(L220*K220,2)</f>
        <v>0</v>
      </c>
      <c r="O220" s="287"/>
      <c r="P220" s="287"/>
      <c r="Q220" s="287"/>
      <c r="R220" s="40"/>
      <c r="T220" s="171" t="s">
        <v>23</v>
      </c>
      <c r="U220" s="47" t="s">
        <v>45</v>
      </c>
      <c r="V220" s="39"/>
      <c r="W220" s="172">
        <f>V220*K220</f>
        <v>0</v>
      </c>
      <c r="X220" s="172">
        <v>0</v>
      </c>
      <c r="Y220" s="172">
        <f>X220*K220</f>
        <v>0</v>
      </c>
      <c r="Z220" s="172">
        <v>0</v>
      </c>
      <c r="AA220" s="173">
        <f>Z220*K220</f>
        <v>0</v>
      </c>
      <c r="AR220" s="21" t="s">
        <v>157</v>
      </c>
      <c r="AT220" s="21" t="s">
        <v>153</v>
      </c>
      <c r="AU220" s="21" t="s">
        <v>103</v>
      </c>
      <c r="AY220" s="21" t="s">
        <v>152</v>
      </c>
      <c r="BE220" s="109">
        <f>IF(U220="základní",N220,0)</f>
        <v>0</v>
      </c>
      <c r="BF220" s="109">
        <f>IF(U220="snížená",N220,0)</f>
        <v>0</v>
      </c>
      <c r="BG220" s="109">
        <f>IF(U220="zákl. přenesená",N220,0)</f>
        <v>0</v>
      </c>
      <c r="BH220" s="109">
        <f>IF(U220="sníž. přenesená",N220,0)</f>
        <v>0</v>
      </c>
      <c r="BI220" s="109">
        <f>IF(U220="nulová",N220,0)</f>
        <v>0</v>
      </c>
      <c r="BJ220" s="21" t="s">
        <v>25</v>
      </c>
      <c r="BK220" s="109">
        <f>ROUND(L220*K220,2)</f>
        <v>0</v>
      </c>
      <c r="BL220" s="21" t="s">
        <v>157</v>
      </c>
      <c r="BM220" s="21" t="s">
        <v>314</v>
      </c>
    </row>
    <row r="221" spans="2:65" s="11" customFormat="1" ht="22.5" customHeight="1">
      <c r="B221" s="182"/>
      <c r="C221" s="183"/>
      <c r="D221" s="183"/>
      <c r="E221" s="184" t="s">
        <v>23</v>
      </c>
      <c r="F221" s="294" t="s">
        <v>315</v>
      </c>
      <c r="G221" s="295"/>
      <c r="H221" s="295"/>
      <c r="I221" s="295"/>
      <c r="J221" s="183"/>
      <c r="K221" s="185">
        <v>274.75</v>
      </c>
      <c r="L221" s="183"/>
      <c r="M221" s="183"/>
      <c r="N221" s="183"/>
      <c r="O221" s="183"/>
      <c r="P221" s="183"/>
      <c r="Q221" s="183"/>
      <c r="R221" s="186"/>
      <c r="T221" s="187"/>
      <c r="U221" s="183"/>
      <c r="V221" s="183"/>
      <c r="W221" s="183"/>
      <c r="X221" s="183"/>
      <c r="Y221" s="183"/>
      <c r="Z221" s="183"/>
      <c r="AA221" s="188"/>
      <c r="AT221" s="189" t="s">
        <v>160</v>
      </c>
      <c r="AU221" s="189" t="s">
        <v>103</v>
      </c>
      <c r="AV221" s="11" t="s">
        <v>103</v>
      </c>
      <c r="AW221" s="11" t="s">
        <v>38</v>
      </c>
      <c r="AX221" s="11" t="s">
        <v>80</v>
      </c>
      <c r="AY221" s="189" t="s">
        <v>152</v>
      </c>
    </row>
    <row r="222" spans="2:65" s="11" customFormat="1" ht="22.5" customHeight="1">
      <c r="B222" s="182"/>
      <c r="C222" s="183"/>
      <c r="D222" s="183"/>
      <c r="E222" s="184" t="s">
        <v>23</v>
      </c>
      <c r="F222" s="290" t="s">
        <v>316</v>
      </c>
      <c r="G222" s="291"/>
      <c r="H222" s="291"/>
      <c r="I222" s="291"/>
      <c r="J222" s="183"/>
      <c r="K222" s="185">
        <v>166.6</v>
      </c>
      <c r="L222" s="183"/>
      <c r="M222" s="183"/>
      <c r="N222" s="183"/>
      <c r="O222" s="183"/>
      <c r="P222" s="183"/>
      <c r="Q222" s="183"/>
      <c r="R222" s="186"/>
      <c r="T222" s="187"/>
      <c r="U222" s="183"/>
      <c r="V222" s="183"/>
      <c r="W222" s="183"/>
      <c r="X222" s="183"/>
      <c r="Y222" s="183"/>
      <c r="Z222" s="183"/>
      <c r="AA222" s="188"/>
      <c r="AT222" s="189" t="s">
        <v>160</v>
      </c>
      <c r="AU222" s="189" t="s">
        <v>103</v>
      </c>
      <c r="AV222" s="11" t="s">
        <v>103</v>
      </c>
      <c r="AW222" s="11" t="s">
        <v>38</v>
      </c>
      <c r="AX222" s="11" t="s">
        <v>80</v>
      </c>
      <c r="AY222" s="189" t="s">
        <v>152</v>
      </c>
    </row>
    <row r="223" spans="2:65" s="11" customFormat="1" ht="22.5" customHeight="1">
      <c r="B223" s="182"/>
      <c r="C223" s="183"/>
      <c r="D223" s="183"/>
      <c r="E223" s="184" t="s">
        <v>23</v>
      </c>
      <c r="F223" s="290" t="s">
        <v>317</v>
      </c>
      <c r="G223" s="291"/>
      <c r="H223" s="291"/>
      <c r="I223" s="291"/>
      <c r="J223" s="183"/>
      <c r="K223" s="185">
        <v>438.15</v>
      </c>
      <c r="L223" s="183"/>
      <c r="M223" s="183"/>
      <c r="N223" s="183"/>
      <c r="O223" s="183"/>
      <c r="P223" s="183"/>
      <c r="Q223" s="183"/>
      <c r="R223" s="186"/>
      <c r="T223" s="187"/>
      <c r="U223" s="183"/>
      <c r="V223" s="183"/>
      <c r="W223" s="183"/>
      <c r="X223" s="183"/>
      <c r="Y223" s="183"/>
      <c r="Z223" s="183"/>
      <c r="AA223" s="188"/>
      <c r="AT223" s="189" t="s">
        <v>160</v>
      </c>
      <c r="AU223" s="189" t="s">
        <v>103</v>
      </c>
      <c r="AV223" s="11" t="s">
        <v>103</v>
      </c>
      <c r="AW223" s="11" t="s">
        <v>38</v>
      </c>
      <c r="AX223" s="11" t="s">
        <v>80</v>
      </c>
      <c r="AY223" s="189" t="s">
        <v>152</v>
      </c>
    </row>
    <row r="224" spans="2:65" s="10" customFormat="1" ht="22.5" customHeight="1">
      <c r="B224" s="174"/>
      <c r="C224" s="175"/>
      <c r="D224" s="175"/>
      <c r="E224" s="176" t="s">
        <v>23</v>
      </c>
      <c r="F224" s="296" t="s">
        <v>318</v>
      </c>
      <c r="G224" s="297"/>
      <c r="H224" s="297"/>
      <c r="I224" s="297"/>
      <c r="J224" s="175"/>
      <c r="K224" s="177" t="s">
        <v>23</v>
      </c>
      <c r="L224" s="175"/>
      <c r="M224" s="175"/>
      <c r="N224" s="175"/>
      <c r="O224" s="175"/>
      <c r="P224" s="175"/>
      <c r="Q224" s="175"/>
      <c r="R224" s="178"/>
      <c r="T224" s="179"/>
      <c r="U224" s="175"/>
      <c r="V224" s="175"/>
      <c r="W224" s="175"/>
      <c r="X224" s="175"/>
      <c r="Y224" s="175"/>
      <c r="Z224" s="175"/>
      <c r="AA224" s="180"/>
      <c r="AT224" s="181" t="s">
        <v>160</v>
      </c>
      <c r="AU224" s="181" t="s">
        <v>103</v>
      </c>
      <c r="AV224" s="10" t="s">
        <v>25</v>
      </c>
      <c r="AW224" s="10" t="s">
        <v>38</v>
      </c>
      <c r="AX224" s="10" t="s">
        <v>80</v>
      </c>
      <c r="AY224" s="181" t="s">
        <v>152</v>
      </c>
    </row>
    <row r="225" spans="2:65" s="11" customFormat="1" ht="22.5" customHeight="1">
      <c r="B225" s="182"/>
      <c r="C225" s="183"/>
      <c r="D225" s="183"/>
      <c r="E225" s="184" t="s">
        <v>23</v>
      </c>
      <c r="F225" s="290" t="s">
        <v>319</v>
      </c>
      <c r="G225" s="291"/>
      <c r="H225" s="291"/>
      <c r="I225" s="291"/>
      <c r="J225" s="183"/>
      <c r="K225" s="185">
        <v>4.8120000000000003</v>
      </c>
      <c r="L225" s="183"/>
      <c r="M225" s="183"/>
      <c r="N225" s="183"/>
      <c r="O225" s="183"/>
      <c r="P225" s="183"/>
      <c r="Q225" s="183"/>
      <c r="R225" s="186"/>
      <c r="T225" s="187"/>
      <c r="U225" s="183"/>
      <c r="V225" s="183"/>
      <c r="W225" s="183"/>
      <c r="X225" s="183"/>
      <c r="Y225" s="183"/>
      <c r="Z225" s="183"/>
      <c r="AA225" s="188"/>
      <c r="AT225" s="189" t="s">
        <v>160</v>
      </c>
      <c r="AU225" s="189" t="s">
        <v>103</v>
      </c>
      <c r="AV225" s="11" t="s">
        <v>103</v>
      </c>
      <c r="AW225" s="11" t="s">
        <v>38</v>
      </c>
      <c r="AX225" s="11" t="s">
        <v>80</v>
      </c>
      <c r="AY225" s="189" t="s">
        <v>152</v>
      </c>
    </row>
    <row r="226" spans="2:65" s="11" customFormat="1" ht="22.5" customHeight="1">
      <c r="B226" s="182"/>
      <c r="C226" s="183"/>
      <c r="D226" s="183"/>
      <c r="E226" s="184" t="s">
        <v>23</v>
      </c>
      <c r="F226" s="290" t="s">
        <v>320</v>
      </c>
      <c r="G226" s="291"/>
      <c r="H226" s="291"/>
      <c r="I226" s="291"/>
      <c r="J226" s="183"/>
      <c r="K226" s="185">
        <v>13.46</v>
      </c>
      <c r="L226" s="183"/>
      <c r="M226" s="183"/>
      <c r="N226" s="183"/>
      <c r="O226" s="183"/>
      <c r="P226" s="183"/>
      <c r="Q226" s="183"/>
      <c r="R226" s="186"/>
      <c r="T226" s="187"/>
      <c r="U226" s="183"/>
      <c r="V226" s="183"/>
      <c r="W226" s="183"/>
      <c r="X226" s="183"/>
      <c r="Y226" s="183"/>
      <c r="Z226" s="183"/>
      <c r="AA226" s="188"/>
      <c r="AT226" s="189" t="s">
        <v>160</v>
      </c>
      <c r="AU226" s="189" t="s">
        <v>103</v>
      </c>
      <c r="AV226" s="11" t="s">
        <v>103</v>
      </c>
      <c r="AW226" s="11" t="s">
        <v>38</v>
      </c>
      <c r="AX226" s="11" t="s">
        <v>80</v>
      </c>
      <c r="AY226" s="189" t="s">
        <v>152</v>
      </c>
    </row>
    <row r="227" spans="2:65" s="12" customFormat="1" ht="22.5" customHeight="1">
      <c r="B227" s="190"/>
      <c r="C227" s="191"/>
      <c r="D227" s="191"/>
      <c r="E227" s="192" t="s">
        <v>23</v>
      </c>
      <c r="F227" s="292" t="s">
        <v>169</v>
      </c>
      <c r="G227" s="293"/>
      <c r="H227" s="293"/>
      <c r="I227" s="293"/>
      <c r="J227" s="191"/>
      <c r="K227" s="193">
        <v>897.77200000000005</v>
      </c>
      <c r="L227" s="191"/>
      <c r="M227" s="191"/>
      <c r="N227" s="191"/>
      <c r="O227" s="191"/>
      <c r="P227" s="191"/>
      <c r="Q227" s="191"/>
      <c r="R227" s="194"/>
      <c r="T227" s="195"/>
      <c r="U227" s="191"/>
      <c r="V227" s="191"/>
      <c r="W227" s="191"/>
      <c r="X227" s="191"/>
      <c r="Y227" s="191"/>
      <c r="Z227" s="191"/>
      <c r="AA227" s="196"/>
      <c r="AT227" s="197" t="s">
        <v>160</v>
      </c>
      <c r="AU227" s="197" t="s">
        <v>103</v>
      </c>
      <c r="AV227" s="12" t="s">
        <v>157</v>
      </c>
      <c r="AW227" s="12" t="s">
        <v>38</v>
      </c>
      <c r="AX227" s="12" t="s">
        <v>25</v>
      </c>
      <c r="AY227" s="197" t="s">
        <v>152</v>
      </c>
    </row>
    <row r="228" spans="2:65" s="9" customFormat="1" ht="29.85" customHeight="1">
      <c r="B228" s="156"/>
      <c r="C228" s="157"/>
      <c r="D228" s="166" t="s">
        <v>117</v>
      </c>
      <c r="E228" s="166"/>
      <c r="F228" s="166"/>
      <c r="G228" s="166"/>
      <c r="H228" s="166"/>
      <c r="I228" s="166"/>
      <c r="J228" s="166"/>
      <c r="K228" s="166"/>
      <c r="L228" s="166"/>
      <c r="M228" s="166"/>
      <c r="N228" s="309">
        <f>BK228</f>
        <v>0</v>
      </c>
      <c r="O228" s="310"/>
      <c r="P228" s="310"/>
      <c r="Q228" s="310"/>
      <c r="R228" s="159"/>
      <c r="T228" s="160"/>
      <c r="U228" s="157"/>
      <c r="V228" s="157"/>
      <c r="W228" s="161">
        <f>SUM(W229:W237)</f>
        <v>0</v>
      </c>
      <c r="X228" s="157"/>
      <c r="Y228" s="161">
        <f>SUM(Y229:Y237)</f>
        <v>5.2463970600000005</v>
      </c>
      <c r="Z228" s="157"/>
      <c r="AA228" s="162">
        <f>SUM(AA229:AA237)</f>
        <v>0</v>
      </c>
      <c r="AR228" s="163" t="s">
        <v>25</v>
      </c>
      <c r="AT228" s="164" t="s">
        <v>79</v>
      </c>
      <c r="AU228" s="164" t="s">
        <v>25</v>
      </c>
      <c r="AY228" s="163" t="s">
        <v>152</v>
      </c>
      <c r="BK228" s="165">
        <f>SUM(BK229:BK237)</f>
        <v>0</v>
      </c>
    </row>
    <row r="229" spans="2:65" s="1" customFormat="1" ht="31.5" customHeight="1">
      <c r="B229" s="38"/>
      <c r="C229" s="167" t="s">
        <v>321</v>
      </c>
      <c r="D229" s="167" t="s">
        <v>153</v>
      </c>
      <c r="E229" s="168" t="s">
        <v>322</v>
      </c>
      <c r="F229" s="284" t="s">
        <v>323</v>
      </c>
      <c r="G229" s="284"/>
      <c r="H229" s="284"/>
      <c r="I229" s="284"/>
      <c r="J229" s="169" t="s">
        <v>324</v>
      </c>
      <c r="K229" s="170">
        <v>11.38</v>
      </c>
      <c r="L229" s="285">
        <v>0</v>
      </c>
      <c r="M229" s="286"/>
      <c r="N229" s="287">
        <f>ROUND(L229*K229,2)</f>
        <v>0</v>
      </c>
      <c r="O229" s="287"/>
      <c r="P229" s="287"/>
      <c r="Q229" s="287"/>
      <c r="R229" s="40"/>
      <c r="T229" s="171" t="s">
        <v>23</v>
      </c>
      <c r="U229" s="47" t="s">
        <v>45</v>
      </c>
      <c r="V229" s="39"/>
      <c r="W229" s="172">
        <f>V229*K229</f>
        <v>0</v>
      </c>
      <c r="X229" s="172">
        <v>0.12064</v>
      </c>
      <c r="Y229" s="172">
        <f>X229*K229</f>
        <v>1.3728832</v>
      </c>
      <c r="Z229" s="172">
        <v>0</v>
      </c>
      <c r="AA229" s="173">
        <f>Z229*K229</f>
        <v>0</v>
      </c>
      <c r="AR229" s="21" t="s">
        <v>157</v>
      </c>
      <c r="AT229" s="21" t="s">
        <v>153</v>
      </c>
      <c r="AU229" s="21" t="s">
        <v>103</v>
      </c>
      <c r="AY229" s="21" t="s">
        <v>152</v>
      </c>
      <c r="BE229" s="109">
        <f>IF(U229="základní",N229,0)</f>
        <v>0</v>
      </c>
      <c r="BF229" s="109">
        <f>IF(U229="snížená",N229,0)</f>
        <v>0</v>
      </c>
      <c r="BG229" s="109">
        <f>IF(U229="zákl. přenesená",N229,0)</f>
        <v>0</v>
      </c>
      <c r="BH229" s="109">
        <f>IF(U229="sníž. přenesená",N229,0)</f>
        <v>0</v>
      </c>
      <c r="BI229" s="109">
        <f>IF(U229="nulová",N229,0)</f>
        <v>0</v>
      </c>
      <c r="BJ229" s="21" t="s">
        <v>25</v>
      </c>
      <c r="BK229" s="109">
        <f>ROUND(L229*K229,2)</f>
        <v>0</v>
      </c>
      <c r="BL229" s="21" t="s">
        <v>157</v>
      </c>
      <c r="BM229" s="21" t="s">
        <v>325</v>
      </c>
    </row>
    <row r="230" spans="2:65" s="11" customFormat="1" ht="22.5" customHeight="1">
      <c r="B230" s="182"/>
      <c r="C230" s="183"/>
      <c r="D230" s="183"/>
      <c r="E230" s="184" t="s">
        <v>23</v>
      </c>
      <c r="F230" s="294" t="s">
        <v>326</v>
      </c>
      <c r="G230" s="295"/>
      <c r="H230" s="295"/>
      <c r="I230" s="295"/>
      <c r="J230" s="183"/>
      <c r="K230" s="185">
        <v>11.38</v>
      </c>
      <c r="L230" s="183"/>
      <c r="M230" s="183"/>
      <c r="N230" s="183"/>
      <c r="O230" s="183"/>
      <c r="P230" s="183"/>
      <c r="Q230" s="183"/>
      <c r="R230" s="186"/>
      <c r="T230" s="187"/>
      <c r="U230" s="183"/>
      <c r="V230" s="183"/>
      <c r="W230" s="183"/>
      <c r="X230" s="183"/>
      <c r="Y230" s="183"/>
      <c r="Z230" s="183"/>
      <c r="AA230" s="188"/>
      <c r="AT230" s="189" t="s">
        <v>160</v>
      </c>
      <c r="AU230" s="189" t="s">
        <v>103</v>
      </c>
      <c r="AV230" s="11" t="s">
        <v>103</v>
      </c>
      <c r="AW230" s="11" t="s">
        <v>38</v>
      </c>
      <c r="AX230" s="11" t="s">
        <v>25</v>
      </c>
      <c r="AY230" s="189" t="s">
        <v>152</v>
      </c>
    </row>
    <row r="231" spans="2:65" s="1" customFormat="1" ht="31.5" customHeight="1">
      <c r="B231" s="38"/>
      <c r="C231" s="198" t="s">
        <v>327</v>
      </c>
      <c r="D231" s="198" t="s">
        <v>264</v>
      </c>
      <c r="E231" s="199" t="s">
        <v>328</v>
      </c>
      <c r="F231" s="298" t="s">
        <v>329</v>
      </c>
      <c r="G231" s="298"/>
      <c r="H231" s="298"/>
      <c r="I231" s="298"/>
      <c r="J231" s="200" t="s">
        <v>272</v>
      </c>
      <c r="K231" s="201">
        <v>70</v>
      </c>
      <c r="L231" s="299">
        <v>0</v>
      </c>
      <c r="M231" s="300"/>
      <c r="N231" s="301">
        <f>ROUND(L231*K231,2)</f>
        <v>0</v>
      </c>
      <c r="O231" s="287"/>
      <c r="P231" s="287"/>
      <c r="Q231" s="287"/>
      <c r="R231" s="40"/>
      <c r="T231" s="171" t="s">
        <v>23</v>
      </c>
      <c r="U231" s="47" t="s">
        <v>45</v>
      </c>
      <c r="V231" s="39"/>
      <c r="W231" s="172">
        <f>V231*K231</f>
        <v>0</v>
      </c>
      <c r="X231" s="172">
        <v>2.35E-2</v>
      </c>
      <c r="Y231" s="172">
        <f>X231*K231</f>
        <v>1.645</v>
      </c>
      <c r="Z231" s="172">
        <v>0</v>
      </c>
      <c r="AA231" s="173">
        <f>Z231*K231</f>
        <v>0</v>
      </c>
      <c r="AR231" s="21" t="s">
        <v>195</v>
      </c>
      <c r="AT231" s="21" t="s">
        <v>264</v>
      </c>
      <c r="AU231" s="21" t="s">
        <v>103</v>
      </c>
      <c r="AY231" s="21" t="s">
        <v>152</v>
      </c>
      <c r="BE231" s="109">
        <f>IF(U231="základní",N231,0)</f>
        <v>0</v>
      </c>
      <c r="BF231" s="109">
        <f>IF(U231="snížená",N231,0)</f>
        <v>0</v>
      </c>
      <c r="BG231" s="109">
        <f>IF(U231="zákl. přenesená",N231,0)</f>
        <v>0</v>
      </c>
      <c r="BH231" s="109">
        <f>IF(U231="sníž. přenesená",N231,0)</f>
        <v>0</v>
      </c>
      <c r="BI231" s="109">
        <f>IF(U231="nulová",N231,0)</f>
        <v>0</v>
      </c>
      <c r="BJ231" s="21" t="s">
        <v>25</v>
      </c>
      <c r="BK231" s="109">
        <f>ROUND(L231*K231,2)</f>
        <v>0</v>
      </c>
      <c r="BL231" s="21" t="s">
        <v>157</v>
      </c>
      <c r="BM231" s="21" t="s">
        <v>330</v>
      </c>
    </row>
    <row r="232" spans="2:65" s="1" customFormat="1" ht="31.5" customHeight="1">
      <c r="B232" s="38"/>
      <c r="C232" s="167" t="s">
        <v>331</v>
      </c>
      <c r="D232" s="167" t="s">
        <v>153</v>
      </c>
      <c r="E232" s="168" t="s">
        <v>332</v>
      </c>
      <c r="F232" s="284" t="s">
        <v>333</v>
      </c>
      <c r="G232" s="284"/>
      <c r="H232" s="284"/>
      <c r="I232" s="284"/>
      <c r="J232" s="169" t="s">
        <v>324</v>
      </c>
      <c r="K232" s="170">
        <v>4.8</v>
      </c>
      <c r="L232" s="285">
        <v>0</v>
      </c>
      <c r="M232" s="286"/>
      <c r="N232" s="287">
        <f>ROUND(L232*K232,2)</f>
        <v>0</v>
      </c>
      <c r="O232" s="287"/>
      <c r="P232" s="287"/>
      <c r="Q232" s="287"/>
      <c r="R232" s="40"/>
      <c r="T232" s="171" t="s">
        <v>23</v>
      </c>
      <c r="U232" s="47" t="s">
        <v>45</v>
      </c>
      <c r="V232" s="39"/>
      <c r="W232" s="172">
        <f>V232*K232</f>
        <v>0</v>
      </c>
      <c r="X232" s="172">
        <v>0.24127000000000001</v>
      </c>
      <c r="Y232" s="172">
        <f>X232*K232</f>
        <v>1.158096</v>
      </c>
      <c r="Z232" s="172">
        <v>0</v>
      </c>
      <c r="AA232" s="173">
        <f>Z232*K232</f>
        <v>0</v>
      </c>
      <c r="AR232" s="21" t="s">
        <v>157</v>
      </c>
      <c r="AT232" s="21" t="s">
        <v>153</v>
      </c>
      <c r="AU232" s="21" t="s">
        <v>103</v>
      </c>
      <c r="AY232" s="21" t="s">
        <v>152</v>
      </c>
      <c r="BE232" s="109">
        <f>IF(U232="základní",N232,0)</f>
        <v>0</v>
      </c>
      <c r="BF232" s="109">
        <f>IF(U232="snížená",N232,0)</f>
        <v>0</v>
      </c>
      <c r="BG232" s="109">
        <f>IF(U232="zákl. přenesená",N232,0)</f>
        <v>0</v>
      </c>
      <c r="BH232" s="109">
        <f>IF(U232="sníž. přenesená",N232,0)</f>
        <v>0</v>
      </c>
      <c r="BI232" s="109">
        <f>IF(U232="nulová",N232,0)</f>
        <v>0</v>
      </c>
      <c r="BJ232" s="21" t="s">
        <v>25</v>
      </c>
      <c r="BK232" s="109">
        <f>ROUND(L232*K232,2)</f>
        <v>0</v>
      </c>
      <c r="BL232" s="21" t="s">
        <v>157</v>
      </c>
      <c r="BM232" s="21" t="s">
        <v>334</v>
      </c>
    </row>
    <row r="233" spans="2:65" s="11" customFormat="1" ht="22.5" customHeight="1">
      <c r="B233" s="182"/>
      <c r="C233" s="183"/>
      <c r="D233" s="183"/>
      <c r="E233" s="184" t="s">
        <v>23</v>
      </c>
      <c r="F233" s="294" t="s">
        <v>335</v>
      </c>
      <c r="G233" s="295"/>
      <c r="H233" s="295"/>
      <c r="I233" s="295"/>
      <c r="J233" s="183"/>
      <c r="K233" s="185">
        <v>4.8</v>
      </c>
      <c r="L233" s="183"/>
      <c r="M233" s="183"/>
      <c r="N233" s="183"/>
      <c r="O233" s="183"/>
      <c r="P233" s="183"/>
      <c r="Q233" s="183"/>
      <c r="R233" s="186"/>
      <c r="T233" s="187"/>
      <c r="U233" s="183"/>
      <c r="V233" s="183"/>
      <c r="W233" s="183"/>
      <c r="X233" s="183"/>
      <c r="Y233" s="183"/>
      <c r="Z233" s="183"/>
      <c r="AA233" s="188"/>
      <c r="AT233" s="189" t="s">
        <v>160</v>
      </c>
      <c r="AU233" s="189" t="s">
        <v>103</v>
      </c>
      <c r="AV233" s="11" t="s">
        <v>103</v>
      </c>
      <c r="AW233" s="11" t="s">
        <v>38</v>
      </c>
      <c r="AX233" s="11" t="s">
        <v>25</v>
      </c>
      <c r="AY233" s="189" t="s">
        <v>152</v>
      </c>
    </row>
    <row r="234" spans="2:65" s="1" customFormat="1" ht="31.5" customHeight="1">
      <c r="B234" s="38"/>
      <c r="C234" s="198" t="s">
        <v>336</v>
      </c>
      <c r="D234" s="198" t="s">
        <v>264</v>
      </c>
      <c r="E234" s="199" t="s">
        <v>337</v>
      </c>
      <c r="F234" s="298" t="s">
        <v>338</v>
      </c>
      <c r="G234" s="298"/>
      <c r="H234" s="298"/>
      <c r="I234" s="298"/>
      <c r="J234" s="200" t="s">
        <v>272</v>
      </c>
      <c r="K234" s="201">
        <v>30</v>
      </c>
      <c r="L234" s="299">
        <v>0</v>
      </c>
      <c r="M234" s="300"/>
      <c r="N234" s="301">
        <f>ROUND(L234*K234,2)</f>
        <v>0</v>
      </c>
      <c r="O234" s="287"/>
      <c r="P234" s="287"/>
      <c r="Q234" s="287"/>
      <c r="R234" s="40"/>
      <c r="T234" s="171" t="s">
        <v>23</v>
      </c>
      <c r="U234" s="47" t="s">
        <v>45</v>
      </c>
      <c r="V234" s="39"/>
      <c r="W234" s="172">
        <f>V234*K234</f>
        <v>0</v>
      </c>
      <c r="X234" s="172">
        <v>3.2500000000000001E-2</v>
      </c>
      <c r="Y234" s="172">
        <f>X234*K234</f>
        <v>0.97500000000000009</v>
      </c>
      <c r="Z234" s="172">
        <v>0</v>
      </c>
      <c r="AA234" s="173">
        <f>Z234*K234</f>
        <v>0</v>
      </c>
      <c r="AR234" s="21" t="s">
        <v>195</v>
      </c>
      <c r="AT234" s="21" t="s">
        <v>264</v>
      </c>
      <c r="AU234" s="21" t="s">
        <v>103</v>
      </c>
      <c r="AY234" s="21" t="s">
        <v>152</v>
      </c>
      <c r="BE234" s="109">
        <f>IF(U234="základní",N234,0)</f>
        <v>0</v>
      </c>
      <c r="BF234" s="109">
        <f>IF(U234="snížená",N234,0)</f>
        <v>0</v>
      </c>
      <c r="BG234" s="109">
        <f>IF(U234="zákl. přenesená",N234,0)</f>
        <v>0</v>
      </c>
      <c r="BH234" s="109">
        <f>IF(U234="sníž. přenesená",N234,0)</f>
        <v>0</v>
      </c>
      <c r="BI234" s="109">
        <f>IF(U234="nulová",N234,0)</f>
        <v>0</v>
      </c>
      <c r="BJ234" s="21" t="s">
        <v>25</v>
      </c>
      <c r="BK234" s="109">
        <f>ROUND(L234*K234,2)</f>
        <v>0</v>
      </c>
      <c r="BL234" s="21" t="s">
        <v>157</v>
      </c>
      <c r="BM234" s="21" t="s">
        <v>339</v>
      </c>
    </row>
    <row r="235" spans="2:65" s="1" customFormat="1" ht="31.5" customHeight="1">
      <c r="B235" s="38"/>
      <c r="C235" s="167" t="s">
        <v>340</v>
      </c>
      <c r="D235" s="167" t="s">
        <v>153</v>
      </c>
      <c r="E235" s="168" t="s">
        <v>341</v>
      </c>
      <c r="F235" s="284" t="s">
        <v>342</v>
      </c>
      <c r="G235" s="284"/>
      <c r="H235" s="284"/>
      <c r="I235" s="284"/>
      <c r="J235" s="169" t="s">
        <v>252</v>
      </c>
      <c r="K235" s="170">
        <v>8.5999999999999993E-2</v>
      </c>
      <c r="L235" s="285">
        <v>0</v>
      </c>
      <c r="M235" s="286"/>
      <c r="N235" s="287">
        <f>ROUND(L235*K235,2)</f>
        <v>0</v>
      </c>
      <c r="O235" s="287"/>
      <c r="P235" s="287"/>
      <c r="Q235" s="287"/>
      <c r="R235" s="40"/>
      <c r="T235" s="171" t="s">
        <v>23</v>
      </c>
      <c r="U235" s="47" t="s">
        <v>45</v>
      </c>
      <c r="V235" s="39"/>
      <c r="W235" s="172">
        <f>V235*K235</f>
        <v>0</v>
      </c>
      <c r="X235" s="172">
        <v>1.10951</v>
      </c>
      <c r="Y235" s="172">
        <f>X235*K235</f>
        <v>9.5417859999999993E-2</v>
      </c>
      <c r="Z235" s="172">
        <v>0</v>
      </c>
      <c r="AA235" s="173">
        <f>Z235*K235</f>
        <v>0</v>
      </c>
      <c r="AR235" s="21" t="s">
        <v>157</v>
      </c>
      <c r="AT235" s="21" t="s">
        <v>153</v>
      </c>
      <c r="AU235" s="21" t="s">
        <v>103</v>
      </c>
      <c r="AY235" s="21" t="s">
        <v>152</v>
      </c>
      <c r="BE235" s="109">
        <f>IF(U235="základní",N235,0)</f>
        <v>0</v>
      </c>
      <c r="BF235" s="109">
        <f>IF(U235="snížená",N235,0)</f>
        <v>0</v>
      </c>
      <c r="BG235" s="109">
        <f>IF(U235="zákl. přenesená",N235,0)</f>
        <v>0</v>
      </c>
      <c r="BH235" s="109">
        <f>IF(U235="sníž. přenesená",N235,0)</f>
        <v>0</v>
      </c>
      <c r="BI235" s="109">
        <f>IF(U235="nulová",N235,0)</f>
        <v>0</v>
      </c>
      <c r="BJ235" s="21" t="s">
        <v>25</v>
      </c>
      <c r="BK235" s="109">
        <f>ROUND(L235*K235,2)</f>
        <v>0</v>
      </c>
      <c r="BL235" s="21" t="s">
        <v>157</v>
      </c>
      <c r="BM235" s="21" t="s">
        <v>343</v>
      </c>
    </row>
    <row r="236" spans="2:65" s="10" customFormat="1" ht="22.5" customHeight="1">
      <c r="B236" s="174"/>
      <c r="C236" s="175"/>
      <c r="D236" s="175"/>
      <c r="E236" s="176" t="s">
        <v>23</v>
      </c>
      <c r="F236" s="288" t="s">
        <v>344</v>
      </c>
      <c r="G236" s="289"/>
      <c r="H236" s="289"/>
      <c r="I236" s="289"/>
      <c r="J236" s="175"/>
      <c r="K236" s="177" t="s">
        <v>23</v>
      </c>
      <c r="L236" s="175"/>
      <c r="M236" s="175"/>
      <c r="N236" s="175"/>
      <c r="O236" s="175"/>
      <c r="P236" s="175"/>
      <c r="Q236" s="175"/>
      <c r="R236" s="178"/>
      <c r="T236" s="179"/>
      <c r="U236" s="175"/>
      <c r="V236" s="175"/>
      <c r="W236" s="175"/>
      <c r="X236" s="175"/>
      <c r="Y236" s="175"/>
      <c r="Z236" s="175"/>
      <c r="AA236" s="180"/>
      <c r="AT236" s="181" t="s">
        <v>160</v>
      </c>
      <c r="AU236" s="181" t="s">
        <v>103</v>
      </c>
      <c r="AV236" s="10" t="s">
        <v>25</v>
      </c>
      <c r="AW236" s="10" t="s">
        <v>38</v>
      </c>
      <c r="AX236" s="10" t="s">
        <v>80</v>
      </c>
      <c r="AY236" s="181" t="s">
        <v>152</v>
      </c>
    </row>
    <row r="237" spans="2:65" s="11" customFormat="1" ht="22.5" customHeight="1">
      <c r="B237" s="182"/>
      <c r="C237" s="183"/>
      <c r="D237" s="183"/>
      <c r="E237" s="184" t="s">
        <v>23</v>
      </c>
      <c r="F237" s="290" t="s">
        <v>345</v>
      </c>
      <c r="G237" s="291"/>
      <c r="H237" s="291"/>
      <c r="I237" s="291"/>
      <c r="J237" s="183"/>
      <c r="K237" s="185">
        <v>8.5999999999999993E-2</v>
      </c>
      <c r="L237" s="183"/>
      <c r="M237" s="183"/>
      <c r="N237" s="183"/>
      <c r="O237" s="183"/>
      <c r="P237" s="183"/>
      <c r="Q237" s="183"/>
      <c r="R237" s="186"/>
      <c r="T237" s="187"/>
      <c r="U237" s="183"/>
      <c r="V237" s="183"/>
      <c r="W237" s="183"/>
      <c r="X237" s="183"/>
      <c r="Y237" s="183"/>
      <c r="Z237" s="183"/>
      <c r="AA237" s="188"/>
      <c r="AT237" s="189" t="s">
        <v>160</v>
      </c>
      <c r="AU237" s="189" t="s">
        <v>103</v>
      </c>
      <c r="AV237" s="11" t="s">
        <v>103</v>
      </c>
      <c r="AW237" s="11" t="s">
        <v>38</v>
      </c>
      <c r="AX237" s="11" t="s">
        <v>25</v>
      </c>
      <c r="AY237" s="189" t="s">
        <v>152</v>
      </c>
    </row>
    <row r="238" spans="2:65" s="9" customFormat="1" ht="29.85" customHeight="1">
      <c r="B238" s="156"/>
      <c r="C238" s="157"/>
      <c r="D238" s="166" t="s">
        <v>118</v>
      </c>
      <c r="E238" s="166"/>
      <c r="F238" s="166"/>
      <c r="G238" s="166"/>
      <c r="H238" s="166"/>
      <c r="I238" s="166"/>
      <c r="J238" s="166"/>
      <c r="K238" s="166"/>
      <c r="L238" s="166"/>
      <c r="M238" s="166"/>
      <c r="N238" s="309">
        <f>BK238</f>
        <v>0</v>
      </c>
      <c r="O238" s="310"/>
      <c r="P238" s="310"/>
      <c r="Q238" s="310"/>
      <c r="R238" s="159"/>
      <c r="T238" s="160"/>
      <c r="U238" s="157"/>
      <c r="V238" s="157"/>
      <c r="W238" s="161">
        <f>SUM(W239:W242)</f>
        <v>0</v>
      </c>
      <c r="X238" s="157"/>
      <c r="Y238" s="161">
        <f>SUM(Y239:Y242)</f>
        <v>1.9537909999999998</v>
      </c>
      <c r="Z238" s="157"/>
      <c r="AA238" s="162">
        <f>SUM(AA239:AA242)</f>
        <v>0</v>
      </c>
      <c r="AR238" s="163" t="s">
        <v>25</v>
      </c>
      <c r="AT238" s="164" t="s">
        <v>79</v>
      </c>
      <c r="AU238" s="164" t="s">
        <v>25</v>
      </c>
      <c r="AY238" s="163" t="s">
        <v>152</v>
      </c>
      <c r="BK238" s="165">
        <f>SUM(BK239:BK242)</f>
        <v>0</v>
      </c>
    </row>
    <row r="239" spans="2:65" s="1" customFormat="1" ht="22.5" customHeight="1">
      <c r="B239" s="38"/>
      <c r="C239" s="167" t="s">
        <v>346</v>
      </c>
      <c r="D239" s="167" t="s">
        <v>153</v>
      </c>
      <c r="E239" s="168" t="s">
        <v>347</v>
      </c>
      <c r="F239" s="284" t="s">
        <v>348</v>
      </c>
      <c r="G239" s="284"/>
      <c r="H239" s="284"/>
      <c r="I239" s="284"/>
      <c r="J239" s="169" t="s">
        <v>324</v>
      </c>
      <c r="K239" s="170">
        <v>11.74</v>
      </c>
      <c r="L239" s="285">
        <v>0</v>
      </c>
      <c r="M239" s="286"/>
      <c r="N239" s="287">
        <f>ROUND(L239*K239,2)</f>
        <v>0</v>
      </c>
      <c r="O239" s="287"/>
      <c r="P239" s="287"/>
      <c r="Q239" s="287"/>
      <c r="R239" s="40"/>
      <c r="T239" s="171" t="s">
        <v>23</v>
      </c>
      <c r="U239" s="47" t="s">
        <v>45</v>
      </c>
      <c r="V239" s="39"/>
      <c r="W239" s="172">
        <f>V239*K239</f>
        <v>0</v>
      </c>
      <c r="X239" s="172">
        <v>3.465E-2</v>
      </c>
      <c r="Y239" s="172">
        <f>X239*K239</f>
        <v>0.40679100000000001</v>
      </c>
      <c r="Z239" s="172">
        <v>0</v>
      </c>
      <c r="AA239" s="173">
        <f>Z239*K239</f>
        <v>0</v>
      </c>
      <c r="AR239" s="21" t="s">
        <v>157</v>
      </c>
      <c r="AT239" s="21" t="s">
        <v>153</v>
      </c>
      <c r="AU239" s="21" t="s">
        <v>103</v>
      </c>
      <c r="AY239" s="21" t="s">
        <v>152</v>
      </c>
      <c r="BE239" s="109">
        <f>IF(U239="základní",N239,0)</f>
        <v>0</v>
      </c>
      <c r="BF239" s="109">
        <f>IF(U239="snížená",N239,0)</f>
        <v>0</v>
      </c>
      <c r="BG239" s="109">
        <f>IF(U239="zákl. přenesená",N239,0)</f>
        <v>0</v>
      </c>
      <c r="BH239" s="109">
        <f>IF(U239="sníž. přenesená",N239,0)</f>
        <v>0</v>
      </c>
      <c r="BI239" s="109">
        <f>IF(U239="nulová",N239,0)</f>
        <v>0</v>
      </c>
      <c r="BJ239" s="21" t="s">
        <v>25</v>
      </c>
      <c r="BK239" s="109">
        <f>ROUND(L239*K239,2)</f>
        <v>0</v>
      </c>
      <c r="BL239" s="21" t="s">
        <v>157</v>
      </c>
      <c r="BM239" s="21" t="s">
        <v>349</v>
      </c>
    </row>
    <row r="240" spans="2:65" s="11" customFormat="1" ht="22.5" customHeight="1">
      <c r="B240" s="182"/>
      <c r="C240" s="183"/>
      <c r="D240" s="183"/>
      <c r="E240" s="184" t="s">
        <v>23</v>
      </c>
      <c r="F240" s="294" t="s">
        <v>350</v>
      </c>
      <c r="G240" s="295"/>
      <c r="H240" s="295"/>
      <c r="I240" s="295"/>
      <c r="J240" s="183"/>
      <c r="K240" s="185">
        <v>11.74</v>
      </c>
      <c r="L240" s="183"/>
      <c r="M240" s="183"/>
      <c r="N240" s="183"/>
      <c r="O240" s="183"/>
      <c r="P240" s="183"/>
      <c r="Q240" s="183"/>
      <c r="R240" s="186"/>
      <c r="T240" s="187"/>
      <c r="U240" s="183"/>
      <c r="V240" s="183"/>
      <c r="W240" s="183"/>
      <c r="X240" s="183"/>
      <c r="Y240" s="183"/>
      <c r="Z240" s="183"/>
      <c r="AA240" s="188"/>
      <c r="AT240" s="189" t="s">
        <v>160</v>
      </c>
      <c r="AU240" s="189" t="s">
        <v>103</v>
      </c>
      <c r="AV240" s="11" t="s">
        <v>103</v>
      </c>
      <c r="AW240" s="11" t="s">
        <v>38</v>
      </c>
      <c r="AX240" s="11" t="s">
        <v>25</v>
      </c>
      <c r="AY240" s="189" t="s">
        <v>152</v>
      </c>
    </row>
    <row r="241" spans="2:65" s="1" customFormat="1" ht="31.5" customHeight="1">
      <c r="B241" s="38"/>
      <c r="C241" s="198" t="s">
        <v>351</v>
      </c>
      <c r="D241" s="198" t="s">
        <v>264</v>
      </c>
      <c r="E241" s="199" t="s">
        <v>352</v>
      </c>
      <c r="F241" s="298" t="s">
        <v>353</v>
      </c>
      <c r="G241" s="298"/>
      <c r="H241" s="298"/>
      <c r="I241" s="298"/>
      <c r="J241" s="200" t="s">
        <v>272</v>
      </c>
      <c r="K241" s="201">
        <v>13</v>
      </c>
      <c r="L241" s="299">
        <v>0</v>
      </c>
      <c r="M241" s="300"/>
      <c r="N241" s="301">
        <f>ROUND(L241*K241,2)</f>
        <v>0</v>
      </c>
      <c r="O241" s="287"/>
      <c r="P241" s="287"/>
      <c r="Q241" s="287"/>
      <c r="R241" s="40"/>
      <c r="T241" s="171" t="s">
        <v>23</v>
      </c>
      <c r="U241" s="47" t="s">
        <v>45</v>
      </c>
      <c r="V241" s="39"/>
      <c r="W241" s="172">
        <f>V241*K241</f>
        <v>0</v>
      </c>
      <c r="X241" s="172">
        <v>0.11899999999999999</v>
      </c>
      <c r="Y241" s="172">
        <f>X241*K241</f>
        <v>1.5469999999999999</v>
      </c>
      <c r="Z241" s="172">
        <v>0</v>
      </c>
      <c r="AA241" s="173">
        <f>Z241*K241</f>
        <v>0</v>
      </c>
      <c r="AR241" s="21" t="s">
        <v>195</v>
      </c>
      <c r="AT241" s="21" t="s">
        <v>264</v>
      </c>
      <c r="AU241" s="21" t="s">
        <v>103</v>
      </c>
      <c r="AY241" s="21" t="s">
        <v>152</v>
      </c>
      <c r="BE241" s="109">
        <f>IF(U241="základní",N241,0)</f>
        <v>0</v>
      </c>
      <c r="BF241" s="109">
        <f>IF(U241="snížená",N241,0)</f>
        <v>0</v>
      </c>
      <c r="BG241" s="109">
        <f>IF(U241="zákl. přenesená",N241,0)</f>
        <v>0</v>
      </c>
      <c r="BH241" s="109">
        <f>IF(U241="sníž. přenesená",N241,0)</f>
        <v>0</v>
      </c>
      <c r="BI241" s="109">
        <f>IF(U241="nulová",N241,0)</f>
        <v>0</v>
      </c>
      <c r="BJ241" s="21" t="s">
        <v>25</v>
      </c>
      <c r="BK241" s="109">
        <f>ROUND(L241*K241,2)</f>
        <v>0</v>
      </c>
      <c r="BL241" s="21" t="s">
        <v>157</v>
      </c>
      <c r="BM241" s="21" t="s">
        <v>354</v>
      </c>
    </row>
    <row r="242" spans="2:65" s="11" customFormat="1" ht="22.5" customHeight="1">
      <c r="B242" s="182"/>
      <c r="C242" s="183"/>
      <c r="D242" s="183"/>
      <c r="E242" s="184" t="s">
        <v>23</v>
      </c>
      <c r="F242" s="294" t="s">
        <v>355</v>
      </c>
      <c r="G242" s="295"/>
      <c r="H242" s="295"/>
      <c r="I242" s="295"/>
      <c r="J242" s="183"/>
      <c r="K242" s="185">
        <v>13</v>
      </c>
      <c r="L242" s="183"/>
      <c r="M242" s="183"/>
      <c r="N242" s="183"/>
      <c r="O242" s="183"/>
      <c r="P242" s="183"/>
      <c r="Q242" s="183"/>
      <c r="R242" s="186"/>
      <c r="T242" s="187"/>
      <c r="U242" s="183"/>
      <c r="V242" s="183"/>
      <c r="W242" s="183"/>
      <c r="X242" s="183"/>
      <c r="Y242" s="183"/>
      <c r="Z242" s="183"/>
      <c r="AA242" s="188"/>
      <c r="AT242" s="189" t="s">
        <v>160</v>
      </c>
      <c r="AU242" s="189" t="s">
        <v>103</v>
      </c>
      <c r="AV242" s="11" t="s">
        <v>103</v>
      </c>
      <c r="AW242" s="11" t="s">
        <v>38</v>
      </c>
      <c r="AX242" s="11" t="s">
        <v>25</v>
      </c>
      <c r="AY242" s="189" t="s">
        <v>152</v>
      </c>
    </row>
    <row r="243" spans="2:65" s="9" customFormat="1" ht="29.85" customHeight="1">
      <c r="B243" s="156"/>
      <c r="C243" s="157"/>
      <c r="D243" s="166" t="s">
        <v>119</v>
      </c>
      <c r="E243" s="166"/>
      <c r="F243" s="166"/>
      <c r="G243" s="166"/>
      <c r="H243" s="166"/>
      <c r="I243" s="166"/>
      <c r="J243" s="166"/>
      <c r="K243" s="166"/>
      <c r="L243" s="166"/>
      <c r="M243" s="166"/>
      <c r="N243" s="309">
        <f>BK243</f>
        <v>0</v>
      </c>
      <c r="O243" s="310"/>
      <c r="P243" s="310"/>
      <c r="Q243" s="310"/>
      <c r="R243" s="159"/>
      <c r="T243" s="160"/>
      <c r="U243" s="157"/>
      <c r="V243" s="157"/>
      <c r="W243" s="161">
        <f>SUM(W244:W317)</f>
        <v>0</v>
      </c>
      <c r="X243" s="157"/>
      <c r="Y243" s="161">
        <f>SUM(Y244:Y317)</f>
        <v>1292.9769970499999</v>
      </c>
      <c r="Z243" s="157"/>
      <c r="AA243" s="162">
        <f>SUM(AA244:AA317)</f>
        <v>0</v>
      </c>
      <c r="AR243" s="163" t="s">
        <v>25</v>
      </c>
      <c r="AT243" s="164" t="s">
        <v>79</v>
      </c>
      <c r="AU243" s="164" t="s">
        <v>25</v>
      </c>
      <c r="AY243" s="163" t="s">
        <v>152</v>
      </c>
      <c r="BK243" s="165">
        <f>SUM(BK244:BK317)</f>
        <v>0</v>
      </c>
    </row>
    <row r="244" spans="2:65" s="1" customFormat="1" ht="31.5" customHeight="1">
      <c r="B244" s="38"/>
      <c r="C244" s="167" t="s">
        <v>356</v>
      </c>
      <c r="D244" s="167" t="s">
        <v>153</v>
      </c>
      <c r="E244" s="168" t="s">
        <v>357</v>
      </c>
      <c r="F244" s="284" t="s">
        <v>358</v>
      </c>
      <c r="G244" s="284"/>
      <c r="H244" s="284"/>
      <c r="I244" s="284"/>
      <c r="J244" s="169" t="s">
        <v>156</v>
      </c>
      <c r="K244" s="170">
        <v>65.459999999999994</v>
      </c>
      <c r="L244" s="285">
        <v>0</v>
      </c>
      <c r="M244" s="286"/>
      <c r="N244" s="287">
        <f>ROUND(L244*K244,2)</f>
        <v>0</v>
      </c>
      <c r="O244" s="287"/>
      <c r="P244" s="287"/>
      <c r="Q244" s="287"/>
      <c r="R244" s="40"/>
      <c r="T244" s="171" t="s">
        <v>23</v>
      </c>
      <c r="U244" s="47" t="s">
        <v>45</v>
      </c>
      <c r="V244" s="39"/>
      <c r="W244" s="172">
        <f>V244*K244</f>
        <v>0</v>
      </c>
      <c r="X244" s="172">
        <v>0.12966</v>
      </c>
      <c r="Y244" s="172">
        <f>X244*K244</f>
        <v>8.4875435999999986</v>
      </c>
      <c r="Z244" s="172">
        <v>0</v>
      </c>
      <c r="AA244" s="173">
        <f>Z244*K244</f>
        <v>0</v>
      </c>
      <c r="AR244" s="21" t="s">
        <v>157</v>
      </c>
      <c r="AT244" s="21" t="s">
        <v>153</v>
      </c>
      <c r="AU244" s="21" t="s">
        <v>103</v>
      </c>
      <c r="AY244" s="21" t="s">
        <v>152</v>
      </c>
      <c r="BE244" s="109">
        <f>IF(U244="základní",N244,0)</f>
        <v>0</v>
      </c>
      <c r="BF244" s="109">
        <f>IF(U244="snížená",N244,0)</f>
        <v>0</v>
      </c>
      <c r="BG244" s="109">
        <f>IF(U244="zákl. přenesená",N244,0)</f>
        <v>0</v>
      </c>
      <c r="BH244" s="109">
        <f>IF(U244="sníž. přenesená",N244,0)</f>
        <v>0</v>
      </c>
      <c r="BI244" s="109">
        <f>IF(U244="nulová",N244,0)</f>
        <v>0</v>
      </c>
      <c r="BJ244" s="21" t="s">
        <v>25</v>
      </c>
      <c r="BK244" s="109">
        <f>ROUND(L244*K244,2)</f>
        <v>0</v>
      </c>
      <c r="BL244" s="21" t="s">
        <v>157</v>
      </c>
      <c r="BM244" s="21" t="s">
        <v>359</v>
      </c>
    </row>
    <row r="245" spans="2:65" s="10" customFormat="1" ht="22.5" customHeight="1">
      <c r="B245" s="174"/>
      <c r="C245" s="175"/>
      <c r="D245" s="175"/>
      <c r="E245" s="176" t="s">
        <v>23</v>
      </c>
      <c r="F245" s="288" t="s">
        <v>360</v>
      </c>
      <c r="G245" s="289"/>
      <c r="H245" s="289"/>
      <c r="I245" s="289"/>
      <c r="J245" s="175"/>
      <c r="K245" s="177" t="s">
        <v>23</v>
      </c>
      <c r="L245" s="175"/>
      <c r="M245" s="175"/>
      <c r="N245" s="175"/>
      <c r="O245" s="175"/>
      <c r="P245" s="175"/>
      <c r="Q245" s="175"/>
      <c r="R245" s="178"/>
      <c r="T245" s="179"/>
      <c r="U245" s="175"/>
      <c r="V245" s="175"/>
      <c r="W245" s="175"/>
      <c r="X245" s="175"/>
      <c r="Y245" s="175"/>
      <c r="Z245" s="175"/>
      <c r="AA245" s="180"/>
      <c r="AT245" s="181" t="s">
        <v>160</v>
      </c>
      <c r="AU245" s="181" t="s">
        <v>103</v>
      </c>
      <c r="AV245" s="10" t="s">
        <v>25</v>
      </c>
      <c r="AW245" s="10" t="s">
        <v>38</v>
      </c>
      <c r="AX245" s="10" t="s">
        <v>80</v>
      </c>
      <c r="AY245" s="181" t="s">
        <v>152</v>
      </c>
    </row>
    <row r="246" spans="2:65" s="11" customFormat="1" ht="22.5" customHeight="1">
      <c r="B246" s="182"/>
      <c r="C246" s="183"/>
      <c r="D246" s="183"/>
      <c r="E246" s="184" t="s">
        <v>23</v>
      </c>
      <c r="F246" s="290" t="s">
        <v>222</v>
      </c>
      <c r="G246" s="291"/>
      <c r="H246" s="291"/>
      <c r="I246" s="291"/>
      <c r="J246" s="183"/>
      <c r="K246" s="185">
        <v>20.5</v>
      </c>
      <c r="L246" s="183"/>
      <c r="M246" s="183"/>
      <c r="N246" s="183"/>
      <c r="O246" s="183"/>
      <c r="P246" s="183"/>
      <c r="Q246" s="183"/>
      <c r="R246" s="186"/>
      <c r="T246" s="187"/>
      <c r="U246" s="183"/>
      <c r="V246" s="183"/>
      <c r="W246" s="183"/>
      <c r="X246" s="183"/>
      <c r="Y246" s="183"/>
      <c r="Z246" s="183"/>
      <c r="AA246" s="188"/>
      <c r="AT246" s="189" t="s">
        <v>160</v>
      </c>
      <c r="AU246" s="189" t="s">
        <v>103</v>
      </c>
      <c r="AV246" s="11" t="s">
        <v>103</v>
      </c>
      <c r="AW246" s="11" t="s">
        <v>38</v>
      </c>
      <c r="AX246" s="11" t="s">
        <v>80</v>
      </c>
      <c r="AY246" s="189" t="s">
        <v>152</v>
      </c>
    </row>
    <row r="247" spans="2:65" s="11" customFormat="1" ht="22.5" customHeight="1">
      <c r="B247" s="182"/>
      <c r="C247" s="183"/>
      <c r="D247" s="183"/>
      <c r="E247" s="184" t="s">
        <v>23</v>
      </c>
      <c r="F247" s="290" t="s">
        <v>223</v>
      </c>
      <c r="G247" s="291"/>
      <c r="H247" s="291"/>
      <c r="I247" s="291"/>
      <c r="J247" s="183"/>
      <c r="K247" s="185">
        <v>44.96</v>
      </c>
      <c r="L247" s="183"/>
      <c r="M247" s="183"/>
      <c r="N247" s="183"/>
      <c r="O247" s="183"/>
      <c r="P247" s="183"/>
      <c r="Q247" s="183"/>
      <c r="R247" s="186"/>
      <c r="T247" s="187"/>
      <c r="U247" s="183"/>
      <c r="V247" s="183"/>
      <c r="W247" s="183"/>
      <c r="X247" s="183"/>
      <c r="Y247" s="183"/>
      <c r="Z247" s="183"/>
      <c r="AA247" s="188"/>
      <c r="AT247" s="189" t="s">
        <v>160</v>
      </c>
      <c r="AU247" s="189" t="s">
        <v>103</v>
      </c>
      <c r="AV247" s="11" t="s">
        <v>103</v>
      </c>
      <c r="AW247" s="11" t="s">
        <v>38</v>
      </c>
      <c r="AX247" s="11" t="s">
        <v>80</v>
      </c>
      <c r="AY247" s="189" t="s">
        <v>152</v>
      </c>
    </row>
    <row r="248" spans="2:65" s="12" customFormat="1" ht="22.5" customHeight="1">
      <c r="B248" s="190"/>
      <c r="C248" s="191"/>
      <c r="D248" s="191"/>
      <c r="E248" s="192" t="s">
        <v>23</v>
      </c>
      <c r="F248" s="292" t="s">
        <v>169</v>
      </c>
      <c r="G248" s="293"/>
      <c r="H248" s="293"/>
      <c r="I248" s="293"/>
      <c r="J248" s="191"/>
      <c r="K248" s="193">
        <v>65.459999999999994</v>
      </c>
      <c r="L248" s="191"/>
      <c r="M248" s="191"/>
      <c r="N248" s="191"/>
      <c r="O248" s="191"/>
      <c r="P248" s="191"/>
      <c r="Q248" s="191"/>
      <c r="R248" s="194"/>
      <c r="T248" s="195"/>
      <c r="U248" s="191"/>
      <c r="V248" s="191"/>
      <c r="W248" s="191"/>
      <c r="X248" s="191"/>
      <c r="Y248" s="191"/>
      <c r="Z248" s="191"/>
      <c r="AA248" s="196"/>
      <c r="AT248" s="197" t="s">
        <v>160</v>
      </c>
      <c r="AU248" s="197" t="s">
        <v>103</v>
      </c>
      <c r="AV248" s="12" t="s">
        <v>157</v>
      </c>
      <c r="AW248" s="12" t="s">
        <v>38</v>
      </c>
      <c r="AX248" s="12" t="s">
        <v>25</v>
      </c>
      <c r="AY248" s="197" t="s">
        <v>152</v>
      </c>
    </row>
    <row r="249" spans="2:65" s="1" customFormat="1" ht="31.5" customHeight="1">
      <c r="B249" s="38"/>
      <c r="C249" s="167" t="s">
        <v>361</v>
      </c>
      <c r="D249" s="167" t="s">
        <v>153</v>
      </c>
      <c r="E249" s="168" t="s">
        <v>362</v>
      </c>
      <c r="F249" s="284" t="s">
        <v>363</v>
      </c>
      <c r="G249" s="284"/>
      <c r="H249" s="284"/>
      <c r="I249" s="284"/>
      <c r="J249" s="169" t="s">
        <v>156</v>
      </c>
      <c r="K249" s="170">
        <v>36.564</v>
      </c>
      <c r="L249" s="285">
        <v>0</v>
      </c>
      <c r="M249" s="286"/>
      <c r="N249" s="287">
        <f>ROUND(L249*K249,2)</f>
        <v>0</v>
      </c>
      <c r="O249" s="287"/>
      <c r="P249" s="287"/>
      <c r="Q249" s="287"/>
      <c r="R249" s="40"/>
      <c r="T249" s="171" t="s">
        <v>23</v>
      </c>
      <c r="U249" s="47" t="s">
        <v>45</v>
      </c>
      <c r="V249" s="39"/>
      <c r="W249" s="172">
        <f>V249*K249</f>
        <v>0</v>
      </c>
      <c r="X249" s="172">
        <v>8.4250000000000005E-2</v>
      </c>
      <c r="Y249" s="172">
        <f>X249*K249</f>
        <v>3.0805170000000004</v>
      </c>
      <c r="Z249" s="172">
        <v>0</v>
      </c>
      <c r="AA249" s="173">
        <f>Z249*K249</f>
        <v>0</v>
      </c>
      <c r="AR249" s="21" t="s">
        <v>157</v>
      </c>
      <c r="AT249" s="21" t="s">
        <v>153</v>
      </c>
      <c r="AU249" s="21" t="s">
        <v>103</v>
      </c>
      <c r="AY249" s="21" t="s">
        <v>152</v>
      </c>
      <c r="BE249" s="109">
        <f>IF(U249="základní",N249,0)</f>
        <v>0</v>
      </c>
      <c r="BF249" s="109">
        <f>IF(U249="snížená",N249,0)</f>
        <v>0</v>
      </c>
      <c r="BG249" s="109">
        <f>IF(U249="zákl. přenesená",N249,0)</f>
        <v>0</v>
      </c>
      <c r="BH249" s="109">
        <f>IF(U249="sníž. přenesená",N249,0)</f>
        <v>0</v>
      </c>
      <c r="BI249" s="109">
        <f>IF(U249="nulová",N249,0)</f>
        <v>0</v>
      </c>
      <c r="BJ249" s="21" t="s">
        <v>25</v>
      </c>
      <c r="BK249" s="109">
        <f>ROUND(L249*K249,2)</f>
        <v>0</v>
      </c>
      <c r="BL249" s="21" t="s">
        <v>157</v>
      </c>
      <c r="BM249" s="21" t="s">
        <v>364</v>
      </c>
    </row>
    <row r="250" spans="2:65" s="10" customFormat="1" ht="22.5" customHeight="1">
      <c r="B250" s="174"/>
      <c r="C250" s="175"/>
      <c r="D250" s="175"/>
      <c r="E250" s="176" t="s">
        <v>23</v>
      </c>
      <c r="F250" s="288" t="s">
        <v>365</v>
      </c>
      <c r="G250" s="289"/>
      <c r="H250" s="289"/>
      <c r="I250" s="289"/>
      <c r="J250" s="175"/>
      <c r="K250" s="177" t="s">
        <v>23</v>
      </c>
      <c r="L250" s="175"/>
      <c r="M250" s="175"/>
      <c r="N250" s="175"/>
      <c r="O250" s="175"/>
      <c r="P250" s="175"/>
      <c r="Q250" s="175"/>
      <c r="R250" s="178"/>
      <c r="T250" s="179"/>
      <c r="U250" s="175"/>
      <c r="V250" s="175"/>
      <c r="W250" s="175"/>
      <c r="X250" s="175"/>
      <c r="Y250" s="175"/>
      <c r="Z250" s="175"/>
      <c r="AA250" s="180"/>
      <c r="AT250" s="181" t="s">
        <v>160</v>
      </c>
      <c r="AU250" s="181" t="s">
        <v>103</v>
      </c>
      <c r="AV250" s="10" t="s">
        <v>25</v>
      </c>
      <c r="AW250" s="10" t="s">
        <v>38</v>
      </c>
      <c r="AX250" s="10" t="s">
        <v>80</v>
      </c>
      <c r="AY250" s="181" t="s">
        <v>152</v>
      </c>
    </row>
    <row r="251" spans="2:65" s="11" customFormat="1" ht="22.5" customHeight="1">
      <c r="B251" s="182"/>
      <c r="C251" s="183"/>
      <c r="D251" s="183"/>
      <c r="E251" s="184" t="s">
        <v>23</v>
      </c>
      <c r="F251" s="290" t="s">
        <v>319</v>
      </c>
      <c r="G251" s="291"/>
      <c r="H251" s="291"/>
      <c r="I251" s="291"/>
      <c r="J251" s="183"/>
      <c r="K251" s="185">
        <v>4.8120000000000003</v>
      </c>
      <c r="L251" s="183"/>
      <c r="M251" s="183"/>
      <c r="N251" s="183"/>
      <c r="O251" s="183"/>
      <c r="P251" s="183"/>
      <c r="Q251" s="183"/>
      <c r="R251" s="186"/>
      <c r="T251" s="187"/>
      <c r="U251" s="183"/>
      <c r="V251" s="183"/>
      <c r="W251" s="183"/>
      <c r="X251" s="183"/>
      <c r="Y251" s="183"/>
      <c r="Z251" s="183"/>
      <c r="AA251" s="188"/>
      <c r="AT251" s="189" t="s">
        <v>160</v>
      </c>
      <c r="AU251" s="189" t="s">
        <v>103</v>
      </c>
      <c r="AV251" s="11" t="s">
        <v>103</v>
      </c>
      <c r="AW251" s="11" t="s">
        <v>38</v>
      </c>
      <c r="AX251" s="11" t="s">
        <v>80</v>
      </c>
      <c r="AY251" s="189" t="s">
        <v>152</v>
      </c>
    </row>
    <row r="252" spans="2:65" s="11" customFormat="1" ht="22.5" customHeight="1">
      <c r="B252" s="182"/>
      <c r="C252" s="183"/>
      <c r="D252" s="183"/>
      <c r="E252" s="184" t="s">
        <v>23</v>
      </c>
      <c r="F252" s="290" t="s">
        <v>320</v>
      </c>
      <c r="G252" s="291"/>
      <c r="H252" s="291"/>
      <c r="I252" s="291"/>
      <c r="J252" s="183"/>
      <c r="K252" s="185">
        <v>13.46</v>
      </c>
      <c r="L252" s="183"/>
      <c r="M252" s="183"/>
      <c r="N252" s="183"/>
      <c r="O252" s="183"/>
      <c r="P252" s="183"/>
      <c r="Q252" s="183"/>
      <c r="R252" s="186"/>
      <c r="T252" s="187"/>
      <c r="U252" s="183"/>
      <c r="V252" s="183"/>
      <c r="W252" s="183"/>
      <c r="X252" s="183"/>
      <c r="Y252" s="183"/>
      <c r="Z252" s="183"/>
      <c r="AA252" s="188"/>
      <c r="AT252" s="189" t="s">
        <v>160</v>
      </c>
      <c r="AU252" s="189" t="s">
        <v>103</v>
      </c>
      <c r="AV252" s="11" t="s">
        <v>103</v>
      </c>
      <c r="AW252" s="11" t="s">
        <v>38</v>
      </c>
      <c r="AX252" s="11" t="s">
        <v>80</v>
      </c>
      <c r="AY252" s="189" t="s">
        <v>152</v>
      </c>
    </row>
    <row r="253" spans="2:65" s="11" customFormat="1" ht="22.5" customHeight="1">
      <c r="B253" s="182"/>
      <c r="C253" s="183"/>
      <c r="D253" s="183"/>
      <c r="E253" s="184" t="s">
        <v>23</v>
      </c>
      <c r="F253" s="290" t="s">
        <v>366</v>
      </c>
      <c r="G253" s="291"/>
      <c r="H253" s="291"/>
      <c r="I253" s="291"/>
      <c r="J253" s="183"/>
      <c r="K253" s="185">
        <v>5.22</v>
      </c>
      <c r="L253" s="183"/>
      <c r="M253" s="183"/>
      <c r="N253" s="183"/>
      <c r="O253" s="183"/>
      <c r="P253" s="183"/>
      <c r="Q253" s="183"/>
      <c r="R253" s="186"/>
      <c r="T253" s="187"/>
      <c r="U253" s="183"/>
      <c r="V253" s="183"/>
      <c r="W253" s="183"/>
      <c r="X253" s="183"/>
      <c r="Y253" s="183"/>
      <c r="Z253" s="183"/>
      <c r="AA253" s="188"/>
      <c r="AT253" s="189" t="s">
        <v>160</v>
      </c>
      <c r="AU253" s="189" t="s">
        <v>103</v>
      </c>
      <c r="AV253" s="11" t="s">
        <v>103</v>
      </c>
      <c r="AW253" s="11" t="s">
        <v>38</v>
      </c>
      <c r="AX253" s="11" t="s">
        <v>80</v>
      </c>
      <c r="AY253" s="189" t="s">
        <v>152</v>
      </c>
    </row>
    <row r="254" spans="2:65" s="11" customFormat="1" ht="22.5" customHeight="1">
      <c r="B254" s="182"/>
      <c r="C254" s="183"/>
      <c r="D254" s="183"/>
      <c r="E254" s="184" t="s">
        <v>23</v>
      </c>
      <c r="F254" s="290" t="s">
        <v>367</v>
      </c>
      <c r="G254" s="291"/>
      <c r="H254" s="291"/>
      <c r="I254" s="291"/>
      <c r="J254" s="183"/>
      <c r="K254" s="185">
        <v>2.504</v>
      </c>
      <c r="L254" s="183"/>
      <c r="M254" s="183"/>
      <c r="N254" s="183"/>
      <c r="O254" s="183"/>
      <c r="P254" s="183"/>
      <c r="Q254" s="183"/>
      <c r="R254" s="186"/>
      <c r="T254" s="187"/>
      <c r="U254" s="183"/>
      <c r="V254" s="183"/>
      <c r="W254" s="183"/>
      <c r="X254" s="183"/>
      <c r="Y254" s="183"/>
      <c r="Z254" s="183"/>
      <c r="AA254" s="188"/>
      <c r="AT254" s="189" t="s">
        <v>160</v>
      </c>
      <c r="AU254" s="189" t="s">
        <v>103</v>
      </c>
      <c r="AV254" s="11" t="s">
        <v>103</v>
      </c>
      <c r="AW254" s="11" t="s">
        <v>38</v>
      </c>
      <c r="AX254" s="11" t="s">
        <v>80</v>
      </c>
      <c r="AY254" s="189" t="s">
        <v>152</v>
      </c>
    </row>
    <row r="255" spans="2:65" s="11" customFormat="1" ht="22.5" customHeight="1">
      <c r="B255" s="182"/>
      <c r="C255" s="183"/>
      <c r="D255" s="183"/>
      <c r="E255" s="184" t="s">
        <v>23</v>
      </c>
      <c r="F255" s="290" t="s">
        <v>368</v>
      </c>
      <c r="G255" s="291"/>
      <c r="H255" s="291"/>
      <c r="I255" s="291"/>
      <c r="J255" s="183"/>
      <c r="K255" s="185">
        <v>4.2160000000000002</v>
      </c>
      <c r="L255" s="183"/>
      <c r="M255" s="183"/>
      <c r="N255" s="183"/>
      <c r="O255" s="183"/>
      <c r="P255" s="183"/>
      <c r="Q255" s="183"/>
      <c r="R255" s="186"/>
      <c r="T255" s="187"/>
      <c r="U255" s="183"/>
      <c r="V255" s="183"/>
      <c r="W255" s="183"/>
      <c r="X255" s="183"/>
      <c r="Y255" s="183"/>
      <c r="Z255" s="183"/>
      <c r="AA255" s="188"/>
      <c r="AT255" s="189" t="s">
        <v>160</v>
      </c>
      <c r="AU255" s="189" t="s">
        <v>103</v>
      </c>
      <c r="AV255" s="11" t="s">
        <v>103</v>
      </c>
      <c r="AW255" s="11" t="s">
        <v>38</v>
      </c>
      <c r="AX255" s="11" t="s">
        <v>80</v>
      </c>
      <c r="AY255" s="189" t="s">
        <v>152</v>
      </c>
    </row>
    <row r="256" spans="2:65" s="11" customFormat="1" ht="22.5" customHeight="1">
      <c r="B256" s="182"/>
      <c r="C256" s="183"/>
      <c r="D256" s="183"/>
      <c r="E256" s="184" t="s">
        <v>23</v>
      </c>
      <c r="F256" s="290" t="s">
        <v>369</v>
      </c>
      <c r="G256" s="291"/>
      <c r="H256" s="291"/>
      <c r="I256" s="291"/>
      <c r="J256" s="183"/>
      <c r="K256" s="185">
        <v>3.4129999999999998</v>
      </c>
      <c r="L256" s="183"/>
      <c r="M256" s="183"/>
      <c r="N256" s="183"/>
      <c r="O256" s="183"/>
      <c r="P256" s="183"/>
      <c r="Q256" s="183"/>
      <c r="R256" s="186"/>
      <c r="T256" s="187"/>
      <c r="U256" s="183"/>
      <c r="V256" s="183"/>
      <c r="W256" s="183"/>
      <c r="X256" s="183"/>
      <c r="Y256" s="183"/>
      <c r="Z256" s="183"/>
      <c r="AA256" s="188"/>
      <c r="AT256" s="189" t="s">
        <v>160</v>
      </c>
      <c r="AU256" s="189" t="s">
        <v>103</v>
      </c>
      <c r="AV256" s="11" t="s">
        <v>103</v>
      </c>
      <c r="AW256" s="11" t="s">
        <v>38</v>
      </c>
      <c r="AX256" s="11" t="s">
        <v>80</v>
      </c>
      <c r="AY256" s="189" t="s">
        <v>152</v>
      </c>
    </row>
    <row r="257" spans="2:65" s="11" customFormat="1" ht="22.5" customHeight="1">
      <c r="B257" s="182"/>
      <c r="C257" s="183"/>
      <c r="D257" s="183"/>
      <c r="E257" s="184" t="s">
        <v>23</v>
      </c>
      <c r="F257" s="290" t="s">
        <v>370</v>
      </c>
      <c r="G257" s="291"/>
      <c r="H257" s="291"/>
      <c r="I257" s="291"/>
      <c r="J257" s="183"/>
      <c r="K257" s="185">
        <v>2.9390000000000001</v>
      </c>
      <c r="L257" s="183"/>
      <c r="M257" s="183"/>
      <c r="N257" s="183"/>
      <c r="O257" s="183"/>
      <c r="P257" s="183"/>
      <c r="Q257" s="183"/>
      <c r="R257" s="186"/>
      <c r="T257" s="187"/>
      <c r="U257" s="183"/>
      <c r="V257" s="183"/>
      <c r="W257" s="183"/>
      <c r="X257" s="183"/>
      <c r="Y257" s="183"/>
      <c r="Z257" s="183"/>
      <c r="AA257" s="188"/>
      <c r="AT257" s="189" t="s">
        <v>160</v>
      </c>
      <c r="AU257" s="189" t="s">
        <v>103</v>
      </c>
      <c r="AV257" s="11" t="s">
        <v>103</v>
      </c>
      <c r="AW257" s="11" t="s">
        <v>38</v>
      </c>
      <c r="AX257" s="11" t="s">
        <v>80</v>
      </c>
      <c r="AY257" s="189" t="s">
        <v>152</v>
      </c>
    </row>
    <row r="258" spans="2:65" s="12" customFormat="1" ht="22.5" customHeight="1">
      <c r="B258" s="190"/>
      <c r="C258" s="191"/>
      <c r="D258" s="191"/>
      <c r="E258" s="192" t="s">
        <v>23</v>
      </c>
      <c r="F258" s="292" t="s">
        <v>169</v>
      </c>
      <c r="G258" s="293"/>
      <c r="H258" s="293"/>
      <c r="I258" s="293"/>
      <c r="J258" s="191"/>
      <c r="K258" s="193">
        <v>36.564</v>
      </c>
      <c r="L258" s="191"/>
      <c r="M258" s="191"/>
      <c r="N258" s="191"/>
      <c r="O258" s="191"/>
      <c r="P258" s="191"/>
      <c r="Q258" s="191"/>
      <c r="R258" s="194"/>
      <c r="T258" s="195"/>
      <c r="U258" s="191"/>
      <c r="V258" s="191"/>
      <c r="W258" s="191"/>
      <c r="X258" s="191"/>
      <c r="Y258" s="191"/>
      <c r="Z258" s="191"/>
      <c r="AA258" s="196"/>
      <c r="AT258" s="197" t="s">
        <v>160</v>
      </c>
      <c r="AU258" s="197" t="s">
        <v>103</v>
      </c>
      <c r="AV258" s="12" t="s">
        <v>157</v>
      </c>
      <c r="AW258" s="12" t="s">
        <v>38</v>
      </c>
      <c r="AX258" s="12" t="s">
        <v>25</v>
      </c>
      <c r="AY258" s="197" t="s">
        <v>152</v>
      </c>
    </row>
    <row r="259" spans="2:65" s="1" customFormat="1" ht="31.5" customHeight="1">
      <c r="B259" s="38"/>
      <c r="C259" s="198" t="s">
        <v>371</v>
      </c>
      <c r="D259" s="198" t="s">
        <v>264</v>
      </c>
      <c r="E259" s="199" t="s">
        <v>372</v>
      </c>
      <c r="F259" s="298" t="s">
        <v>373</v>
      </c>
      <c r="G259" s="298"/>
      <c r="H259" s="298"/>
      <c r="I259" s="298"/>
      <c r="J259" s="200" t="s">
        <v>156</v>
      </c>
      <c r="K259" s="201">
        <v>38.392000000000003</v>
      </c>
      <c r="L259" s="299">
        <v>0</v>
      </c>
      <c r="M259" s="300"/>
      <c r="N259" s="301">
        <f>ROUND(L259*K259,2)</f>
        <v>0</v>
      </c>
      <c r="O259" s="287"/>
      <c r="P259" s="287"/>
      <c r="Q259" s="287"/>
      <c r="R259" s="40"/>
      <c r="T259" s="171" t="s">
        <v>23</v>
      </c>
      <c r="U259" s="47" t="s">
        <v>45</v>
      </c>
      <c r="V259" s="39"/>
      <c r="W259" s="172">
        <f>V259*K259</f>
        <v>0</v>
      </c>
      <c r="X259" s="172">
        <v>0.13100000000000001</v>
      </c>
      <c r="Y259" s="172">
        <f>X259*K259</f>
        <v>5.0293520000000003</v>
      </c>
      <c r="Z259" s="172">
        <v>0</v>
      </c>
      <c r="AA259" s="173">
        <f>Z259*K259</f>
        <v>0</v>
      </c>
      <c r="AR259" s="21" t="s">
        <v>195</v>
      </c>
      <c r="AT259" s="21" t="s">
        <v>264</v>
      </c>
      <c r="AU259" s="21" t="s">
        <v>103</v>
      </c>
      <c r="AY259" s="21" t="s">
        <v>152</v>
      </c>
      <c r="BE259" s="109">
        <f>IF(U259="základní",N259,0)</f>
        <v>0</v>
      </c>
      <c r="BF259" s="109">
        <f>IF(U259="snížená",N259,0)</f>
        <v>0</v>
      </c>
      <c r="BG259" s="109">
        <f>IF(U259="zákl. přenesená",N259,0)</f>
        <v>0</v>
      </c>
      <c r="BH259" s="109">
        <f>IF(U259="sníž. přenesená",N259,0)</f>
        <v>0</v>
      </c>
      <c r="BI259" s="109">
        <f>IF(U259="nulová",N259,0)</f>
        <v>0</v>
      </c>
      <c r="BJ259" s="21" t="s">
        <v>25</v>
      </c>
      <c r="BK259" s="109">
        <f>ROUND(L259*K259,2)</f>
        <v>0</v>
      </c>
      <c r="BL259" s="21" t="s">
        <v>157</v>
      </c>
      <c r="BM259" s="21" t="s">
        <v>374</v>
      </c>
    </row>
    <row r="260" spans="2:65" s="11" customFormat="1" ht="22.5" customHeight="1">
      <c r="B260" s="182"/>
      <c r="C260" s="183"/>
      <c r="D260" s="183"/>
      <c r="E260" s="184" t="s">
        <v>23</v>
      </c>
      <c r="F260" s="294" t="s">
        <v>375</v>
      </c>
      <c r="G260" s="295"/>
      <c r="H260" s="295"/>
      <c r="I260" s="295"/>
      <c r="J260" s="183"/>
      <c r="K260" s="185">
        <v>38.392000000000003</v>
      </c>
      <c r="L260" s="183"/>
      <c r="M260" s="183"/>
      <c r="N260" s="183"/>
      <c r="O260" s="183"/>
      <c r="P260" s="183"/>
      <c r="Q260" s="183"/>
      <c r="R260" s="186"/>
      <c r="T260" s="187"/>
      <c r="U260" s="183"/>
      <c r="V260" s="183"/>
      <c r="W260" s="183"/>
      <c r="X260" s="183"/>
      <c r="Y260" s="183"/>
      <c r="Z260" s="183"/>
      <c r="AA260" s="188"/>
      <c r="AT260" s="189" t="s">
        <v>160</v>
      </c>
      <c r="AU260" s="189" t="s">
        <v>103</v>
      </c>
      <c r="AV260" s="11" t="s">
        <v>103</v>
      </c>
      <c r="AW260" s="11" t="s">
        <v>38</v>
      </c>
      <c r="AX260" s="11" t="s">
        <v>25</v>
      </c>
      <c r="AY260" s="189" t="s">
        <v>152</v>
      </c>
    </row>
    <row r="261" spans="2:65" s="1" customFormat="1" ht="31.5" customHeight="1">
      <c r="B261" s="38"/>
      <c r="C261" s="167" t="s">
        <v>376</v>
      </c>
      <c r="D261" s="167" t="s">
        <v>153</v>
      </c>
      <c r="E261" s="168" t="s">
        <v>377</v>
      </c>
      <c r="F261" s="284" t="s">
        <v>378</v>
      </c>
      <c r="G261" s="284"/>
      <c r="H261" s="284"/>
      <c r="I261" s="284"/>
      <c r="J261" s="169" t="s">
        <v>156</v>
      </c>
      <c r="K261" s="170">
        <v>693.32</v>
      </c>
      <c r="L261" s="285">
        <v>0</v>
      </c>
      <c r="M261" s="286"/>
      <c r="N261" s="287">
        <f>ROUND(L261*K261,2)</f>
        <v>0</v>
      </c>
      <c r="O261" s="287"/>
      <c r="P261" s="287"/>
      <c r="Q261" s="287"/>
      <c r="R261" s="40"/>
      <c r="T261" s="171" t="s">
        <v>23</v>
      </c>
      <c r="U261" s="47" t="s">
        <v>45</v>
      </c>
      <c r="V261" s="39"/>
      <c r="W261" s="172">
        <f>V261*K261</f>
        <v>0</v>
      </c>
      <c r="X261" s="172">
        <v>0.10503</v>
      </c>
      <c r="Y261" s="172">
        <f>X261*K261</f>
        <v>72.819399600000011</v>
      </c>
      <c r="Z261" s="172">
        <v>0</v>
      </c>
      <c r="AA261" s="173">
        <f>Z261*K261</f>
        <v>0</v>
      </c>
      <c r="AR261" s="21" t="s">
        <v>157</v>
      </c>
      <c r="AT261" s="21" t="s">
        <v>153</v>
      </c>
      <c r="AU261" s="21" t="s">
        <v>103</v>
      </c>
      <c r="AY261" s="21" t="s">
        <v>152</v>
      </c>
      <c r="BE261" s="109">
        <f>IF(U261="základní",N261,0)</f>
        <v>0</v>
      </c>
      <c r="BF261" s="109">
        <f>IF(U261="snížená",N261,0)</f>
        <v>0</v>
      </c>
      <c r="BG261" s="109">
        <f>IF(U261="zákl. přenesená",N261,0)</f>
        <v>0</v>
      </c>
      <c r="BH261" s="109">
        <f>IF(U261="sníž. přenesená",N261,0)</f>
        <v>0</v>
      </c>
      <c r="BI261" s="109">
        <f>IF(U261="nulová",N261,0)</f>
        <v>0</v>
      </c>
      <c r="BJ261" s="21" t="s">
        <v>25</v>
      </c>
      <c r="BK261" s="109">
        <f>ROUND(L261*K261,2)</f>
        <v>0</v>
      </c>
      <c r="BL261" s="21" t="s">
        <v>157</v>
      </c>
      <c r="BM261" s="21" t="s">
        <v>379</v>
      </c>
    </row>
    <row r="262" spans="2:65" s="11" customFormat="1" ht="22.5" customHeight="1">
      <c r="B262" s="182"/>
      <c r="C262" s="183"/>
      <c r="D262" s="183"/>
      <c r="E262" s="184" t="s">
        <v>23</v>
      </c>
      <c r="F262" s="294" t="s">
        <v>380</v>
      </c>
      <c r="G262" s="295"/>
      <c r="H262" s="295"/>
      <c r="I262" s="295"/>
      <c r="J262" s="183"/>
      <c r="K262" s="185">
        <v>221.34</v>
      </c>
      <c r="L262" s="183"/>
      <c r="M262" s="183"/>
      <c r="N262" s="183"/>
      <c r="O262" s="183"/>
      <c r="P262" s="183"/>
      <c r="Q262" s="183"/>
      <c r="R262" s="186"/>
      <c r="T262" s="187"/>
      <c r="U262" s="183"/>
      <c r="V262" s="183"/>
      <c r="W262" s="183"/>
      <c r="X262" s="183"/>
      <c r="Y262" s="183"/>
      <c r="Z262" s="183"/>
      <c r="AA262" s="188"/>
      <c r="AT262" s="189" t="s">
        <v>160</v>
      </c>
      <c r="AU262" s="189" t="s">
        <v>103</v>
      </c>
      <c r="AV262" s="11" t="s">
        <v>103</v>
      </c>
      <c r="AW262" s="11" t="s">
        <v>38</v>
      </c>
      <c r="AX262" s="11" t="s">
        <v>80</v>
      </c>
      <c r="AY262" s="189" t="s">
        <v>152</v>
      </c>
    </row>
    <row r="263" spans="2:65" s="11" customFormat="1" ht="22.5" customHeight="1">
      <c r="B263" s="182"/>
      <c r="C263" s="183"/>
      <c r="D263" s="183"/>
      <c r="E263" s="184" t="s">
        <v>23</v>
      </c>
      <c r="F263" s="290" t="s">
        <v>381</v>
      </c>
      <c r="G263" s="291"/>
      <c r="H263" s="291"/>
      <c r="I263" s="291"/>
      <c r="J263" s="183"/>
      <c r="K263" s="185">
        <v>128.13</v>
      </c>
      <c r="L263" s="183"/>
      <c r="M263" s="183"/>
      <c r="N263" s="183"/>
      <c r="O263" s="183"/>
      <c r="P263" s="183"/>
      <c r="Q263" s="183"/>
      <c r="R263" s="186"/>
      <c r="T263" s="187"/>
      <c r="U263" s="183"/>
      <c r="V263" s="183"/>
      <c r="W263" s="183"/>
      <c r="X263" s="183"/>
      <c r="Y263" s="183"/>
      <c r="Z263" s="183"/>
      <c r="AA263" s="188"/>
      <c r="AT263" s="189" t="s">
        <v>160</v>
      </c>
      <c r="AU263" s="189" t="s">
        <v>103</v>
      </c>
      <c r="AV263" s="11" t="s">
        <v>103</v>
      </c>
      <c r="AW263" s="11" t="s">
        <v>38</v>
      </c>
      <c r="AX263" s="11" t="s">
        <v>80</v>
      </c>
      <c r="AY263" s="189" t="s">
        <v>152</v>
      </c>
    </row>
    <row r="264" spans="2:65" s="11" customFormat="1" ht="22.5" customHeight="1">
      <c r="B264" s="182"/>
      <c r="C264" s="183"/>
      <c r="D264" s="183"/>
      <c r="E264" s="184" t="s">
        <v>23</v>
      </c>
      <c r="F264" s="290" t="s">
        <v>382</v>
      </c>
      <c r="G264" s="291"/>
      <c r="H264" s="291"/>
      <c r="I264" s="291"/>
      <c r="J264" s="183"/>
      <c r="K264" s="185">
        <v>343.85</v>
      </c>
      <c r="L264" s="183"/>
      <c r="M264" s="183"/>
      <c r="N264" s="183"/>
      <c r="O264" s="183"/>
      <c r="P264" s="183"/>
      <c r="Q264" s="183"/>
      <c r="R264" s="186"/>
      <c r="T264" s="187"/>
      <c r="U264" s="183"/>
      <c r="V264" s="183"/>
      <c r="W264" s="183"/>
      <c r="X264" s="183"/>
      <c r="Y264" s="183"/>
      <c r="Z264" s="183"/>
      <c r="AA264" s="188"/>
      <c r="AT264" s="189" t="s">
        <v>160</v>
      </c>
      <c r="AU264" s="189" t="s">
        <v>103</v>
      </c>
      <c r="AV264" s="11" t="s">
        <v>103</v>
      </c>
      <c r="AW264" s="11" t="s">
        <v>38</v>
      </c>
      <c r="AX264" s="11" t="s">
        <v>80</v>
      </c>
      <c r="AY264" s="189" t="s">
        <v>152</v>
      </c>
    </row>
    <row r="265" spans="2:65" s="12" customFormat="1" ht="22.5" customHeight="1">
      <c r="B265" s="190"/>
      <c r="C265" s="191"/>
      <c r="D265" s="191"/>
      <c r="E265" s="192" t="s">
        <v>23</v>
      </c>
      <c r="F265" s="292" t="s">
        <v>169</v>
      </c>
      <c r="G265" s="293"/>
      <c r="H265" s="293"/>
      <c r="I265" s="293"/>
      <c r="J265" s="191"/>
      <c r="K265" s="193">
        <v>693.32</v>
      </c>
      <c r="L265" s="191"/>
      <c r="M265" s="191"/>
      <c r="N265" s="191"/>
      <c r="O265" s="191"/>
      <c r="P265" s="191"/>
      <c r="Q265" s="191"/>
      <c r="R265" s="194"/>
      <c r="T265" s="195"/>
      <c r="U265" s="191"/>
      <c r="V265" s="191"/>
      <c r="W265" s="191"/>
      <c r="X265" s="191"/>
      <c r="Y265" s="191"/>
      <c r="Z265" s="191"/>
      <c r="AA265" s="196"/>
      <c r="AT265" s="197" t="s">
        <v>160</v>
      </c>
      <c r="AU265" s="197" t="s">
        <v>103</v>
      </c>
      <c r="AV265" s="12" t="s">
        <v>157</v>
      </c>
      <c r="AW265" s="12" t="s">
        <v>38</v>
      </c>
      <c r="AX265" s="12" t="s">
        <v>25</v>
      </c>
      <c r="AY265" s="197" t="s">
        <v>152</v>
      </c>
    </row>
    <row r="266" spans="2:65" s="1" customFormat="1" ht="31.5" customHeight="1">
      <c r="B266" s="38"/>
      <c r="C266" s="198" t="s">
        <v>383</v>
      </c>
      <c r="D266" s="198" t="s">
        <v>264</v>
      </c>
      <c r="E266" s="199" t="s">
        <v>384</v>
      </c>
      <c r="F266" s="298" t="s">
        <v>385</v>
      </c>
      <c r="G266" s="298"/>
      <c r="H266" s="298"/>
      <c r="I266" s="298"/>
      <c r="J266" s="200" t="s">
        <v>156</v>
      </c>
      <c r="K266" s="201">
        <v>727.98599999999999</v>
      </c>
      <c r="L266" s="299">
        <v>0</v>
      </c>
      <c r="M266" s="300"/>
      <c r="N266" s="301">
        <f>ROUND(L266*K266,2)</f>
        <v>0</v>
      </c>
      <c r="O266" s="287"/>
      <c r="P266" s="287"/>
      <c r="Q266" s="287"/>
      <c r="R266" s="40"/>
      <c r="T266" s="171" t="s">
        <v>23</v>
      </c>
      <c r="U266" s="47" t="s">
        <v>45</v>
      </c>
      <c r="V266" s="39"/>
      <c r="W266" s="172">
        <f>V266*K266</f>
        <v>0</v>
      </c>
      <c r="X266" s="172">
        <v>0.191</v>
      </c>
      <c r="Y266" s="172">
        <f>X266*K266</f>
        <v>139.04532599999999</v>
      </c>
      <c r="Z266" s="172">
        <v>0</v>
      </c>
      <c r="AA266" s="173">
        <f>Z266*K266</f>
        <v>0</v>
      </c>
      <c r="AR266" s="21" t="s">
        <v>195</v>
      </c>
      <c r="AT266" s="21" t="s">
        <v>264</v>
      </c>
      <c r="AU266" s="21" t="s">
        <v>103</v>
      </c>
      <c r="AY266" s="21" t="s">
        <v>152</v>
      </c>
      <c r="BE266" s="109">
        <f>IF(U266="základní",N266,0)</f>
        <v>0</v>
      </c>
      <c r="BF266" s="109">
        <f>IF(U266="snížená",N266,0)</f>
        <v>0</v>
      </c>
      <c r="BG266" s="109">
        <f>IF(U266="zákl. přenesená",N266,0)</f>
        <v>0</v>
      </c>
      <c r="BH266" s="109">
        <f>IF(U266="sníž. přenesená",N266,0)</f>
        <v>0</v>
      </c>
      <c r="BI266" s="109">
        <f>IF(U266="nulová",N266,0)</f>
        <v>0</v>
      </c>
      <c r="BJ266" s="21" t="s">
        <v>25</v>
      </c>
      <c r="BK266" s="109">
        <f>ROUND(L266*K266,2)</f>
        <v>0</v>
      </c>
      <c r="BL266" s="21" t="s">
        <v>157</v>
      </c>
      <c r="BM266" s="21" t="s">
        <v>386</v>
      </c>
    </row>
    <row r="267" spans="2:65" s="11" customFormat="1" ht="22.5" customHeight="1">
      <c r="B267" s="182"/>
      <c r="C267" s="183"/>
      <c r="D267" s="183"/>
      <c r="E267" s="184" t="s">
        <v>23</v>
      </c>
      <c r="F267" s="294" t="s">
        <v>387</v>
      </c>
      <c r="G267" s="295"/>
      <c r="H267" s="295"/>
      <c r="I267" s="295"/>
      <c r="J267" s="183"/>
      <c r="K267" s="185">
        <v>727.98599999999999</v>
      </c>
      <c r="L267" s="183"/>
      <c r="M267" s="183"/>
      <c r="N267" s="183"/>
      <c r="O267" s="183"/>
      <c r="P267" s="183"/>
      <c r="Q267" s="183"/>
      <c r="R267" s="186"/>
      <c r="T267" s="187"/>
      <c r="U267" s="183"/>
      <c r="V267" s="183"/>
      <c r="W267" s="183"/>
      <c r="X267" s="183"/>
      <c r="Y267" s="183"/>
      <c r="Z267" s="183"/>
      <c r="AA267" s="188"/>
      <c r="AT267" s="189" t="s">
        <v>160</v>
      </c>
      <c r="AU267" s="189" t="s">
        <v>103</v>
      </c>
      <c r="AV267" s="11" t="s">
        <v>103</v>
      </c>
      <c r="AW267" s="11" t="s">
        <v>38</v>
      </c>
      <c r="AX267" s="11" t="s">
        <v>25</v>
      </c>
      <c r="AY267" s="189" t="s">
        <v>152</v>
      </c>
    </row>
    <row r="268" spans="2:65" s="1" customFormat="1" ht="31.5" customHeight="1">
      <c r="B268" s="38"/>
      <c r="C268" s="167" t="s">
        <v>388</v>
      </c>
      <c r="D268" s="167" t="s">
        <v>153</v>
      </c>
      <c r="E268" s="168" t="s">
        <v>389</v>
      </c>
      <c r="F268" s="284" t="s">
        <v>390</v>
      </c>
      <c r="G268" s="284"/>
      <c r="H268" s="284"/>
      <c r="I268" s="284"/>
      <c r="J268" s="169" t="s">
        <v>156</v>
      </c>
      <c r="K268" s="170">
        <v>4</v>
      </c>
      <c r="L268" s="285">
        <v>0</v>
      </c>
      <c r="M268" s="286"/>
      <c r="N268" s="287">
        <f>ROUND(L268*K268,2)</f>
        <v>0</v>
      </c>
      <c r="O268" s="287"/>
      <c r="P268" s="287"/>
      <c r="Q268" s="287"/>
      <c r="R268" s="40"/>
      <c r="T268" s="171" t="s">
        <v>23</v>
      </c>
      <c r="U268" s="47" t="s">
        <v>45</v>
      </c>
      <c r="V268" s="39"/>
      <c r="W268" s="172">
        <f>V268*K268</f>
        <v>0</v>
      </c>
      <c r="X268" s="172">
        <v>0.10100000000000001</v>
      </c>
      <c r="Y268" s="172">
        <f>X268*K268</f>
        <v>0.40400000000000003</v>
      </c>
      <c r="Z268" s="172">
        <v>0</v>
      </c>
      <c r="AA268" s="173">
        <f>Z268*K268</f>
        <v>0</v>
      </c>
      <c r="AR268" s="21" t="s">
        <v>157</v>
      </c>
      <c r="AT268" s="21" t="s">
        <v>153</v>
      </c>
      <c r="AU268" s="21" t="s">
        <v>103</v>
      </c>
      <c r="AY268" s="21" t="s">
        <v>152</v>
      </c>
      <c r="BE268" s="109">
        <f>IF(U268="základní",N268,0)</f>
        <v>0</v>
      </c>
      <c r="BF268" s="109">
        <f>IF(U268="snížená",N268,0)</f>
        <v>0</v>
      </c>
      <c r="BG268" s="109">
        <f>IF(U268="zákl. přenesená",N268,0)</f>
        <v>0</v>
      </c>
      <c r="BH268" s="109">
        <f>IF(U268="sníž. přenesená",N268,0)</f>
        <v>0</v>
      </c>
      <c r="BI268" s="109">
        <f>IF(U268="nulová",N268,0)</f>
        <v>0</v>
      </c>
      <c r="BJ268" s="21" t="s">
        <v>25</v>
      </c>
      <c r="BK268" s="109">
        <f>ROUND(L268*K268,2)</f>
        <v>0</v>
      </c>
      <c r="BL268" s="21" t="s">
        <v>157</v>
      </c>
      <c r="BM268" s="21" t="s">
        <v>391</v>
      </c>
    </row>
    <row r="269" spans="2:65" s="11" customFormat="1" ht="22.5" customHeight="1">
      <c r="B269" s="182"/>
      <c r="C269" s="183"/>
      <c r="D269" s="183"/>
      <c r="E269" s="184" t="s">
        <v>23</v>
      </c>
      <c r="F269" s="294" t="s">
        <v>392</v>
      </c>
      <c r="G269" s="295"/>
      <c r="H269" s="295"/>
      <c r="I269" s="295"/>
      <c r="J269" s="183"/>
      <c r="K269" s="185">
        <v>4</v>
      </c>
      <c r="L269" s="183"/>
      <c r="M269" s="183"/>
      <c r="N269" s="183"/>
      <c r="O269" s="183"/>
      <c r="P269" s="183"/>
      <c r="Q269" s="183"/>
      <c r="R269" s="186"/>
      <c r="T269" s="187"/>
      <c r="U269" s="183"/>
      <c r="V269" s="183"/>
      <c r="W269" s="183"/>
      <c r="X269" s="183"/>
      <c r="Y269" s="183"/>
      <c r="Z269" s="183"/>
      <c r="AA269" s="188"/>
      <c r="AT269" s="189" t="s">
        <v>160</v>
      </c>
      <c r="AU269" s="189" t="s">
        <v>103</v>
      </c>
      <c r="AV269" s="11" t="s">
        <v>103</v>
      </c>
      <c r="AW269" s="11" t="s">
        <v>38</v>
      </c>
      <c r="AX269" s="11" t="s">
        <v>25</v>
      </c>
      <c r="AY269" s="189" t="s">
        <v>152</v>
      </c>
    </row>
    <row r="270" spans="2:65" s="1" customFormat="1" ht="22.5" customHeight="1">
      <c r="B270" s="38"/>
      <c r="C270" s="198" t="s">
        <v>393</v>
      </c>
      <c r="D270" s="198" t="s">
        <v>264</v>
      </c>
      <c r="E270" s="199" t="s">
        <v>394</v>
      </c>
      <c r="F270" s="298" t="s">
        <v>395</v>
      </c>
      <c r="G270" s="298"/>
      <c r="H270" s="298"/>
      <c r="I270" s="298"/>
      <c r="J270" s="200" t="s">
        <v>156</v>
      </c>
      <c r="K270" s="201">
        <v>4.2</v>
      </c>
      <c r="L270" s="299">
        <v>0</v>
      </c>
      <c r="M270" s="300"/>
      <c r="N270" s="301">
        <f>ROUND(L270*K270,2)</f>
        <v>0</v>
      </c>
      <c r="O270" s="287"/>
      <c r="P270" s="287"/>
      <c r="Q270" s="287"/>
      <c r="R270" s="40"/>
      <c r="T270" s="171" t="s">
        <v>23</v>
      </c>
      <c r="U270" s="47" t="s">
        <v>45</v>
      </c>
      <c r="V270" s="39"/>
      <c r="W270" s="172">
        <f>V270*K270</f>
        <v>0</v>
      </c>
      <c r="X270" s="172">
        <v>0.108</v>
      </c>
      <c r="Y270" s="172">
        <f>X270*K270</f>
        <v>0.4536</v>
      </c>
      <c r="Z270" s="172">
        <v>0</v>
      </c>
      <c r="AA270" s="173">
        <f>Z270*K270</f>
        <v>0</v>
      </c>
      <c r="AR270" s="21" t="s">
        <v>195</v>
      </c>
      <c r="AT270" s="21" t="s">
        <v>264</v>
      </c>
      <c r="AU270" s="21" t="s">
        <v>103</v>
      </c>
      <c r="AY270" s="21" t="s">
        <v>152</v>
      </c>
      <c r="BE270" s="109">
        <f>IF(U270="základní",N270,0)</f>
        <v>0</v>
      </c>
      <c r="BF270" s="109">
        <f>IF(U270="snížená",N270,0)</f>
        <v>0</v>
      </c>
      <c r="BG270" s="109">
        <f>IF(U270="zákl. přenesená",N270,0)</f>
        <v>0</v>
      </c>
      <c r="BH270" s="109">
        <f>IF(U270="sníž. přenesená",N270,0)</f>
        <v>0</v>
      </c>
      <c r="BI270" s="109">
        <f>IF(U270="nulová",N270,0)</f>
        <v>0</v>
      </c>
      <c r="BJ270" s="21" t="s">
        <v>25</v>
      </c>
      <c r="BK270" s="109">
        <f>ROUND(L270*K270,2)</f>
        <v>0</v>
      </c>
      <c r="BL270" s="21" t="s">
        <v>157</v>
      </c>
      <c r="BM270" s="21" t="s">
        <v>396</v>
      </c>
    </row>
    <row r="271" spans="2:65" s="11" customFormat="1" ht="22.5" customHeight="1">
      <c r="B271" s="182"/>
      <c r="C271" s="183"/>
      <c r="D271" s="183"/>
      <c r="E271" s="184" t="s">
        <v>23</v>
      </c>
      <c r="F271" s="294" t="s">
        <v>397</v>
      </c>
      <c r="G271" s="295"/>
      <c r="H271" s="295"/>
      <c r="I271" s="295"/>
      <c r="J271" s="183"/>
      <c r="K271" s="185">
        <v>4.2</v>
      </c>
      <c r="L271" s="183"/>
      <c r="M271" s="183"/>
      <c r="N271" s="183"/>
      <c r="O271" s="183"/>
      <c r="P271" s="183"/>
      <c r="Q271" s="183"/>
      <c r="R271" s="186"/>
      <c r="T271" s="187"/>
      <c r="U271" s="183"/>
      <c r="V271" s="183"/>
      <c r="W271" s="183"/>
      <c r="X271" s="183"/>
      <c r="Y271" s="183"/>
      <c r="Z271" s="183"/>
      <c r="AA271" s="188"/>
      <c r="AT271" s="189" t="s">
        <v>160</v>
      </c>
      <c r="AU271" s="189" t="s">
        <v>103</v>
      </c>
      <c r="AV271" s="11" t="s">
        <v>103</v>
      </c>
      <c r="AW271" s="11" t="s">
        <v>38</v>
      </c>
      <c r="AX271" s="11" t="s">
        <v>25</v>
      </c>
      <c r="AY271" s="189" t="s">
        <v>152</v>
      </c>
    </row>
    <row r="272" spans="2:65" s="1" customFormat="1" ht="31.5" customHeight="1">
      <c r="B272" s="38"/>
      <c r="C272" s="167" t="s">
        <v>398</v>
      </c>
      <c r="D272" s="167" t="s">
        <v>153</v>
      </c>
      <c r="E272" s="168" t="s">
        <v>399</v>
      </c>
      <c r="F272" s="284" t="s">
        <v>400</v>
      </c>
      <c r="G272" s="284"/>
      <c r="H272" s="284"/>
      <c r="I272" s="284"/>
      <c r="J272" s="169" t="s">
        <v>156</v>
      </c>
      <c r="K272" s="170">
        <v>897.77200000000005</v>
      </c>
      <c r="L272" s="285">
        <v>0</v>
      </c>
      <c r="M272" s="286"/>
      <c r="N272" s="287">
        <f>ROUND(L272*K272,2)</f>
        <v>0</v>
      </c>
      <c r="O272" s="287"/>
      <c r="P272" s="287"/>
      <c r="Q272" s="287"/>
      <c r="R272" s="40"/>
      <c r="T272" s="171" t="s">
        <v>23</v>
      </c>
      <c r="U272" s="47" t="s">
        <v>45</v>
      </c>
      <c r="V272" s="39"/>
      <c r="W272" s="172">
        <f>V272*K272</f>
        <v>0</v>
      </c>
      <c r="X272" s="172">
        <v>0.63856999999999997</v>
      </c>
      <c r="Y272" s="172">
        <f>X272*K272</f>
        <v>573.29026604000001</v>
      </c>
      <c r="Z272" s="172">
        <v>0</v>
      </c>
      <c r="AA272" s="173">
        <f>Z272*K272</f>
        <v>0</v>
      </c>
      <c r="AR272" s="21" t="s">
        <v>157</v>
      </c>
      <c r="AT272" s="21" t="s">
        <v>153</v>
      </c>
      <c r="AU272" s="21" t="s">
        <v>103</v>
      </c>
      <c r="AY272" s="21" t="s">
        <v>152</v>
      </c>
      <c r="BE272" s="109">
        <f>IF(U272="základní",N272,0)</f>
        <v>0</v>
      </c>
      <c r="BF272" s="109">
        <f>IF(U272="snížená",N272,0)</f>
        <v>0</v>
      </c>
      <c r="BG272" s="109">
        <f>IF(U272="zákl. přenesená",N272,0)</f>
        <v>0</v>
      </c>
      <c r="BH272" s="109">
        <f>IF(U272="sníž. přenesená",N272,0)</f>
        <v>0</v>
      </c>
      <c r="BI272" s="109">
        <f>IF(U272="nulová",N272,0)</f>
        <v>0</v>
      </c>
      <c r="BJ272" s="21" t="s">
        <v>25</v>
      </c>
      <c r="BK272" s="109">
        <f>ROUND(L272*K272,2)</f>
        <v>0</v>
      </c>
      <c r="BL272" s="21" t="s">
        <v>157</v>
      </c>
      <c r="BM272" s="21" t="s">
        <v>401</v>
      </c>
    </row>
    <row r="273" spans="2:65" s="11" customFormat="1" ht="22.5" customHeight="1">
      <c r="B273" s="182"/>
      <c r="C273" s="183"/>
      <c r="D273" s="183"/>
      <c r="E273" s="184" t="s">
        <v>23</v>
      </c>
      <c r="F273" s="294" t="s">
        <v>315</v>
      </c>
      <c r="G273" s="295"/>
      <c r="H273" s="295"/>
      <c r="I273" s="295"/>
      <c r="J273" s="183"/>
      <c r="K273" s="185">
        <v>274.75</v>
      </c>
      <c r="L273" s="183"/>
      <c r="M273" s="183"/>
      <c r="N273" s="183"/>
      <c r="O273" s="183"/>
      <c r="P273" s="183"/>
      <c r="Q273" s="183"/>
      <c r="R273" s="186"/>
      <c r="T273" s="187"/>
      <c r="U273" s="183"/>
      <c r="V273" s="183"/>
      <c r="W273" s="183"/>
      <c r="X273" s="183"/>
      <c r="Y273" s="183"/>
      <c r="Z273" s="183"/>
      <c r="AA273" s="188"/>
      <c r="AT273" s="189" t="s">
        <v>160</v>
      </c>
      <c r="AU273" s="189" t="s">
        <v>103</v>
      </c>
      <c r="AV273" s="11" t="s">
        <v>103</v>
      </c>
      <c r="AW273" s="11" t="s">
        <v>38</v>
      </c>
      <c r="AX273" s="11" t="s">
        <v>80</v>
      </c>
      <c r="AY273" s="189" t="s">
        <v>152</v>
      </c>
    </row>
    <row r="274" spans="2:65" s="11" customFormat="1" ht="22.5" customHeight="1">
      <c r="B274" s="182"/>
      <c r="C274" s="183"/>
      <c r="D274" s="183"/>
      <c r="E274" s="184" t="s">
        <v>23</v>
      </c>
      <c r="F274" s="290" t="s">
        <v>316</v>
      </c>
      <c r="G274" s="291"/>
      <c r="H274" s="291"/>
      <c r="I274" s="291"/>
      <c r="J274" s="183"/>
      <c r="K274" s="185">
        <v>166.6</v>
      </c>
      <c r="L274" s="183"/>
      <c r="M274" s="183"/>
      <c r="N274" s="183"/>
      <c r="O274" s="183"/>
      <c r="P274" s="183"/>
      <c r="Q274" s="183"/>
      <c r="R274" s="186"/>
      <c r="T274" s="187"/>
      <c r="U274" s="183"/>
      <c r="V274" s="183"/>
      <c r="W274" s="183"/>
      <c r="X274" s="183"/>
      <c r="Y274" s="183"/>
      <c r="Z274" s="183"/>
      <c r="AA274" s="188"/>
      <c r="AT274" s="189" t="s">
        <v>160</v>
      </c>
      <c r="AU274" s="189" t="s">
        <v>103</v>
      </c>
      <c r="AV274" s="11" t="s">
        <v>103</v>
      </c>
      <c r="AW274" s="11" t="s">
        <v>38</v>
      </c>
      <c r="AX274" s="11" t="s">
        <v>80</v>
      </c>
      <c r="AY274" s="189" t="s">
        <v>152</v>
      </c>
    </row>
    <row r="275" spans="2:65" s="11" customFormat="1" ht="22.5" customHeight="1">
      <c r="B275" s="182"/>
      <c r="C275" s="183"/>
      <c r="D275" s="183"/>
      <c r="E275" s="184" t="s">
        <v>23</v>
      </c>
      <c r="F275" s="290" t="s">
        <v>317</v>
      </c>
      <c r="G275" s="291"/>
      <c r="H275" s="291"/>
      <c r="I275" s="291"/>
      <c r="J275" s="183"/>
      <c r="K275" s="185">
        <v>438.15</v>
      </c>
      <c r="L275" s="183"/>
      <c r="M275" s="183"/>
      <c r="N275" s="183"/>
      <c r="O275" s="183"/>
      <c r="P275" s="183"/>
      <c r="Q275" s="183"/>
      <c r="R275" s="186"/>
      <c r="T275" s="187"/>
      <c r="U275" s="183"/>
      <c r="V275" s="183"/>
      <c r="W275" s="183"/>
      <c r="X275" s="183"/>
      <c r="Y275" s="183"/>
      <c r="Z275" s="183"/>
      <c r="AA275" s="188"/>
      <c r="AT275" s="189" t="s">
        <v>160</v>
      </c>
      <c r="AU275" s="189" t="s">
        <v>103</v>
      </c>
      <c r="AV275" s="11" t="s">
        <v>103</v>
      </c>
      <c r="AW275" s="11" t="s">
        <v>38</v>
      </c>
      <c r="AX275" s="11" t="s">
        <v>80</v>
      </c>
      <c r="AY275" s="189" t="s">
        <v>152</v>
      </c>
    </row>
    <row r="276" spans="2:65" s="10" customFormat="1" ht="22.5" customHeight="1">
      <c r="B276" s="174"/>
      <c r="C276" s="175"/>
      <c r="D276" s="175"/>
      <c r="E276" s="176" t="s">
        <v>23</v>
      </c>
      <c r="F276" s="296" t="s">
        <v>318</v>
      </c>
      <c r="G276" s="297"/>
      <c r="H276" s="297"/>
      <c r="I276" s="297"/>
      <c r="J276" s="175"/>
      <c r="K276" s="177" t="s">
        <v>23</v>
      </c>
      <c r="L276" s="175"/>
      <c r="M276" s="175"/>
      <c r="N276" s="175"/>
      <c r="O276" s="175"/>
      <c r="P276" s="175"/>
      <c r="Q276" s="175"/>
      <c r="R276" s="178"/>
      <c r="T276" s="179"/>
      <c r="U276" s="175"/>
      <c r="V276" s="175"/>
      <c r="W276" s="175"/>
      <c r="X276" s="175"/>
      <c r="Y276" s="175"/>
      <c r="Z276" s="175"/>
      <c r="AA276" s="180"/>
      <c r="AT276" s="181" t="s">
        <v>160</v>
      </c>
      <c r="AU276" s="181" t="s">
        <v>103</v>
      </c>
      <c r="AV276" s="10" t="s">
        <v>25</v>
      </c>
      <c r="AW276" s="10" t="s">
        <v>38</v>
      </c>
      <c r="AX276" s="10" t="s">
        <v>80</v>
      </c>
      <c r="AY276" s="181" t="s">
        <v>152</v>
      </c>
    </row>
    <row r="277" spans="2:65" s="11" customFormat="1" ht="22.5" customHeight="1">
      <c r="B277" s="182"/>
      <c r="C277" s="183"/>
      <c r="D277" s="183"/>
      <c r="E277" s="184" t="s">
        <v>23</v>
      </c>
      <c r="F277" s="290" t="s">
        <v>319</v>
      </c>
      <c r="G277" s="291"/>
      <c r="H277" s="291"/>
      <c r="I277" s="291"/>
      <c r="J277" s="183"/>
      <c r="K277" s="185">
        <v>4.8120000000000003</v>
      </c>
      <c r="L277" s="183"/>
      <c r="M277" s="183"/>
      <c r="N277" s="183"/>
      <c r="O277" s="183"/>
      <c r="P277" s="183"/>
      <c r="Q277" s="183"/>
      <c r="R277" s="186"/>
      <c r="T277" s="187"/>
      <c r="U277" s="183"/>
      <c r="V277" s="183"/>
      <c r="W277" s="183"/>
      <c r="X277" s="183"/>
      <c r="Y277" s="183"/>
      <c r="Z277" s="183"/>
      <c r="AA277" s="188"/>
      <c r="AT277" s="189" t="s">
        <v>160</v>
      </c>
      <c r="AU277" s="189" t="s">
        <v>103</v>
      </c>
      <c r="AV277" s="11" t="s">
        <v>103</v>
      </c>
      <c r="AW277" s="11" t="s">
        <v>38</v>
      </c>
      <c r="AX277" s="11" t="s">
        <v>80</v>
      </c>
      <c r="AY277" s="189" t="s">
        <v>152</v>
      </c>
    </row>
    <row r="278" spans="2:65" s="11" customFormat="1" ht="22.5" customHeight="1">
      <c r="B278" s="182"/>
      <c r="C278" s="183"/>
      <c r="D278" s="183"/>
      <c r="E278" s="184" t="s">
        <v>23</v>
      </c>
      <c r="F278" s="290" t="s">
        <v>320</v>
      </c>
      <c r="G278" s="291"/>
      <c r="H278" s="291"/>
      <c r="I278" s="291"/>
      <c r="J278" s="183"/>
      <c r="K278" s="185">
        <v>13.46</v>
      </c>
      <c r="L278" s="183"/>
      <c r="M278" s="183"/>
      <c r="N278" s="183"/>
      <c r="O278" s="183"/>
      <c r="P278" s="183"/>
      <c r="Q278" s="183"/>
      <c r="R278" s="186"/>
      <c r="T278" s="187"/>
      <c r="U278" s="183"/>
      <c r="V278" s="183"/>
      <c r="W278" s="183"/>
      <c r="X278" s="183"/>
      <c r="Y278" s="183"/>
      <c r="Z278" s="183"/>
      <c r="AA278" s="188"/>
      <c r="AT278" s="189" t="s">
        <v>160</v>
      </c>
      <c r="AU278" s="189" t="s">
        <v>103</v>
      </c>
      <c r="AV278" s="11" t="s">
        <v>103</v>
      </c>
      <c r="AW278" s="11" t="s">
        <v>38</v>
      </c>
      <c r="AX278" s="11" t="s">
        <v>80</v>
      </c>
      <c r="AY278" s="189" t="s">
        <v>152</v>
      </c>
    </row>
    <row r="279" spans="2:65" s="12" customFormat="1" ht="22.5" customHeight="1">
      <c r="B279" s="190"/>
      <c r="C279" s="191"/>
      <c r="D279" s="191"/>
      <c r="E279" s="192" t="s">
        <v>23</v>
      </c>
      <c r="F279" s="292" t="s">
        <v>169</v>
      </c>
      <c r="G279" s="293"/>
      <c r="H279" s="293"/>
      <c r="I279" s="293"/>
      <c r="J279" s="191"/>
      <c r="K279" s="193">
        <v>897.77200000000005</v>
      </c>
      <c r="L279" s="191"/>
      <c r="M279" s="191"/>
      <c r="N279" s="191"/>
      <c r="O279" s="191"/>
      <c r="P279" s="191"/>
      <c r="Q279" s="191"/>
      <c r="R279" s="194"/>
      <c r="T279" s="195"/>
      <c r="U279" s="191"/>
      <c r="V279" s="191"/>
      <c r="W279" s="191"/>
      <c r="X279" s="191"/>
      <c r="Y279" s="191"/>
      <c r="Z279" s="191"/>
      <c r="AA279" s="196"/>
      <c r="AT279" s="197" t="s">
        <v>160</v>
      </c>
      <c r="AU279" s="197" t="s">
        <v>103</v>
      </c>
      <c r="AV279" s="12" t="s">
        <v>157</v>
      </c>
      <c r="AW279" s="12" t="s">
        <v>38</v>
      </c>
      <c r="AX279" s="12" t="s">
        <v>25</v>
      </c>
      <c r="AY279" s="197" t="s">
        <v>152</v>
      </c>
    </row>
    <row r="280" spans="2:65" s="1" customFormat="1" ht="31.5" customHeight="1">
      <c r="B280" s="38"/>
      <c r="C280" s="167" t="s">
        <v>402</v>
      </c>
      <c r="D280" s="167" t="s">
        <v>153</v>
      </c>
      <c r="E280" s="168" t="s">
        <v>403</v>
      </c>
      <c r="F280" s="284" t="s">
        <v>404</v>
      </c>
      <c r="G280" s="284"/>
      <c r="H280" s="284"/>
      <c r="I280" s="284"/>
      <c r="J280" s="169" t="s">
        <v>156</v>
      </c>
      <c r="K280" s="170">
        <v>549.5</v>
      </c>
      <c r="L280" s="285">
        <v>0</v>
      </c>
      <c r="M280" s="286"/>
      <c r="N280" s="287">
        <f>ROUND(L280*K280,2)</f>
        <v>0</v>
      </c>
      <c r="O280" s="287"/>
      <c r="P280" s="287"/>
      <c r="Q280" s="287"/>
      <c r="R280" s="40"/>
      <c r="T280" s="171" t="s">
        <v>23</v>
      </c>
      <c r="U280" s="47" t="s">
        <v>45</v>
      </c>
      <c r="V280" s="39"/>
      <c r="W280" s="172">
        <f>V280*K280</f>
        <v>0</v>
      </c>
      <c r="X280" s="172">
        <v>0.23480999999999999</v>
      </c>
      <c r="Y280" s="172">
        <f>X280*K280</f>
        <v>129.02809500000001</v>
      </c>
      <c r="Z280" s="172">
        <v>0</v>
      </c>
      <c r="AA280" s="173">
        <f>Z280*K280</f>
        <v>0</v>
      </c>
      <c r="AR280" s="21" t="s">
        <v>157</v>
      </c>
      <c r="AT280" s="21" t="s">
        <v>153</v>
      </c>
      <c r="AU280" s="21" t="s">
        <v>103</v>
      </c>
      <c r="AY280" s="21" t="s">
        <v>152</v>
      </c>
      <c r="BE280" s="109">
        <f>IF(U280="základní",N280,0)</f>
        <v>0</v>
      </c>
      <c r="BF280" s="109">
        <f>IF(U280="snížená",N280,0)</f>
        <v>0</v>
      </c>
      <c r="BG280" s="109">
        <f>IF(U280="zákl. přenesená",N280,0)</f>
        <v>0</v>
      </c>
      <c r="BH280" s="109">
        <f>IF(U280="sníž. přenesená",N280,0)</f>
        <v>0</v>
      </c>
      <c r="BI280" s="109">
        <f>IF(U280="nulová",N280,0)</f>
        <v>0</v>
      </c>
      <c r="BJ280" s="21" t="s">
        <v>25</v>
      </c>
      <c r="BK280" s="109">
        <f>ROUND(L280*K280,2)</f>
        <v>0</v>
      </c>
      <c r="BL280" s="21" t="s">
        <v>157</v>
      </c>
      <c r="BM280" s="21" t="s">
        <v>405</v>
      </c>
    </row>
    <row r="281" spans="2:65" s="10" customFormat="1" ht="22.5" customHeight="1">
      <c r="B281" s="174"/>
      <c r="C281" s="175"/>
      <c r="D281" s="175"/>
      <c r="E281" s="176" t="s">
        <v>23</v>
      </c>
      <c r="F281" s="288" t="s">
        <v>406</v>
      </c>
      <c r="G281" s="289"/>
      <c r="H281" s="289"/>
      <c r="I281" s="289"/>
      <c r="J281" s="175"/>
      <c r="K281" s="177" t="s">
        <v>23</v>
      </c>
      <c r="L281" s="175"/>
      <c r="M281" s="175"/>
      <c r="N281" s="175"/>
      <c r="O281" s="175"/>
      <c r="P281" s="175"/>
      <c r="Q281" s="175"/>
      <c r="R281" s="178"/>
      <c r="T281" s="179"/>
      <c r="U281" s="175"/>
      <c r="V281" s="175"/>
      <c r="W281" s="175"/>
      <c r="X281" s="175"/>
      <c r="Y281" s="175"/>
      <c r="Z281" s="175"/>
      <c r="AA281" s="180"/>
      <c r="AT281" s="181" t="s">
        <v>160</v>
      </c>
      <c r="AU281" s="181" t="s">
        <v>103</v>
      </c>
      <c r="AV281" s="10" t="s">
        <v>25</v>
      </c>
      <c r="AW281" s="10" t="s">
        <v>38</v>
      </c>
      <c r="AX281" s="10" t="s">
        <v>80</v>
      </c>
      <c r="AY281" s="181" t="s">
        <v>152</v>
      </c>
    </row>
    <row r="282" spans="2:65" s="11" customFormat="1" ht="22.5" customHeight="1">
      <c r="B282" s="182"/>
      <c r="C282" s="183"/>
      <c r="D282" s="183"/>
      <c r="E282" s="184" t="s">
        <v>23</v>
      </c>
      <c r="F282" s="290" t="s">
        <v>407</v>
      </c>
      <c r="G282" s="291"/>
      <c r="H282" s="291"/>
      <c r="I282" s="291"/>
      <c r="J282" s="183"/>
      <c r="K282" s="185">
        <v>549.5</v>
      </c>
      <c r="L282" s="183"/>
      <c r="M282" s="183"/>
      <c r="N282" s="183"/>
      <c r="O282" s="183"/>
      <c r="P282" s="183"/>
      <c r="Q282" s="183"/>
      <c r="R282" s="186"/>
      <c r="T282" s="187"/>
      <c r="U282" s="183"/>
      <c r="V282" s="183"/>
      <c r="W282" s="183"/>
      <c r="X282" s="183"/>
      <c r="Y282" s="183"/>
      <c r="Z282" s="183"/>
      <c r="AA282" s="188"/>
      <c r="AT282" s="189" t="s">
        <v>160</v>
      </c>
      <c r="AU282" s="189" t="s">
        <v>103</v>
      </c>
      <c r="AV282" s="11" t="s">
        <v>103</v>
      </c>
      <c r="AW282" s="11" t="s">
        <v>38</v>
      </c>
      <c r="AX282" s="11" t="s">
        <v>25</v>
      </c>
      <c r="AY282" s="189" t="s">
        <v>152</v>
      </c>
    </row>
    <row r="283" spans="2:65" s="1" customFormat="1" ht="31.5" customHeight="1">
      <c r="B283" s="38"/>
      <c r="C283" s="167" t="s">
        <v>408</v>
      </c>
      <c r="D283" s="167" t="s">
        <v>153</v>
      </c>
      <c r="E283" s="168" t="s">
        <v>409</v>
      </c>
      <c r="F283" s="284" t="s">
        <v>410</v>
      </c>
      <c r="G283" s="284"/>
      <c r="H283" s="284"/>
      <c r="I283" s="284"/>
      <c r="J283" s="169" t="s">
        <v>156</v>
      </c>
      <c r="K283" s="170">
        <v>623.02200000000005</v>
      </c>
      <c r="L283" s="285">
        <v>0</v>
      </c>
      <c r="M283" s="286"/>
      <c r="N283" s="287">
        <f>ROUND(L283*K283,2)</f>
        <v>0</v>
      </c>
      <c r="O283" s="287"/>
      <c r="P283" s="287"/>
      <c r="Q283" s="287"/>
      <c r="R283" s="40"/>
      <c r="T283" s="171" t="s">
        <v>23</v>
      </c>
      <c r="U283" s="47" t="s">
        <v>45</v>
      </c>
      <c r="V283" s="39"/>
      <c r="W283" s="172">
        <f>V283*K283</f>
        <v>0</v>
      </c>
      <c r="X283" s="172">
        <v>0.38624999999999998</v>
      </c>
      <c r="Y283" s="172">
        <f>X283*K283</f>
        <v>240.6422475</v>
      </c>
      <c r="Z283" s="172">
        <v>0</v>
      </c>
      <c r="AA283" s="173">
        <f>Z283*K283</f>
        <v>0</v>
      </c>
      <c r="AR283" s="21" t="s">
        <v>157</v>
      </c>
      <c r="AT283" s="21" t="s">
        <v>153</v>
      </c>
      <c r="AU283" s="21" t="s">
        <v>103</v>
      </c>
      <c r="AY283" s="21" t="s">
        <v>152</v>
      </c>
      <c r="BE283" s="109">
        <f>IF(U283="základní",N283,0)</f>
        <v>0</v>
      </c>
      <c r="BF283" s="109">
        <f>IF(U283="snížená",N283,0)</f>
        <v>0</v>
      </c>
      <c r="BG283" s="109">
        <f>IF(U283="zákl. přenesená",N283,0)</f>
        <v>0</v>
      </c>
      <c r="BH283" s="109">
        <f>IF(U283="sníž. přenesená",N283,0)</f>
        <v>0</v>
      </c>
      <c r="BI283" s="109">
        <f>IF(U283="nulová",N283,0)</f>
        <v>0</v>
      </c>
      <c r="BJ283" s="21" t="s">
        <v>25</v>
      </c>
      <c r="BK283" s="109">
        <f>ROUND(L283*K283,2)</f>
        <v>0</v>
      </c>
      <c r="BL283" s="21" t="s">
        <v>157</v>
      </c>
      <c r="BM283" s="21" t="s">
        <v>411</v>
      </c>
    </row>
    <row r="284" spans="2:65" s="11" customFormat="1" ht="22.5" customHeight="1">
      <c r="B284" s="182"/>
      <c r="C284" s="183"/>
      <c r="D284" s="183"/>
      <c r="E284" s="184" t="s">
        <v>23</v>
      </c>
      <c r="F284" s="294" t="s">
        <v>316</v>
      </c>
      <c r="G284" s="295"/>
      <c r="H284" s="295"/>
      <c r="I284" s="295"/>
      <c r="J284" s="183"/>
      <c r="K284" s="185">
        <v>166.6</v>
      </c>
      <c r="L284" s="183"/>
      <c r="M284" s="183"/>
      <c r="N284" s="183"/>
      <c r="O284" s="183"/>
      <c r="P284" s="183"/>
      <c r="Q284" s="183"/>
      <c r="R284" s="186"/>
      <c r="T284" s="187"/>
      <c r="U284" s="183"/>
      <c r="V284" s="183"/>
      <c r="W284" s="183"/>
      <c r="X284" s="183"/>
      <c r="Y284" s="183"/>
      <c r="Z284" s="183"/>
      <c r="AA284" s="188"/>
      <c r="AT284" s="189" t="s">
        <v>160</v>
      </c>
      <c r="AU284" s="189" t="s">
        <v>103</v>
      </c>
      <c r="AV284" s="11" t="s">
        <v>103</v>
      </c>
      <c r="AW284" s="11" t="s">
        <v>38</v>
      </c>
      <c r="AX284" s="11" t="s">
        <v>80</v>
      </c>
      <c r="AY284" s="189" t="s">
        <v>152</v>
      </c>
    </row>
    <row r="285" spans="2:65" s="10" customFormat="1" ht="22.5" customHeight="1">
      <c r="B285" s="174"/>
      <c r="C285" s="175"/>
      <c r="D285" s="175"/>
      <c r="E285" s="176" t="s">
        <v>23</v>
      </c>
      <c r="F285" s="296" t="s">
        <v>412</v>
      </c>
      <c r="G285" s="297"/>
      <c r="H285" s="297"/>
      <c r="I285" s="297"/>
      <c r="J285" s="175"/>
      <c r="K285" s="177" t="s">
        <v>23</v>
      </c>
      <c r="L285" s="175"/>
      <c r="M285" s="175"/>
      <c r="N285" s="175"/>
      <c r="O285" s="175"/>
      <c r="P285" s="175"/>
      <c r="Q285" s="175"/>
      <c r="R285" s="178"/>
      <c r="T285" s="179"/>
      <c r="U285" s="175"/>
      <c r="V285" s="175"/>
      <c r="W285" s="175"/>
      <c r="X285" s="175"/>
      <c r="Y285" s="175"/>
      <c r="Z285" s="175"/>
      <c r="AA285" s="180"/>
      <c r="AT285" s="181" t="s">
        <v>160</v>
      </c>
      <c r="AU285" s="181" t="s">
        <v>103</v>
      </c>
      <c r="AV285" s="10" t="s">
        <v>25</v>
      </c>
      <c r="AW285" s="10" t="s">
        <v>38</v>
      </c>
      <c r="AX285" s="10" t="s">
        <v>80</v>
      </c>
      <c r="AY285" s="181" t="s">
        <v>152</v>
      </c>
    </row>
    <row r="286" spans="2:65" s="11" customFormat="1" ht="22.5" customHeight="1">
      <c r="B286" s="182"/>
      <c r="C286" s="183"/>
      <c r="D286" s="183"/>
      <c r="E286" s="184" t="s">
        <v>23</v>
      </c>
      <c r="F286" s="290" t="s">
        <v>413</v>
      </c>
      <c r="G286" s="291"/>
      <c r="H286" s="291"/>
      <c r="I286" s="291"/>
      <c r="J286" s="183"/>
      <c r="K286" s="185">
        <v>175.26</v>
      </c>
      <c r="L286" s="183"/>
      <c r="M286" s="183"/>
      <c r="N286" s="183"/>
      <c r="O286" s="183"/>
      <c r="P286" s="183"/>
      <c r="Q286" s="183"/>
      <c r="R286" s="186"/>
      <c r="T286" s="187"/>
      <c r="U286" s="183"/>
      <c r="V286" s="183"/>
      <c r="W286" s="183"/>
      <c r="X286" s="183"/>
      <c r="Y286" s="183"/>
      <c r="Z286" s="183"/>
      <c r="AA286" s="188"/>
      <c r="AT286" s="189" t="s">
        <v>160</v>
      </c>
      <c r="AU286" s="189" t="s">
        <v>103</v>
      </c>
      <c r="AV286" s="11" t="s">
        <v>103</v>
      </c>
      <c r="AW286" s="11" t="s">
        <v>38</v>
      </c>
      <c r="AX286" s="11" t="s">
        <v>80</v>
      </c>
      <c r="AY286" s="189" t="s">
        <v>152</v>
      </c>
    </row>
    <row r="287" spans="2:65" s="11" customFormat="1" ht="22.5" customHeight="1">
      <c r="B287" s="182"/>
      <c r="C287" s="183"/>
      <c r="D287" s="183"/>
      <c r="E287" s="184" t="s">
        <v>23</v>
      </c>
      <c r="F287" s="290" t="s">
        <v>319</v>
      </c>
      <c r="G287" s="291"/>
      <c r="H287" s="291"/>
      <c r="I287" s="291"/>
      <c r="J287" s="183"/>
      <c r="K287" s="185">
        <v>4.8120000000000003</v>
      </c>
      <c r="L287" s="183"/>
      <c r="M287" s="183"/>
      <c r="N287" s="183"/>
      <c r="O287" s="183"/>
      <c r="P287" s="183"/>
      <c r="Q287" s="183"/>
      <c r="R287" s="186"/>
      <c r="T287" s="187"/>
      <c r="U287" s="183"/>
      <c r="V287" s="183"/>
      <c r="W287" s="183"/>
      <c r="X287" s="183"/>
      <c r="Y287" s="183"/>
      <c r="Z287" s="183"/>
      <c r="AA287" s="188"/>
      <c r="AT287" s="189" t="s">
        <v>160</v>
      </c>
      <c r="AU287" s="189" t="s">
        <v>103</v>
      </c>
      <c r="AV287" s="11" t="s">
        <v>103</v>
      </c>
      <c r="AW287" s="11" t="s">
        <v>38</v>
      </c>
      <c r="AX287" s="11" t="s">
        <v>80</v>
      </c>
      <c r="AY287" s="189" t="s">
        <v>152</v>
      </c>
    </row>
    <row r="288" spans="2:65" s="11" customFormat="1" ht="22.5" customHeight="1">
      <c r="B288" s="182"/>
      <c r="C288" s="183"/>
      <c r="D288" s="183"/>
      <c r="E288" s="184" t="s">
        <v>23</v>
      </c>
      <c r="F288" s="290" t="s">
        <v>320</v>
      </c>
      <c r="G288" s="291"/>
      <c r="H288" s="291"/>
      <c r="I288" s="291"/>
      <c r="J288" s="183"/>
      <c r="K288" s="185">
        <v>13.46</v>
      </c>
      <c r="L288" s="183"/>
      <c r="M288" s="183"/>
      <c r="N288" s="183"/>
      <c r="O288" s="183"/>
      <c r="P288" s="183"/>
      <c r="Q288" s="183"/>
      <c r="R288" s="186"/>
      <c r="T288" s="187"/>
      <c r="U288" s="183"/>
      <c r="V288" s="183"/>
      <c r="W288" s="183"/>
      <c r="X288" s="183"/>
      <c r="Y288" s="183"/>
      <c r="Z288" s="183"/>
      <c r="AA288" s="188"/>
      <c r="AT288" s="189" t="s">
        <v>160</v>
      </c>
      <c r="AU288" s="189" t="s">
        <v>103</v>
      </c>
      <c r="AV288" s="11" t="s">
        <v>103</v>
      </c>
      <c r="AW288" s="11" t="s">
        <v>38</v>
      </c>
      <c r="AX288" s="11" t="s">
        <v>80</v>
      </c>
      <c r="AY288" s="189" t="s">
        <v>152</v>
      </c>
    </row>
    <row r="289" spans="2:65" s="10" customFormat="1" ht="22.5" customHeight="1">
      <c r="B289" s="174"/>
      <c r="C289" s="175"/>
      <c r="D289" s="175"/>
      <c r="E289" s="176" t="s">
        <v>23</v>
      </c>
      <c r="F289" s="296" t="s">
        <v>414</v>
      </c>
      <c r="G289" s="297"/>
      <c r="H289" s="297"/>
      <c r="I289" s="297"/>
      <c r="J289" s="175"/>
      <c r="K289" s="177" t="s">
        <v>23</v>
      </c>
      <c r="L289" s="175"/>
      <c r="M289" s="175"/>
      <c r="N289" s="175"/>
      <c r="O289" s="175"/>
      <c r="P289" s="175"/>
      <c r="Q289" s="175"/>
      <c r="R289" s="178"/>
      <c r="T289" s="179"/>
      <c r="U289" s="175"/>
      <c r="V289" s="175"/>
      <c r="W289" s="175"/>
      <c r="X289" s="175"/>
      <c r="Y289" s="175"/>
      <c r="Z289" s="175"/>
      <c r="AA289" s="180"/>
      <c r="AT289" s="181" t="s">
        <v>160</v>
      </c>
      <c r="AU289" s="181" t="s">
        <v>103</v>
      </c>
      <c r="AV289" s="10" t="s">
        <v>25</v>
      </c>
      <c r="AW289" s="10" t="s">
        <v>38</v>
      </c>
      <c r="AX289" s="10" t="s">
        <v>80</v>
      </c>
      <c r="AY289" s="181" t="s">
        <v>152</v>
      </c>
    </row>
    <row r="290" spans="2:65" s="11" customFormat="1" ht="22.5" customHeight="1">
      <c r="B290" s="182"/>
      <c r="C290" s="183"/>
      <c r="D290" s="183"/>
      <c r="E290" s="184" t="s">
        <v>23</v>
      </c>
      <c r="F290" s="290" t="s">
        <v>415</v>
      </c>
      <c r="G290" s="291"/>
      <c r="H290" s="291"/>
      <c r="I290" s="291"/>
      <c r="J290" s="183"/>
      <c r="K290" s="185">
        <v>262.89</v>
      </c>
      <c r="L290" s="183"/>
      <c r="M290" s="183"/>
      <c r="N290" s="183"/>
      <c r="O290" s="183"/>
      <c r="P290" s="183"/>
      <c r="Q290" s="183"/>
      <c r="R290" s="186"/>
      <c r="T290" s="187"/>
      <c r="U290" s="183"/>
      <c r="V290" s="183"/>
      <c r="W290" s="183"/>
      <c r="X290" s="183"/>
      <c r="Y290" s="183"/>
      <c r="Z290" s="183"/>
      <c r="AA290" s="188"/>
      <c r="AT290" s="189" t="s">
        <v>160</v>
      </c>
      <c r="AU290" s="189" t="s">
        <v>103</v>
      </c>
      <c r="AV290" s="11" t="s">
        <v>103</v>
      </c>
      <c r="AW290" s="11" t="s">
        <v>38</v>
      </c>
      <c r="AX290" s="11" t="s">
        <v>80</v>
      </c>
      <c r="AY290" s="189" t="s">
        <v>152</v>
      </c>
    </row>
    <row r="291" spans="2:65" s="12" customFormat="1" ht="22.5" customHeight="1">
      <c r="B291" s="190"/>
      <c r="C291" s="191"/>
      <c r="D291" s="191"/>
      <c r="E291" s="192" t="s">
        <v>23</v>
      </c>
      <c r="F291" s="292" t="s">
        <v>169</v>
      </c>
      <c r="G291" s="293"/>
      <c r="H291" s="293"/>
      <c r="I291" s="293"/>
      <c r="J291" s="191"/>
      <c r="K291" s="193">
        <v>623.02200000000005</v>
      </c>
      <c r="L291" s="191"/>
      <c r="M291" s="191"/>
      <c r="N291" s="191"/>
      <c r="O291" s="191"/>
      <c r="P291" s="191"/>
      <c r="Q291" s="191"/>
      <c r="R291" s="194"/>
      <c r="T291" s="195"/>
      <c r="U291" s="191"/>
      <c r="V291" s="191"/>
      <c r="W291" s="191"/>
      <c r="X291" s="191"/>
      <c r="Y291" s="191"/>
      <c r="Z291" s="191"/>
      <c r="AA291" s="196"/>
      <c r="AT291" s="197" t="s">
        <v>160</v>
      </c>
      <c r="AU291" s="197" t="s">
        <v>103</v>
      </c>
      <c r="AV291" s="12" t="s">
        <v>157</v>
      </c>
      <c r="AW291" s="12" t="s">
        <v>38</v>
      </c>
      <c r="AX291" s="12" t="s">
        <v>25</v>
      </c>
      <c r="AY291" s="197" t="s">
        <v>152</v>
      </c>
    </row>
    <row r="292" spans="2:65" s="1" customFormat="1" ht="31.5" customHeight="1">
      <c r="B292" s="38"/>
      <c r="C292" s="167" t="s">
        <v>416</v>
      </c>
      <c r="D292" s="167" t="s">
        <v>153</v>
      </c>
      <c r="E292" s="168" t="s">
        <v>417</v>
      </c>
      <c r="F292" s="284" t="s">
        <v>418</v>
      </c>
      <c r="G292" s="284"/>
      <c r="H292" s="284"/>
      <c r="I292" s="284"/>
      <c r="J292" s="169" t="s">
        <v>156</v>
      </c>
      <c r="K292" s="170">
        <v>193.53200000000001</v>
      </c>
      <c r="L292" s="285">
        <v>0</v>
      </c>
      <c r="M292" s="286"/>
      <c r="N292" s="287">
        <f>ROUND(L292*K292,2)</f>
        <v>0</v>
      </c>
      <c r="O292" s="287"/>
      <c r="P292" s="287"/>
      <c r="Q292" s="287"/>
      <c r="R292" s="40"/>
      <c r="T292" s="171" t="s">
        <v>23</v>
      </c>
      <c r="U292" s="47" t="s">
        <v>45</v>
      </c>
      <c r="V292" s="39"/>
      <c r="W292" s="172">
        <f>V292*K292</f>
        <v>0</v>
      </c>
      <c r="X292" s="172">
        <v>0.19694999999999999</v>
      </c>
      <c r="Y292" s="172">
        <f>X292*K292</f>
        <v>38.116127399999996</v>
      </c>
      <c r="Z292" s="172">
        <v>0</v>
      </c>
      <c r="AA292" s="173">
        <f>Z292*K292</f>
        <v>0</v>
      </c>
      <c r="AR292" s="21" t="s">
        <v>157</v>
      </c>
      <c r="AT292" s="21" t="s">
        <v>153</v>
      </c>
      <c r="AU292" s="21" t="s">
        <v>103</v>
      </c>
      <c r="AY292" s="21" t="s">
        <v>152</v>
      </c>
      <c r="BE292" s="109">
        <f>IF(U292="základní",N292,0)</f>
        <v>0</v>
      </c>
      <c r="BF292" s="109">
        <f>IF(U292="snížená",N292,0)</f>
        <v>0</v>
      </c>
      <c r="BG292" s="109">
        <f>IF(U292="zákl. přenesená",N292,0)</f>
        <v>0</v>
      </c>
      <c r="BH292" s="109">
        <f>IF(U292="sníž. přenesená",N292,0)</f>
        <v>0</v>
      </c>
      <c r="BI292" s="109">
        <f>IF(U292="nulová",N292,0)</f>
        <v>0</v>
      </c>
      <c r="BJ292" s="21" t="s">
        <v>25</v>
      </c>
      <c r="BK292" s="109">
        <f>ROUND(L292*K292,2)</f>
        <v>0</v>
      </c>
      <c r="BL292" s="21" t="s">
        <v>157</v>
      </c>
      <c r="BM292" s="21" t="s">
        <v>419</v>
      </c>
    </row>
    <row r="293" spans="2:65" s="10" customFormat="1" ht="22.5" customHeight="1">
      <c r="B293" s="174"/>
      <c r="C293" s="175"/>
      <c r="D293" s="175"/>
      <c r="E293" s="176" t="s">
        <v>23</v>
      </c>
      <c r="F293" s="288" t="s">
        <v>420</v>
      </c>
      <c r="G293" s="289"/>
      <c r="H293" s="289"/>
      <c r="I293" s="289"/>
      <c r="J293" s="175"/>
      <c r="K293" s="177" t="s">
        <v>23</v>
      </c>
      <c r="L293" s="175"/>
      <c r="M293" s="175"/>
      <c r="N293" s="175"/>
      <c r="O293" s="175"/>
      <c r="P293" s="175"/>
      <c r="Q293" s="175"/>
      <c r="R293" s="178"/>
      <c r="T293" s="179"/>
      <c r="U293" s="175"/>
      <c r="V293" s="175"/>
      <c r="W293" s="175"/>
      <c r="X293" s="175"/>
      <c r="Y293" s="175"/>
      <c r="Z293" s="175"/>
      <c r="AA293" s="180"/>
      <c r="AT293" s="181" t="s">
        <v>160</v>
      </c>
      <c r="AU293" s="181" t="s">
        <v>103</v>
      </c>
      <c r="AV293" s="10" t="s">
        <v>25</v>
      </c>
      <c r="AW293" s="10" t="s">
        <v>38</v>
      </c>
      <c r="AX293" s="10" t="s">
        <v>80</v>
      </c>
      <c r="AY293" s="181" t="s">
        <v>152</v>
      </c>
    </row>
    <row r="294" spans="2:65" s="11" customFormat="1" ht="22.5" customHeight="1">
      <c r="B294" s="182"/>
      <c r="C294" s="183"/>
      <c r="D294" s="183"/>
      <c r="E294" s="184" t="s">
        <v>23</v>
      </c>
      <c r="F294" s="290" t="s">
        <v>421</v>
      </c>
      <c r="G294" s="291"/>
      <c r="H294" s="291"/>
      <c r="I294" s="291"/>
      <c r="J294" s="183"/>
      <c r="K294" s="185">
        <v>175.26</v>
      </c>
      <c r="L294" s="183"/>
      <c r="M294" s="183"/>
      <c r="N294" s="183"/>
      <c r="O294" s="183"/>
      <c r="P294" s="183"/>
      <c r="Q294" s="183"/>
      <c r="R294" s="186"/>
      <c r="T294" s="187"/>
      <c r="U294" s="183"/>
      <c r="V294" s="183"/>
      <c r="W294" s="183"/>
      <c r="X294" s="183"/>
      <c r="Y294" s="183"/>
      <c r="Z294" s="183"/>
      <c r="AA294" s="188"/>
      <c r="AT294" s="189" t="s">
        <v>160</v>
      </c>
      <c r="AU294" s="189" t="s">
        <v>103</v>
      </c>
      <c r="AV294" s="11" t="s">
        <v>103</v>
      </c>
      <c r="AW294" s="11" t="s">
        <v>38</v>
      </c>
      <c r="AX294" s="11" t="s">
        <v>80</v>
      </c>
      <c r="AY294" s="189" t="s">
        <v>152</v>
      </c>
    </row>
    <row r="295" spans="2:65" s="11" customFormat="1" ht="22.5" customHeight="1">
      <c r="B295" s="182"/>
      <c r="C295" s="183"/>
      <c r="D295" s="183"/>
      <c r="E295" s="184" t="s">
        <v>23</v>
      </c>
      <c r="F295" s="290" t="s">
        <v>319</v>
      </c>
      <c r="G295" s="291"/>
      <c r="H295" s="291"/>
      <c r="I295" s="291"/>
      <c r="J295" s="183"/>
      <c r="K295" s="185">
        <v>4.8120000000000003</v>
      </c>
      <c r="L295" s="183"/>
      <c r="M295" s="183"/>
      <c r="N295" s="183"/>
      <c r="O295" s="183"/>
      <c r="P295" s="183"/>
      <c r="Q295" s="183"/>
      <c r="R295" s="186"/>
      <c r="T295" s="187"/>
      <c r="U295" s="183"/>
      <c r="V295" s="183"/>
      <c r="W295" s="183"/>
      <c r="X295" s="183"/>
      <c r="Y295" s="183"/>
      <c r="Z295" s="183"/>
      <c r="AA295" s="188"/>
      <c r="AT295" s="189" t="s">
        <v>160</v>
      </c>
      <c r="AU295" s="189" t="s">
        <v>103</v>
      </c>
      <c r="AV295" s="11" t="s">
        <v>103</v>
      </c>
      <c r="AW295" s="11" t="s">
        <v>38</v>
      </c>
      <c r="AX295" s="11" t="s">
        <v>80</v>
      </c>
      <c r="AY295" s="189" t="s">
        <v>152</v>
      </c>
    </row>
    <row r="296" spans="2:65" s="11" customFormat="1" ht="22.5" customHeight="1">
      <c r="B296" s="182"/>
      <c r="C296" s="183"/>
      <c r="D296" s="183"/>
      <c r="E296" s="184" t="s">
        <v>23</v>
      </c>
      <c r="F296" s="290" t="s">
        <v>320</v>
      </c>
      <c r="G296" s="291"/>
      <c r="H296" s="291"/>
      <c r="I296" s="291"/>
      <c r="J296" s="183"/>
      <c r="K296" s="185">
        <v>13.46</v>
      </c>
      <c r="L296" s="183"/>
      <c r="M296" s="183"/>
      <c r="N296" s="183"/>
      <c r="O296" s="183"/>
      <c r="P296" s="183"/>
      <c r="Q296" s="183"/>
      <c r="R296" s="186"/>
      <c r="T296" s="187"/>
      <c r="U296" s="183"/>
      <c r="V296" s="183"/>
      <c r="W296" s="183"/>
      <c r="X296" s="183"/>
      <c r="Y296" s="183"/>
      <c r="Z296" s="183"/>
      <c r="AA296" s="188"/>
      <c r="AT296" s="189" t="s">
        <v>160</v>
      </c>
      <c r="AU296" s="189" t="s">
        <v>103</v>
      </c>
      <c r="AV296" s="11" t="s">
        <v>103</v>
      </c>
      <c r="AW296" s="11" t="s">
        <v>38</v>
      </c>
      <c r="AX296" s="11" t="s">
        <v>80</v>
      </c>
      <c r="AY296" s="189" t="s">
        <v>152</v>
      </c>
    </row>
    <row r="297" spans="2:65" s="12" customFormat="1" ht="22.5" customHeight="1">
      <c r="B297" s="190"/>
      <c r="C297" s="191"/>
      <c r="D297" s="191"/>
      <c r="E297" s="192" t="s">
        <v>23</v>
      </c>
      <c r="F297" s="292" t="s">
        <v>169</v>
      </c>
      <c r="G297" s="293"/>
      <c r="H297" s="293"/>
      <c r="I297" s="293"/>
      <c r="J297" s="191"/>
      <c r="K297" s="193">
        <v>193.53200000000001</v>
      </c>
      <c r="L297" s="191"/>
      <c r="M297" s="191"/>
      <c r="N297" s="191"/>
      <c r="O297" s="191"/>
      <c r="P297" s="191"/>
      <c r="Q297" s="191"/>
      <c r="R297" s="194"/>
      <c r="T297" s="195"/>
      <c r="U297" s="191"/>
      <c r="V297" s="191"/>
      <c r="W297" s="191"/>
      <c r="X297" s="191"/>
      <c r="Y297" s="191"/>
      <c r="Z297" s="191"/>
      <c r="AA297" s="196"/>
      <c r="AT297" s="197" t="s">
        <v>160</v>
      </c>
      <c r="AU297" s="197" t="s">
        <v>103</v>
      </c>
      <c r="AV297" s="12" t="s">
        <v>157</v>
      </c>
      <c r="AW297" s="12" t="s">
        <v>38</v>
      </c>
      <c r="AX297" s="12" t="s">
        <v>25</v>
      </c>
      <c r="AY297" s="197" t="s">
        <v>152</v>
      </c>
    </row>
    <row r="298" spans="2:65" s="1" customFormat="1" ht="31.5" customHeight="1">
      <c r="B298" s="38"/>
      <c r="C298" s="167" t="s">
        <v>422</v>
      </c>
      <c r="D298" s="167" t="s">
        <v>153</v>
      </c>
      <c r="E298" s="168" t="s">
        <v>423</v>
      </c>
      <c r="F298" s="284" t="s">
        <v>424</v>
      </c>
      <c r="G298" s="284"/>
      <c r="H298" s="284"/>
      <c r="I298" s="284"/>
      <c r="J298" s="169" t="s">
        <v>156</v>
      </c>
      <c r="K298" s="170">
        <v>262.89</v>
      </c>
      <c r="L298" s="285">
        <v>0</v>
      </c>
      <c r="M298" s="286"/>
      <c r="N298" s="287">
        <f>ROUND(L298*K298,2)</f>
        <v>0</v>
      </c>
      <c r="O298" s="287"/>
      <c r="P298" s="287"/>
      <c r="Q298" s="287"/>
      <c r="R298" s="40"/>
      <c r="T298" s="171" t="s">
        <v>23</v>
      </c>
      <c r="U298" s="47" t="s">
        <v>45</v>
      </c>
      <c r="V298" s="39"/>
      <c r="W298" s="172">
        <f>V298*K298</f>
        <v>0</v>
      </c>
      <c r="X298" s="172">
        <v>0.25374000000000002</v>
      </c>
      <c r="Y298" s="172">
        <f>X298*K298</f>
        <v>66.705708600000008</v>
      </c>
      <c r="Z298" s="172">
        <v>0</v>
      </c>
      <c r="AA298" s="173">
        <f>Z298*K298</f>
        <v>0</v>
      </c>
      <c r="AR298" s="21" t="s">
        <v>157</v>
      </c>
      <c r="AT298" s="21" t="s">
        <v>153</v>
      </c>
      <c r="AU298" s="21" t="s">
        <v>103</v>
      </c>
      <c r="AY298" s="21" t="s">
        <v>152</v>
      </c>
      <c r="BE298" s="109">
        <f>IF(U298="základní",N298,0)</f>
        <v>0</v>
      </c>
      <c r="BF298" s="109">
        <f>IF(U298="snížená",N298,0)</f>
        <v>0</v>
      </c>
      <c r="BG298" s="109">
        <f>IF(U298="zákl. přenesená",N298,0)</f>
        <v>0</v>
      </c>
      <c r="BH298" s="109">
        <f>IF(U298="sníž. přenesená",N298,0)</f>
        <v>0</v>
      </c>
      <c r="BI298" s="109">
        <f>IF(U298="nulová",N298,0)</f>
        <v>0</v>
      </c>
      <c r="BJ298" s="21" t="s">
        <v>25</v>
      </c>
      <c r="BK298" s="109">
        <f>ROUND(L298*K298,2)</f>
        <v>0</v>
      </c>
      <c r="BL298" s="21" t="s">
        <v>157</v>
      </c>
      <c r="BM298" s="21" t="s">
        <v>425</v>
      </c>
    </row>
    <row r="299" spans="2:65" s="10" customFormat="1" ht="22.5" customHeight="1">
      <c r="B299" s="174"/>
      <c r="C299" s="175"/>
      <c r="D299" s="175"/>
      <c r="E299" s="176" t="s">
        <v>23</v>
      </c>
      <c r="F299" s="288" t="s">
        <v>426</v>
      </c>
      <c r="G299" s="289"/>
      <c r="H299" s="289"/>
      <c r="I299" s="289"/>
      <c r="J299" s="175"/>
      <c r="K299" s="177" t="s">
        <v>23</v>
      </c>
      <c r="L299" s="175"/>
      <c r="M299" s="175"/>
      <c r="N299" s="175"/>
      <c r="O299" s="175"/>
      <c r="P299" s="175"/>
      <c r="Q299" s="175"/>
      <c r="R299" s="178"/>
      <c r="T299" s="179"/>
      <c r="U299" s="175"/>
      <c r="V299" s="175"/>
      <c r="W299" s="175"/>
      <c r="X299" s="175"/>
      <c r="Y299" s="175"/>
      <c r="Z299" s="175"/>
      <c r="AA299" s="180"/>
      <c r="AT299" s="181" t="s">
        <v>160</v>
      </c>
      <c r="AU299" s="181" t="s">
        <v>103</v>
      </c>
      <c r="AV299" s="10" t="s">
        <v>25</v>
      </c>
      <c r="AW299" s="10" t="s">
        <v>38</v>
      </c>
      <c r="AX299" s="10" t="s">
        <v>80</v>
      </c>
      <c r="AY299" s="181" t="s">
        <v>152</v>
      </c>
    </row>
    <row r="300" spans="2:65" s="11" customFormat="1" ht="22.5" customHeight="1">
      <c r="B300" s="182"/>
      <c r="C300" s="183"/>
      <c r="D300" s="183"/>
      <c r="E300" s="184" t="s">
        <v>23</v>
      </c>
      <c r="F300" s="290" t="s">
        <v>427</v>
      </c>
      <c r="G300" s="291"/>
      <c r="H300" s="291"/>
      <c r="I300" s="291"/>
      <c r="J300" s="183"/>
      <c r="K300" s="185">
        <v>262.89</v>
      </c>
      <c r="L300" s="183"/>
      <c r="M300" s="183"/>
      <c r="N300" s="183"/>
      <c r="O300" s="183"/>
      <c r="P300" s="183"/>
      <c r="Q300" s="183"/>
      <c r="R300" s="186"/>
      <c r="T300" s="187"/>
      <c r="U300" s="183"/>
      <c r="V300" s="183"/>
      <c r="W300" s="183"/>
      <c r="X300" s="183"/>
      <c r="Y300" s="183"/>
      <c r="Z300" s="183"/>
      <c r="AA300" s="188"/>
      <c r="AT300" s="189" t="s">
        <v>160</v>
      </c>
      <c r="AU300" s="189" t="s">
        <v>103</v>
      </c>
      <c r="AV300" s="11" t="s">
        <v>103</v>
      </c>
      <c r="AW300" s="11" t="s">
        <v>38</v>
      </c>
      <c r="AX300" s="11" t="s">
        <v>25</v>
      </c>
      <c r="AY300" s="189" t="s">
        <v>152</v>
      </c>
    </row>
    <row r="301" spans="2:65" s="1" customFormat="1" ht="31.5" customHeight="1">
      <c r="B301" s="38"/>
      <c r="C301" s="167" t="s">
        <v>428</v>
      </c>
      <c r="D301" s="167" t="s">
        <v>153</v>
      </c>
      <c r="E301" s="168" t="s">
        <v>417</v>
      </c>
      <c r="F301" s="284" t="s">
        <v>418</v>
      </c>
      <c r="G301" s="284"/>
      <c r="H301" s="284"/>
      <c r="I301" s="284"/>
      <c r="J301" s="169" t="s">
        <v>156</v>
      </c>
      <c r="K301" s="170">
        <v>13.177</v>
      </c>
      <c r="L301" s="285">
        <v>0</v>
      </c>
      <c r="M301" s="286"/>
      <c r="N301" s="287">
        <f>ROUND(L301*K301,2)</f>
        <v>0</v>
      </c>
      <c r="O301" s="287"/>
      <c r="P301" s="287"/>
      <c r="Q301" s="287"/>
      <c r="R301" s="40"/>
      <c r="T301" s="171" t="s">
        <v>23</v>
      </c>
      <c r="U301" s="47" t="s">
        <v>45</v>
      </c>
      <c r="V301" s="39"/>
      <c r="W301" s="172">
        <f>V301*K301</f>
        <v>0</v>
      </c>
      <c r="X301" s="172">
        <v>0.19694999999999999</v>
      </c>
      <c r="Y301" s="172">
        <f>X301*K301</f>
        <v>2.5952101499999998</v>
      </c>
      <c r="Z301" s="172">
        <v>0</v>
      </c>
      <c r="AA301" s="173">
        <f>Z301*K301</f>
        <v>0</v>
      </c>
      <c r="AR301" s="21" t="s">
        <v>157</v>
      </c>
      <c r="AT301" s="21" t="s">
        <v>153</v>
      </c>
      <c r="AU301" s="21" t="s">
        <v>103</v>
      </c>
      <c r="AY301" s="21" t="s">
        <v>152</v>
      </c>
      <c r="BE301" s="109">
        <f>IF(U301="základní",N301,0)</f>
        <v>0</v>
      </c>
      <c r="BF301" s="109">
        <f>IF(U301="snížená",N301,0)</f>
        <v>0</v>
      </c>
      <c r="BG301" s="109">
        <f>IF(U301="zákl. přenesená",N301,0)</f>
        <v>0</v>
      </c>
      <c r="BH301" s="109">
        <f>IF(U301="sníž. přenesená",N301,0)</f>
        <v>0</v>
      </c>
      <c r="BI301" s="109">
        <f>IF(U301="nulová",N301,0)</f>
        <v>0</v>
      </c>
      <c r="BJ301" s="21" t="s">
        <v>25</v>
      </c>
      <c r="BK301" s="109">
        <f>ROUND(L301*K301,2)</f>
        <v>0</v>
      </c>
      <c r="BL301" s="21" t="s">
        <v>157</v>
      </c>
      <c r="BM301" s="21" t="s">
        <v>429</v>
      </c>
    </row>
    <row r="302" spans="2:65" s="10" customFormat="1" ht="22.5" customHeight="1">
      <c r="B302" s="174"/>
      <c r="C302" s="175"/>
      <c r="D302" s="175"/>
      <c r="E302" s="176" t="s">
        <v>23</v>
      </c>
      <c r="F302" s="288" t="s">
        <v>430</v>
      </c>
      <c r="G302" s="289"/>
      <c r="H302" s="289"/>
      <c r="I302" s="289"/>
      <c r="J302" s="175"/>
      <c r="K302" s="177" t="s">
        <v>23</v>
      </c>
      <c r="L302" s="175"/>
      <c r="M302" s="175"/>
      <c r="N302" s="175"/>
      <c r="O302" s="175"/>
      <c r="P302" s="175"/>
      <c r="Q302" s="175"/>
      <c r="R302" s="178"/>
      <c r="T302" s="179"/>
      <c r="U302" s="175"/>
      <c r="V302" s="175"/>
      <c r="W302" s="175"/>
      <c r="X302" s="175"/>
      <c r="Y302" s="175"/>
      <c r="Z302" s="175"/>
      <c r="AA302" s="180"/>
      <c r="AT302" s="181" t="s">
        <v>160</v>
      </c>
      <c r="AU302" s="181" t="s">
        <v>103</v>
      </c>
      <c r="AV302" s="10" t="s">
        <v>25</v>
      </c>
      <c r="AW302" s="10" t="s">
        <v>38</v>
      </c>
      <c r="AX302" s="10" t="s">
        <v>80</v>
      </c>
      <c r="AY302" s="181" t="s">
        <v>152</v>
      </c>
    </row>
    <row r="303" spans="2:65" s="11" customFormat="1" ht="22.5" customHeight="1">
      <c r="B303" s="182"/>
      <c r="C303" s="183"/>
      <c r="D303" s="183"/>
      <c r="E303" s="184" t="s">
        <v>23</v>
      </c>
      <c r="F303" s="290" t="s">
        <v>431</v>
      </c>
      <c r="G303" s="291"/>
      <c r="H303" s="291"/>
      <c r="I303" s="291"/>
      <c r="J303" s="183"/>
      <c r="K303" s="185">
        <v>5.4</v>
      </c>
      <c r="L303" s="183"/>
      <c r="M303" s="183"/>
      <c r="N303" s="183"/>
      <c r="O303" s="183"/>
      <c r="P303" s="183"/>
      <c r="Q303" s="183"/>
      <c r="R303" s="186"/>
      <c r="T303" s="187"/>
      <c r="U303" s="183"/>
      <c r="V303" s="183"/>
      <c r="W303" s="183"/>
      <c r="X303" s="183"/>
      <c r="Y303" s="183"/>
      <c r="Z303" s="183"/>
      <c r="AA303" s="188"/>
      <c r="AT303" s="189" t="s">
        <v>160</v>
      </c>
      <c r="AU303" s="189" t="s">
        <v>103</v>
      </c>
      <c r="AV303" s="11" t="s">
        <v>103</v>
      </c>
      <c r="AW303" s="11" t="s">
        <v>38</v>
      </c>
      <c r="AX303" s="11" t="s">
        <v>80</v>
      </c>
      <c r="AY303" s="189" t="s">
        <v>152</v>
      </c>
    </row>
    <row r="304" spans="2:65" s="11" customFormat="1" ht="22.5" customHeight="1">
      <c r="B304" s="182"/>
      <c r="C304" s="183"/>
      <c r="D304" s="183"/>
      <c r="E304" s="184" t="s">
        <v>23</v>
      </c>
      <c r="F304" s="290" t="s">
        <v>432</v>
      </c>
      <c r="G304" s="291"/>
      <c r="H304" s="291"/>
      <c r="I304" s="291"/>
      <c r="J304" s="183"/>
      <c r="K304" s="185">
        <v>4.4660000000000002</v>
      </c>
      <c r="L304" s="183"/>
      <c r="M304" s="183"/>
      <c r="N304" s="183"/>
      <c r="O304" s="183"/>
      <c r="P304" s="183"/>
      <c r="Q304" s="183"/>
      <c r="R304" s="186"/>
      <c r="T304" s="187"/>
      <c r="U304" s="183"/>
      <c r="V304" s="183"/>
      <c r="W304" s="183"/>
      <c r="X304" s="183"/>
      <c r="Y304" s="183"/>
      <c r="Z304" s="183"/>
      <c r="AA304" s="188"/>
      <c r="AT304" s="189" t="s">
        <v>160</v>
      </c>
      <c r="AU304" s="189" t="s">
        <v>103</v>
      </c>
      <c r="AV304" s="11" t="s">
        <v>103</v>
      </c>
      <c r="AW304" s="11" t="s">
        <v>38</v>
      </c>
      <c r="AX304" s="11" t="s">
        <v>80</v>
      </c>
      <c r="AY304" s="189" t="s">
        <v>152</v>
      </c>
    </row>
    <row r="305" spans="2:65" s="11" customFormat="1" ht="22.5" customHeight="1">
      <c r="B305" s="182"/>
      <c r="C305" s="183"/>
      <c r="D305" s="183"/>
      <c r="E305" s="184" t="s">
        <v>23</v>
      </c>
      <c r="F305" s="290" t="s">
        <v>433</v>
      </c>
      <c r="G305" s="291"/>
      <c r="H305" s="291"/>
      <c r="I305" s="291"/>
      <c r="J305" s="183"/>
      <c r="K305" s="185">
        <v>3.3109999999999999</v>
      </c>
      <c r="L305" s="183"/>
      <c r="M305" s="183"/>
      <c r="N305" s="183"/>
      <c r="O305" s="183"/>
      <c r="P305" s="183"/>
      <c r="Q305" s="183"/>
      <c r="R305" s="186"/>
      <c r="T305" s="187"/>
      <c r="U305" s="183"/>
      <c r="V305" s="183"/>
      <c r="W305" s="183"/>
      <c r="X305" s="183"/>
      <c r="Y305" s="183"/>
      <c r="Z305" s="183"/>
      <c r="AA305" s="188"/>
      <c r="AT305" s="189" t="s">
        <v>160</v>
      </c>
      <c r="AU305" s="189" t="s">
        <v>103</v>
      </c>
      <c r="AV305" s="11" t="s">
        <v>103</v>
      </c>
      <c r="AW305" s="11" t="s">
        <v>38</v>
      </c>
      <c r="AX305" s="11" t="s">
        <v>80</v>
      </c>
      <c r="AY305" s="189" t="s">
        <v>152</v>
      </c>
    </row>
    <row r="306" spans="2:65" s="12" customFormat="1" ht="22.5" customHeight="1">
      <c r="B306" s="190"/>
      <c r="C306" s="191"/>
      <c r="D306" s="191"/>
      <c r="E306" s="192" t="s">
        <v>23</v>
      </c>
      <c r="F306" s="292" t="s">
        <v>169</v>
      </c>
      <c r="G306" s="293"/>
      <c r="H306" s="293"/>
      <c r="I306" s="293"/>
      <c r="J306" s="191"/>
      <c r="K306" s="193">
        <v>13.177</v>
      </c>
      <c r="L306" s="191"/>
      <c r="M306" s="191"/>
      <c r="N306" s="191"/>
      <c r="O306" s="191"/>
      <c r="P306" s="191"/>
      <c r="Q306" s="191"/>
      <c r="R306" s="194"/>
      <c r="T306" s="195"/>
      <c r="U306" s="191"/>
      <c r="V306" s="191"/>
      <c r="W306" s="191"/>
      <c r="X306" s="191"/>
      <c r="Y306" s="191"/>
      <c r="Z306" s="191"/>
      <c r="AA306" s="196"/>
      <c r="AT306" s="197" t="s">
        <v>160</v>
      </c>
      <c r="AU306" s="197" t="s">
        <v>103</v>
      </c>
      <c r="AV306" s="12" t="s">
        <v>157</v>
      </c>
      <c r="AW306" s="12" t="s">
        <v>38</v>
      </c>
      <c r="AX306" s="12" t="s">
        <v>25</v>
      </c>
      <c r="AY306" s="197" t="s">
        <v>152</v>
      </c>
    </row>
    <row r="307" spans="2:65" s="1" customFormat="1" ht="31.5" customHeight="1">
      <c r="B307" s="38"/>
      <c r="C307" s="167" t="s">
        <v>434</v>
      </c>
      <c r="D307" s="167" t="s">
        <v>153</v>
      </c>
      <c r="E307" s="168" t="s">
        <v>435</v>
      </c>
      <c r="F307" s="284" t="s">
        <v>436</v>
      </c>
      <c r="G307" s="284"/>
      <c r="H307" s="284"/>
      <c r="I307" s="284"/>
      <c r="J307" s="169" t="s">
        <v>156</v>
      </c>
      <c r="K307" s="170">
        <v>12.151999999999999</v>
      </c>
      <c r="L307" s="285">
        <v>0</v>
      </c>
      <c r="M307" s="286"/>
      <c r="N307" s="287">
        <f>ROUND(L307*K307,2)</f>
        <v>0</v>
      </c>
      <c r="O307" s="287"/>
      <c r="P307" s="287"/>
      <c r="Q307" s="287"/>
      <c r="R307" s="40"/>
      <c r="T307" s="171" t="s">
        <v>23</v>
      </c>
      <c r="U307" s="47" t="s">
        <v>45</v>
      </c>
      <c r="V307" s="39"/>
      <c r="W307" s="172">
        <f>V307*K307</f>
        <v>0</v>
      </c>
      <c r="X307" s="172">
        <v>0.21587999999999999</v>
      </c>
      <c r="Y307" s="172">
        <f>X307*K307</f>
        <v>2.6233737599999998</v>
      </c>
      <c r="Z307" s="172">
        <v>0</v>
      </c>
      <c r="AA307" s="173">
        <f>Z307*K307</f>
        <v>0</v>
      </c>
      <c r="AR307" s="21" t="s">
        <v>157</v>
      </c>
      <c r="AT307" s="21" t="s">
        <v>153</v>
      </c>
      <c r="AU307" s="21" t="s">
        <v>103</v>
      </c>
      <c r="AY307" s="21" t="s">
        <v>152</v>
      </c>
      <c r="BE307" s="109">
        <f>IF(U307="základní",N307,0)</f>
        <v>0</v>
      </c>
      <c r="BF307" s="109">
        <f>IF(U307="snížená",N307,0)</f>
        <v>0</v>
      </c>
      <c r="BG307" s="109">
        <f>IF(U307="zákl. přenesená",N307,0)</f>
        <v>0</v>
      </c>
      <c r="BH307" s="109">
        <f>IF(U307="sníž. přenesená",N307,0)</f>
        <v>0</v>
      </c>
      <c r="BI307" s="109">
        <f>IF(U307="nulová",N307,0)</f>
        <v>0</v>
      </c>
      <c r="BJ307" s="21" t="s">
        <v>25</v>
      </c>
      <c r="BK307" s="109">
        <f>ROUND(L307*K307,2)</f>
        <v>0</v>
      </c>
      <c r="BL307" s="21" t="s">
        <v>157</v>
      </c>
      <c r="BM307" s="21" t="s">
        <v>437</v>
      </c>
    </row>
    <row r="308" spans="2:65" s="10" customFormat="1" ht="22.5" customHeight="1">
      <c r="B308" s="174"/>
      <c r="C308" s="175"/>
      <c r="D308" s="175"/>
      <c r="E308" s="176" t="s">
        <v>23</v>
      </c>
      <c r="F308" s="288" t="s">
        <v>438</v>
      </c>
      <c r="G308" s="289"/>
      <c r="H308" s="289"/>
      <c r="I308" s="289"/>
      <c r="J308" s="175"/>
      <c r="K308" s="177" t="s">
        <v>23</v>
      </c>
      <c r="L308" s="175"/>
      <c r="M308" s="175"/>
      <c r="N308" s="175"/>
      <c r="O308" s="175"/>
      <c r="P308" s="175"/>
      <c r="Q308" s="175"/>
      <c r="R308" s="178"/>
      <c r="T308" s="179"/>
      <c r="U308" s="175"/>
      <c r="V308" s="175"/>
      <c r="W308" s="175"/>
      <c r="X308" s="175"/>
      <c r="Y308" s="175"/>
      <c r="Z308" s="175"/>
      <c r="AA308" s="180"/>
      <c r="AT308" s="181" t="s">
        <v>160</v>
      </c>
      <c r="AU308" s="181" t="s">
        <v>103</v>
      </c>
      <c r="AV308" s="10" t="s">
        <v>25</v>
      </c>
      <c r="AW308" s="10" t="s">
        <v>38</v>
      </c>
      <c r="AX308" s="10" t="s">
        <v>80</v>
      </c>
      <c r="AY308" s="181" t="s">
        <v>152</v>
      </c>
    </row>
    <row r="309" spans="2:65" s="11" customFormat="1" ht="22.5" customHeight="1">
      <c r="B309" s="182"/>
      <c r="C309" s="183"/>
      <c r="D309" s="183"/>
      <c r="E309" s="184" t="s">
        <v>23</v>
      </c>
      <c r="F309" s="290" t="s">
        <v>439</v>
      </c>
      <c r="G309" s="291"/>
      <c r="H309" s="291"/>
      <c r="I309" s="291"/>
      <c r="J309" s="183"/>
      <c r="K309" s="185">
        <v>5.8940000000000001</v>
      </c>
      <c r="L309" s="183"/>
      <c r="M309" s="183"/>
      <c r="N309" s="183"/>
      <c r="O309" s="183"/>
      <c r="P309" s="183"/>
      <c r="Q309" s="183"/>
      <c r="R309" s="186"/>
      <c r="T309" s="187"/>
      <c r="U309" s="183"/>
      <c r="V309" s="183"/>
      <c r="W309" s="183"/>
      <c r="X309" s="183"/>
      <c r="Y309" s="183"/>
      <c r="Z309" s="183"/>
      <c r="AA309" s="188"/>
      <c r="AT309" s="189" t="s">
        <v>160</v>
      </c>
      <c r="AU309" s="189" t="s">
        <v>103</v>
      </c>
      <c r="AV309" s="11" t="s">
        <v>103</v>
      </c>
      <c r="AW309" s="11" t="s">
        <v>38</v>
      </c>
      <c r="AX309" s="11" t="s">
        <v>80</v>
      </c>
      <c r="AY309" s="189" t="s">
        <v>152</v>
      </c>
    </row>
    <row r="310" spans="2:65" s="11" customFormat="1" ht="22.5" customHeight="1">
      <c r="B310" s="182"/>
      <c r="C310" s="183"/>
      <c r="D310" s="183"/>
      <c r="E310" s="184" t="s">
        <v>23</v>
      </c>
      <c r="F310" s="290" t="s">
        <v>440</v>
      </c>
      <c r="G310" s="291"/>
      <c r="H310" s="291"/>
      <c r="I310" s="291"/>
      <c r="J310" s="183"/>
      <c r="K310" s="185">
        <v>6.258</v>
      </c>
      <c r="L310" s="183"/>
      <c r="M310" s="183"/>
      <c r="N310" s="183"/>
      <c r="O310" s="183"/>
      <c r="P310" s="183"/>
      <c r="Q310" s="183"/>
      <c r="R310" s="186"/>
      <c r="T310" s="187"/>
      <c r="U310" s="183"/>
      <c r="V310" s="183"/>
      <c r="W310" s="183"/>
      <c r="X310" s="183"/>
      <c r="Y310" s="183"/>
      <c r="Z310" s="183"/>
      <c r="AA310" s="188"/>
      <c r="AT310" s="189" t="s">
        <v>160</v>
      </c>
      <c r="AU310" s="189" t="s">
        <v>103</v>
      </c>
      <c r="AV310" s="11" t="s">
        <v>103</v>
      </c>
      <c r="AW310" s="11" t="s">
        <v>38</v>
      </c>
      <c r="AX310" s="11" t="s">
        <v>80</v>
      </c>
      <c r="AY310" s="189" t="s">
        <v>152</v>
      </c>
    </row>
    <row r="311" spans="2:65" s="12" customFormat="1" ht="22.5" customHeight="1">
      <c r="B311" s="190"/>
      <c r="C311" s="191"/>
      <c r="D311" s="191"/>
      <c r="E311" s="192" t="s">
        <v>23</v>
      </c>
      <c r="F311" s="292" t="s">
        <v>169</v>
      </c>
      <c r="G311" s="293"/>
      <c r="H311" s="293"/>
      <c r="I311" s="293"/>
      <c r="J311" s="191"/>
      <c r="K311" s="193">
        <v>12.151999999999999</v>
      </c>
      <c r="L311" s="191"/>
      <c r="M311" s="191"/>
      <c r="N311" s="191"/>
      <c r="O311" s="191"/>
      <c r="P311" s="191"/>
      <c r="Q311" s="191"/>
      <c r="R311" s="194"/>
      <c r="T311" s="195"/>
      <c r="U311" s="191"/>
      <c r="V311" s="191"/>
      <c r="W311" s="191"/>
      <c r="X311" s="191"/>
      <c r="Y311" s="191"/>
      <c r="Z311" s="191"/>
      <c r="AA311" s="196"/>
      <c r="AT311" s="197" t="s">
        <v>160</v>
      </c>
      <c r="AU311" s="197" t="s">
        <v>103</v>
      </c>
      <c r="AV311" s="12" t="s">
        <v>157</v>
      </c>
      <c r="AW311" s="12" t="s">
        <v>38</v>
      </c>
      <c r="AX311" s="12" t="s">
        <v>25</v>
      </c>
      <c r="AY311" s="197" t="s">
        <v>152</v>
      </c>
    </row>
    <row r="312" spans="2:65" s="1" customFormat="1" ht="31.5" customHeight="1">
      <c r="B312" s="38"/>
      <c r="C312" s="167" t="s">
        <v>441</v>
      </c>
      <c r="D312" s="167" t="s">
        <v>153</v>
      </c>
      <c r="E312" s="168" t="s">
        <v>442</v>
      </c>
      <c r="F312" s="284" t="s">
        <v>443</v>
      </c>
      <c r="G312" s="284"/>
      <c r="H312" s="284"/>
      <c r="I312" s="284"/>
      <c r="J312" s="169" t="s">
        <v>156</v>
      </c>
      <c r="K312" s="170">
        <v>36.543999999999997</v>
      </c>
      <c r="L312" s="285">
        <v>0</v>
      </c>
      <c r="M312" s="286"/>
      <c r="N312" s="287">
        <f>ROUND(L312*K312,2)</f>
        <v>0</v>
      </c>
      <c r="O312" s="287"/>
      <c r="P312" s="287"/>
      <c r="Q312" s="287"/>
      <c r="R312" s="40"/>
      <c r="T312" s="171" t="s">
        <v>23</v>
      </c>
      <c r="U312" s="47" t="s">
        <v>45</v>
      </c>
      <c r="V312" s="39"/>
      <c r="W312" s="172">
        <f>V312*K312</f>
        <v>0</v>
      </c>
      <c r="X312" s="172">
        <v>0.29160000000000003</v>
      </c>
      <c r="Y312" s="172">
        <f>X312*K312</f>
        <v>10.6562304</v>
      </c>
      <c r="Z312" s="172">
        <v>0</v>
      </c>
      <c r="AA312" s="173">
        <f>Z312*K312</f>
        <v>0</v>
      </c>
      <c r="AR312" s="21" t="s">
        <v>157</v>
      </c>
      <c r="AT312" s="21" t="s">
        <v>153</v>
      </c>
      <c r="AU312" s="21" t="s">
        <v>103</v>
      </c>
      <c r="AY312" s="21" t="s">
        <v>152</v>
      </c>
      <c r="BE312" s="109">
        <f>IF(U312="základní",N312,0)</f>
        <v>0</v>
      </c>
      <c r="BF312" s="109">
        <f>IF(U312="snížená",N312,0)</f>
        <v>0</v>
      </c>
      <c r="BG312" s="109">
        <f>IF(U312="zákl. přenesená",N312,0)</f>
        <v>0</v>
      </c>
      <c r="BH312" s="109">
        <f>IF(U312="sníž. přenesená",N312,0)</f>
        <v>0</v>
      </c>
      <c r="BI312" s="109">
        <f>IF(U312="nulová",N312,0)</f>
        <v>0</v>
      </c>
      <c r="BJ312" s="21" t="s">
        <v>25</v>
      </c>
      <c r="BK312" s="109">
        <f>ROUND(L312*K312,2)</f>
        <v>0</v>
      </c>
      <c r="BL312" s="21" t="s">
        <v>157</v>
      </c>
      <c r="BM312" s="21" t="s">
        <v>444</v>
      </c>
    </row>
    <row r="313" spans="2:65" s="10" customFormat="1" ht="22.5" customHeight="1">
      <c r="B313" s="174"/>
      <c r="C313" s="175"/>
      <c r="D313" s="175"/>
      <c r="E313" s="176" t="s">
        <v>23</v>
      </c>
      <c r="F313" s="288" t="s">
        <v>445</v>
      </c>
      <c r="G313" s="289"/>
      <c r="H313" s="289"/>
      <c r="I313" s="289"/>
      <c r="J313" s="175"/>
      <c r="K313" s="177" t="s">
        <v>23</v>
      </c>
      <c r="L313" s="175"/>
      <c r="M313" s="175"/>
      <c r="N313" s="175"/>
      <c r="O313" s="175"/>
      <c r="P313" s="175"/>
      <c r="Q313" s="175"/>
      <c r="R313" s="178"/>
      <c r="T313" s="179"/>
      <c r="U313" s="175"/>
      <c r="V313" s="175"/>
      <c r="W313" s="175"/>
      <c r="X313" s="175"/>
      <c r="Y313" s="175"/>
      <c r="Z313" s="175"/>
      <c r="AA313" s="180"/>
      <c r="AT313" s="181" t="s">
        <v>160</v>
      </c>
      <c r="AU313" s="181" t="s">
        <v>103</v>
      </c>
      <c r="AV313" s="10" t="s">
        <v>25</v>
      </c>
      <c r="AW313" s="10" t="s">
        <v>38</v>
      </c>
      <c r="AX313" s="10" t="s">
        <v>80</v>
      </c>
      <c r="AY313" s="181" t="s">
        <v>152</v>
      </c>
    </row>
    <row r="314" spans="2:65" s="10" customFormat="1" ht="22.5" customHeight="1">
      <c r="B314" s="174"/>
      <c r="C314" s="175"/>
      <c r="D314" s="175"/>
      <c r="E314" s="176" t="s">
        <v>23</v>
      </c>
      <c r="F314" s="296" t="s">
        <v>446</v>
      </c>
      <c r="G314" s="297"/>
      <c r="H314" s="297"/>
      <c r="I314" s="297"/>
      <c r="J314" s="175"/>
      <c r="K314" s="177" t="s">
        <v>23</v>
      </c>
      <c r="L314" s="175"/>
      <c r="M314" s="175"/>
      <c r="N314" s="175"/>
      <c r="O314" s="175"/>
      <c r="P314" s="175"/>
      <c r="Q314" s="175"/>
      <c r="R314" s="178"/>
      <c r="T314" s="179"/>
      <c r="U314" s="175"/>
      <c r="V314" s="175"/>
      <c r="W314" s="175"/>
      <c r="X314" s="175"/>
      <c r="Y314" s="175"/>
      <c r="Z314" s="175"/>
      <c r="AA314" s="180"/>
      <c r="AT314" s="181" t="s">
        <v>160</v>
      </c>
      <c r="AU314" s="181" t="s">
        <v>103</v>
      </c>
      <c r="AV314" s="10" t="s">
        <v>25</v>
      </c>
      <c r="AW314" s="10" t="s">
        <v>38</v>
      </c>
      <c r="AX314" s="10" t="s">
        <v>80</v>
      </c>
      <c r="AY314" s="181" t="s">
        <v>152</v>
      </c>
    </row>
    <row r="315" spans="2:65" s="11" customFormat="1" ht="22.5" customHeight="1">
      <c r="B315" s="182"/>
      <c r="C315" s="183"/>
      <c r="D315" s="183"/>
      <c r="E315" s="184" t="s">
        <v>23</v>
      </c>
      <c r="F315" s="290" t="s">
        <v>447</v>
      </c>
      <c r="G315" s="291"/>
      <c r="H315" s="291"/>
      <c r="I315" s="291"/>
      <c r="J315" s="183"/>
      <c r="K315" s="185">
        <v>9.6240000000000006</v>
      </c>
      <c r="L315" s="183"/>
      <c r="M315" s="183"/>
      <c r="N315" s="183"/>
      <c r="O315" s="183"/>
      <c r="P315" s="183"/>
      <c r="Q315" s="183"/>
      <c r="R315" s="186"/>
      <c r="T315" s="187"/>
      <c r="U315" s="183"/>
      <c r="V315" s="183"/>
      <c r="W315" s="183"/>
      <c r="X315" s="183"/>
      <c r="Y315" s="183"/>
      <c r="Z315" s="183"/>
      <c r="AA315" s="188"/>
      <c r="AT315" s="189" t="s">
        <v>160</v>
      </c>
      <c r="AU315" s="189" t="s">
        <v>103</v>
      </c>
      <c r="AV315" s="11" t="s">
        <v>103</v>
      </c>
      <c r="AW315" s="11" t="s">
        <v>38</v>
      </c>
      <c r="AX315" s="11" t="s">
        <v>80</v>
      </c>
      <c r="AY315" s="189" t="s">
        <v>152</v>
      </c>
    </row>
    <row r="316" spans="2:65" s="11" customFormat="1" ht="22.5" customHeight="1">
      <c r="B316" s="182"/>
      <c r="C316" s="183"/>
      <c r="D316" s="183"/>
      <c r="E316" s="184" t="s">
        <v>23</v>
      </c>
      <c r="F316" s="290" t="s">
        <v>448</v>
      </c>
      <c r="G316" s="291"/>
      <c r="H316" s="291"/>
      <c r="I316" s="291"/>
      <c r="J316" s="183"/>
      <c r="K316" s="185">
        <v>26.92</v>
      </c>
      <c r="L316" s="183"/>
      <c r="M316" s="183"/>
      <c r="N316" s="183"/>
      <c r="O316" s="183"/>
      <c r="P316" s="183"/>
      <c r="Q316" s="183"/>
      <c r="R316" s="186"/>
      <c r="T316" s="187"/>
      <c r="U316" s="183"/>
      <c r="V316" s="183"/>
      <c r="W316" s="183"/>
      <c r="X316" s="183"/>
      <c r="Y316" s="183"/>
      <c r="Z316" s="183"/>
      <c r="AA316" s="188"/>
      <c r="AT316" s="189" t="s">
        <v>160</v>
      </c>
      <c r="AU316" s="189" t="s">
        <v>103</v>
      </c>
      <c r="AV316" s="11" t="s">
        <v>103</v>
      </c>
      <c r="AW316" s="11" t="s">
        <v>38</v>
      </c>
      <c r="AX316" s="11" t="s">
        <v>80</v>
      </c>
      <c r="AY316" s="189" t="s">
        <v>152</v>
      </c>
    </row>
    <row r="317" spans="2:65" s="12" customFormat="1" ht="22.5" customHeight="1">
      <c r="B317" s="190"/>
      <c r="C317" s="191"/>
      <c r="D317" s="191"/>
      <c r="E317" s="192" t="s">
        <v>23</v>
      </c>
      <c r="F317" s="292" t="s">
        <v>169</v>
      </c>
      <c r="G317" s="293"/>
      <c r="H317" s="293"/>
      <c r="I317" s="293"/>
      <c r="J317" s="191"/>
      <c r="K317" s="193">
        <v>36.543999999999997</v>
      </c>
      <c r="L317" s="191"/>
      <c r="M317" s="191"/>
      <c r="N317" s="191"/>
      <c r="O317" s="191"/>
      <c r="P317" s="191"/>
      <c r="Q317" s="191"/>
      <c r="R317" s="194"/>
      <c r="T317" s="195"/>
      <c r="U317" s="191"/>
      <c r="V317" s="191"/>
      <c r="W317" s="191"/>
      <c r="X317" s="191"/>
      <c r="Y317" s="191"/>
      <c r="Z317" s="191"/>
      <c r="AA317" s="196"/>
      <c r="AT317" s="197" t="s">
        <v>160</v>
      </c>
      <c r="AU317" s="197" t="s">
        <v>103</v>
      </c>
      <c r="AV317" s="12" t="s">
        <v>157</v>
      </c>
      <c r="AW317" s="12" t="s">
        <v>38</v>
      </c>
      <c r="AX317" s="12" t="s">
        <v>25</v>
      </c>
      <c r="AY317" s="197" t="s">
        <v>152</v>
      </c>
    </row>
    <row r="318" spans="2:65" s="9" customFormat="1" ht="29.85" customHeight="1">
      <c r="B318" s="156"/>
      <c r="C318" s="157"/>
      <c r="D318" s="166" t="s">
        <v>120</v>
      </c>
      <c r="E318" s="166"/>
      <c r="F318" s="166"/>
      <c r="G318" s="166"/>
      <c r="H318" s="166"/>
      <c r="I318" s="166"/>
      <c r="J318" s="166"/>
      <c r="K318" s="166"/>
      <c r="L318" s="166"/>
      <c r="M318" s="166"/>
      <c r="N318" s="309">
        <f>BK318</f>
        <v>0</v>
      </c>
      <c r="O318" s="310"/>
      <c r="P318" s="310"/>
      <c r="Q318" s="310"/>
      <c r="R318" s="159"/>
      <c r="T318" s="160"/>
      <c r="U318" s="157"/>
      <c r="V318" s="157"/>
      <c r="W318" s="161">
        <f>SUM(W319:W334)</f>
        <v>0</v>
      </c>
      <c r="X318" s="157"/>
      <c r="Y318" s="161">
        <f>SUM(Y319:Y334)</f>
        <v>4.6051865400000001</v>
      </c>
      <c r="Z318" s="157"/>
      <c r="AA318" s="162">
        <f>SUM(AA319:AA334)</f>
        <v>0</v>
      </c>
      <c r="AR318" s="163" t="s">
        <v>25</v>
      </c>
      <c r="AT318" s="164" t="s">
        <v>79</v>
      </c>
      <c r="AU318" s="164" t="s">
        <v>25</v>
      </c>
      <c r="AY318" s="163" t="s">
        <v>152</v>
      </c>
      <c r="BK318" s="165">
        <f>SUM(BK319:BK334)</f>
        <v>0</v>
      </c>
    </row>
    <row r="319" spans="2:65" s="1" customFormat="1" ht="31.5" customHeight="1">
      <c r="B319" s="38"/>
      <c r="C319" s="167" t="s">
        <v>449</v>
      </c>
      <c r="D319" s="167" t="s">
        <v>153</v>
      </c>
      <c r="E319" s="168" t="s">
        <v>450</v>
      </c>
      <c r="F319" s="284" t="s">
        <v>451</v>
      </c>
      <c r="G319" s="284"/>
      <c r="H319" s="284"/>
      <c r="I319" s="284"/>
      <c r="J319" s="169" t="s">
        <v>156</v>
      </c>
      <c r="K319" s="170">
        <v>18.108000000000001</v>
      </c>
      <c r="L319" s="285">
        <v>0</v>
      </c>
      <c r="M319" s="286"/>
      <c r="N319" s="287">
        <f>ROUND(L319*K319,2)</f>
        <v>0</v>
      </c>
      <c r="O319" s="287"/>
      <c r="P319" s="287"/>
      <c r="Q319" s="287"/>
      <c r="R319" s="40"/>
      <c r="T319" s="171" t="s">
        <v>23</v>
      </c>
      <c r="U319" s="47" t="s">
        <v>45</v>
      </c>
      <c r="V319" s="39"/>
      <c r="W319" s="172">
        <f>V319*K319</f>
        <v>0</v>
      </c>
      <c r="X319" s="172">
        <v>0.1837</v>
      </c>
      <c r="Y319" s="172">
        <f>X319*K319</f>
        <v>3.3264396000000001</v>
      </c>
      <c r="Z319" s="172">
        <v>0</v>
      </c>
      <c r="AA319" s="173">
        <f>Z319*K319</f>
        <v>0</v>
      </c>
      <c r="AR319" s="21" t="s">
        <v>157</v>
      </c>
      <c r="AT319" s="21" t="s">
        <v>153</v>
      </c>
      <c r="AU319" s="21" t="s">
        <v>103</v>
      </c>
      <c r="AY319" s="21" t="s">
        <v>152</v>
      </c>
      <c r="BE319" s="109">
        <f>IF(U319="základní",N319,0)</f>
        <v>0</v>
      </c>
      <c r="BF319" s="109">
        <f>IF(U319="snížená",N319,0)</f>
        <v>0</v>
      </c>
      <c r="BG319" s="109">
        <f>IF(U319="zákl. přenesená",N319,0)</f>
        <v>0</v>
      </c>
      <c r="BH319" s="109">
        <f>IF(U319="sníž. přenesená",N319,0)</f>
        <v>0</v>
      </c>
      <c r="BI319" s="109">
        <f>IF(U319="nulová",N319,0)</f>
        <v>0</v>
      </c>
      <c r="BJ319" s="21" t="s">
        <v>25</v>
      </c>
      <c r="BK319" s="109">
        <f>ROUND(L319*K319,2)</f>
        <v>0</v>
      </c>
      <c r="BL319" s="21" t="s">
        <v>157</v>
      </c>
      <c r="BM319" s="21" t="s">
        <v>452</v>
      </c>
    </row>
    <row r="320" spans="2:65" s="11" customFormat="1" ht="22.5" customHeight="1">
      <c r="B320" s="182"/>
      <c r="C320" s="183"/>
      <c r="D320" s="183"/>
      <c r="E320" s="184" t="s">
        <v>23</v>
      </c>
      <c r="F320" s="294" t="s">
        <v>259</v>
      </c>
      <c r="G320" s="295"/>
      <c r="H320" s="295"/>
      <c r="I320" s="295"/>
      <c r="J320" s="183"/>
      <c r="K320" s="185">
        <v>3.3250000000000002</v>
      </c>
      <c r="L320" s="183"/>
      <c r="M320" s="183"/>
      <c r="N320" s="183"/>
      <c r="O320" s="183"/>
      <c r="P320" s="183"/>
      <c r="Q320" s="183"/>
      <c r="R320" s="186"/>
      <c r="T320" s="187"/>
      <c r="U320" s="183"/>
      <c r="V320" s="183"/>
      <c r="W320" s="183"/>
      <c r="X320" s="183"/>
      <c r="Y320" s="183"/>
      <c r="Z320" s="183"/>
      <c r="AA320" s="188"/>
      <c r="AT320" s="189" t="s">
        <v>160</v>
      </c>
      <c r="AU320" s="189" t="s">
        <v>103</v>
      </c>
      <c r="AV320" s="11" t="s">
        <v>103</v>
      </c>
      <c r="AW320" s="11" t="s">
        <v>38</v>
      </c>
      <c r="AX320" s="11" t="s">
        <v>80</v>
      </c>
      <c r="AY320" s="189" t="s">
        <v>152</v>
      </c>
    </row>
    <row r="321" spans="2:65" s="11" customFormat="1" ht="22.5" customHeight="1">
      <c r="B321" s="182"/>
      <c r="C321" s="183"/>
      <c r="D321" s="183"/>
      <c r="E321" s="184" t="s">
        <v>23</v>
      </c>
      <c r="F321" s="290" t="s">
        <v>260</v>
      </c>
      <c r="G321" s="291"/>
      <c r="H321" s="291"/>
      <c r="I321" s="291"/>
      <c r="J321" s="183"/>
      <c r="K321" s="185">
        <v>3.1829999999999998</v>
      </c>
      <c r="L321" s="183"/>
      <c r="M321" s="183"/>
      <c r="N321" s="183"/>
      <c r="O321" s="183"/>
      <c r="P321" s="183"/>
      <c r="Q321" s="183"/>
      <c r="R321" s="186"/>
      <c r="T321" s="187"/>
      <c r="U321" s="183"/>
      <c r="V321" s="183"/>
      <c r="W321" s="183"/>
      <c r="X321" s="183"/>
      <c r="Y321" s="183"/>
      <c r="Z321" s="183"/>
      <c r="AA321" s="188"/>
      <c r="AT321" s="189" t="s">
        <v>160</v>
      </c>
      <c r="AU321" s="189" t="s">
        <v>103</v>
      </c>
      <c r="AV321" s="11" t="s">
        <v>103</v>
      </c>
      <c r="AW321" s="11" t="s">
        <v>38</v>
      </c>
      <c r="AX321" s="11" t="s">
        <v>80</v>
      </c>
      <c r="AY321" s="189" t="s">
        <v>152</v>
      </c>
    </row>
    <row r="322" spans="2:65" s="11" customFormat="1" ht="22.5" customHeight="1">
      <c r="B322" s="182"/>
      <c r="C322" s="183"/>
      <c r="D322" s="183"/>
      <c r="E322" s="184" t="s">
        <v>23</v>
      </c>
      <c r="F322" s="290" t="s">
        <v>261</v>
      </c>
      <c r="G322" s="291"/>
      <c r="H322" s="291"/>
      <c r="I322" s="291"/>
      <c r="J322" s="183"/>
      <c r="K322" s="185">
        <v>5.86</v>
      </c>
      <c r="L322" s="183"/>
      <c r="M322" s="183"/>
      <c r="N322" s="183"/>
      <c r="O322" s="183"/>
      <c r="P322" s="183"/>
      <c r="Q322" s="183"/>
      <c r="R322" s="186"/>
      <c r="T322" s="187"/>
      <c r="U322" s="183"/>
      <c r="V322" s="183"/>
      <c r="W322" s="183"/>
      <c r="X322" s="183"/>
      <c r="Y322" s="183"/>
      <c r="Z322" s="183"/>
      <c r="AA322" s="188"/>
      <c r="AT322" s="189" t="s">
        <v>160</v>
      </c>
      <c r="AU322" s="189" t="s">
        <v>103</v>
      </c>
      <c r="AV322" s="11" t="s">
        <v>103</v>
      </c>
      <c r="AW322" s="11" t="s">
        <v>38</v>
      </c>
      <c r="AX322" s="11" t="s">
        <v>80</v>
      </c>
      <c r="AY322" s="189" t="s">
        <v>152</v>
      </c>
    </row>
    <row r="323" spans="2:65" s="11" customFormat="1" ht="22.5" customHeight="1">
      <c r="B323" s="182"/>
      <c r="C323" s="183"/>
      <c r="D323" s="183"/>
      <c r="E323" s="184" t="s">
        <v>23</v>
      </c>
      <c r="F323" s="290" t="s">
        <v>262</v>
      </c>
      <c r="G323" s="291"/>
      <c r="H323" s="291"/>
      <c r="I323" s="291"/>
      <c r="J323" s="183"/>
      <c r="K323" s="185">
        <v>5.74</v>
      </c>
      <c r="L323" s="183"/>
      <c r="M323" s="183"/>
      <c r="N323" s="183"/>
      <c r="O323" s="183"/>
      <c r="P323" s="183"/>
      <c r="Q323" s="183"/>
      <c r="R323" s="186"/>
      <c r="T323" s="187"/>
      <c r="U323" s="183"/>
      <c r="V323" s="183"/>
      <c r="W323" s="183"/>
      <c r="X323" s="183"/>
      <c r="Y323" s="183"/>
      <c r="Z323" s="183"/>
      <c r="AA323" s="188"/>
      <c r="AT323" s="189" t="s">
        <v>160</v>
      </c>
      <c r="AU323" s="189" t="s">
        <v>103</v>
      </c>
      <c r="AV323" s="11" t="s">
        <v>103</v>
      </c>
      <c r="AW323" s="11" t="s">
        <v>38</v>
      </c>
      <c r="AX323" s="11" t="s">
        <v>80</v>
      </c>
      <c r="AY323" s="189" t="s">
        <v>152</v>
      </c>
    </row>
    <row r="324" spans="2:65" s="12" customFormat="1" ht="22.5" customHeight="1">
      <c r="B324" s="190"/>
      <c r="C324" s="191"/>
      <c r="D324" s="191"/>
      <c r="E324" s="192" t="s">
        <v>23</v>
      </c>
      <c r="F324" s="292" t="s">
        <v>169</v>
      </c>
      <c r="G324" s="293"/>
      <c r="H324" s="293"/>
      <c r="I324" s="293"/>
      <c r="J324" s="191"/>
      <c r="K324" s="193">
        <v>18.108000000000001</v>
      </c>
      <c r="L324" s="191"/>
      <c r="M324" s="191"/>
      <c r="N324" s="191"/>
      <c r="O324" s="191"/>
      <c r="P324" s="191"/>
      <c r="Q324" s="191"/>
      <c r="R324" s="194"/>
      <c r="T324" s="195"/>
      <c r="U324" s="191"/>
      <c r="V324" s="191"/>
      <c r="W324" s="191"/>
      <c r="X324" s="191"/>
      <c r="Y324" s="191"/>
      <c r="Z324" s="191"/>
      <c r="AA324" s="196"/>
      <c r="AT324" s="197" t="s">
        <v>160</v>
      </c>
      <c r="AU324" s="197" t="s">
        <v>103</v>
      </c>
      <c r="AV324" s="12" t="s">
        <v>157</v>
      </c>
      <c r="AW324" s="12" t="s">
        <v>38</v>
      </c>
      <c r="AX324" s="12" t="s">
        <v>25</v>
      </c>
      <c r="AY324" s="197" t="s">
        <v>152</v>
      </c>
    </row>
    <row r="325" spans="2:65" s="1" customFormat="1" ht="31.5" customHeight="1">
      <c r="B325" s="38"/>
      <c r="C325" s="167" t="s">
        <v>453</v>
      </c>
      <c r="D325" s="167" t="s">
        <v>153</v>
      </c>
      <c r="E325" s="168" t="s">
        <v>454</v>
      </c>
      <c r="F325" s="284" t="s">
        <v>455</v>
      </c>
      <c r="G325" s="284"/>
      <c r="H325" s="284"/>
      <c r="I325" s="284"/>
      <c r="J325" s="169" t="s">
        <v>227</v>
      </c>
      <c r="K325" s="170">
        <v>0.54900000000000004</v>
      </c>
      <c r="L325" s="285">
        <v>0</v>
      </c>
      <c r="M325" s="286"/>
      <c r="N325" s="287">
        <f>ROUND(L325*K325,2)</f>
        <v>0</v>
      </c>
      <c r="O325" s="287"/>
      <c r="P325" s="287"/>
      <c r="Q325" s="287"/>
      <c r="R325" s="40"/>
      <c r="T325" s="171" t="s">
        <v>23</v>
      </c>
      <c r="U325" s="47" t="s">
        <v>45</v>
      </c>
      <c r="V325" s="39"/>
      <c r="W325" s="172">
        <f>V325*K325</f>
        <v>0</v>
      </c>
      <c r="X325" s="172">
        <v>2.2563399999999998</v>
      </c>
      <c r="Y325" s="172">
        <f>X325*K325</f>
        <v>1.2387306599999999</v>
      </c>
      <c r="Z325" s="172">
        <v>0</v>
      </c>
      <c r="AA325" s="173">
        <f>Z325*K325</f>
        <v>0</v>
      </c>
      <c r="AR325" s="21" t="s">
        <v>157</v>
      </c>
      <c r="AT325" s="21" t="s">
        <v>153</v>
      </c>
      <c r="AU325" s="21" t="s">
        <v>103</v>
      </c>
      <c r="AY325" s="21" t="s">
        <v>152</v>
      </c>
      <c r="BE325" s="109">
        <f>IF(U325="základní",N325,0)</f>
        <v>0</v>
      </c>
      <c r="BF325" s="109">
        <f>IF(U325="snížená",N325,0)</f>
        <v>0</v>
      </c>
      <c r="BG325" s="109">
        <f>IF(U325="zákl. přenesená",N325,0)</f>
        <v>0</v>
      </c>
      <c r="BH325" s="109">
        <f>IF(U325="sníž. přenesená",N325,0)</f>
        <v>0</v>
      </c>
      <c r="BI325" s="109">
        <f>IF(U325="nulová",N325,0)</f>
        <v>0</v>
      </c>
      <c r="BJ325" s="21" t="s">
        <v>25</v>
      </c>
      <c r="BK325" s="109">
        <f>ROUND(L325*K325,2)</f>
        <v>0</v>
      </c>
      <c r="BL325" s="21" t="s">
        <v>157</v>
      </c>
      <c r="BM325" s="21" t="s">
        <v>456</v>
      </c>
    </row>
    <row r="326" spans="2:65" s="10" customFormat="1" ht="22.5" customHeight="1">
      <c r="B326" s="174"/>
      <c r="C326" s="175"/>
      <c r="D326" s="175"/>
      <c r="E326" s="176" t="s">
        <v>23</v>
      </c>
      <c r="F326" s="288" t="s">
        <v>457</v>
      </c>
      <c r="G326" s="289"/>
      <c r="H326" s="289"/>
      <c r="I326" s="289"/>
      <c r="J326" s="175"/>
      <c r="K326" s="177" t="s">
        <v>23</v>
      </c>
      <c r="L326" s="175"/>
      <c r="M326" s="175"/>
      <c r="N326" s="175"/>
      <c r="O326" s="175"/>
      <c r="P326" s="175"/>
      <c r="Q326" s="175"/>
      <c r="R326" s="178"/>
      <c r="T326" s="179"/>
      <c r="U326" s="175"/>
      <c r="V326" s="175"/>
      <c r="W326" s="175"/>
      <c r="X326" s="175"/>
      <c r="Y326" s="175"/>
      <c r="Z326" s="175"/>
      <c r="AA326" s="180"/>
      <c r="AT326" s="181" t="s">
        <v>160</v>
      </c>
      <c r="AU326" s="181" t="s">
        <v>103</v>
      </c>
      <c r="AV326" s="10" t="s">
        <v>25</v>
      </c>
      <c r="AW326" s="10" t="s">
        <v>38</v>
      </c>
      <c r="AX326" s="10" t="s">
        <v>80</v>
      </c>
      <c r="AY326" s="181" t="s">
        <v>152</v>
      </c>
    </row>
    <row r="327" spans="2:65" s="11" customFormat="1" ht="22.5" customHeight="1">
      <c r="B327" s="182"/>
      <c r="C327" s="183"/>
      <c r="D327" s="183"/>
      <c r="E327" s="184" t="s">
        <v>23</v>
      </c>
      <c r="F327" s="290" t="s">
        <v>458</v>
      </c>
      <c r="G327" s="291"/>
      <c r="H327" s="291"/>
      <c r="I327" s="291"/>
      <c r="J327" s="183"/>
      <c r="K327" s="185">
        <v>0.191</v>
      </c>
      <c r="L327" s="183"/>
      <c r="M327" s="183"/>
      <c r="N327" s="183"/>
      <c r="O327" s="183"/>
      <c r="P327" s="183"/>
      <c r="Q327" s="183"/>
      <c r="R327" s="186"/>
      <c r="T327" s="187"/>
      <c r="U327" s="183"/>
      <c r="V327" s="183"/>
      <c r="W327" s="183"/>
      <c r="X327" s="183"/>
      <c r="Y327" s="183"/>
      <c r="Z327" s="183"/>
      <c r="AA327" s="188"/>
      <c r="AT327" s="189" t="s">
        <v>160</v>
      </c>
      <c r="AU327" s="189" t="s">
        <v>103</v>
      </c>
      <c r="AV327" s="11" t="s">
        <v>103</v>
      </c>
      <c r="AW327" s="11" t="s">
        <v>38</v>
      </c>
      <c r="AX327" s="11" t="s">
        <v>80</v>
      </c>
      <c r="AY327" s="189" t="s">
        <v>152</v>
      </c>
    </row>
    <row r="328" spans="2:65" s="11" customFormat="1" ht="22.5" customHeight="1">
      <c r="B328" s="182"/>
      <c r="C328" s="183"/>
      <c r="D328" s="183"/>
      <c r="E328" s="184" t="s">
        <v>23</v>
      </c>
      <c r="F328" s="290" t="s">
        <v>459</v>
      </c>
      <c r="G328" s="291"/>
      <c r="H328" s="291"/>
      <c r="I328" s="291"/>
      <c r="J328" s="183"/>
      <c r="K328" s="185">
        <v>0.16900000000000001</v>
      </c>
      <c r="L328" s="183"/>
      <c r="M328" s="183"/>
      <c r="N328" s="183"/>
      <c r="O328" s="183"/>
      <c r="P328" s="183"/>
      <c r="Q328" s="183"/>
      <c r="R328" s="186"/>
      <c r="T328" s="187"/>
      <c r="U328" s="183"/>
      <c r="V328" s="183"/>
      <c r="W328" s="183"/>
      <c r="X328" s="183"/>
      <c r="Y328" s="183"/>
      <c r="Z328" s="183"/>
      <c r="AA328" s="188"/>
      <c r="AT328" s="189" t="s">
        <v>160</v>
      </c>
      <c r="AU328" s="189" t="s">
        <v>103</v>
      </c>
      <c r="AV328" s="11" t="s">
        <v>103</v>
      </c>
      <c r="AW328" s="11" t="s">
        <v>38</v>
      </c>
      <c r="AX328" s="11" t="s">
        <v>80</v>
      </c>
      <c r="AY328" s="189" t="s">
        <v>152</v>
      </c>
    </row>
    <row r="329" spans="2:65" s="11" customFormat="1" ht="22.5" customHeight="1">
      <c r="B329" s="182"/>
      <c r="C329" s="183"/>
      <c r="D329" s="183"/>
      <c r="E329" s="184" t="s">
        <v>23</v>
      </c>
      <c r="F329" s="290" t="s">
        <v>460</v>
      </c>
      <c r="G329" s="291"/>
      <c r="H329" s="291"/>
      <c r="I329" s="291"/>
      <c r="J329" s="183"/>
      <c r="K329" s="185">
        <v>0.189</v>
      </c>
      <c r="L329" s="183"/>
      <c r="M329" s="183"/>
      <c r="N329" s="183"/>
      <c r="O329" s="183"/>
      <c r="P329" s="183"/>
      <c r="Q329" s="183"/>
      <c r="R329" s="186"/>
      <c r="T329" s="187"/>
      <c r="U329" s="183"/>
      <c r="V329" s="183"/>
      <c r="W329" s="183"/>
      <c r="X329" s="183"/>
      <c r="Y329" s="183"/>
      <c r="Z329" s="183"/>
      <c r="AA329" s="188"/>
      <c r="AT329" s="189" t="s">
        <v>160</v>
      </c>
      <c r="AU329" s="189" t="s">
        <v>103</v>
      </c>
      <c r="AV329" s="11" t="s">
        <v>103</v>
      </c>
      <c r="AW329" s="11" t="s">
        <v>38</v>
      </c>
      <c r="AX329" s="11" t="s">
        <v>80</v>
      </c>
      <c r="AY329" s="189" t="s">
        <v>152</v>
      </c>
    </row>
    <row r="330" spans="2:65" s="12" customFormat="1" ht="22.5" customHeight="1">
      <c r="B330" s="190"/>
      <c r="C330" s="191"/>
      <c r="D330" s="191"/>
      <c r="E330" s="192" t="s">
        <v>23</v>
      </c>
      <c r="F330" s="292" t="s">
        <v>169</v>
      </c>
      <c r="G330" s="293"/>
      <c r="H330" s="293"/>
      <c r="I330" s="293"/>
      <c r="J330" s="191"/>
      <c r="K330" s="193">
        <v>0.54900000000000004</v>
      </c>
      <c r="L330" s="191"/>
      <c r="M330" s="191"/>
      <c r="N330" s="191"/>
      <c r="O330" s="191"/>
      <c r="P330" s="191"/>
      <c r="Q330" s="191"/>
      <c r="R330" s="194"/>
      <c r="T330" s="195"/>
      <c r="U330" s="191"/>
      <c r="V330" s="191"/>
      <c r="W330" s="191"/>
      <c r="X330" s="191"/>
      <c r="Y330" s="191"/>
      <c r="Z330" s="191"/>
      <c r="AA330" s="196"/>
      <c r="AT330" s="197" t="s">
        <v>160</v>
      </c>
      <c r="AU330" s="197" t="s">
        <v>103</v>
      </c>
      <c r="AV330" s="12" t="s">
        <v>157</v>
      </c>
      <c r="AW330" s="12" t="s">
        <v>38</v>
      </c>
      <c r="AX330" s="12" t="s">
        <v>25</v>
      </c>
      <c r="AY330" s="197" t="s">
        <v>152</v>
      </c>
    </row>
    <row r="331" spans="2:65" s="1" customFormat="1" ht="31.5" customHeight="1">
      <c r="B331" s="38"/>
      <c r="C331" s="167" t="s">
        <v>461</v>
      </c>
      <c r="D331" s="167" t="s">
        <v>153</v>
      </c>
      <c r="E331" s="168" t="s">
        <v>462</v>
      </c>
      <c r="F331" s="284" t="s">
        <v>463</v>
      </c>
      <c r="G331" s="284"/>
      <c r="H331" s="284"/>
      <c r="I331" s="284"/>
      <c r="J331" s="169" t="s">
        <v>227</v>
      </c>
      <c r="K331" s="170">
        <v>0.54900000000000004</v>
      </c>
      <c r="L331" s="285">
        <v>0</v>
      </c>
      <c r="M331" s="286"/>
      <c r="N331" s="287">
        <f>ROUND(L331*K331,2)</f>
        <v>0</v>
      </c>
      <c r="O331" s="287"/>
      <c r="P331" s="287"/>
      <c r="Q331" s="287"/>
      <c r="R331" s="40"/>
      <c r="T331" s="171" t="s">
        <v>23</v>
      </c>
      <c r="U331" s="47" t="s">
        <v>45</v>
      </c>
      <c r="V331" s="39"/>
      <c r="W331" s="172">
        <f>V331*K331</f>
        <v>0</v>
      </c>
      <c r="X331" s="172">
        <v>0</v>
      </c>
      <c r="Y331" s="172">
        <f>X331*K331</f>
        <v>0</v>
      </c>
      <c r="Z331" s="172">
        <v>0</v>
      </c>
      <c r="AA331" s="173">
        <f>Z331*K331</f>
        <v>0</v>
      </c>
      <c r="AR331" s="21" t="s">
        <v>157</v>
      </c>
      <c r="AT331" s="21" t="s">
        <v>153</v>
      </c>
      <c r="AU331" s="21" t="s">
        <v>103</v>
      </c>
      <c r="AY331" s="21" t="s">
        <v>152</v>
      </c>
      <c r="BE331" s="109">
        <f>IF(U331="základní",N331,0)</f>
        <v>0</v>
      </c>
      <c r="BF331" s="109">
        <f>IF(U331="snížená",N331,0)</f>
        <v>0</v>
      </c>
      <c r="BG331" s="109">
        <f>IF(U331="zákl. přenesená",N331,0)</f>
        <v>0</v>
      </c>
      <c r="BH331" s="109">
        <f>IF(U331="sníž. přenesená",N331,0)</f>
        <v>0</v>
      </c>
      <c r="BI331" s="109">
        <f>IF(U331="nulová",N331,0)</f>
        <v>0</v>
      </c>
      <c r="BJ331" s="21" t="s">
        <v>25</v>
      </c>
      <c r="BK331" s="109">
        <f>ROUND(L331*K331,2)</f>
        <v>0</v>
      </c>
      <c r="BL331" s="21" t="s">
        <v>157</v>
      </c>
      <c r="BM331" s="21" t="s">
        <v>464</v>
      </c>
    </row>
    <row r="332" spans="2:65" s="1" customFormat="1" ht="22.5" customHeight="1">
      <c r="B332" s="38"/>
      <c r="C332" s="167" t="s">
        <v>465</v>
      </c>
      <c r="D332" s="167" t="s">
        <v>153</v>
      </c>
      <c r="E332" s="168" t="s">
        <v>466</v>
      </c>
      <c r="F332" s="284" t="s">
        <v>467</v>
      </c>
      <c r="G332" s="284"/>
      <c r="H332" s="284"/>
      <c r="I332" s="284"/>
      <c r="J332" s="169" t="s">
        <v>252</v>
      </c>
      <c r="K332" s="170">
        <v>3.7999999999999999E-2</v>
      </c>
      <c r="L332" s="285">
        <v>0</v>
      </c>
      <c r="M332" s="286"/>
      <c r="N332" s="287">
        <f>ROUND(L332*K332,2)</f>
        <v>0</v>
      </c>
      <c r="O332" s="287"/>
      <c r="P332" s="287"/>
      <c r="Q332" s="287"/>
      <c r="R332" s="40"/>
      <c r="T332" s="171" t="s">
        <v>23</v>
      </c>
      <c r="U332" s="47" t="s">
        <v>45</v>
      </c>
      <c r="V332" s="39"/>
      <c r="W332" s="172">
        <f>V332*K332</f>
        <v>0</v>
      </c>
      <c r="X332" s="172">
        <v>1.0530600000000001</v>
      </c>
      <c r="Y332" s="172">
        <f>X332*K332</f>
        <v>4.0016280000000001E-2</v>
      </c>
      <c r="Z332" s="172">
        <v>0</v>
      </c>
      <c r="AA332" s="173">
        <f>Z332*K332</f>
        <v>0</v>
      </c>
      <c r="AR332" s="21" t="s">
        <v>157</v>
      </c>
      <c r="AT332" s="21" t="s">
        <v>153</v>
      </c>
      <c r="AU332" s="21" t="s">
        <v>103</v>
      </c>
      <c r="AY332" s="21" t="s">
        <v>152</v>
      </c>
      <c r="BE332" s="109">
        <f>IF(U332="základní",N332,0)</f>
        <v>0</v>
      </c>
      <c r="BF332" s="109">
        <f>IF(U332="snížená",N332,0)</f>
        <v>0</v>
      </c>
      <c r="BG332" s="109">
        <f>IF(U332="zákl. přenesená",N332,0)</f>
        <v>0</v>
      </c>
      <c r="BH332" s="109">
        <f>IF(U332="sníž. přenesená",N332,0)</f>
        <v>0</v>
      </c>
      <c r="BI332" s="109">
        <f>IF(U332="nulová",N332,0)</f>
        <v>0</v>
      </c>
      <c r="BJ332" s="21" t="s">
        <v>25</v>
      </c>
      <c r="BK332" s="109">
        <f>ROUND(L332*K332,2)</f>
        <v>0</v>
      </c>
      <c r="BL332" s="21" t="s">
        <v>157</v>
      </c>
      <c r="BM332" s="21" t="s">
        <v>468</v>
      </c>
    </row>
    <row r="333" spans="2:65" s="10" customFormat="1" ht="22.5" customHeight="1">
      <c r="B333" s="174"/>
      <c r="C333" s="175"/>
      <c r="D333" s="175"/>
      <c r="E333" s="176" t="s">
        <v>23</v>
      </c>
      <c r="F333" s="288" t="s">
        <v>469</v>
      </c>
      <c r="G333" s="289"/>
      <c r="H333" s="289"/>
      <c r="I333" s="289"/>
      <c r="J333" s="175"/>
      <c r="K333" s="177" t="s">
        <v>23</v>
      </c>
      <c r="L333" s="175"/>
      <c r="M333" s="175"/>
      <c r="N333" s="175"/>
      <c r="O333" s="175"/>
      <c r="P333" s="175"/>
      <c r="Q333" s="175"/>
      <c r="R333" s="178"/>
      <c r="T333" s="179"/>
      <c r="U333" s="175"/>
      <c r="V333" s="175"/>
      <c r="W333" s="175"/>
      <c r="X333" s="175"/>
      <c r="Y333" s="175"/>
      <c r="Z333" s="175"/>
      <c r="AA333" s="180"/>
      <c r="AT333" s="181" t="s">
        <v>160</v>
      </c>
      <c r="AU333" s="181" t="s">
        <v>103</v>
      </c>
      <c r="AV333" s="10" t="s">
        <v>25</v>
      </c>
      <c r="AW333" s="10" t="s">
        <v>38</v>
      </c>
      <c r="AX333" s="10" t="s">
        <v>80</v>
      </c>
      <c r="AY333" s="181" t="s">
        <v>152</v>
      </c>
    </row>
    <row r="334" spans="2:65" s="11" customFormat="1" ht="31.5" customHeight="1">
      <c r="B334" s="182"/>
      <c r="C334" s="183"/>
      <c r="D334" s="183"/>
      <c r="E334" s="184" t="s">
        <v>23</v>
      </c>
      <c r="F334" s="290" t="s">
        <v>470</v>
      </c>
      <c r="G334" s="291"/>
      <c r="H334" s="291"/>
      <c r="I334" s="291"/>
      <c r="J334" s="183"/>
      <c r="K334" s="185">
        <v>3.7999999999999999E-2</v>
      </c>
      <c r="L334" s="183"/>
      <c r="M334" s="183"/>
      <c r="N334" s="183"/>
      <c r="O334" s="183"/>
      <c r="P334" s="183"/>
      <c r="Q334" s="183"/>
      <c r="R334" s="186"/>
      <c r="T334" s="187"/>
      <c r="U334" s="183"/>
      <c r="V334" s="183"/>
      <c r="W334" s="183"/>
      <c r="X334" s="183"/>
      <c r="Y334" s="183"/>
      <c r="Z334" s="183"/>
      <c r="AA334" s="188"/>
      <c r="AT334" s="189" t="s">
        <v>160</v>
      </c>
      <c r="AU334" s="189" t="s">
        <v>103</v>
      </c>
      <c r="AV334" s="11" t="s">
        <v>103</v>
      </c>
      <c r="AW334" s="11" t="s">
        <v>38</v>
      </c>
      <c r="AX334" s="11" t="s">
        <v>25</v>
      </c>
      <c r="AY334" s="189" t="s">
        <v>152</v>
      </c>
    </row>
    <row r="335" spans="2:65" s="9" customFormat="1" ht="29.85" customHeight="1">
      <c r="B335" s="156"/>
      <c r="C335" s="157"/>
      <c r="D335" s="166" t="s">
        <v>121</v>
      </c>
      <c r="E335" s="166"/>
      <c r="F335" s="166"/>
      <c r="G335" s="166"/>
      <c r="H335" s="166"/>
      <c r="I335" s="166"/>
      <c r="J335" s="166"/>
      <c r="K335" s="166"/>
      <c r="L335" s="166"/>
      <c r="M335" s="166"/>
      <c r="N335" s="309">
        <f>BK335</f>
        <v>0</v>
      </c>
      <c r="O335" s="310"/>
      <c r="P335" s="310"/>
      <c r="Q335" s="310"/>
      <c r="R335" s="159"/>
      <c r="T335" s="160"/>
      <c r="U335" s="157"/>
      <c r="V335" s="157"/>
      <c r="W335" s="161">
        <f>SUM(W336:W369)</f>
        <v>0</v>
      </c>
      <c r="X335" s="157"/>
      <c r="Y335" s="161">
        <f>SUM(Y336:Y369)</f>
        <v>41.81635567</v>
      </c>
      <c r="Z335" s="157"/>
      <c r="AA335" s="162">
        <f>SUM(AA336:AA369)</f>
        <v>0</v>
      </c>
      <c r="AR335" s="163" t="s">
        <v>25</v>
      </c>
      <c r="AT335" s="164" t="s">
        <v>79</v>
      </c>
      <c r="AU335" s="164" t="s">
        <v>25</v>
      </c>
      <c r="AY335" s="163" t="s">
        <v>152</v>
      </c>
      <c r="BK335" s="165">
        <f>SUM(BK336:BK369)</f>
        <v>0</v>
      </c>
    </row>
    <row r="336" spans="2:65" s="1" customFormat="1" ht="31.5" customHeight="1">
      <c r="B336" s="38"/>
      <c r="C336" s="198" t="s">
        <v>471</v>
      </c>
      <c r="D336" s="198" t="s">
        <v>264</v>
      </c>
      <c r="E336" s="199" t="s">
        <v>472</v>
      </c>
      <c r="F336" s="298" t="s">
        <v>473</v>
      </c>
      <c r="G336" s="298"/>
      <c r="H336" s="298"/>
      <c r="I336" s="298"/>
      <c r="J336" s="200" t="s">
        <v>474</v>
      </c>
      <c r="K336" s="201">
        <v>6</v>
      </c>
      <c r="L336" s="299">
        <v>0</v>
      </c>
      <c r="M336" s="300"/>
      <c r="N336" s="301">
        <f>ROUND(L336*K336,2)</f>
        <v>0</v>
      </c>
      <c r="O336" s="287"/>
      <c r="P336" s="287"/>
      <c r="Q336" s="287"/>
      <c r="R336" s="40"/>
      <c r="T336" s="171" t="s">
        <v>23</v>
      </c>
      <c r="U336" s="47" t="s">
        <v>45</v>
      </c>
      <c r="V336" s="39"/>
      <c r="W336" s="172">
        <f>V336*K336</f>
        <v>0</v>
      </c>
      <c r="X336" s="172">
        <v>8.9999999999999993E-3</v>
      </c>
      <c r="Y336" s="172">
        <f>X336*K336</f>
        <v>5.3999999999999992E-2</v>
      </c>
      <c r="Z336" s="172">
        <v>0</v>
      </c>
      <c r="AA336" s="173">
        <f>Z336*K336</f>
        <v>0</v>
      </c>
      <c r="AR336" s="21" t="s">
        <v>195</v>
      </c>
      <c r="AT336" s="21" t="s">
        <v>264</v>
      </c>
      <c r="AU336" s="21" t="s">
        <v>103</v>
      </c>
      <c r="AY336" s="21" t="s">
        <v>152</v>
      </c>
      <c r="BE336" s="109">
        <f>IF(U336="základní",N336,0)</f>
        <v>0</v>
      </c>
      <c r="BF336" s="109">
        <f>IF(U336="snížená",N336,0)</f>
        <v>0</v>
      </c>
      <c r="BG336" s="109">
        <f>IF(U336="zákl. přenesená",N336,0)</f>
        <v>0</v>
      </c>
      <c r="BH336" s="109">
        <f>IF(U336="sníž. přenesená",N336,0)</f>
        <v>0</v>
      </c>
      <c r="BI336" s="109">
        <f>IF(U336="nulová",N336,0)</f>
        <v>0</v>
      </c>
      <c r="BJ336" s="21" t="s">
        <v>25</v>
      </c>
      <c r="BK336" s="109">
        <f>ROUND(L336*K336,2)</f>
        <v>0</v>
      </c>
      <c r="BL336" s="21" t="s">
        <v>157</v>
      </c>
      <c r="BM336" s="21" t="s">
        <v>475</v>
      </c>
    </row>
    <row r="337" spans="2:65" s="11" customFormat="1" ht="22.5" customHeight="1">
      <c r="B337" s="182"/>
      <c r="C337" s="183"/>
      <c r="D337" s="183"/>
      <c r="E337" s="184" t="s">
        <v>23</v>
      </c>
      <c r="F337" s="294" t="s">
        <v>476</v>
      </c>
      <c r="G337" s="295"/>
      <c r="H337" s="295"/>
      <c r="I337" s="295"/>
      <c r="J337" s="183"/>
      <c r="K337" s="185">
        <v>3</v>
      </c>
      <c r="L337" s="183"/>
      <c r="M337" s="183"/>
      <c r="N337" s="183"/>
      <c r="O337" s="183"/>
      <c r="P337" s="183"/>
      <c r="Q337" s="183"/>
      <c r="R337" s="186"/>
      <c r="T337" s="187"/>
      <c r="U337" s="183"/>
      <c r="V337" s="183"/>
      <c r="W337" s="183"/>
      <c r="X337" s="183"/>
      <c r="Y337" s="183"/>
      <c r="Z337" s="183"/>
      <c r="AA337" s="188"/>
      <c r="AT337" s="189" t="s">
        <v>160</v>
      </c>
      <c r="AU337" s="189" t="s">
        <v>103</v>
      </c>
      <c r="AV337" s="11" t="s">
        <v>103</v>
      </c>
      <c r="AW337" s="11" t="s">
        <v>38</v>
      </c>
      <c r="AX337" s="11" t="s">
        <v>80</v>
      </c>
      <c r="AY337" s="189" t="s">
        <v>152</v>
      </c>
    </row>
    <row r="338" spans="2:65" s="11" customFormat="1" ht="22.5" customHeight="1">
      <c r="B338" s="182"/>
      <c r="C338" s="183"/>
      <c r="D338" s="183"/>
      <c r="E338" s="184" t="s">
        <v>23</v>
      </c>
      <c r="F338" s="290" t="s">
        <v>477</v>
      </c>
      <c r="G338" s="291"/>
      <c r="H338" s="291"/>
      <c r="I338" s="291"/>
      <c r="J338" s="183"/>
      <c r="K338" s="185">
        <v>3</v>
      </c>
      <c r="L338" s="183"/>
      <c r="M338" s="183"/>
      <c r="N338" s="183"/>
      <c r="O338" s="183"/>
      <c r="P338" s="183"/>
      <c r="Q338" s="183"/>
      <c r="R338" s="186"/>
      <c r="T338" s="187"/>
      <c r="U338" s="183"/>
      <c r="V338" s="183"/>
      <c r="W338" s="183"/>
      <c r="X338" s="183"/>
      <c r="Y338" s="183"/>
      <c r="Z338" s="183"/>
      <c r="AA338" s="188"/>
      <c r="AT338" s="189" t="s">
        <v>160</v>
      </c>
      <c r="AU338" s="189" t="s">
        <v>103</v>
      </c>
      <c r="AV338" s="11" t="s">
        <v>103</v>
      </c>
      <c r="AW338" s="11" t="s">
        <v>38</v>
      </c>
      <c r="AX338" s="11" t="s">
        <v>80</v>
      </c>
      <c r="AY338" s="189" t="s">
        <v>152</v>
      </c>
    </row>
    <row r="339" spans="2:65" s="12" customFormat="1" ht="22.5" customHeight="1">
      <c r="B339" s="190"/>
      <c r="C339" s="191"/>
      <c r="D339" s="191"/>
      <c r="E339" s="192" t="s">
        <v>23</v>
      </c>
      <c r="F339" s="292" t="s">
        <v>169</v>
      </c>
      <c r="G339" s="293"/>
      <c r="H339" s="293"/>
      <c r="I339" s="293"/>
      <c r="J339" s="191"/>
      <c r="K339" s="193">
        <v>6</v>
      </c>
      <c r="L339" s="191"/>
      <c r="M339" s="191"/>
      <c r="N339" s="191"/>
      <c r="O339" s="191"/>
      <c r="P339" s="191"/>
      <c r="Q339" s="191"/>
      <c r="R339" s="194"/>
      <c r="T339" s="195"/>
      <c r="U339" s="191"/>
      <c r="V339" s="191"/>
      <c r="W339" s="191"/>
      <c r="X339" s="191"/>
      <c r="Y339" s="191"/>
      <c r="Z339" s="191"/>
      <c r="AA339" s="196"/>
      <c r="AT339" s="197" t="s">
        <v>160</v>
      </c>
      <c r="AU339" s="197" t="s">
        <v>103</v>
      </c>
      <c r="AV339" s="12" t="s">
        <v>157</v>
      </c>
      <c r="AW339" s="12" t="s">
        <v>38</v>
      </c>
      <c r="AX339" s="12" t="s">
        <v>25</v>
      </c>
      <c r="AY339" s="197" t="s">
        <v>152</v>
      </c>
    </row>
    <row r="340" spans="2:65" s="1" customFormat="1" ht="31.5" customHeight="1">
      <c r="B340" s="38"/>
      <c r="C340" s="167" t="s">
        <v>478</v>
      </c>
      <c r="D340" s="167" t="s">
        <v>153</v>
      </c>
      <c r="E340" s="168" t="s">
        <v>479</v>
      </c>
      <c r="F340" s="284" t="s">
        <v>480</v>
      </c>
      <c r="G340" s="284"/>
      <c r="H340" s="284"/>
      <c r="I340" s="284"/>
      <c r="J340" s="169" t="s">
        <v>474</v>
      </c>
      <c r="K340" s="170">
        <v>50</v>
      </c>
      <c r="L340" s="285">
        <v>0</v>
      </c>
      <c r="M340" s="286"/>
      <c r="N340" s="287">
        <f>ROUND(L340*K340,2)</f>
        <v>0</v>
      </c>
      <c r="O340" s="287"/>
      <c r="P340" s="287"/>
      <c r="Q340" s="287"/>
      <c r="R340" s="40"/>
      <c r="T340" s="171" t="s">
        <v>23</v>
      </c>
      <c r="U340" s="47" t="s">
        <v>45</v>
      </c>
      <c r="V340" s="39"/>
      <c r="W340" s="172">
        <f>V340*K340</f>
        <v>0</v>
      </c>
      <c r="X340" s="172">
        <v>0</v>
      </c>
      <c r="Y340" s="172">
        <f>X340*K340</f>
        <v>0</v>
      </c>
      <c r="Z340" s="172">
        <v>0</v>
      </c>
      <c r="AA340" s="173">
        <f>Z340*K340</f>
        <v>0</v>
      </c>
      <c r="AR340" s="21" t="s">
        <v>157</v>
      </c>
      <c r="AT340" s="21" t="s">
        <v>153</v>
      </c>
      <c r="AU340" s="21" t="s">
        <v>103</v>
      </c>
      <c r="AY340" s="21" t="s">
        <v>152</v>
      </c>
      <c r="BE340" s="109">
        <f>IF(U340="základní",N340,0)</f>
        <v>0</v>
      </c>
      <c r="BF340" s="109">
        <f>IF(U340="snížená",N340,0)</f>
        <v>0</v>
      </c>
      <c r="BG340" s="109">
        <f>IF(U340="zákl. přenesená",N340,0)</f>
        <v>0</v>
      </c>
      <c r="BH340" s="109">
        <f>IF(U340="sníž. přenesená",N340,0)</f>
        <v>0</v>
      </c>
      <c r="BI340" s="109">
        <f>IF(U340="nulová",N340,0)</f>
        <v>0</v>
      </c>
      <c r="BJ340" s="21" t="s">
        <v>25</v>
      </c>
      <c r="BK340" s="109">
        <f>ROUND(L340*K340,2)</f>
        <v>0</v>
      </c>
      <c r="BL340" s="21" t="s">
        <v>157</v>
      </c>
      <c r="BM340" s="21" t="s">
        <v>481</v>
      </c>
    </row>
    <row r="341" spans="2:65" s="11" customFormat="1" ht="22.5" customHeight="1">
      <c r="B341" s="182"/>
      <c r="C341" s="183"/>
      <c r="D341" s="183"/>
      <c r="E341" s="184" t="s">
        <v>23</v>
      </c>
      <c r="F341" s="294" t="s">
        <v>482</v>
      </c>
      <c r="G341" s="295"/>
      <c r="H341" s="295"/>
      <c r="I341" s="295"/>
      <c r="J341" s="183"/>
      <c r="K341" s="185">
        <v>20</v>
      </c>
      <c r="L341" s="183"/>
      <c r="M341" s="183"/>
      <c r="N341" s="183"/>
      <c r="O341" s="183"/>
      <c r="P341" s="183"/>
      <c r="Q341" s="183"/>
      <c r="R341" s="186"/>
      <c r="T341" s="187"/>
      <c r="U341" s="183"/>
      <c r="V341" s="183"/>
      <c r="W341" s="183"/>
      <c r="X341" s="183"/>
      <c r="Y341" s="183"/>
      <c r="Z341" s="183"/>
      <c r="AA341" s="188"/>
      <c r="AT341" s="189" t="s">
        <v>160</v>
      </c>
      <c r="AU341" s="189" t="s">
        <v>103</v>
      </c>
      <c r="AV341" s="11" t="s">
        <v>103</v>
      </c>
      <c r="AW341" s="11" t="s">
        <v>38</v>
      </c>
      <c r="AX341" s="11" t="s">
        <v>80</v>
      </c>
      <c r="AY341" s="189" t="s">
        <v>152</v>
      </c>
    </row>
    <row r="342" spans="2:65" s="11" customFormat="1" ht="22.5" customHeight="1">
      <c r="B342" s="182"/>
      <c r="C342" s="183"/>
      <c r="D342" s="183"/>
      <c r="E342" s="184" t="s">
        <v>23</v>
      </c>
      <c r="F342" s="290" t="s">
        <v>483</v>
      </c>
      <c r="G342" s="291"/>
      <c r="H342" s="291"/>
      <c r="I342" s="291"/>
      <c r="J342" s="183"/>
      <c r="K342" s="185">
        <v>30</v>
      </c>
      <c r="L342" s="183"/>
      <c r="M342" s="183"/>
      <c r="N342" s="183"/>
      <c r="O342" s="183"/>
      <c r="P342" s="183"/>
      <c r="Q342" s="183"/>
      <c r="R342" s="186"/>
      <c r="T342" s="187"/>
      <c r="U342" s="183"/>
      <c r="V342" s="183"/>
      <c r="W342" s="183"/>
      <c r="X342" s="183"/>
      <c r="Y342" s="183"/>
      <c r="Z342" s="183"/>
      <c r="AA342" s="188"/>
      <c r="AT342" s="189" t="s">
        <v>160</v>
      </c>
      <c r="AU342" s="189" t="s">
        <v>103</v>
      </c>
      <c r="AV342" s="11" t="s">
        <v>103</v>
      </c>
      <c r="AW342" s="11" t="s">
        <v>38</v>
      </c>
      <c r="AX342" s="11" t="s">
        <v>80</v>
      </c>
      <c r="AY342" s="189" t="s">
        <v>152</v>
      </c>
    </row>
    <row r="343" spans="2:65" s="12" customFormat="1" ht="22.5" customHeight="1">
      <c r="B343" s="190"/>
      <c r="C343" s="191"/>
      <c r="D343" s="191"/>
      <c r="E343" s="192" t="s">
        <v>23</v>
      </c>
      <c r="F343" s="292" t="s">
        <v>169</v>
      </c>
      <c r="G343" s="293"/>
      <c r="H343" s="293"/>
      <c r="I343" s="293"/>
      <c r="J343" s="191"/>
      <c r="K343" s="193">
        <v>50</v>
      </c>
      <c r="L343" s="191"/>
      <c r="M343" s="191"/>
      <c r="N343" s="191"/>
      <c r="O343" s="191"/>
      <c r="P343" s="191"/>
      <c r="Q343" s="191"/>
      <c r="R343" s="194"/>
      <c r="T343" s="195"/>
      <c r="U343" s="191"/>
      <c r="V343" s="191"/>
      <c r="W343" s="191"/>
      <c r="X343" s="191"/>
      <c r="Y343" s="191"/>
      <c r="Z343" s="191"/>
      <c r="AA343" s="196"/>
      <c r="AT343" s="197" t="s">
        <v>160</v>
      </c>
      <c r="AU343" s="197" t="s">
        <v>103</v>
      </c>
      <c r="AV343" s="12" t="s">
        <v>157</v>
      </c>
      <c r="AW343" s="12" t="s">
        <v>38</v>
      </c>
      <c r="AX343" s="12" t="s">
        <v>25</v>
      </c>
      <c r="AY343" s="197" t="s">
        <v>152</v>
      </c>
    </row>
    <row r="344" spans="2:65" s="1" customFormat="1" ht="31.5" customHeight="1">
      <c r="B344" s="38"/>
      <c r="C344" s="167" t="s">
        <v>484</v>
      </c>
      <c r="D344" s="167" t="s">
        <v>153</v>
      </c>
      <c r="E344" s="168" t="s">
        <v>485</v>
      </c>
      <c r="F344" s="284" t="s">
        <v>486</v>
      </c>
      <c r="G344" s="284"/>
      <c r="H344" s="284"/>
      <c r="I344" s="284"/>
      <c r="J344" s="169" t="s">
        <v>474</v>
      </c>
      <c r="K344" s="170">
        <v>2</v>
      </c>
      <c r="L344" s="285">
        <v>0</v>
      </c>
      <c r="M344" s="286"/>
      <c r="N344" s="287">
        <f>ROUND(L344*K344,2)</f>
        <v>0</v>
      </c>
      <c r="O344" s="287"/>
      <c r="P344" s="287"/>
      <c r="Q344" s="287"/>
      <c r="R344" s="40"/>
      <c r="T344" s="171" t="s">
        <v>23</v>
      </c>
      <c r="U344" s="47" t="s">
        <v>45</v>
      </c>
      <c r="V344" s="39"/>
      <c r="W344" s="172">
        <f>V344*K344</f>
        <v>0</v>
      </c>
      <c r="X344" s="172">
        <v>0</v>
      </c>
      <c r="Y344" s="172">
        <f>X344*K344</f>
        <v>0</v>
      </c>
      <c r="Z344" s="172">
        <v>0</v>
      </c>
      <c r="AA344" s="173">
        <f>Z344*K344</f>
        <v>0</v>
      </c>
      <c r="AR344" s="21" t="s">
        <v>157</v>
      </c>
      <c r="AT344" s="21" t="s">
        <v>153</v>
      </c>
      <c r="AU344" s="21" t="s">
        <v>103</v>
      </c>
      <c r="AY344" s="21" t="s">
        <v>152</v>
      </c>
      <c r="BE344" s="109">
        <f>IF(U344="základní",N344,0)</f>
        <v>0</v>
      </c>
      <c r="BF344" s="109">
        <f>IF(U344="snížená",N344,0)</f>
        <v>0</v>
      </c>
      <c r="BG344" s="109">
        <f>IF(U344="zákl. přenesená",N344,0)</f>
        <v>0</v>
      </c>
      <c r="BH344" s="109">
        <f>IF(U344="sníž. přenesená",N344,0)</f>
        <v>0</v>
      </c>
      <c r="BI344" s="109">
        <f>IF(U344="nulová",N344,0)</f>
        <v>0</v>
      </c>
      <c r="BJ344" s="21" t="s">
        <v>25</v>
      </c>
      <c r="BK344" s="109">
        <f>ROUND(L344*K344,2)</f>
        <v>0</v>
      </c>
      <c r="BL344" s="21" t="s">
        <v>157</v>
      </c>
      <c r="BM344" s="21" t="s">
        <v>487</v>
      </c>
    </row>
    <row r="345" spans="2:65" s="11" customFormat="1" ht="22.5" customHeight="1">
      <c r="B345" s="182"/>
      <c r="C345" s="183"/>
      <c r="D345" s="183"/>
      <c r="E345" s="184" t="s">
        <v>23</v>
      </c>
      <c r="F345" s="294" t="s">
        <v>488</v>
      </c>
      <c r="G345" s="295"/>
      <c r="H345" s="295"/>
      <c r="I345" s="295"/>
      <c r="J345" s="183"/>
      <c r="K345" s="185">
        <v>1</v>
      </c>
      <c r="L345" s="183"/>
      <c r="M345" s="183"/>
      <c r="N345" s="183"/>
      <c r="O345" s="183"/>
      <c r="P345" s="183"/>
      <c r="Q345" s="183"/>
      <c r="R345" s="186"/>
      <c r="T345" s="187"/>
      <c r="U345" s="183"/>
      <c r="V345" s="183"/>
      <c r="W345" s="183"/>
      <c r="X345" s="183"/>
      <c r="Y345" s="183"/>
      <c r="Z345" s="183"/>
      <c r="AA345" s="188"/>
      <c r="AT345" s="189" t="s">
        <v>160</v>
      </c>
      <c r="AU345" s="189" t="s">
        <v>103</v>
      </c>
      <c r="AV345" s="11" t="s">
        <v>103</v>
      </c>
      <c r="AW345" s="11" t="s">
        <v>38</v>
      </c>
      <c r="AX345" s="11" t="s">
        <v>80</v>
      </c>
      <c r="AY345" s="189" t="s">
        <v>152</v>
      </c>
    </row>
    <row r="346" spans="2:65" s="11" customFormat="1" ht="22.5" customHeight="1">
      <c r="B346" s="182"/>
      <c r="C346" s="183"/>
      <c r="D346" s="183"/>
      <c r="E346" s="184" t="s">
        <v>23</v>
      </c>
      <c r="F346" s="290" t="s">
        <v>489</v>
      </c>
      <c r="G346" s="291"/>
      <c r="H346" s="291"/>
      <c r="I346" s="291"/>
      <c r="J346" s="183"/>
      <c r="K346" s="185">
        <v>1</v>
      </c>
      <c r="L346" s="183"/>
      <c r="M346" s="183"/>
      <c r="N346" s="183"/>
      <c r="O346" s="183"/>
      <c r="P346" s="183"/>
      <c r="Q346" s="183"/>
      <c r="R346" s="186"/>
      <c r="T346" s="187"/>
      <c r="U346" s="183"/>
      <c r="V346" s="183"/>
      <c r="W346" s="183"/>
      <c r="X346" s="183"/>
      <c r="Y346" s="183"/>
      <c r="Z346" s="183"/>
      <c r="AA346" s="188"/>
      <c r="AT346" s="189" t="s">
        <v>160</v>
      </c>
      <c r="AU346" s="189" t="s">
        <v>103</v>
      </c>
      <c r="AV346" s="11" t="s">
        <v>103</v>
      </c>
      <c r="AW346" s="11" t="s">
        <v>38</v>
      </c>
      <c r="AX346" s="11" t="s">
        <v>80</v>
      </c>
      <c r="AY346" s="189" t="s">
        <v>152</v>
      </c>
    </row>
    <row r="347" spans="2:65" s="12" customFormat="1" ht="22.5" customHeight="1">
      <c r="B347" s="190"/>
      <c r="C347" s="191"/>
      <c r="D347" s="191"/>
      <c r="E347" s="192" t="s">
        <v>23</v>
      </c>
      <c r="F347" s="292" t="s">
        <v>169</v>
      </c>
      <c r="G347" s="293"/>
      <c r="H347" s="293"/>
      <c r="I347" s="293"/>
      <c r="J347" s="191"/>
      <c r="K347" s="193">
        <v>2</v>
      </c>
      <c r="L347" s="191"/>
      <c r="M347" s="191"/>
      <c r="N347" s="191"/>
      <c r="O347" s="191"/>
      <c r="P347" s="191"/>
      <c r="Q347" s="191"/>
      <c r="R347" s="194"/>
      <c r="T347" s="195"/>
      <c r="U347" s="191"/>
      <c r="V347" s="191"/>
      <c r="W347" s="191"/>
      <c r="X347" s="191"/>
      <c r="Y347" s="191"/>
      <c r="Z347" s="191"/>
      <c r="AA347" s="196"/>
      <c r="AT347" s="197" t="s">
        <v>160</v>
      </c>
      <c r="AU347" s="197" t="s">
        <v>103</v>
      </c>
      <c r="AV347" s="12" t="s">
        <v>157</v>
      </c>
      <c r="AW347" s="12" t="s">
        <v>38</v>
      </c>
      <c r="AX347" s="12" t="s">
        <v>25</v>
      </c>
      <c r="AY347" s="197" t="s">
        <v>152</v>
      </c>
    </row>
    <row r="348" spans="2:65" s="1" customFormat="1" ht="31.5" customHeight="1">
      <c r="B348" s="38"/>
      <c r="C348" s="167" t="s">
        <v>490</v>
      </c>
      <c r="D348" s="167" t="s">
        <v>153</v>
      </c>
      <c r="E348" s="168" t="s">
        <v>491</v>
      </c>
      <c r="F348" s="284" t="s">
        <v>492</v>
      </c>
      <c r="G348" s="284"/>
      <c r="H348" s="284"/>
      <c r="I348" s="284"/>
      <c r="J348" s="169" t="s">
        <v>474</v>
      </c>
      <c r="K348" s="170">
        <v>3</v>
      </c>
      <c r="L348" s="285">
        <v>0</v>
      </c>
      <c r="M348" s="286"/>
      <c r="N348" s="287">
        <f>ROUND(L348*K348,2)</f>
        <v>0</v>
      </c>
      <c r="O348" s="287"/>
      <c r="P348" s="287"/>
      <c r="Q348" s="287"/>
      <c r="R348" s="40"/>
      <c r="T348" s="171" t="s">
        <v>23</v>
      </c>
      <c r="U348" s="47" t="s">
        <v>45</v>
      </c>
      <c r="V348" s="39"/>
      <c r="W348" s="172">
        <f>V348*K348</f>
        <v>0</v>
      </c>
      <c r="X348" s="172">
        <v>0</v>
      </c>
      <c r="Y348" s="172">
        <f>X348*K348</f>
        <v>0</v>
      </c>
      <c r="Z348" s="172">
        <v>0</v>
      </c>
      <c r="AA348" s="173">
        <f>Z348*K348</f>
        <v>0</v>
      </c>
      <c r="AR348" s="21" t="s">
        <v>157</v>
      </c>
      <c r="AT348" s="21" t="s">
        <v>153</v>
      </c>
      <c r="AU348" s="21" t="s">
        <v>103</v>
      </c>
      <c r="AY348" s="21" t="s">
        <v>152</v>
      </c>
      <c r="BE348" s="109">
        <f>IF(U348="základní",N348,0)</f>
        <v>0</v>
      </c>
      <c r="BF348" s="109">
        <f>IF(U348="snížená",N348,0)</f>
        <v>0</v>
      </c>
      <c r="BG348" s="109">
        <f>IF(U348="zákl. přenesená",N348,0)</f>
        <v>0</v>
      </c>
      <c r="BH348" s="109">
        <f>IF(U348="sníž. přenesená",N348,0)</f>
        <v>0</v>
      </c>
      <c r="BI348" s="109">
        <f>IF(U348="nulová",N348,0)</f>
        <v>0</v>
      </c>
      <c r="BJ348" s="21" t="s">
        <v>25</v>
      </c>
      <c r="BK348" s="109">
        <f>ROUND(L348*K348,2)</f>
        <v>0</v>
      </c>
      <c r="BL348" s="21" t="s">
        <v>157</v>
      </c>
      <c r="BM348" s="21" t="s">
        <v>493</v>
      </c>
    </row>
    <row r="349" spans="2:65" s="11" customFormat="1" ht="22.5" customHeight="1">
      <c r="B349" s="182"/>
      <c r="C349" s="183"/>
      <c r="D349" s="183"/>
      <c r="E349" s="184" t="s">
        <v>23</v>
      </c>
      <c r="F349" s="294" t="s">
        <v>494</v>
      </c>
      <c r="G349" s="295"/>
      <c r="H349" s="295"/>
      <c r="I349" s="295"/>
      <c r="J349" s="183"/>
      <c r="K349" s="185">
        <v>2</v>
      </c>
      <c r="L349" s="183"/>
      <c r="M349" s="183"/>
      <c r="N349" s="183"/>
      <c r="O349" s="183"/>
      <c r="P349" s="183"/>
      <c r="Q349" s="183"/>
      <c r="R349" s="186"/>
      <c r="T349" s="187"/>
      <c r="U349" s="183"/>
      <c r="V349" s="183"/>
      <c r="W349" s="183"/>
      <c r="X349" s="183"/>
      <c r="Y349" s="183"/>
      <c r="Z349" s="183"/>
      <c r="AA349" s="188"/>
      <c r="AT349" s="189" t="s">
        <v>160</v>
      </c>
      <c r="AU349" s="189" t="s">
        <v>103</v>
      </c>
      <c r="AV349" s="11" t="s">
        <v>103</v>
      </c>
      <c r="AW349" s="11" t="s">
        <v>38</v>
      </c>
      <c r="AX349" s="11" t="s">
        <v>80</v>
      </c>
      <c r="AY349" s="189" t="s">
        <v>152</v>
      </c>
    </row>
    <row r="350" spans="2:65" s="11" customFormat="1" ht="22.5" customHeight="1">
      <c r="B350" s="182"/>
      <c r="C350" s="183"/>
      <c r="D350" s="183"/>
      <c r="E350" s="184" t="s">
        <v>23</v>
      </c>
      <c r="F350" s="290" t="s">
        <v>489</v>
      </c>
      <c r="G350" s="291"/>
      <c r="H350" s="291"/>
      <c r="I350" s="291"/>
      <c r="J350" s="183"/>
      <c r="K350" s="185">
        <v>1</v>
      </c>
      <c r="L350" s="183"/>
      <c r="M350" s="183"/>
      <c r="N350" s="183"/>
      <c r="O350" s="183"/>
      <c r="P350" s="183"/>
      <c r="Q350" s="183"/>
      <c r="R350" s="186"/>
      <c r="T350" s="187"/>
      <c r="U350" s="183"/>
      <c r="V350" s="183"/>
      <c r="W350" s="183"/>
      <c r="X350" s="183"/>
      <c r="Y350" s="183"/>
      <c r="Z350" s="183"/>
      <c r="AA350" s="188"/>
      <c r="AT350" s="189" t="s">
        <v>160</v>
      </c>
      <c r="AU350" s="189" t="s">
        <v>103</v>
      </c>
      <c r="AV350" s="11" t="s">
        <v>103</v>
      </c>
      <c r="AW350" s="11" t="s">
        <v>38</v>
      </c>
      <c r="AX350" s="11" t="s">
        <v>80</v>
      </c>
      <c r="AY350" s="189" t="s">
        <v>152</v>
      </c>
    </row>
    <row r="351" spans="2:65" s="12" customFormat="1" ht="22.5" customHeight="1">
      <c r="B351" s="190"/>
      <c r="C351" s="191"/>
      <c r="D351" s="191"/>
      <c r="E351" s="192" t="s">
        <v>23</v>
      </c>
      <c r="F351" s="292" t="s">
        <v>169</v>
      </c>
      <c r="G351" s="293"/>
      <c r="H351" s="293"/>
      <c r="I351" s="293"/>
      <c r="J351" s="191"/>
      <c r="K351" s="193">
        <v>3</v>
      </c>
      <c r="L351" s="191"/>
      <c r="M351" s="191"/>
      <c r="N351" s="191"/>
      <c r="O351" s="191"/>
      <c r="P351" s="191"/>
      <c r="Q351" s="191"/>
      <c r="R351" s="194"/>
      <c r="T351" s="195"/>
      <c r="U351" s="191"/>
      <c r="V351" s="191"/>
      <c r="W351" s="191"/>
      <c r="X351" s="191"/>
      <c r="Y351" s="191"/>
      <c r="Z351" s="191"/>
      <c r="AA351" s="196"/>
      <c r="AT351" s="197" t="s">
        <v>160</v>
      </c>
      <c r="AU351" s="197" t="s">
        <v>103</v>
      </c>
      <c r="AV351" s="12" t="s">
        <v>157</v>
      </c>
      <c r="AW351" s="12" t="s">
        <v>38</v>
      </c>
      <c r="AX351" s="12" t="s">
        <v>25</v>
      </c>
      <c r="AY351" s="197" t="s">
        <v>152</v>
      </c>
    </row>
    <row r="352" spans="2:65" s="1" customFormat="1" ht="22.5" customHeight="1">
      <c r="B352" s="38"/>
      <c r="C352" s="167" t="s">
        <v>495</v>
      </c>
      <c r="D352" s="167" t="s">
        <v>153</v>
      </c>
      <c r="E352" s="168" t="s">
        <v>496</v>
      </c>
      <c r="F352" s="284" t="s">
        <v>497</v>
      </c>
      <c r="G352" s="284"/>
      <c r="H352" s="284"/>
      <c r="I352" s="284"/>
      <c r="J352" s="169" t="s">
        <v>474</v>
      </c>
      <c r="K352" s="170">
        <v>3</v>
      </c>
      <c r="L352" s="285">
        <v>0</v>
      </c>
      <c r="M352" s="286"/>
      <c r="N352" s="287">
        <f>ROUND(L352*K352,2)</f>
        <v>0</v>
      </c>
      <c r="O352" s="287"/>
      <c r="P352" s="287"/>
      <c r="Q352" s="287"/>
      <c r="R352" s="40"/>
      <c r="T352" s="171" t="s">
        <v>23</v>
      </c>
      <c r="U352" s="47" t="s">
        <v>45</v>
      </c>
      <c r="V352" s="39"/>
      <c r="W352" s="172">
        <f>V352*K352</f>
        <v>0</v>
      </c>
      <c r="X352" s="172">
        <v>0</v>
      </c>
      <c r="Y352" s="172">
        <f>X352*K352</f>
        <v>0</v>
      </c>
      <c r="Z352" s="172">
        <v>0</v>
      </c>
      <c r="AA352" s="173">
        <f>Z352*K352</f>
        <v>0</v>
      </c>
      <c r="AR352" s="21" t="s">
        <v>157</v>
      </c>
      <c r="AT352" s="21" t="s">
        <v>153</v>
      </c>
      <c r="AU352" s="21" t="s">
        <v>103</v>
      </c>
      <c r="AY352" s="21" t="s">
        <v>152</v>
      </c>
      <c r="BE352" s="109">
        <f>IF(U352="základní",N352,0)</f>
        <v>0</v>
      </c>
      <c r="BF352" s="109">
        <f>IF(U352="snížená",N352,0)</f>
        <v>0</v>
      </c>
      <c r="BG352" s="109">
        <f>IF(U352="zákl. přenesená",N352,0)</f>
        <v>0</v>
      </c>
      <c r="BH352" s="109">
        <f>IF(U352="sníž. přenesená",N352,0)</f>
        <v>0</v>
      </c>
      <c r="BI352" s="109">
        <f>IF(U352="nulová",N352,0)</f>
        <v>0</v>
      </c>
      <c r="BJ352" s="21" t="s">
        <v>25</v>
      </c>
      <c r="BK352" s="109">
        <f>ROUND(L352*K352,2)</f>
        <v>0</v>
      </c>
      <c r="BL352" s="21" t="s">
        <v>157</v>
      </c>
      <c r="BM352" s="21" t="s">
        <v>498</v>
      </c>
    </row>
    <row r="353" spans="2:65" s="11" customFormat="1" ht="22.5" customHeight="1">
      <c r="B353" s="182"/>
      <c r="C353" s="183"/>
      <c r="D353" s="183"/>
      <c r="E353" s="184" t="s">
        <v>23</v>
      </c>
      <c r="F353" s="294" t="s">
        <v>488</v>
      </c>
      <c r="G353" s="295"/>
      <c r="H353" s="295"/>
      <c r="I353" s="295"/>
      <c r="J353" s="183"/>
      <c r="K353" s="185">
        <v>1</v>
      </c>
      <c r="L353" s="183"/>
      <c r="M353" s="183"/>
      <c r="N353" s="183"/>
      <c r="O353" s="183"/>
      <c r="P353" s="183"/>
      <c r="Q353" s="183"/>
      <c r="R353" s="186"/>
      <c r="T353" s="187"/>
      <c r="U353" s="183"/>
      <c r="V353" s="183"/>
      <c r="W353" s="183"/>
      <c r="X353" s="183"/>
      <c r="Y353" s="183"/>
      <c r="Z353" s="183"/>
      <c r="AA353" s="188"/>
      <c r="AT353" s="189" t="s">
        <v>160</v>
      </c>
      <c r="AU353" s="189" t="s">
        <v>103</v>
      </c>
      <c r="AV353" s="11" t="s">
        <v>103</v>
      </c>
      <c r="AW353" s="11" t="s">
        <v>38</v>
      </c>
      <c r="AX353" s="11" t="s">
        <v>80</v>
      </c>
      <c r="AY353" s="189" t="s">
        <v>152</v>
      </c>
    </row>
    <row r="354" spans="2:65" s="11" customFormat="1" ht="22.5" customHeight="1">
      <c r="B354" s="182"/>
      <c r="C354" s="183"/>
      <c r="D354" s="183"/>
      <c r="E354" s="184" t="s">
        <v>23</v>
      </c>
      <c r="F354" s="290" t="s">
        <v>499</v>
      </c>
      <c r="G354" s="291"/>
      <c r="H354" s="291"/>
      <c r="I354" s="291"/>
      <c r="J354" s="183"/>
      <c r="K354" s="185">
        <v>2</v>
      </c>
      <c r="L354" s="183"/>
      <c r="M354" s="183"/>
      <c r="N354" s="183"/>
      <c r="O354" s="183"/>
      <c r="P354" s="183"/>
      <c r="Q354" s="183"/>
      <c r="R354" s="186"/>
      <c r="T354" s="187"/>
      <c r="U354" s="183"/>
      <c r="V354" s="183"/>
      <c r="W354" s="183"/>
      <c r="X354" s="183"/>
      <c r="Y354" s="183"/>
      <c r="Z354" s="183"/>
      <c r="AA354" s="188"/>
      <c r="AT354" s="189" t="s">
        <v>160</v>
      </c>
      <c r="AU354" s="189" t="s">
        <v>103</v>
      </c>
      <c r="AV354" s="11" t="s">
        <v>103</v>
      </c>
      <c r="AW354" s="11" t="s">
        <v>38</v>
      </c>
      <c r="AX354" s="11" t="s">
        <v>80</v>
      </c>
      <c r="AY354" s="189" t="s">
        <v>152</v>
      </c>
    </row>
    <row r="355" spans="2:65" s="12" customFormat="1" ht="22.5" customHeight="1">
      <c r="B355" s="190"/>
      <c r="C355" s="191"/>
      <c r="D355" s="191"/>
      <c r="E355" s="192" t="s">
        <v>23</v>
      </c>
      <c r="F355" s="292" t="s">
        <v>169</v>
      </c>
      <c r="G355" s="293"/>
      <c r="H355" s="293"/>
      <c r="I355" s="293"/>
      <c r="J355" s="191"/>
      <c r="K355" s="193">
        <v>3</v>
      </c>
      <c r="L355" s="191"/>
      <c r="M355" s="191"/>
      <c r="N355" s="191"/>
      <c r="O355" s="191"/>
      <c r="P355" s="191"/>
      <c r="Q355" s="191"/>
      <c r="R355" s="194"/>
      <c r="T355" s="195"/>
      <c r="U355" s="191"/>
      <c r="V355" s="191"/>
      <c r="W355" s="191"/>
      <c r="X355" s="191"/>
      <c r="Y355" s="191"/>
      <c r="Z355" s="191"/>
      <c r="AA355" s="196"/>
      <c r="AT355" s="197" t="s">
        <v>160</v>
      </c>
      <c r="AU355" s="197" t="s">
        <v>103</v>
      </c>
      <c r="AV355" s="12" t="s">
        <v>157</v>
      </c>
      <c r="AW355" s="12" t="s">
        <v>38</v>
      </c>
      <c r="AX355" s="12" t="s">
        <v>25</v>
      </c>
      <c r="AY355" s="197" t="s">
        <v>152</v>
      </c>
    </row>
    <row r="356" spans="2:65" s="1" customFormat="1" ht="22.5" customHeight="1">
      <c r="B356" s="38"/>
      <c r="C356" s="167" t="s">
        <v>500</v>
      </c>
      <c r="D356" s="167" t="s">
        <v>153</v>
      </c>
      <c r="E356" s="168" t="s">
        <v>501</v>
      </c>
      <c r="F356" s="284" t="s">
        <v>502</v>
      </c>
      <c r="G356" s="284"/>
      <c r="H356" s="284"/>
      <c r="I356" s="284"/>
      <c r="J356" s="169" t="s">
        <v>474</v>
      </c>
      <c r="K356" s="170">
        <v>4</v>
      </c>
      <c r="L356" s="285">
        <v>0</v>
      </c>
      <c r="M356" s="286"/>
      <c r="N356" s="287">
        <f>ROUND(L356*K356,2)</f>
        <v>0</v>
      </c>
      <c r="O356" s="287"/>
      <c r="P356" s="287"/>
      <c r="Q356" s="287"/>
      <c r="R356" s="40"/>
      <c r="T356" s="171" t="s">
        <v>23</v>
      </c>
      <c r="U356" s="47" t="s">
        <v>45</v>
      </c>
      <c r="V356" s="39"/>
      <c r="W356" s="172">
        <f>V356*K356</f>
        <v>0</v>
      </c>
      <c r="X356" s="172">
        <v>0</v>
      </c>
      <c r="Y356" s="172">
        <f>X356*K356</f>
        <v>0</v>
      </c>
      <c r="Z356" s="172">
        <v>0</v>
      </c>
      <c r="AA356" s="173">
        <f>Z356*K356</f>
        <v>0</v>
      </c>
      <c r="AR356" s="21" t="s">
        <v>157</v>
      </c>
      <c r="AT356" s="21" t="s">
        <v>153</v>
      </c>
      <c r="AU356" s="21" t="s">
        <v>103</v>
      </c>
      <c r="AY356" s="21" t="s">
        <v>152</v>
      </c>
      <c r="BE356" s="109">
        <f>IF(U356="základní",N356,0)</f>
        <v>0</v>
      </c>
      <c r="BF356" s="109">
        <f>IF(U356="snížená",N356,0)</f>
        <v>0</v>
      </c>
      <c r="BG356" s="109">
        <f>IF(U356="zákl. přenesená",N356,0)</f>
        <v>0</v>
      </c>
      <c r="BH356" s="109">
        <f>IF(U356="sníž. přenesená",N356,0)</f>
        <v>0</v>
      </c>
      <c r="BI356" s="109">
        <f>IF(U356="nulová",N356,0)</f>
        <v>0</v>
      </c>
      <c r="BJ356" s="21" t="s">
        <v>25</v>
      </c>
      <c r="BK356" s="109">
        <f>ROUND(L356*K356,2)</f>
        <v>0</v>
      </c>
      <c r="BL356" s="21" t="s">
        <v>157</v>
      </c>
      <c r="BM356" s="21" t="s">
        <v>503</v>
      </c>
    </row>
    <row r="357" spans="2:65" s="11" customFormat="1" ht="22.5" customHeight="1">
      <c r="B357" s="182"/>
      <c r="C357" s="183"/>
      <c r="D357" s="183"/>
      <c r="E357" s="184" t="s">
        <v>23</v>
      </c>
      <c r="F357" s="294" t="s">
        <v>494</v>
      </c>
      <c r="G357" s="295"/>
      <c r="H357" s="295"/>
      <c r="I357" s="295"/>
      <c r="J357" s="183"/>
      <c r="K357" s="185">
        <v>2</v>
      </c>
      <c r="L357" s="183"/>
      <c r="M357" s="183"/>
      <c r="N357" s="183"/>
      <c r="O357" s="183"/>
      <c r="P357" s="183"/>
      <c r="Q357" s="183"/>
      <c r="R357" s="186"/>
      <c r="T357" s="187"/>
      <c r="U357" s="183"/>
      <c r="V357" s="183"/>
      <c r="W357" s="183"/>
      <c r="X357" s="183"/>
      <c r="Y357" s="183"/>
      <c r="Z357" s="183"/>
      <c r="AA357" s="188"/>
      <c r="AT357" s="189" t="s">
        <v>160</v>
      </c>
      <c r="AU357" s="189" t="s">
        <v>103</v>
      </c>
      <c r="AV357" s="11" t="s">
        <v>103</v>
      </c>
      <c r="AW357" s="11" t="s">
        <v>38</v>
      </c>
      <c r="AX357" s="11" t="s">
        <v>80</v>
      </c>
      <c r="AY357" s="189" t="s">
        <v>152</v>
      </c>
    </row>
    <row r="358" spans="2:65" s="11" customFormat="1" ht="22.5" customHeight="1">
      <c r="B358" s="182"/>
      <c r="C358" s="183"/>
      <c r="D358" s="183"/>
      <c r="E358" s="184" t="s">
        <v>23</v>
      </c>
      <c r="F358" s="290" t="s">
        <v>499</v>
      </c>
      <c r="G358" s="291"/>
      <c r="H358" s="291"/>
      <c r="I358" s="291"/>
      <c r="J358" s="183"/>
      <c r="K358" s="185">
        <v>2</v>
      </c>
      <c r="L358" s="183"/>
      <c r="M358" s="183"/>
      <c r="N358" s="183"/>
      <c r="O358" s="183"/>
      <c r="P358" s="183"/>
      <c r="Q358" s="183"/>
      <c r="R358" s="186"/>
      <c r="T358" s="187"/>
      <c r="U358" s="183"/>
      <c r="V358" s="183"/>
      <c r="W358" s="183"/>
      <c r="X358" s="183"/>
      <c r="Y358" s="183"/>
      <c r="Z358" s="183"/>
      <c r="AA358" s="188"/>
      <c r="AT358" s="189" t="s">
        <v>160</v>
      </c>
      <c r="AU358" s="189" t="s">
        <v>103</v>
      </c>
      <c r="AV358" s="11" t="s">
        <v>103</v>
      </c>
      <c r="AW358" s="11" t="s">
        <v>38</v>
      </c>
      <c r="AX358" s="11" t="s">
        <v>80</v>
      </c>
      <c r="AY358" s="189" t="s">
        <v>152</v>
      </c>
    </row>
    <row r="359" spans="2:65" s="12" customFormat="1" ht="22.5" customHeight="1">
      <c r="B359" s="190"/>
      <c r="C359" s="191"/>
      <c r="D359" s="191"/>
      <c r="E359" s="192" t="s">
        <v>23</v>
      </c>
      <c r="F359" s="292" t="s">
        <v>169</v>
      </c>
      <c r="G359" s="293"/>
      <c r="H359" s="293"/>
      <c r="I359" s="293"/>
      <c r="J359" s="191"/>
      <c r="K359" s="193">
        <v>4</v>
      </c>
      <c r="L359" s="191"/>
      <c r="M359" s="191"/>
      <c r="N359" s="191"/>
      <c r="O359" s="191"/>
      <c r="P359" s="191"/>
      <c r="Q359" s="191"/>
      <c r="R359" s="194"/>
      <c r="T359" s="195"/>
      <c r="U359" s="191"/>
      <c r="V359" s="191"/>
      <c r="W359" s="191"/>
      <c r="X359" s="191"/>
      <c r="Y359" s="191"/>
      <c r="Z359" s="191"/>
      <c r="AA359" s="196"/>
      <c r="AT359" s="197" t="s">
        <v>160</v>
      </c>
      <c r="AU359" s="197" t="s">
        <v>103</v>
      </c>
      <c r="AV359" s="12" t="s">
        <v>157</v>
      </c>
      <c r="AW359" s="12" t="s">
        <v>38</v>
      </c>
      <c r="AX359" s="12" t="s">
        <v>25</v>
      </c>
      <c r="AY359" s="197" t="s">
        <v>152</v>
      </c>
    </row>
    <row r="360" spans="2:65" s="1" customFormat="1" ht="22.5" customHeight="1">
      <c r="B360" s="38"/>
      <c r="C360" s="167" t="s">
        <v>504</v>
      </c>
      <c r="D360" s="167" t="s">
        <v>153</v>
      </c>
      <c r="E360" s="168" t="s">
        <v>505</v>
      </c>
      <c r="F360" s="284" t="s">
        <v>506</v>
      </c>
      <c r="G360" s="284"/>
      <c r="H360" s="284"/>
      <c r="I360" s="284"/>
      <c r="J360" s="169" t="s">
        <v>227</v>
      </c>
      <c r="K360" s="170">
        <v>9.4120000000000008</v>
      </c>
      <c r="L360" s="285">
        <v>0</v>
      </c>
      <c r="M360" s="286"/>
      <c r="N360" s="287">
        <f>ROUND(L360*K360,2)</f>
        <v>0</v>
      </c>
      <c r="O360" s="287"/>
      <c r="P360" s="287"/>
      <c r="Q360" s="287"/>
      <c r="R360" s="40"/>
      <c r="T360" s="171" t="s">
        <v>23</v>
      </c>
      <c r="U360" s="47" t="s">
        <v>45</v>
      </c>
      <c r="V360" s="39"/>
      <c r="W360" s="172">
        <f>V360*K360</f>
        <v>0</v>
      </c>
      <c r="X360" s="172">
        <v>2.45329</v>
      </c>
      <c r="Y360" s="172">
        <f>X360*K360</f>
        <v>23.090365480000003</v>
      </c>
      <c r="Z360" s="172">
        <v>0</v>
      </c>
      <c r="AA360" s="173">
        <f>Z360*K360</f>
        <v>0</v>
      </c>
      <c r="AR360" s="21" t="s">
        <v>157</v>
      </c>
      <c r="AT360" s="21" t="s">
        <v>153</v>
      </c>
      <c r="AU360" s="21" t="s">
        <v>103</v>
      </c>
      <c r="AY360" s="21" t="s">
        <v>152</v>
      </c>
      <c r="BE360" s="109">
        <f>IF(U360="základní",N360,0)</f>
        <v>0</v>
      </c>
      <c r="BF360" s="109">
        <f>IF(U360="snížená",N360,0)</f>
        <v>0</v>
      </c>
      <c r="BG360" s="109">
        <f>IF(U360="zákl. přenesená",N360,0)</f>
        <v>0</v>
      </c>
      <c r="BH360" s="109">
        <f>IF(U360="sníž. přenesená",N360,0)</f>
        <v>0</v>
      </c>
      <c r="BI360" s="109">
        <f>IF(U360="nulová",N360,0)</f>
        <v>0</v>
      </c>
      <c r="BJ360" s="21" t="s">
        <v>25</v>
      </c>
      <c r="BK360" s="109">
        <f>ROUND(L360*K360,2)</f>
        <v>0</v>
      </c>
      <c r="BL360" s="21" t="s">
        <v>157</v>
      </c>
      <c r="BM360" s="21" t="s">
        <v>507</v>
      </c>
    </row>
    <row r="361" spans="2:65" s="10" customFormat="1" ht="22.5" customHeight="1">
      <c r="B361" s="174"/>
      <c r="C361" s="175"/>
      <c r="D361" s="175"/>
      <c r="E361" s="176" t="s">
        <v>23</v>
      </c>
      <c r="F361" s="288" t="s">
        <v>508</v>
      </c>
      <c r="G361" s="289"/>
      <c r="H361" s="289"/>
      <c r="I361" s="289"/>
      <c r="J361" s="175"/>
      <c r="K361" s="177" t="s">
        <v>23</v>
      </c>
      <c r="L361" s="175"/>
      <c r="M361" s="175"/>
      <c r="N361" s="175"/>
      <c r="O361" s="175"/>
      <c r="P361" s="175"/>
      <c r="Q361" s="175"/>
      <c r="R361" s="178"/>
      <c r="T361" s="179"/>
      <c r="U361" s="175"/>
      <c r="V361" s="175"/>
      <c r="W361" s="175"/>
      <c r="X361" s="175"/>
      <c r="Y361" s="175"/>
      <c r="Z361" s="175"/>
      <c r="AA361" s="180"/>
      <c r="AT361" s="181" t="s">
        <v>160</v>
      </c>
      <c r="AU361" s="181" t="s">
        <v>103</v>
      </c>
      <c r="AV361" s="10" t="s">
        <v>25</v>
      </c>
      <c r="AW361" s="10" t="s">
        <v>38</v>
      </c>
      <c r="AX361" s="10" t="s">
        <v>80</v>
      </c>
      <c r="AY361" s="181" t="s">
        <v>152</v>
      </c>
    </row>
    <row r="362" spans="2:65" s="11" customFormat="1" ht="44.25" customHeight="1">
      <c r="B362" s="182"/>
      <c r="C362" s="183"/>
      <c r="D362" s="183"/>
      <c r="E362" s="184" t="s">
        <v>23</v>
      </c>
      <c r="F362" s="290" t="s">
        <v>509</v>
      </c>
      <c r="G362" s="291"/>
      <c r="H362" s="291"/>
      <c r="I362" s="291"/>
      <c r="J362" s="183"/>
      <c r="K362" s="185">
        <v>9.4120000000000008</v>
      </c>
      <c r="L362" s="183"/>
      <c r="M362" s="183"/>
      <c r="N362" s="183"/>
      <c r="O362" s="183"/>
      <c r="P362" s="183"/>
      <c r="Q362" s="183"/>
      <c r="R362" s="186"/>
      <c r="T362" s="187"/>
      <c r="U362" s="183"/>
      <c r="V362" s="183"/>
      <c r="W362" s="183"/>
      <c r="X362" s="183"/>
      <c r="Y362" s="183"/>
      <c r="Z362" s="183"/>
      <c r="AA362" s="188"/>
      <c r="AT362" s="189" t="s">
        <v>160</v>
      </c>
      <c r="AU362" s="189" t="s">
        <v>103</v>
      </c>
      <c r="AV362" s="11" t="s">
        <v>103</v>
      </c>
      <c r="AW362" s="11" t="s">
        <v>38</v>
      </c>
      <c r="AX362" s="11" t="s">
        <v>25</v>
      </c>
      <c r="AY362" s="189" t="s">
        <v>152</v>
      </c>
    </row>
    <row r="363" spans="2:65" s="1" customFormat="1" ht="31.5" customHeight="1">
      <c r="B363" s="38"/>
      <c r="C363" s="167" t="s">
        <v>510</v>
      </c>
      <c r="D363" s="167" t="s">
        <v>153</v>
      </c>
      <c r="E363" s="168" t="s">
        <v>511</v>
      </c>
      <c r="F363" s="284" t="s">
        <v>512</v>
      </c>
      <c r="G363" s="284"/>
      <c r="H363" s="284"/>
      <c r="I363" s="284"/>
      <c r="J363" s="169" t="s">
        <v>227</v>
      </c>
      <c r="K363" s="170">
        <v>7.6109999999999998</v>
      </c>
      <c r="L363" s="285">
        <v>0</v>
      </c>
      <c r="M363" s="286"/>
      <c r="N363" s="287">
        <f>ROUND(L363*K363,2)</f>
        <v>0</v>
      </c>
      <c r="O363" s="287"/>
      <c r="P363" s="287"/>
      <c r="Q363" s="287"/>
      <c r="R363" s="40"/>
      <c r="T363" s="171" t="s">
        <v>23</v>
      </c>
      <c r="U363" s="47" t="s">
        <v>45</v>
      </c>
      <c r="V363" s="39"/>
      <c r="W363" s="172">
        <f>V363*K363</f>
        <v>0</v>
      </c>
      <c r="X363" s="172">
        <v>2.45329</v>
      </c>
      <c r="Y363" s="172">
        <f>X363*K363</f>
        <v>18.671990189999999</v>
      </c>
      <c r="Z363" s="172">
        <v>0</v>
      </c>
      <c r="AA363" s="173">
        <f>Z363*K363</f>
        <v>0</v>
      </c>
      <c r="AR363" s="21" t="s">
        <v>157</v>
      </c>
      <c r="AT363" s="21" t="s">
        <v>153</v>
      </c>
      <c r="AU363" s="21" t="s">
        <v>103</v>
      </c>
      <c r="AY363" s="21" t="s">
        <v>152</v>
      </c>
      <c r="BE363" s="109">
        <f>IF(U363="základní",N363,0)</f>
        <v>0</v>
      </c>
      <c r="BF363" s="109">
        <f>IF(U363="snížená",N363,0)</f>
        <v>0</v>
      </c>
      <c r="BG363" s="109">
        <f>IF(U363="zákl. přenesená",N363,0)</f>
        <v>0</v>
      </c>
      <c r="BH363" s="109">
        <f>IF(U363="sníž. přenesená",N363,0)</f>
        <v>0</v>
      </c>
      <c r="BI363" s="109">
        <f>IF(U363="nulová",N363,0)</f>
        <v>0</v>
      </c>
      <c r="BJ363" s="21" t="s">
        <v>25</v>
      </c>
      <c r="BK363" s="109">
        <f>ROUND(L363*K363,2)</f>
        <v>0</v>
      </c>
      <c r="BL363" s="21" t="s">
        <v>157</v>
      </c>
      <c r="BM363" s="21" t="s">
        <v>513</v>
      </c>
    </row>
    <row r="364" spans="2:65" s="10" customFormat="1" ht="22.5" customHeight="1">
      <c r="B364" s="174"/>
      <c r="C364" s="175"/>
      <c r="D364" s="175"/>
      <c r="E364" s="176" t="s">
        <v>23</v>
      </c>
      <c r="F364" s="288" t="s">
        <v>514</v>
      </c>
      <c r="G364" s="289"/>
      <c r="H364" s="289"/>
      <c r="I364" s="289"/>
      <c r="J364" s="175"/>
      <c r="K364" s="177" t="s">
        <v>23</v>
      </c>
      <c r="L364" s="175"/>
      <c r="M364" s="175"/>
      <c r="N364" s="175"/>
      <c r="O364" s="175"/>
      <c r="P364" s="175"/>
      <c r="Q364" s="175"/>
      <c r="R364" s="178"/>
      <c r="T364" s="179"/>
      <c r="U364" s="175"/>
      <c r="V364" s="175"/>
      <c r="W364" s="175"/>
      <c r="X364" s="175"/>
      <c r="Y364" s="175"/>
      <c r="Z364" s="175"/>
      <c r="AA364" s="180"/>
      <c r="AT364" s="181" t="s">
        <v>160</v>
      </c>
      <c r="AU364" s="181" t="s">
        <v>103</v>
      </c>
      <c r="AV364" s="10" t="s">
        <v>25</v>
      </c>
      <c r="AW364" s="10" t="s">
        <v>38</v>
      </c>
      <c r="AX364" s="10" t="s">
        <v>80</v>
      </c>
      <c r="AY364" s="181" t="s">
        <v>152</v>
      </c>
    </row>
    <row r="365" spans="2:65" s="11" customFormat="1" ht="44.25" customHeight="1">
      <c r="B365" s="182"/>
      <c r="C365" s="183"/>
      <c r="D365" s="183"/>
      <c r="E365" s="184" t="s">
        <v>23</v>
      </c>
      <c r="F365" s="290" t="s">
        <v>515</v>
      </c>
      <c r="G365" s="291"/>
      <c r="H365" s="291"/>
      <c r="I365" s="291"/>
      <c r="J365" s="183"/>
      <c r="K365" s="185">
        <v>7.6109999999999998</v>
      </c>
      <c r="L365" s="183"/>
      <c r="M365" s="183"/>
      <c r="N365" s="183"/>
      <c r="O365" s="183"/>
      <c r="P365" s="183"/>
      <c r="Q365" s="183"/>
      <c r="R365" s="186"/>
      <c r="T365" s="187"/>
      <c r="U365" s="183"/>
      <c r="V365" s="183"/>
      <c r="W365" s="183"/>
      <c r="X365" s="183"/>
      <c r="Y365" s="183"/>
      <c r="Z365" s="183"/>
      <c r="AA365" s="188"/>
      <c r="AT365" s="189" t="s">
        <v>160</v>
      </c>
      <c r="AU365" s="189" t="s">
        <v>103</v>
      </c>
      <c r="AV365" s="11" t="s">
        <v>103</v>
      </c>
      <c r="AW365" s="11" t="s">
        <v>38</v>
      </c>
      <c r="AX365" s="11" t="s">
        <v>25</v>
      </c>
      <c r="AY365" s="189" t="s">
        <v>152</v>
      </c>
    </row>
    <row r="366" spans="2:65" s="1" customFormat="1" ht="31.5" customHeight="1">
      <c r="B366" s="38"/>
      <c r="C366" s="167" t="s">
        <v>516</v>
      </c>
      <c r="D366" s="167" t="s">
        <v>153</v>
      </c>
      <c r="E366" s="168" t="s">
        <v>517</v>
      </c>
      <c r="F366" s="284" t="s">
        <v>518</v>
      </c>
      <c r="G366" s="284"/>
      <c r="H366" s="284"/>
      <c r="I366" s="284"/>
      <c r="J366" s="169" t="s">
        <v>324</v>
      </c>
      <c r="K366" s="170">
        <v>18.5</v>
      </c>
      <c r="L366" s="285">
        <v>0</v>
      </c>
      <c r="M366" s="286"/>
      <c r="N366" s="287">
        <f>ROUND(L366*K366,2)</f>
        <v>0</v>
      </c>
      <c r="O366" s="287"/>
      <c r="P366" s="287"/>
      <c r="Q366" s="287"/>
      <c r="R366" s="40"/>
      <c r="T366" s="171" t="s">
        <v>23</v>
      </c>
      <c r="U366" s="47" t="s">
        <v>45</v>
      </c>
      <c r="V366" s="39"/>
      <c r="W366" s="172">
        <f>V366*K366</f>
        <v>0</v>
      </c>
      <c r="X366" s="172">
        <v>0</v>
      </c>
      <c r="Y366" s="172">
        <f>X366*K366</f>
        <v>0</v>
      </c>
      <c r="Z366" s="172">
        <v>0</v>
      </c>
      <c r="AA366" s="173">
        <f>Z366*K366</f>
        <v>0</v>
      </c>
      <c r="AR366" s="21" t="s">
        <v>157</v>
      </c>
      <c r="AT366" s="21" t="s">
        <v>153</v>
      </c>
      <c r="AU366" s="21" t="s">
        <v>103</v>
      </c>
      <c r="AY366" s="21" t="s">
        <v>152</v>
      </c>
      <c r="BE366" s="109">
        <f>IF(U366="základní",N366,0)</f>
        <v>0</v>
      </c>
      <c r="BF366" s="109">
        <f>IF(U366="snížená",N366,0)</f>
        <v>0</v>
      </c>
      <c r="BG366" s="109">
        <f>IF(U366="zákl. přenesená",N366,0)</f>
        <v>0</v>
      </c>
      <c r="BH366" s="109">
        <f>IF(U366="sníž. přenesená",N366,0)</f>
        <v>0</v>
      </c>
      <c r="BI366" s="109">
        <f>IF(U366="nulová",N366,0)</f>
        <v>0</v>
      </c>
      <c r="BJ366" s="21" t="s">
        <v>25</v>
      </c>
      <c r="BK366" s="109">
        <f>ROUND(L366*K366,2)</f>
        <v>0</v>
      </c>
      <c r="BL366" s="21" t="s">
        <v>157</v>
      </c>
      <c r="BM366" s="21" t="s">
        <v>519</v>
      </c>
    </row>
    <row r="367" spans="2:65" s="11" customFormat="1" ht="22.5" customHeight="1">
      <c r="B367" s="182"/>
      <c r="C367" s="183"/>
      <c r="D367" s="183"/>
      <c r="E367" s="184" t="s">
        <v>23</v>
      </c>
      <c r="F367" s="294" t="s">
        <v>520</v>
      </c>
      <c r="G367" s="295"/>
      <c r="H367" s="295"/>
      <c r="I367" s="295"/>
      <c r="J367" s="183"/>
      <c r="K367" s="185">
        <v>9</v>
      </c>
      <c r="L367" s="183"/>
      <c r="M367" s="183"/>
      <c r="N367" s="183"/>
      <c r="O367" s="183"/>
      <c r="P367" s="183"/>
      <c r="Q367" s="183"/>
      <c r="R367" s="186"/>
      <c r="T367" s="187"/>
      <c r="U367" s="183"/>
      <c r="V367" s="183"/>
      <c r="W367" s="183"/>
      <c r="X367" s="183"/>
      <c r="Y367" s="183"/>
      <c r="Z367" s="183"/>
      <c r="AA367" s="188"/>
      <c r="AT367" s="189" t="s">
        <v>160</v>
      </c>
      <c r="AU367" s="189" t="s">
        <v>103</v>
      </c>
      <c r="AV367" s="11" t="s">
        <v>103</v>
      </c>
      <c r="AW367" s="11" t="s">
        <v>38</v>
      </c>
      <c r="AX367" s="11" t="s">
        <v>80</v>
      </c>
      <c r="AY367" s="189" t="s">
        <v>152</v>
      </c>
    </row>
    <row r="368" spans="2:65" s="11" customFormat="1" ht="22.5" customHeight="1">
      <c r="B368" s="182"/>
      <c r="C368" s="183"/>
      <c r="D368" s="183"/>
      <c r="E368" s="184" t="s">
        <v>23</v>
      </c>
      <c r="F368" s="290" t="s">
        <v>521</v>
      </c>
      <c r="G368" s="291"/>
      <c r="H368" s="291"/>
      <c r="I368" s="291"/>
      <c r="J368" s="183"/>
      <c r="K368" s="185">
        <v>9.5</v>
      </c>
      <c r="L368" s="183"/>
      <c r="M368" s="183"/>
      <c r="N368" s="183"/>
      <c r="O368" s="183"/>
      <c r="P368" s="183"/>
      <c r="Q368" s="183"/>
      <c r="R368" s="186"/>
      <c r="T368" s="187"/>
      <c r="U368" s="183"/>
      <c r="V368" s="183"/>
      <c r="W368" s="183"/>
      <c r="X368" s="183"/>
      <c r="Y368" s="183"/>
      <c r="Z368" s="183"/>
      <c r="AA368" s="188"/>
      <c r="AT368" s="189" t="s">
        <v>160</v>
      </c>
      <c r="AU368" s="189" t="s">
        <v>103</v>
      </c>
      <c r="AV368" s="11" t="s">
        <v>103</v>
      </c>
      <c r="AW368" s="11" t="s">
        <v>38</v>
      </c>
      <c r="AX368" s="11" t="s">
        <v>80</v>
      </c>
      <c r="AY368" s="189" t="s">
        <v>152</v>
      </c>
    </row>
    <row r="369" spans="2:65" s="12" customFormat="1" ht="22.5" customHeight="1">
      <c r="B369" s="190"/>
      <c r="C369" s="191"/>
      <c r="D369" s="191"/>
      <c r="E369" s="192" t="s">
        <v>23</v>
      </c>
      <c r="F369" s="292" t="s">
        <v>169</v>
      </c>
      <c r="G369" s="293"/>
      <c r="H369" s="293"/>
      <c r="I369" s="293"/>
      <c r="J369" s="191"/>
      <c r="K369" s="193">
        <v>18.5</v>
      </c>
      <c r="L369" s="191"/>
      <c r="M369" s="191"/>
      <c r="N369" s="191"/>
      <c r="O369" s="191"/>
      <c r="P369" s="191"/>
      <c r="Q369" s="191"/>
      <c r="R369" s="194"/>
      <c r="T369" s="195"/>
      <c r="U369" s="191"/>
      <c r="V369" s="191"/>
      <c r="W369" s="191"/>
      <c r="X369" s="191"/>
      <c r="Y369" s="191"/>
      <c r="Z369" s="191"/>
      <c r="AA369" s="196"/>
      <c r="AT369" s="197" t="s">
        <v>160</v>
      </c>
      <c r="AU369" s="197" t="s">
        <v>103</v>
      </c>
      <c r="AV369" s="12" t="s">
        <v>157</v>
      </c>
      <c r="AW369" s="12" t="s">
        <v>38</v>
      </c>
      <c r="AX369" s="12" t="s">
        <v>25</v>
      </c>
      <c r="AY369" s="197" t="s">
        <v>152</v>
      </c>
    </row>
    <row r="370" spans="2:65" s="9" customFormat="1" ht="29.85" customHeight="1">
      <c r="B370" s="156"/>
      <c r="C370" s="157"/>
      <c r="D370" s="166" t="s">
        <v>122</v>
      </c>
      <c r="E370" s="166"/>
      <c r="F370" s="166"/>
      <c r="G370" s="166"/>
      <c r="H370" s="166"/>
      <c r="I370" s="166"/>
      <c r="J370" s="166"/>
      <c r="K370" s="166"/>
      <c r="L370" s="166"/>
      <c r="M370" s="166"/>
      <c r="N370" s="309">
        <f>BK370</f>
        <v>0</v>
      </c>
      <c r="O370" s="310"/>
      <c r="P370" s="310"/>
      <c r="Q370" s="310"/>
      <c r="R370" s="159"/>
      <c r="T370" s="160"/>
      <c r="U370" s="157"/>
      <c r="V370" s="157"/>
      <c r="W370" s="161">
        <f>SUM(W371:W450)</f>
        <v>0</v>
      </c>
      <c r="X370" s="157"/>
      <c r="Y370" s="161">
        <f>SUM(Y371:Y450)</f>
        <v>80.135739360000002</v>
      </c>
      <c r="Z370" s="157"/>
      <c r="AA370" s="162">
        <f>SUM(AA371:AA450)</f>
        <v>20.47</v>
      </c>
      <c r="AR370" s="163" t="s">
        <v>25</v>
      </c>
      <c r="AT370" s="164" t="s">
        <v>79</v>
      </c>
      <c r="AU370" s="164" t="s">
        <v>25</v>
      </c>
      <c r="AY370" s="163" t="s">
        <v>152</v>
      </c>
      <c r="BK370" s="165">
        <f>SUM(BK371:BK450)</f>
        <v>0</v>
      </c>
    </row>
    <row r="371" spans="2:65" s="1" customFormat="1" ht="31.5" customHeight="1">
      <c r="B371" s="38"/>
      <c r="C371" s="167" t="s">
        <v>522</v>
      </c>
      <c r="D371" s="167" t="s">
        <v>153</v>
      </c>
      <c r="E371" s="168" t="s">
        <v>523</v>
      </c>
      <c r="F371" s="284" t="s">
        <v>524</v>
      </c>
      <c r="G371" s="284"/>
      <c r="H371" s="284"/>
      <c r="I371" s="284"/>
      <c r="J371" s="169" t="s">
        <v>252</v>
      </c>
      <c r="K371" s="170">
        <v>646.79300000000001</v>
      </c>
      <c r="L371" s="285">
        <v>0</v>
      </c>
      <c r="M371" s="286"/>
      <c r="N371" s="287">
        <f>ROUND(L371*K371,2)</f>
        <v>0</v>
      </c>
      <c r="O371" s="287"/>
      <c r="P371" s="287"/>
      <c r="Q371" s="287"/>
      <c r="R371" s="40"/>
      <c r="T371" s="171" t="s">
        <v>23</v>
      </c>
      <c r="U371" s="47" t="s">
        <v>45</v>
      </c>
      <c r="V371" s="39"/>
      <c r="W371" s="172">
        <f>V371*K371</f>
        <v>0</v>
      </c>
      <c r="X371" s="172">
        <v>0</v>
      </c>
      <c r="Y371" s="172">
        <f>X371*K371</f>
        <v>0</v>
      </c>
      <c r="Z371" s="172">
        <v>0</v>
      </c>
      <c r="AA371" s="173">
        <f>Z371*K371</f>
        <v>0</v>
      </c>
      <c r="AR371" s="21" t="s">
        <v>157</v>
      </c>
      <c r="AT371" s="21" t="s">
        <v>153</v>
      </c>
      <c r="AU371" s="21" t="s">
        <v>103</v>
      </c>
      <c r="AY371" s="21" t="s">
        <v>152</v>
      </c>
      <c r="BE371" s="109">
        <f>IF(U371="základní",N371,0)</f>
        <v>0</v>
      </c>
      <c r="BF371" s="109">
        <f>IF(U371="snížená",N371,0)</f>
        <v>0</v>
      </c>
      <c r="BG371" s="109">
        <f>IF(U371="zákl. přenesená",N371,0)</f>
        <v>0</v>
      </c>
      <c r="BH371" s="109">
        <f>IF(U371="sníž. přenesená",N371,0)</f>
        <v>0</v>
      </c>
      <c r="BI371" s="109">
        <f>IF(U371="nulová",N371,0)</f>
        <v>0</v>
      </c>
      <c r="BJ371" s="21" t="s">
        <v>25</v>
      </c>
      <c r="BK371" s="109">
        <f>ROUND(L371*K371,2)</f>
        <v>0</v>
      </c>
      <c r="BL371" s="21" t="s">
        <v>157</v>
      </c>
      <c r="BM371" s="21" t="s">
        <v>525</v>
      </c>
    </row>
    <row r="372" spans="2:65" s="11" customFormat="1" ht="31.5" customHeight="1">
      <c r="B372" s="182"/>
      <c r="C372" s="183"/>
      <c r="D372" s="183"/>
      <c r="E372" s="184" t="s">
        <v>23</v>
      </c>
      <c r="F372" s="294" t="s">
        <v>526</v>
      </c>
      <c r="G372" s="295"/>
      <c r="H372" s="295"/>
      <c r="I372" s="295"/>
      <c r="J372" s="183"/>
      <c r="K372" s="185">
        <v>646.79300000000001</v>
      </c>
      <c r="L372" s="183"/>
      <c r="M372" s="183"/>
      <c r="N372" s="183"/>
      <c r="O372" s="183"/>
      <c r="P372" s="183"/>
      <c r="Q372" s="183"/>
      <c r="R372" s="186"/>
      <c r="T372" s="187"/>
      <c r="U372" s="183"/>
      <c r="V372" s="183"/>
      <c r="W372" s="183"/>
      <c r="X372" s="183"/>
      <c r="Y372" s="183"/>
      <c r="Z372" s="183"/>
      <c r="AA372" s="188"/>
      <c r="AT372" s="189" t="s">
        <v>160</v>
      </c>
      <c r="AU372" s="189" t="s">
        <v>103</v>
      </c>
      <c r="AV372" s="11" t="s">
        <v>103</v>
      </c>
      <c r="AW372" s="11" t="s">
        <v>38</v>
      </c>
      <c r="AX372" s="11" t="s">
        <v>25</v>
      </c>
      <c r="AY372" s="189" t="s">
        <v>152</v>
      </c>
    </row>
    <row r="373" spans="2:65" s="1" customFormat="1" ht="31.5" customHeight="1">
      <c r="B373" s="38"/>
      <c r="C373" s="167" t="s">
        <v>527</v>
      </c>
      <c r="D373" s="167" t="s">
        <v>153</v>
      </c>
      <c r="E373" s="168" t="s">
        <v>528</v>
      </c>
      <c r="F373" s="284" t="s">
        <v>529</v>
      </c>
      <c r="G373" s="284"/>
      <c r="H373" s="284"/>
      <c r="I373" s="284"/>
      <c r="J373" s="169" t="s">
        <v>252</v>
      </c>
      <c r="K373" s="170">
        <v>12289.066999999999</v>
      </c>
      <c r="L373" s="285">
        <v>0</v>
      </c>
      <c r="M373" s="286"/>
      <c r="N373" s="287">
        <f>ROUND(L373*K373,2)</f>
        <v>0</v>
      </c>
      <c r="O373" s="287"/>
      <c r="P373" s="287"/>
      <c r="Q373" s="287"/>
      <c r="R373" s="40"/>
      <c r="T373" s="171" t="s">
        <v>23</v>
      </c>
      <c r="U373" s="47" t="s">
        <v>45</v>
      </c>
      <c r="V373" s="39"/>
      <c r="W373" s="172">
        <f>V373*K373</f>
        <v>0</v>
      </c>
      <c r="X373" s="172">
        <v>0</v>
      </c>
      <c r="Y373" s="172">
        <f>X373*K373</f>
        <v>0</v>
      </c>
      <c r="Z373" s="172">
        <v>0</v>
      </c>
      <c r="AA373" s="173">
        <f>Z373*K373</f>
        <v>0</v>
      </c>
      <c r="AR373" s="21" t="s">
        <v>157</v>
      </c>
      <c r="AT373" s="21" t="s">
        <v>153</v>
      </c>
      <c r="AU373" s="21" t="s">
        <v>103</v>
      </c>
      <c r="AY373" s="21" t="s">
        <v>152</v>
      </c>
      <c r="BE373" s="109">
        <f>IF(U373="základní",N373,0)</f>
        <v>0</v>
      </c>
      <c r="BF373" s="109">
        <f>IF(U373="snížená",N373,0)</f>
        <v>0</v>
      </c>
      <c r="BG373" s="109">
        <f>IF(U373="zákl. přenesená",N373,0)</f>
        <v>0</v>
      </c>
      <c r="BH373" s="109">
        <f>IF(U373="sníž. přenesená",N373,0)</f>
        <v>0</v>
      </c>
      <c r="BI373" s="109">
        <f>IF(U373="nulová",N373,0)</f>
        <v>0</v>
      </c>
      <c r="BJ373" s="21" t="s">
        <v>25</v>
      </c>
      <c r="BK373" s="109">
        <f>ROUND(L373*K373,2)</f>
        <v>0</v>
      </c>
      <c r="BL373" s="21" t="s">
        <v>157</v>
      </c>
      <c r="BM373" s="21" t="s">
        <v>530</v>
      </c>
    </row>
    <row r="374" spans="2:65" s="11" customFormat="1" ht="22.5" customHeight="1">
      <c r="B374" s="182"/>
      <c r="C374" s="183"/>
      <c r="D374" s="183"/>
      <c r="E374" s="184" t="s">
        <v>23</v>
      </c>
      <c r="F374" s="294" t="s">
        <v>531</v>
      </c>
      <c r="G374" s="295"/>
      <c r="H374" s="295"/>
      <c r="I374" s="295"/>
      <c r="J374" s="183"/>
      <c r="K374" s="185">
        <v>12289.066999999999</v>
      </c>
      <c r="L374" s="183"/>
      <c r="M374" s="183"/>
      <c r="N374" s="183"/>
      <c r="O374" s="183"/>
      <c r="P374" s="183"/>
      <c r="Q374" s="183"/>
      <c r="R374" s="186"/>
      <c r="T374" s="187"/>
      <c r="U374" s="183"/>
      <c r="V374" s="183"/>
      <c r="W374" s="183"/>
      <c r="X374" s="183"/>
      <c r="Y374" s="183"/>
      <c r="Z374" s="183"/>
      <c r="AA374" s="188"/>
      <c r="AT374" s="189" t="s">
        <v>160</v>
      </c>
      <c r="AU374" s="189" t="s">
        <v>103</v>
      </c>
      <c r="AV374" s="11" t="s">
        <v>103</v>
      </c>
      <c r="AW374" s="11" t="s">
        <v>38</v>
      </c>
      <c r="AX374" s="11" t="s">
        <v>25</v>
      </c>
      <c r="AY374" s="189" t="s">
        <v>152</v>
      </c>
    </row>
    <row r="375" spans="2:65" s="1" customFormat="1" ht="31.5" customHeight="1">
      <c r="B375" s="38"/>
      <c r="C375" s="167" t="s">
        <v>532</v>
      </c>
      <c r="D375" s="167" t="s">
        <v>153</v>
      </c>
      <c r="E375" s="168" t="s">
        <v>533</v>
      </c>
      <c r="F375" s="284" t="s">
        <v>534</v>
      </c>
      <c r="G375" s="284"/>
      <c r="H375" s="284"/>
      <c r="I375" s="284"/>
      <c r="J375" s="169" t="s">
        <v>252</v>
      </c>
      <c r="K375" s="170">
        <v>314.09899999999999</v>
      </c>
      <c r="L375" s="285">
        <v>0</v>
      </c>
      <c r="M375" s="286"/>
      <c r="N375" s="287">
        <f>ROUND(L375*K375,2)</f>
        <v>0</v>
      </c>
      <c r="O375" s="287"/>
      <c r="P375" s="287"/>
      <c r="Q375" s="287"/>
      <c r="R375" s="40"/>
      <c r="T375" s="171" t="s">
        <v>23</v>
      </c>
      <c r="U375" s="47" t="s">
        <v>45</v>
      </c>
      <c r="V375" s="39"/>
      <c r="W375" s="172">
        <f>V375*K375</f>
        <v>0</v>
      </c>
      <c r="X375" s="172">
        <v>0</v>
      </c>
      <c r="Y375" s="172">
        <f>X375*K375</f>
        <v>0</v>
      </c>
      <c r="Z375" s="172">
        <v>0</v>
      </c>
      <c r="AA375" s="173">
        <f>Z375*K375</f>
        <v>0</v>
      </c>
      <c r="AR375" s="21" t="s">
        <v>157</v>
      </c>
      <c r="AT375" s="21" t="s">
        <v>153</v>
      </c>
      <c r="AU375" s="21" t="s">
        <v>103</v>
      </c>
      <c r="AY375" s="21" t="s">
        <v>152</v>
      </c>
      <c r="BE375" s="109">
        <f>IF(U375="základní",N375,0)</f>
        <v>0</v>
      </c>
      <c r="BF375" s="109">
        <f>IF(U375="snížená",N375,0)</f>
        <v>0</v>
      </c>
      <c r="BG375" s="109">
        <f>IF(U375="zákl. přenesená",N375,0)</f>
        <v>0</v>
      </c>
      <c r="BH375" s="109">
        <f>IF(U375="sníž. přenesená",N375,0)</f>
        <v>0</v>
      </c>
      <c r="BI375" s="109">
        <f>IF(U375="nulová",N375,0)</f>
        <v>0</v>
      </c>
      <c r="BJ375" s="21" t="s">
        <v>25</v>
      </c>
      <c r="BK375" s="109">
        <f>ROUND(L375*K375,2)</f>
        <v>0</v>
      </c>
      <c r="BL375" s="21" t="s">
        <v>157</v>
      </c>
      <c r="BM375" s="21" t="s">
        <v>535</v>
      </c>
    </row>
    <row r="376" spans="2:65" s="11" customFormat="1" ht="22.5" customHeight="1">
      <c r="B376" s="182"/>
      <c r="C376" s="183"/>
      <c r="D376" s="183"/>
      <c r="E376" s="184" t="s">
        <v>23</v>
      </c>
      <c r="F376" s="294" t="s">
        <v>536</v>
      </c>
      <c r="G376" s="295"/>
      <c r="H376" s="295"/>
      <c r="I376" s="295"/>
      <c r="J376" s="183"/>
      <c r="K376" s="185">
        <v>314.09899999999999</v>
      </c>
      <c r="L376" s="183"/>
      <c r="M376" s="183"/>
      <c r="N376" s="183"/>
      <c r="O376" s="183"/>
      <c r="P376" s="183"/>
      <c r="Q376" s="183"/>
      <c r="R376" s="186"/>
      <c r="T376" s="187"/>
      <c r="U376" s="183"/>
      <c r="V376" s="183"/>
      <c r="W376" s="183"/>
      <c r="X376" s="183"/>
      <c r="Y376" s="183"/>
      <c r="Z376" s="183"/>
      <c r="AA376" s="188"/>
      <c r="AT376" s="189" t="s">
        <v>160</v>
      </c>
      <c r="AU376" s="189" t="s">
        <v>103</v>
      </c>
      <c r="AV376" s="11" t="s">
        <v>103</v>
      </c>
      <c r="AW376" s="11" t="s">
        <v>38</v>
      </c>
      <c r="AX376" s="11" t="s">
        <v>25</v>
      </c>
      <c r="AY376" s="189" t="s">
        <v>152</v>
      </c>
    </row>
    <row r="377" spans="2:65" s="1" customFormat="1" ht="31.5" customHeight="1">
      <c r="B377" s="38"/>
      <c r="C377" s="167" t="s">
        <v>537</v>
      </c>
      <c r="D377" s="167" t="s">
        <v>153</v>
      </c>
      <c r="E377" s="168" t="s">
        <v>538</v>
      </c>
      <c r="F377" s="284" t="s">
        <v>539</v>
      </c>
      <c r="G377" s="284"/>
      <c r="H377" s="284"/>
      <c r="I377" s="284"/>
      <c r="J377" s="169" t="s">
        <v>252</v>
      </c>
      <c r="K377" s="170">
        <v>5967.8810000000003</v>
      </c>
      <c r="L377" s="285">
        <v>0</v>
      </c>
      <c r="M377" s="286"/>
      <c r="N377" s="287">
        <f>ROUND(L377*K377,2)</f>
        <v>0</v>
      </c>
      <c r="O377" s="287"/>
      <c r="P377" s="287"/>
      <c r="Q377" s="287"/>
      <c r="R377" s="40"/>
      <c r="T377" s="171" t="s">
        <v>23</v>
      </c>
      <c r="U377" s="47" t="s">
        <v>45</v>
      </c>
      <c r="V377" s="39"/>
      <c r="W377" s="172">
        <f>V377*K377</f>
        <v>0</v>
      </c>
      <c r="X377" s="172">
        <v>0</v>
      </c>
      <c r="Y377" s="172">
        <f>X377*K377</f>
        <v>0</v>
      </c>
      <c r="Z377" s="172">
        <v>0</v>
      </c>
      <c r="AA377" s="173">
        <f>Z377*K377</f>
        <v>0</v>
      </c>
      <c r="AR377" s="21" t="s">
        <v>157</v>
      </c>
      <c r="AT377" s="21" t="s">
        <v>153</v>
      </c>
      <c r="AU377" s="21" t="s">
        <v>103</v>
      </c>
      <c r="AY377" s="21" t="s">
        <v>152</v>
      </c>
      <c r="BE377" s="109">
        <f>IF(U377="základní",N377,0)</f>
        <v>0</v>
      </c>
      <c r="BF377" s="109">
        <f>IF(U377="snížená",N377,0)</f>
        <v>0</v>
      </c>
      <c r="BG377" s="109">
        <f>IF(U377="zákl. přenesená",N377,0)</f>
        <v>0</v>
      </c>
      <c r="BH377" s="109">
        <f>IF(U377="sníž. přenesená",N377,0)</f>
        <v>0</v>
      </c>
      <c r="BI377" s="109">
        <f>IF(U377="nulová",N377,0)</f>
        <v>0</v>
      </c>
      <c r="BJ377" s="21" t="s">
        <v>25</v>
      </c>
      <c r="BK377" s="109">
        <f>ROUND(L377*K377,2)</f>
        <v>0</v>
      </c>
      <c r="BL377" s="21" t="s">
        <v>157</v>
      </c>
      <c r="BM377" s="21" t="s">
        <v>540</v>
      </c>
    </row>
    <row r="378" spans="2:65" s="11" customFormat="1" ht="22.5" customHeight="1">
      <c r="B378" s="182"/>
      <c r="C378" s="183"/>
      <c r="D378" s="183"/>
      <c r="E378" s="184" t="s">
        <v>23</v>
      </c>
      <c r="F378" s="294" t="s">
        <v>541</v>
      </c>
      <c r="G378" s="295"/>
      <c r="H378" s="295"/>
      <c r="I378" s="295"/>
      <c r="J378" s="183"/>
      <c r="K378" s="185">
        <v>5967.8810000000003</v>
      </c>
      <c r="L378" s="183"/>
      <c r="M378" s="183"/>
      <c r="N378" s="183"/>
      <c r="O378" s="183"/>
      <c r="P378" s="183"/>
      <c r="Q378" s="183"/>
      <c r="R378" s="186"/>
      <c r="T378" s="187"/>
      <c r="U378" s="183"/>
      <c r="V378" s="183"/>
      <c r="W378" s="183"/>
      <c r="X378" s="183"/>
      <c r="Y378" s="183"/>
      <c r="Z378" s="183"/>
      <c r="AA378" s="188"/>
      <c r="AT378" s="189" t="s">
        <v>160</v>
      </c>
      <c r="AU378" s="189" t="s">
        <v>103</v>
      </c>
      <c r="AV378" s="11" t="s">
        <v>103</v>
      </c>
      <c r="AW378" s="11" t="s">
        <v>38</v>
      </c>
      <c r="AX378" s="11" t="s">
        <v>25</v>
      </c>
      <c r="AY378" s="189" t="s">
        <v>152</v>
      </c>
    </row>
    <row r="379" spans="2:65" s="1" customFormat="1" ht="31.5" customHeight="1">
      <c r="B379" s="38"/>
      <c r="C379" s="167" t="s">
        <v>542</v>
      </c>
      <c r="D379" s="167" t="s">
        <v>153</v>
      </c>
      <c r="E379" s="168" t="s">
        <v>543</v>
      </c>
      <c r="F379" s="284" t="s">
        <v>544</v>
      </c>
      <c r="G379" s="284"/>
      <c r="H379" s="284"/>
      <c r="I379" s="284"/>
      <c r="J379" s="169" t="s">
        <v>252</v>
      </c>
      <c r="K379" s="170">
        <v>370.61</v>
      </c>
      <c r="L379" s="285">
        <v>0</v>
      </c>
      <c r="M379" s="286"/>
      <c r="N379" s="287">
        <f>ROUND(L379*K379,2)</f>
        <v>0</v>
      </c>
      <c r="O379" s="287"/>
      <c r="P379" s="287"/>
      <c r="Q379" s="287"/>
      <c r="R379" s="40"/>
      <c r="T379" s="171" t="s">
        <v>23</v>
      </c>
      <c r="U379" s="47" t="s">
        <v>45</v>
      </c>
      <c r="V379" s="39"/>
      <c r="W379" s="172">
        <f>V379*K379</f>
        <v>0</v>
      </c>
      <c r="X379" s="172">
        <v>0</v>
      </c>
      <c r="Y379" s="172">
        <f>X379*K379</f>
        <v>0</v>
      </c>
      <c r="Z379" s="172">
        <v>0</v>
      </c>
      <c r="AA379" s="173">
        <f>Z379*K379</f>
        <v>0</v>
      </c>
      <c r="AR379" s="21" t="s">
        <v>157</v>
      </c>
      <c r="AT379" s="21" t="s">
        <v>153</v>
      </c>
      <c r="AU379" s="21" t="s">
        <v>103</v>
      </c>
      <c r="AY379" s="21" t="s">
        <v>152</v>
      </c>
      <c r="BE379" s="109">
        <f>IF(U379="základní",N379,0)</f>
        <v>0</v>
      </c>
      <c r="BF379" s="109">
        <f>IF(U379="snížená",N379,0)</f>
        <v>0</v>
      </c>
      <c r="BG379" s="109">
        <f>IF(U379="zákl. přenesená",N379,0)</f>
        <v>0</v>
      </c>
      <c r="BH379" s="109">
        <f>IF(U379="sníž. přenesená",N379,0)</f>
        <v>0</v>
      </c>
      <c r="BI379" s="109">
        <f>IF(U379="nulová",N379,0)</f>
        <v>0</v>
      </c>
      <c r="BJ379" s="21" t="s">
        <v>25</v>
      </c>
      <c r="BK379" s="109">
        <f>ROUND(L379*K379,2)</f>
        <v>0</v>
      </c>
      <c r="BL379" s="21" t="s">
        <v>157</v>
      </c>
      <c r="BM379" s="21" t="s">
        <v>545</v>
      </c>
    </row>
    <row r="380" spans="2:65" s="11" customFormat="1" ht="22.5" customHeight="1">
      <c r="B380" s="182"/>
      <c r="C380" s="183"/>
      <c r="D380" s="183"/>
      <c r="E380" s="184" t="s">
        <v>23</v>
      </c>
      <c r="F380" s="294" t="s">
        <v>546</v>
      </c>
      <c r="G380" s="295"/>
      <c r="H380" s="295"/>
      <c r="I380" s="295"/>
      <c r="J380" s="183"/>
      <c r="K380" s="185">
        <v>370.61</v>
      </c>
      <c r="L380" s="183"/>
      <c r="M380" s="183"/>
      <c r="N380" s="183"/>
      <c r="O380" s="183"/>
      <c r="P380" s="183"/>
      <c r="Q380" s="183"/>
      <c r="R380" s="186"/>
      <c r="T380" s="187"/>
      <c r="U380" s="183"/>
      <c r="V380" s="183"/>
      <c r="W380" s="183"/>
      <c r="X380" s="183"/>
      <c r="Y380" s="183"/>
      <c r="Z380" s="183"/>
      <c r="AA380" s="188"/>
      <c r="AT380" s="189" t="s">
        <v>160</v>
      </c>
      <c r="AU380" s="189" t="s">
        <v>103</v>
      </c>
      <c r="AV380" s="11" t="s">
        <v>103</v>
      </c>
      <c r="AW380" s="11" t="s">
        <v>38</v>
      </c>
      <c r="AX380" s="11" t="s">
        <v>25</v>
      </c>
      <c r="AY380" s="189" t="s">
        <v>152</v>
      </c>
    </row>
    <row r="381" spans="2:65" s="1" customFormat="1" ht="31.5" customHeight="1">
      <c r="B381" s="38"/>
      <c r="C381" s="167" t="s">
        <v>547</v>
      </c>
      <c r="D381" s="167" t="s">
        <v>153</v>
      </c>
      <c r="E381" s="168" t="s">
        <v>548</v>
      </c>
      <c r="F381" s="284" t="s">
        <v>549</v>
      </c>
      <c r="G381" s="284"/>
      <c r="H381" s="284"/>
      <c r="I381" s="284"/>
      <c r="J381" s="169" t="s">
        <v>252</v>
      </c>
      <c r="K381" s="170">
        <v>226.72499999999999</v>
      </c>
      <c r="L381" s="285">
        <v>0</v>
      </c>
      <c r="M381" s="286"/>
      <c r="N381" s="287">
        <f>ROUND(L381*K381,2)</f>
        <v>0</v>
      </c>
      <c r="O381" s="287"/>
      <c r="P381" s="287"/>
      <c r="Q381" s="287"/>
      <c r="R381" s="40"/>
      <c r="T381" s="171" t="s">
        <v>23</v>
      </c>
      <c r="U381" s="47" t="s">
        <v>45</v>
      </c>
      <c r="V381" s="39"/>
      <c r="W381" s="172">
        <f>V381*K381</f>
        <v>0</v>
      </c>
      <c r="X381" s="172">
        <v>0</v>
      </c>
      <c r="Y381" s="172">
        <f>X381*K381</f>
        <v>0</v>
      </c>
      <c r="Z381" s="172">
        <v>0</v>
      </c>
      <c r="AA381" s="173">
        <f>Z381*K381</f>
        <v>0</v>
      </c>
      <c r="AR381" s="21" t="s">
        <v>157</v>
      </c>
      <c r="AT381" s="21" t="s">
        <v>153</v>
      </c>
      <c r="AU381" s="21" t="s">
        <v>103</v>
      </c>
      <c r="AY381" s="21" t="s">
        <v>152</v>
      </c>
      <c r="BE381" s="109">
        <f>IF(U381="základní",N381,0)</f>
        <v>0</v>
      </c>
      <c r="BF381" s="109">
        <f>IF(U381="snížená",N381,0)</f>
        <v>0</v>
      </c>
      <c r="BG381" s="109">
        <f>IF(U381="zákl. přenesená",N381,0)</f>
        <v>0</v>
      </c>
      <c r="BH381" s="109">
        <f>IF(U381="sníž. přenesená",N381,0)</f>
        <v>0</v>
      </c>
      <c r="BI381" s="109">
        <f>IF(U381="nulová",N381,0)</f>
        <v>0</v>
      </c>
      <c r="BJ381" s="21" t="s">
        <v>25</v>
      </c>
      <c r="BK381" s="109">
        <f>ROUND(L381*K381,2)</f>
        <v>0</v>
      </c>
      <c r="BL381" s="21" t="s">
        <v>157</v>
      </c>
      <c r="BM381" s="21" t="s">
        <v>550</v>
      </c>
    </row>
    <row r="382" spans="2:65" s="11" customFormat="1" ht="22.5" customHeight="1">
      <c r="B382" s="182"/>
      <c r="C382" s="183"/>
      <c r="D382" s="183"/>
      <c r="E382" s="184" t="s">
        <v>23</v>
      </c>
      <c r="F382" s="294" t="s">
        <v>551</v>
      </c>
      <c r="G382" s="295"/>
      <c r="H382" s="295"/>
      <c r="I382" s="295"/>
      <c r="J382" s="183"/>
      <c r="K382" s="185">
        <v>226.72499999999999</v>
      </c>
      <c r="L382" s="183"/>
      <c r="M382" s="183"/>
      <c r="N382" s="183"/>
      <c r="O382" s="183"/>
      <c r="P382" s="183"/>
      <c r="Q382" s="183"/>
      <c r="R382" s="186"/>
      <c r="T382" s="187"/>
      <c r="U382" s="183"/>
      <c r="V382" s="183"/>
      <c r="W382" s="183"/>
      <c r="X382" s="183"/>
      <c r="Y382" s="183"/>
      <c r="Z382" s="183"/>
      <c r="AA382" s="188"/>
      <c r="AT382" s="189" t="s">
        <v>160</v>
      </c>
      <c r="AU382" s="189" t="s">
        <v>103</v>
      </c>
      <c r="AV382" s="11" t="s">
        <v>103</v>
      </c>
      <c r="AW382" s="11" t="s">
        <v>38</v>
      </c>
      <c r="AX382" s="11" t="s">
        <v>25</v>
      </c>
      <c r="AY382" s="189" t="s">
        <v>152</v>
      </c>
    </row>
    <row r="383" spans="2:65" s="1" customFormat="1" ht="31.5" customHeight="1">
      <c r="B383" s="38"/>
      <c r="C383" s="167" t="s">
        <v>552</v>
      </c>
      <c r="D383" s="167" t="s">
        <v>153</v>
      </c>
      <c r="E383" s="168" t="s">
        <v>553</v>
      </c>
      <c r="F383" s="284" t="s">
        <v>554</v>
      </c>
      <c r="G383" s="284"/>
      <c r="H383" s="284"/>
      <c r="I383" s="284"/>
      <c r="J383" s="169" t="s">
        <v>252</v>
      </c>
      <c r="K383" s="170">
        <v>363.55700000000002</v>
      </c>
      <c r="L383" s="285">
        <v>0</v>
      </c>
      <c r="M383" s="286"/>
      <c r="N383" s="287">
        <f>ROUND(L383*K383,2)</f>
        <v>0</v>
      </c>
      <c r="O383" s="287"/>
      <c r="P383" s="287"/>
      <c r="Q383" s="287"/>
      <c r="R383" s="40"/>
      <c r="T383" s="171" t="s">
        <v>23</v>
      </c>
      <c r="U383" s="47" t="s">
        <v>45</v>
      </c>
      <c r="V383" s="39"/>
      <c r="W383" s="172">
        <f>V383*K383</f>
        <v>0</v>
      </c>
      <c r="X383" s="172">
        <v>0</v>
      </c>
      <c r="Y383" s="172">
        <f>X383*K383</f>
        <v>0</v>
      </c>
      <c r="Z383" s="172">
        <v>0</v>
      </c>
      <c r="AA383" s="173">
        <f>Z383*K383</f>
        <v>0</v>
      </c>
      <c r="AR383" s="21" t="s">
        <v>157</v>
      </c>
      <c r="AT383" s="21" t="s">
        <v>153</v>
      </c>
      <c r="AU383" s="21" t="s">
        <v>103</v>
      </c>
      <c r="AY383" s="21" t="s">
        <v>152</v>
      </c>
      <c r="BE383" s="109">
        <f>IF(U383="základní",N383,0)</f>
        <v>0</v>
      </c>
      <c r="BF383" s="109">
        <f>IF(U383="snížená",N383,0)</f>
        <v>0</v>
      </c>
      <c r="BG383" s="109">
        <f>IF(U383="zákl. přenesená",N383,0)</f>
        <v>0</v>
      </c>
      <c r="BH383" s="109">
        <f>IF(U383="sníž. přenesená",N383,0)</f>
        <v>0</v>
      </c>
      <c r="BI383" s="109">
        <f>IF(U383="nulová",N383,0)</f>
        <v>0</v>
      </c>
      <c r="BJ383" s="21" t="s">
        <v>25</v>
      </c>
      <c r="BK383" s="109">
        <f>ROUND(L383*K383,2)</f>
        <v>0</v>
      </c>
      <c r="BL383" s="21" t="s">
        <v>157</v>
      </c>
      <c r="BM383" s="21" t="s">
        <v>555</v>
      </c>
    </row>
    <row r="384" spans="2:65" s="11" customFormat="1" ht="22.5" customHeight="1">
      <c r="B384" s="182"/>
      <c r="C384" s="183"/>
      <c r="D384" s="183"/>
      <c r="E384" s="184" t="s">
        <v>23</v>
      </c>
      <c r="F384" s="294" t="s">
        <v>556</v>
      </c>
      <c r="G384" s="295"/>
      <c r="H384" s="295"/>
      <c r="I384" s="295"/>
      <c r="J384" s="183"/>
      <c r="K384" s="185">
        <v>363.55700000000002</v>
      </c>
      <c r="L384" s="183"/>
      <c r="M384" s="183"/>
      <c r="N384" s="183"/>
      <c r="O384" s="183"/>
      <c r="P384" s="183"/>
      <c r="Q384" s="183"/>
      <c r="R384" s="186"/>
      <c r="T384" s="187"/>
      <c r="U384" s="183"/>
      <c r="V384" s="183"/>
      <c r="W384" s="183"/>
      <c r="X384" s="183"/>
      <c r="Y384" s="183"/>
      <c r="Z384" s="183"/>
      <c r="AA384" s="188"/>
      <c r="AT384" s="189" t="s">
        <v>160</v>
      </c>
      <c r="AU384" s="189" t="s">
        <v>103</v>
      </c>
      <c r="AV384" s="11" t="s">
        <v>103</v>
      </c>
      <c r="AW384" s="11" t="s">
        <v>38</v>
      </c>
      <c r="AX384" s="11" t="s">
        <v>25</v>
      </c>
      <c r="AY384" s="189" t="s">
        <v>152</v>
      </c>
    </row>
    <row r="385" spans="2:65" s="1" customFormat="1" ht="31.5" customHeight="1">
      <c r="B385" s="38"/>
      <c r="C385" s="167" t="s">
        <v>557</v>
      </c>
      <c r="D385" s="167" t="s">
        <v>153</v>
      </c>
      <c r="E385" s="168" t="s">
        <v>558</v>
      </c>
      <c r="F385" s="284" t="s">
        <v>559</v>
      </c>
      <c r="G385" s="284"/>
      <c r="H385" s="284"/>
      <c r="I385" s="284"/>
      <c r="J385" s="169" t="s">
        <v>324</v>
      </c>
      <c r="K385" s="170">
        <v>131.41999999999999</v>
      </c>
      <c r="L385" s="285">
        <v>0</v>
      </c>
      <c r="M385" s="286"/>
      <c r="N385" s="287">
        <f>ROUND(L385*K385,2)</f>
        <v>0</v>
      </c>
      <c r="O385" s="287"/>
      <c r="P385" s="287"/>
      <c r="Q385" s="287"/>
      <c r="R385" s="40"/>
      <c r="T385" s="171" t="s">
        <v>23</v>
      </c>
      <c r="U385" s="47" t="s">
        <v>45</v>
      </c>
      <c r="V385" s="39"/>
      <c r="W385" s="172">
        <f>V385*K385</f>
        <v>0</v>
      </c>
      <c r="X385" s="172">
        <v>0</v>
      </c>
      <c r="Y385" s="172">
        <f>X385*K385</f>
        <v>0</v>
      </c>
      <c r="Z385" s="172">
        <v>0</v>
      </c>
      <c r="AA385" s="173">
        <f>Z385*K385</f>
        <v>0</v>
      </c>
      <c r="AR385" s="21" t="s">
        <v>157</v>
      </c>
      <c r="AT385" s="21" t="s">
        <v>153</v>
      </c>
      <c r="AU385" s="21" t="s">
        <v>103</v>
      </c>
      <c r="AY385" s="21" t="s">
        <v>152</v>
      </c>
      <c r="BE385" s="109">
        <f>IF(U385="základní",N385,0)</f>
        <v>0</v>
      </c>
      <c r="BF385" s="109">
        <f>IF(U385="snížená",N385,0)</f>
        <v>0</v>
      </c>
      <c r="BG385" s="109">
        <f>IF(U385="zákl. přenesená",N385,0)</f>
        <v>0</v>
      </c>
      <c r="BH385" s="109">
        <f>IF(U385="sníž. přenesená",N385,0)</f>
        <v>0</v>
      </c>
      <c r="BI385" s="109">
        <f>IF(U385="nulová",N385,0)</f>
        <v>0</v>
      </c>
      <c r="BJ385" s="21" t="s">
        <v>25</v>
      </c>
      <c r="BK385" s="109">
        <f>ROUND(L385*K385,2)</f>
        <v>0</v>
      </c>
      <c r="BL385" s="21" t="s">
        <v>157</v>
      </c>
      <c r="BM385" s="21" t="s">
        <v>560</v>
      </c>
    </row>
    <row r="386" spans="2:65" s="10" customFormat="1" ht="22.5" customHeight="1">
      <c r="B386" s="174"/>
      <c r="C386" s="175"/>
      <c r="D386" s="175"/>
      <c r="E386" s="176" t="s">
        <v>23</v>
      </c>
      <c r="F386" s="288" t="s">
        <v>561</v>
      </c>
      <c r="G386" s="289"/>
      <c r="H386" s="289"/>
      <c r="I386" s="289"/>
      <c r="J386" s="175"/>
      <c r="K386" s="177" t="s">
        <v>23</v>
      </c>
      <c r="L386" s="175"/>
      <c r="M386" s="175"/>
      <c r="N386" s="175"/>
      <c r="O386" s="175"/>
      <c r="P386" s="175"/>
      <c r="Q386" s="175"/>
      <c r="R386" s="178"/>
      <c r="T386" s="179"/>
      <c r="U386" s="175"/>
      <c r="V386" s="175"/>
      <c r="W386" s="175"/>
      <c r="X386" s="175"/>
      <c r="Y386" s="175"/>
      <c r="Z386" s="175"/>
      <c r="AA386" s="180"/>
      <c r="AT386" s="181" t="s">
        <v>160</v>
      </c>
      <c r="AU386" s="181" t="s">
        <v>103</v>
      </c>
      <c r="AV386" s="10" t="s">
        <v>25</v>
      </c>
      <c r="AW386" s="10" t="s">
        <v>38</v>
      </c>
      <c r="AX386" s="10" t="s">
        <v>80</v>
      </c>
      <c r="AY386" s="181" t="s">
        <v>152</v>
      </c>
    </row>
    <row r="387" spans="2:65" s="11" customFormat="1" ht="22.5" customHeight="1">
      <c r="B387" s="182"/>
      <c r="C387" s="183"/>
      <c r="D387" s="183"/>
      <c r="E387" s="184" t="s">
        <v>23</v>
      </c>
      <c r="F387" s="290" t="s">
        <v>562</v>
      </c>
      <c r="G387" s="291"/>
      <c r="H387" s="291"/>
      <c r="I387" s="291"/>
      <c r="J387" s="183"/>
      <c r="K387" s="185">
        <v>41</v>
      </c>
      <c r="L387" s="183"/>
      <c r="M387" s="183"/>
      <c r="N387" s="183"/>
      <c r="O387" s="183"/>
      <c r="P387" s="183"/>
      <c r="Q387" s="183"/>
      <c r="R387" s="186"/>
      <c r="T387" s="187"/>
      <c r="U387" s="183"/>
      <c r="V387" s="183"/>
      <c r="W387" s="183"/>
      <c r="X387" s="183"/>
      <c r="Y387" s="183"/>
      <c r="Z387" s="183"/>
      <c r="AA387" s="188"/>
      <c r="AT387" s="189" t="s">
        <v>160</v>
      </c>
      <c r="AU387" s="189" t="s">
        <v>103</v>
      </c>
      <c r="AV387" s="11" t="s">
        <v>103</v>
      </c>
      <c r="AW387" s="11" t="s">
        <v>38</v>
      </c>
      <c r="AX387" s="11" t="s">
        <v>80</v>
      </c>
      <c r="AY387" s="189" t="s">
        <v>152</v>
      </c>
    </row>
    <row r="388" spans="2:65" s="11" customFormat="1" ht="22.5" customHeight="1">
      <c r="B388" s="182"/>
      <c r="C388" s="183"/>
      <c r="D388" s="183"/>
      <c r="E388" s="184" t="s">
        <v>23</v>
      </c>
      <c r="F388" s="290" t="s">
        <v>563</v>
      </c>
      <c r="G388" s="291"/>
      <c r="H388" s="291"/>
      <c r="I388" s="291"/>
      <c r="J388" s="183"/>
      <c r="K388" s="185">
        <v>90.42</v>
      </c>
      <c r="L388" s="183"/>
      <c r="M388" s="183"/>
      <c r="N388" s="183"/>
      <c r="O388" s="183"/>
      <c r="P388" s="183"/>
      <c r="Q388" s="183"/>
      <c r="R388" s="186"/>
      <c r="T388" s="187"/>
      <c r="U388" s="183"/>
      <c r="V388" s="183"/>
      <c r="W388" s="183"/>
      <c r="X388" s="183"/>
      <c r="Y388" s="183"/>
      <c r="Z388" s="183"/>
      <c r="AA388" s="188"/>
      <c r="AT388" s="189" t="s">
        <v>160</v>
      </c>
      <c r="AU388" s="189" t="s">
        <v>103</v>
      </c>
      <c r="AV388" s="11" t="s">
        <v>103</v>
      </c>
      <c r="AW388" s="11" t="s">
        <v>38</v>
      </c>
      <c r="AX388" s="11" t="s">
        <v>80</v>
      </c>
      <c r="AY388" s="189" t="s">
        <v>152</v>
      </c>
    </row>
    <row r="389" spans="2:65" s="12" customFormat="1" ht="22.5" customHeight="1">
      <c r="B389" s="190"/>
      <c r="C389" s="191"/>
      <c r="D389" s="191"/>
      <c r="E389" s="192" t="s">
        <v>23</v>
      </c>
      <c r="F389" s="292" t="s">
        <v>169</v>
      </c>
      <c r="G389" s="293"/>
      <c r="H389" s="293"/>
      <c r="I389" s="293"/>
      <c r="J389" s="191"/>
      <c r="K389" s="193">
        <v>131.41999999999999</v>
      </c>
      <c r="L389" s="191"/>
      <c r="M389" s="191"/>
      <c r="N389" s="191"/>
      <c r="O389" s="191"/>
      <c r="P389" s="191"/>
      <c r="Q389" s="191"/>
      <c r="R389" s="194"/>
      <c r="T389" s="195"/>
      <c r="U389" s="191"/>
      <c r="V389" s="191"/>
      <c r="W389" s="191"/>
      <c r="X389" s="191"/>
      <c r="Y389" s="191"/>
      <c r="Z389" s="191"/>
      <c r="AA389" s="196"/>
      <c r="AT389" s="197" t="s">
        <v>160</v>
      </c>
      <c r="AU389" s="197" t="s">
        <v>103</v>
      </c>
      <c r="AV389" s="12" t="s">
        <v>157</v>
      </c>
      <c r="AW389" s="12" t="s">
        <v>38</v>
      </c>
      <c r="AX389" s="12" t="s">
        <v>25</v>
      </c>
      <c r="AY389" s="197" t="s">
        <v>152</v>
      </c>
    </row>
    <row r="390" spans="2:65" s="1" customFormat="1" ht="22.5" customHeight="1">
      <c r="B390" s="38"/>
      <c r="C390" s="167" t="s">
        <v>564</v>
      </c>
      <c r="D390" s="167" t="s">
        <v>153</v>
      </c>
      <c r="E390" s="168" t="s">
        <v>565</v>
      </c>
      <c r="F390" s="284" t="s">
        <v>566</v>
      </c>
      <c r="G390" s="284"/>
      <c r="H390" s="284"/>
      <c r="I390" s="284"/>
      <c r="J390" s="169" t="s">
        <v>324</v>
      </c>
      <c r="K390" s="170">
        <v>130.91999999999999</v>
      </c>
      <c r="L390" s="285">
        <v>0</v>
      </c>
      <c r="M390" s="286"/>
      <c r="N390" s="287">
        <f>ROUND(L390*K390,2)</f>
        <v>0</v>
      </c>
      <c r="O390" s="287"/>
      <c r="P390" s="287"/>
      <c r="Q390" s="287"/>
      <c r="R390" s="40"/>
      <c r="T390" s="171" t="s">
        <v>23</v>
      </c>
      <c r="U390" s="47" t="s">
        <v>45</v>
      </c>
      <c r="V390" s="39"/>
      <c r="W390" s="172">
        <f>V390*K390</f>
        <v>0</v>
      </c>
      <c r="X390" s="172">
        <v>0</v>
      </c>
      <c r="Y390" s="172">
        <f>X390*K390</f>
        <v>0</v>
      </c>
      <c r="Z390" s="172">
        <v>0</v>
      </c>
      <c r="AA390" s="173">
        <f>Z390*K390</f>
        <v>0</v>
      </c>
      <c r="AR390" s="21" t="s">
        <v>157</v>
      </c>
      <c r="AT390" s="21" t="s">
        <v>153</v>
      </c>
      <c r="AU390" s="21" t="s">
        <v>103</v>
      </c>
      <c r="AY390" s="21" t="s">
        <v>152</v>
      </c>
      <c r="BE390" s="109">
        <f>IF(U390="základní",N390,0)</f>
        <v>0</v>
      </c>
      <c r="BF390" s="109">
        <f>IF(U390="snížená",N390,0)</f>
        <v>0</v>
      </c>
      <c r="BG390" s="109">
        <f>IF(U390="zákl. přenesená",N390,0)</f>
        <v>0</v>
      </c>
      <c r="BH390" s="109">
        <f>IF(U390="sníž. přenesená",N390,0)</f>
        <v>0</v>
      </c>
      <c r="BI390" s="109">
        <f>IF(U390="nulová",N390,0)</f>
        <v>0</v>
      </c>
      <c r="BJ390" s="21" t="s">
        <v>25</v>
      </c>
      <c r="BK390" s="109">
        <f>ROUND(L390*K390,2)</f>
        <v>0</v>
      </c>
      <c r="BL390" s="21" t="s">
        <v>157</v>
      </c>
      <c r="BM390" s="21" t="s">
        <v>567</v>
      </c>
    </row>
    <row r="391" spans="2:65" s="11" customFormat="1" ht="22.5" customHeight="1">
      <c r="B391" s="182"/>
      <c r="C391" s="183"/>
      <c r="D391" s="183"/>
      <c r="E391" s="184" t="s">
        <v>23</v>
      </c>
      <c r="F391" s="294" t="s">
        <v>562</v>
      </c>
      <c r="G391" s="295"/>
      <c r="H391" s="295"/>
      <c r="I391" s="295"/>
      <c r="J391" s="183"/>
      <c r="K391" s="185">
        <v>41</v>
      </c>
      <c r="L391" s="183"/>
      <c r="M391" s="183"/>
      <c r="N391" s="183"/>
      <c r="O391" s="183"/>
      <c r="P391" s="183"/>
      <c r="Q391" s="183"/>
      <c r="R391" s="186"/>
      <c r="T391" s="187"/>
      <c r="U391" s="183"/>
      <c r="V391" s="183"/>
      <c r="W391" s="183"/>
      <c r="X391" s="183"/>
      <c r="Y391" s="183"/>
      <c r="Z391" s="183"/>
      <c r="AA391" s="188"/>
      <c r="AT391" s="189" t="s">
        <v>160</v>
      </c>
      <c r="AU391" s="189" t="s">
        <v>103</v>
      </c>
      <c r="AV391" s="11" t="s">
        <v>103</v>
      </c>
      <c r="AW391" s="11" t="s">
        <v>38</v>
      </c>
      <c r="AX391" s="11" t="s">
        <v>80</v>
      </c>
      <c r="AY391" s="189" t="s">
        <v>152</v>
      </c>
    </row>
    <row r="392" spans="2:65" s="11" customFormat="1" ht="22.5" customHeight="1">
      <c r="B392" s="182"/>
      <c r="C392" s="183"/>
      <c r="D392" s="183"/>
      <c r="E392" s="184" t="s">
        <v>23</v>
      </c>
      <c r="F392" s="290" t="s">
        <v>568</v>
      </c>
      <c r="G392" s="291"/>
      <c r="H392" s="291"/>
      <c r="I392" s="291"/>
      <c r="J392" s="183"/>
      <c r="K392" s="185">
        <v>89.92</v>
      </c>
      <c r="L392" s="183"/>
      <c r="M392" s="183"/>
      <c r="N392" s="183"/>
      <c r="O392" s="183"/>
      <c r="P392" s="183"/>
      <c r="Q392" s="183"/>
      <c r="R392" s="186"/>
      <c r="T392" s="187"/>
      <c r="U392" s="183"/>
      <c r="V392" s="183"/>
      <c r="W392" s="183"/>
      <c r="X392" s="183"/>
      <c r="Y392" s="183"/>
      <c r="Z392" s="183"/>
      <c r="AA392" s="188"/>
      <c r="AT392" s="189" t="s">
        <v>160</v>
      </c>
      <c r="AU392" s="189" t="s">
        <v>103</v>
      </c>
      <c r="AV392" s="11" t="s">
        <v>103</v>
      </c>
      <c r="AW392" s="11" t="s">
        <v>38</v>
      </c>
      <c r="AX392" s="11" t="s">
        <v>80</v>
      </c>
      <c r="AY392" s="189" t="s">
        <v>152</v>
      </c>
    </row>
    <row r="393" spans="2:65" s="12" customFormat="1" ht="22.5" customHeight="1">
      <c r="B393" s="190"/>
      <c r="C393" s="191"/>
      <c r="D393" s="191"/>
      <c r="E393" s="192" t="s">
        <v>23</v>
      </c>
      <c r="F393" s="292" t="s">
        <v>169</v>
      </c>
      <c r="G393" s="293"/>
      <c r="H393" s="293"/>
      <c r="I393" s="293"/>
      <c r="J393" s="191"/>
      <c r="K393" s="193">
        <v>130.91999999999999</v>
      </c>
      <c r="L393" s="191"/>
      <c r="M393" s="191"/>
      <c r="N393" s="191"/>
      <c r="O393" s="191"/>
      <c r="P393" s="191"/>
      <c r="Q393" s="191"/>
      <c r="R393" s="194"/>
      <c r="T393" s="195"/>
      <c r="U393" s="191"/>
      <c r="V393" s="191"/>
      <c r="W393" s="191"/>
      <c r="X393" s="191"/>
      <c r="Y393" s="191"/>
      <c r="Z393" s="191"/>
      <c r="AA393" s="196"/>
      <c r="AT393" s="197" t="s">
        <v>160</v>
      </c>
      <c r="AU393" s="197" t="s">
        <v>103</v>
      </c>
      <c r="AV393" s="12" t="s">
        <v>157</v>
      </c>
      <c r="AW393" s="12" t="s">
        <v>38</v>
      </c>
      <c r="AX393" s="12" t="s">
        <v>25</v>
      </c>
      <c r="AY393" s="197" t="s">
        <v>152</v>
      </c>
    </row>
    <row r="394" spans="2:65" s="1" customFormat="1" ht="31.5" customHeight="1">
      <c r="B394" s="38"/>
      <c r="C394" s="167" t="s">
        <v>569</v>
      </c>
      <c r="D394" s="167" t="s">
        <v>153</v>
      </c>
      <c r="E394" s="168" t="s">
        <v>570</v>
      </c>
      <c r="F394" s="284" t="s">
        <v>571</v>
      </c>
      <c r="G394" s="284"/>
      <c r="H394" s="284"/>
      <c r="I394" s="284"/>
      <c r="J394" s="169" t="s">
        <v>324</v>
      </c>
      <c r="K394" s="170">
        <v>37.07</v>
      </c>
      <c r="L394" s="285">
        <v>0</v>
      </c>
      <c r="M394" s="286"/>
      <c r="N394" s="287">
        <f>ROUND(L394*K394,2)</f>
        <v>0</v>
      </c>
      <c r="O394" s="287"/>
      <c r="P394" s="287"/>
      <c r="Q394" s="287"/>
      <c r="R394" s="40"/>
      <c r="T394" s="171" t="s">
        <v>23</v>
      </c>
      <c r="U394" s="47" t="s">
        <v>45</v>
      </c>
      <c r="V394" s="39"/>
      <c r="W394" s="172">
        <f>V394*K394</f>
        <v>0</v>
      </c>
      <c r="X394" s="172">
        <v>2.0000000000000002E-5</v>
      </c>
      <c r="Y394" s="172">
        <f>X394*K394</f>
        <v>7.4140000000000002E-4</v>
      </c>
      <c r="Z394" s="172">
        <v>0</v>
      </c>
      <c r="AA394" s="173">
        <f>Z394*K394</f>
        <v>0</v>
      </c>
      <c r="AR394" s="21" t="s">
        <v>157</v>
      </c>
      <c r="AT394" s="21" t="s">
        <v>153</v>
      </c>
      <c r="AU394" s="21" t="s">
        <v>103</v>
      </c>
      <c r="AY394" s="21" t="s">
        <v>152</v>
      </c>
      <c r="BE394" s="109">
        <f>IF(U394="základní",N394,0)</f>
        <v>0</v>
      </c>
      <c r="BF394" s="109">
        <f>IF(U394="snížená",N394,0)</f>
        <v>0</v>
      </c>
      <c r="BG394" s="109">
        <f>IF(U394="zákl. přenesená",N394,0)</f>
        <v>0</v>
      </c>
      <c r="BH394" s="109">
        <f>IF(U394="sníž. přenesená",N394,0)</f>
        <v>0</v>
      </c>
      <c r="BI394" s="109">
        <f>IF(U394="nulová",N394,0)</f>
        <v>0</v>
      </c>
      <c r="BJ394" s="21" t="s">
        <v>25</v>
      </c>
      <c r="BK394" s="109">
        <f>ROUND(L394*K394,2)</f>
        <v>0</v>
      </c>
      <c r="BL394" s="21" t="s">
        <v>157</v>
      </c>
      <c r="BM394" s="21" t="s">
        <v>572</v>
      </c>
    </row>
    <row r="395" spans="2:65" s="10" customFormat="1" ht="22.5" customHeight="1">
      <c r="B395" s="174"/>
      <c r="C395" s="175"/>
      <c r="D395" s="175"/>
      <c r="E395" s="176" t="s">
        <v>23</v>
      </c>
      <c r="F395" s="288" t="s">
        <v>573</v>
      </c>
      <c r="G395" s="289"/>
      <c r="H395" s="289"/>
      <c r="I395" s="289"/>
      <c r="J395" s="175"/>
      <c r="K395" s="177" t="s">
        <v>23</v>
      </c>
      <c r="L395" s="175"/>
      <c r="M395" s="175"/>
      <c r="N395" s="175"/>
      <c r="O395" s="175"/>
      <c r="P395" s="175"/>
      <c r="Q395" s="175"/>
      <c r="R395" s="178"/>
      <c r="T395" s="179"/>
      <c r="U395" s="175"/>
      <c r="V395" s="175"/>
      <c r="W395" s="175"/>
      <c r="X395" s="175"/>
      <c r="Y395" s="175"/>
      <c r="Z395" s="175"/>
      <c r="AA395" s="180"/>
      <c r="AT395" s="181" t="s">
        <v>160</v>
      </c>
      <c r="AU395" s="181" t="s">
        <v>103</v>
      </c>
      <c r="AV395" s="10" t="s">
        <v>25</v>
      </c>
      <c r="AW395" s="10" t="s">
        <v>38</v>
      </c>
      <c r="AX395" s="10" t="s">
        <v>80</v>
      </c>
      <c r="AY395" s="181" t="s">
        <v>152</v>
      </c>
    </row>
    <row r="396" spans="2:65" s="11" customFormat="1" ht="22.5" customHeight="1">
      <c r="B396" s="182"/>
      <c r="C396" s="183"/>
      <c r="D396" s="183"/>
      <c r="E396" s="184" t="s">
        <v>23</v>
      </c>
      <c r="F396" s="290" t="s">
        <v>574</v>
      </c>
      <c r="G396" s="291"/>
      <c r="H396" s="291"/>
      <c r="I396" s="291"/>
      <c r="J396" s="183"/>
      <c r="K396" s="185">
        <v>37.07</v>
      </c>
      <c r="L396" s="183"/>
      <c r="M396" s="183"/>
      <c r="N396" s="183"/>
      <c r="O396" s="183"/>
      <c r="P396" s="183"/>
      <c r="Q396" s="183"/>
      <c r="R396" s="186"/>
      <c r="T396" s="187"/>
      <c r="U396" s="183"/>
      <c r="V396" s="183"/>
      <c r="W396" s="183"/>
      <c r="X396" s="183"/>
      <c r="Y396" s="183"/>
      <c r="Z396" s="183"/>
      <c r="AA396" s="188"/>
      <c r="AT396" s="189" t="s">
        <v>160</v>
      </c>
      <c r="AU396" s="189" t="s">
        <v>103</v>
      </c>
      <c r="AV396" s="11" t="s">
        <v>103</v>
      </c>
      <c r="AW396" s="11" t="s">
        <v>38</v>
      </c>
      <c r="AX396" s="11" t="s">
        <v>25</v>
      </c>
      <c r="AY396" s="189" t="s">
        <v>152</v>
      </c>
    </row>
    <row r="397" spans="2:65" s="1" customFormat="1" ht="31.5" customHeight="1">
      <c r="B397" s="38"/>
      <c r="C397" s="167" t="s">
        <v>575</v>
      </c>
      <c r="D397" s="167" t="s">
        <v>153</v>
      </c>
      <c r="E397" s="168" t="s">
        <v>576</v>
      </c>
      <c r="F397" s="284" t="s">
        <v>577</v>
      </c>
      <c r="G397" s="284"/>
      <c r="H397" s="284"/>
      <c r="I397" s="284"/>
      <c r="J397" s="169" t="s">
        <v>272</v>
      </c>
      <c r="K397" s="170">
        <v>1</v>
      </c>
      <c r="L397" s="285">
        <v>0</v>
      </c>
      <c r="M397" s="286"/>
      <c r="N397" s="287">
        <f>ROUND(L397*K397,2)</f>
        <v>0</v>
      </c>
      <c r="O397" s="287"/>
      <c r="P397" s="287"/>
      <c r="Q397" s="287"/>
      <c r="R397" s="40"/>
      <c r="T397" s="171" t="s">
        <v>23</v>
      </c>
      <c r="U397" s="47" t="s">
        <v>45</v>
      </c>
      <c r="V397" s="39"/>
      <c r="W397" s="172">
        <f>V397*K397</f>
        <v>0</v>
      </c>
      <c r="X397" s="172">
        <v>0</v>
      </c>
      <c r="Y397" s="172">
        <f>X397*K397</f>
        <v>0</v>
      </c>
      <c r="Z397" s="172">
        <v>8.2000000000000003E-2</v>
      </c>
      <c r="AA397" s="173">
        <f>Z397*K397</f>
        <v>8.2000000000000003E-2</v>
      </c>
      <c r="AR397" s="21" t="s">
        <v>157</v>
      </c>
      <c r="AT397" s="21" t="s">
        <v>153</v>
      </c>
      <c r="AU397" s="21" t="s">
        <v>103</v>
      </c>
      <c r="AY397" s="21" t="s">
        <v>152</v>
      </c>
      <c r="BE397" s="109">
        <f>IF(U397="základní",N397,0)</f>
        <v>0</v>
      </c>
      <c r="BF397" s="109">
        <f>IF(U397="snížená",N397,0)</f>
        <v>0</v>
      </c>
      <c r="BG397" s="109">
        <f>IF(U397="zákl. přenesená",N397,0)</f>
        <v>0</v>
      </c>
      <c r="BH397" s="109">
        <f>IF(U397="sníž. přenesená",N397,0)</f>
        <v>0</v>
      </c>
      <c r="BI397" s="109">
        <f>IF(U397="nulová",N397,0)</f>
        <v>0</v>
      </c>
      <c r="BJ397" s="21" t="s">
        <v>25</v>
      </c>
      <c r="BK397" s="109">
        <f>ROUND(L397*K397,2)</f>
        <v>0</v>
      </c>
      <c r="BL397" s="21" t="s">
        <v>157</v>
      </c>
      <c r="BM397" s="21" t="s">
        <v>578</v>
      </c>
    </row>
    <row r="398" spans="2:65" s="1" customFormat="1" ht="31.5" customHeight="1">
      <c r="B398" s="38"/>
      <c r="C398" s="167" t="s">
        <v>579</v>
      </c>
      <c r="D398" s="167" t="s">
        <v>153</v>
      </c>
      <c r="E398" s="168" t="s">
        <v>580</v>
      </c>
      <c r="F398" s="284" t="s">
        <v>581</v>
      </c>
      <c r="G398" s="284"/>
      <c r="H398" s="284"/>
      <c r="I398" s="284"/>
      <c r="J398" s="169" t="s">
        <v>272</v>
      </c>
      <c r="K398" s="170">
        <v>1</v>
      </c>
      <c r="L398" s="285">
        <v>0</v>
      </c>
      <c r="M398" s="286"/>
      <c r="N398" s="287">
        <f>ROUND(L398*K398,2)</f>
        <v>0</v>
      </c>
      <c r="O398" s="287"/>
      <c r="P398" s="287"/>
      <c r="Q398" s="287"/>
      <c r="R398" s="40"/>
      <c r="T398" s="171" t="s">
        <v>23</v>
      </c>
      <c r="U398" s="47" t="s">
        <v>45</v>
      </c>
      <c r="V398" s="39"/>
      <c r="W398" s="172">
        <f>V398*K398</f>
        <v>0</v>
      </c>
      <c r="X398" s="172">
        <v>0.11241</v>
      </c>
      <c r="Y398" s="172">
        <f>X398*K398</f>
        <v>0.11241</v>
      </c>
      <c r="Z398" s="172">
        <v>0</v>
      </c>
      <c r="AA398" s="173">
        <f>Z398*K398</f>
        <v>0</v>
      </c>
      <c r="AR398" s="21" t="s">
        <v>157</v>
      </c>
      <c r="AT398" s="21" t="s">
        <v>153</v>
      </c>
      <c r="AU398" s="21" t="s">
        <v>103</v>
      </c>
      <c r="AY398" s="21" t="s">
        <v>152</v>
      </c>
      <c r="BE398" s="109">
        <f>IF(U398="základní",N398,0)</f>
        <v>0</v>
      </c>
      <c r="BF398" s="109">
        <f>IF(U398="snížená",N398,0)</f>
        <v>0</v>
      </c>
      <c r="BG398" s="109">
        <f>IF(U398="zákl. přenesená",N398,0)</f>
        <v>0</v>
      </c>
      <c r="BH398" s="109">
        <f>IF(U398="sníž. přenesená",N398,0)</f>
        <v>0</v>
      </c>
      <c r="BI398" s="109">
        <f>IF(U398="nulová",N398,0)</f>
        <v>0</v>
      </c>
      <c r="BJ398" s="21" t="s">
        <v>25</v>
      </c>
      <c r="BK398" s="109">
        <f>ROUND(L398*K398,2)</f>
        <v>0</v>
      </c>
      <c r="BL398" s="21" t="s">
        <v>157</v>
      </c>
      <c r="BM398" s="21" t="s">
        <v>582</v>
      </c>
    </row>
    <row r="399" spans="2:65" s="1" customFormat="1" ht="44.25" customHeight="1">
      <c r="B399" s="38"/>
      <c r="C399" s="167" t="s">
        <v>583</v>
      </c>
      <c r="D399" s="167" t="s">
        <v>153</v>
      </c>
      <c r="E399" s="168" t="s">
        <v>584</v>
      </c>
      <c r="F399" s="284" t="s">
        <v>585</v>
      </c>
      <c r="G399" s="284"/>
      <c r="H399" s="284"/>
      <c r="I399" s="284"/>
      <c r="J399" s="169" t="s">
        <v>324</v>
      </c>
      <c r="K399" s="170">
        <v>114.717</v>
      </c>
      <c r="L399" s="285">
        <v>0</v>
      </c>
      <c r="M399" s="286"/>
      <c r="N399" s="287">
        <f>ROUND(L399*K399,2)</f>
        <v>0</v>
      </c>
      <c r="O399" s="287"/>
      <c r="P399" s="287"/>
      <c r="Q399" s="287"/>
      <c r="R399" s="40"/>
      <c r="T399" s="171" t="s">
        <v>23</v>
      </c>
      <c r="U399" s="47" t="s">
        <v>45</v>
      </c>
      <c r="V399" s="39"/>
      <c r="W399" s="172">
        <f>V399*K399</f>
        <v>0</v>
      </c>
      <c r="X399" s="172">
        <v>8.0879999999999994E-2</v>
      </c>
      <c r="Y399" s="172">
        <f>X399*K399</f>
        <v>9.2783109599999989</v>
      </c>
      <c r="Z399" s="172">
        <v>0</v>
      </c>
      <c r="AA399" s="173">
        <f>Z399*K399</f>
        <v>0</v>
      </c>
      <c r="AR399" s="21" t="s">
        <v>157</v>
      </c>
      <c r="AT399" s="21" t="s">
        <v>153</v>
      </c>
      <c r="AU399" s="21" t="s">
        <v>103</v>
      </c>
      <c r="AY399" s="21" t="s">
        <v>152</v>
      </c>
      <c r="BE399" s="109">
        <f>IF(U399="základní",N399,0)</f>
        <v>0</v>
      </c>
      <c r="BF399" s="109">
        <f>IF(U399="snížená",N399,0)</f>
        <v>0</v>
      </c>
      <c r="BG399" s="109">
        <f>IF(U399="zákl. přenesená",N399,0)</f>
        <v>0</v>
      </c>
      <c r="BH399" s="109">
        <f>IF(U399="sníž. přenesená",N399,0)</f>
        <v>0</v>
      </c>
      <c r="BI399" s="109">
        <f>IF(U399="nulová",N399,0)</f>
        <v>0</v>
      </c>
      <c r="BJ399" s="21" t="s">
        <v>25</v>
      </c>
      <c r="BK399" s="109">
        <f>ROUND(L399*K399,2)</f>
        <v>0</v>
      </c>
      <c r="BL399" s="21" t="s">
        <v>157</v>
      </c>
      <c r="BM399" s="21" t="s">
        <v>586</v>
      </c>
    </row>
    <row r="400" spans="2:65" s="11" customFormat="1" ht="31.5" customHeight="1">
      <c r="B400" s="182"/>
      <c r="C400" s="183"/>
      <c r="D400" s="183"/>
      <c r="E400" s="184" t="s">
        <v>23</v>
      </c>
      <c r="F400" s="294" t="s">
        <v>587</v>
      </c>
      <c r="G400" s="295"/>
      <c r="H400" s="295"/>
      <c r="I400" s="295"/>
      <c r="J400" s="183"/>
      <c r="K400" s="185">
        <v>114.717</v>
      </c>
      <c r="L400" s="183"/>
      <c r="M400" s="183"/>
      <c r="N400" s="183"/>
      <c r="O400" s="183"/>
      <c r="P400" s="183"/>
      <c r="Q400" s="183"/>
      <c r="R400" s="186"/>
      <c r="T400" s="187"/>
      <c r="U400" s="183"/>
      <c r="V400" s="183"/>
      <c r="W400" s="183"/>
      <c r="X400" s="183"/>
      <c r="Y400" s="183"/>
      <c r="Z400" s="183"/>
      <c r="AA400" s="188"/>
      <c r="AT400" s="189" t="s">
        <v>160</v>
      </c>
      <c r="AU400" s="189" t="s">
        <v>103</v>
      </c>
      <c r="AV400" s="11" t="s">
        <v>103</v>
      </c>
      <c r="AW400" s="11" t="s">
        <v>38</v>
      </c>
      <c r="AX400" s="11" t="s">
        <v>25</v>
      </c>
      <c r="AY400" s="189" t="s">
        <v>152</v>
      </c>
    </row>
    <row r="401" spans="2:65" s="1" customFormat="1" ht="44.25" customHeight="1">
      <c r="B401" s="38"/>
      <c r="C401" s="167" t="s">
        <v>588</v>
      </c>
      <c r="D401" s="167" t="s">
        <v>153</v>
      </c>
      <c r="E401" s="168" t="s">
        <v>589</v>
      </c>
      <c r="F401" s="284" t="s">
        <v>590</v>
      </c>
      <c r="G401" s="284"/>
      <c r="H401" s="284"/>
      <c r="I401" s="284"/>
      <c r="J401" s="169" t="s">
        <v>324</v>
      </c>
      <c r="K401" s="170">
        <v>102.63</v>
      </c>
      <c r="L401" s="285">
        <v>0</v>
      </c>
      <c r="M401" s="286"/>
      <c r="N401" s="287">
        <f>ROUND(L401*K401,2)</f>
        <v>0</v>
      </c>
      <c r="O401" s="287"/>
      <c r="P401" s="287"/>
      <c r="Q401" s="287"/>
      <c r="R401" s="40"/>
      <c r="T401" s="171" t="s">
        <v>23</v>
      </c>
      <c r="U401" s="47" t="s">
        <v>45</v>
      </c>
      <c r="V401" s="39"/>
      <c r="W401" s="172">
        <f>V401*K401</f>
        <v>0</v>
      </c>
      <c r="X401" s="172">
        <v>0.14215</v>
      </c>
      <c r="Y401" s="172">
        <f>X401*K401</f>
        <v>14.5888545</v>
      </c>
      <c r="Z401" s="172">
        <v>0</v>
      </c>
      <c r="AA401" s="173">
        <f>Z401*K401</f>
        <v>0</v>
      </c>
      <c r="AR401" s="21" t="s">
        <v>157</v>
      </c>
      <c r="AT401" s="21" t="s">
        <v>153</v>
      </c>
      <c r="AU401" s="21" t="s">
        <v>103</v>
      </c>
      <c r="AY401" s="21" t="s">
        <v>152</v>
      </c>
      <c r="BE401" s="109">
        <f>IF(U401="základní",N401,0)</f>
        <v>0</v>
      </c>
      <c r="BF401" s="109">
        <f>IF(U401="snížená",N401,0)</f>
        <v>0</v>
      </c>
      <c r="BG401" s="109">
        <f>IF(U401="zákl. přenesená",N401,0)</f>
        <v>0</v>
      </c>
      <c r="BH401" s="109">
        <f>IF(U401="sníž. přenesená",N401,0)</f>
        <v>0</v>
      </c>
      <c r="BI401" s="109">
        <f>IF(U401="nulová",N401,0)</f>
        <v>0</v>
      </c>
      <c r="BJ401" s="21" t="s">
        <v>25</v>
      </c>
      <c r="BK401" s="109">
        <f>ROUND(L401*K401,2)</f>
        <v>0</v>
      </c>
      <c r="BL401" s="21" t="s">
        <v>157</v>
      </c>
      <c r="BM401" s="21" t="s">
        <v>591</v>
      </c>
    </row>
    <row r="402" spans="2:65" s="11" customFormat="1" ht="44.25" customHeight="1">
      <c r="B402" s="182"/>
      <c r="C402" s="183"/>
      <c r="D402" s="183"/>
      <c r="E402" s="184" t="s">
        <v>23</v>
      </c>
      <c r="F402" s="294" t="s">
        <v>592</v>
      </c>
      <c r="G402" s="295"/>
      <c r="H402" s="295"/>
      <c r="I402" s="295"/>
      <c r="J402" s="183"/>
      <c r="K402" s="185">
        <v>82.844999999999999</v>
      </c>
      <c r="L402" s="183"/>
      <c r="M402" s="183"/>
      <c r="N402" s="183"/>
      <c r="O402" s="183"/>
      <c r="P402" s="183"/>
      <c r="Q402" s="183"/>
      <c r="R402" s="186"/>
      <c r="T402" s="187"/>
      <c r="U402" s="183"/>
      <c r="V402" s="183"/>
      <c r="W402" s="183"/>
      <c r="X402" s="183"/>
      <c r="Y402" s="183"/>
      <c r="Z402" s="183"/>
      <c r="AA402" s="188"/>
      <c r="AT402" s="189" t="s">
        <v>160</v>
      </c>
      <c r="AU402" s="189" t="s">
        <v>103</v>
      </c>
      <c r="AV402" s="11" t="s">
        <v>103</v>
      </c>
      <c r="AW402" s="11" t="s">
        <v>38</v>
      </c>
      <c r="AX402" s="11" t="s">
        <v>80</v>
      </c>
      <c r="AY402" s="189" t="s">
        <v>152</v>
      </c>
    </row>
    <row r="403" spans="2:65" s="11" customFormat="1" ht="31.5" customHeight="1">
      <c r="B403" s="182"/>
      <c r="C403" s="183"/>
      <c r="D403" s="183"/>
      <c r="E403" s="184" t="s">
        <v>23</v>
      </c>
      <c r="F403" s="290" t="s">
        <v>593</v>
      </c>
      <c r="G403" s="291"/>
      <c r="H403" s="291"/>
      <c r="I403" s="291"/>
      <c r="J403" s="183"/>
      <c r="K403" s="185">
        <v>19.785</v>
      </c>
      <c r="L403" s="183"/>
      <c r="M403" s="183"/>
      <c r="N403" s="183"/>
      <c r="O403" s="183"/>
      <c r="P403" s="183"/>
      <c r="Q403" s="183"/>
      <c r="R403" s="186"/>
      <c r="T403" s="187"/>
      <c r="U403" s="183"/>
      <c r="V403" s="183"/>
      <c r="W403" s="183"/>
      <c r="X403" s="183"/>
      <c r="Y403" s="183"/>
      <c r="Z403" s="183"/>
      <c r="AA403" s="188"/>
      <c r="AT403" s="189" t="s">
        <v>160</v>
      </c>
      <c r="AU403" s="189" t="s">
        <v>103</v>
      </c>
      <c r="AV403" s="11" t="s">
        <v>103</v>
      </c>
      <c r="AW403" s="11" t="s">
        <v>38</v>
      </c>
      <c r="AX403" s="11" t="s">
        <v>80</v>
      </c>
      <c r="AY403" s="189" t="s">
        <v>152</v>
      </c>
    </row>
    <row r="404" spans="2:65" s="12" customFormat="1" ht="22.5" customHeight="1">
      <c r="B404" s="190"/>
      <c r="C404" s="191"/>
      <c r="D404" s="191"/>
      <c r="E404" s="192" t="s">
        <v>23</v>
      </c>
      <c r="F404" s="292" t="s">
        <v>169</v>
      </c>
      <c r="G404" s="293"/>
      <c r="H404" s="293"/>
      <c r="I404" s="293"/>
      <c r="J404" s="191"/>
      <c r="K404" s="193">
        <v>102.63</v>
      </c>
      <c r="L404" s="191"/>
      <c r="M404" s="191"/>
      <c r="N404" s="191"/>
      <c r="O404" s="191"/>
      <c r="P404" s="191"/>
      <c r="Q404" s="191"/>
      <c r="R404" s="194"/>
      <c r="T404" s="195"/>
      <c r="U404" s="191"/>
      <c r="V404" s="191"/>
      <c r="W404" s="191"/>
      <c r="X404" s="191"/>
      <c r="Y404" s="191"/>
      <c r="Z404" s="191"/>
      <c r="AA404" s="196"/>
      <c r="AT404" s="197" t="s">
        <v>160</v>
      </c>
      <c r="AU404" s="197" t="s">
        <v>103</v>
      </c>
      <c r="AV404" s="12" t="s">
        <v>157</v>
      </c>
      <c r="AW404" s="12" t="s">
        <v>38</v>
      </c>
      <c r="AX404" s="12" t="s">
        <v>25</v>
      </c>
      <c r="AY404" s="197" t="s">
        <v>152</v>
      </c>
    </row>
    <row r="405" spans="2:65" s="1" customFormat="1" ht="22.5" customHeight="1">
      <c r="B405" s="38"/>
      <c r="C405" s="198" t="s">
        <v>594</v>
      </c>
      <c r="D405" s="198" t="s">
        <v>264</v>
      </c>
      <c r="E405" s="199" t="s">
        <v>595</v>
      </c>
      <c r="F405" s="298" t="s">
        <v>596</v>
      </c>
      <c r="G405" s="298"/>
      <c r="H405" s="298"/>
      <c r="I405" s="298"/>
      <c r="J405" s="200" t="s">
        <v>272</v>
      </c>
      <c r="K405" s="201">
        <v>673.05</v>
      </c>
      <c r="L405" s="299">
        <v>0</v>
      </c>
      <c r="M405" s="300"/>
      <c r="N405" s="301">
        <f>ROUND(L405*K405,2)</f>
        <v>0</v>
      </c>
      <c r="O405" s="287"/>
      <c r="P405" s="287"/>
      <c r="Q405" s="287"/>
      <c r="R405" s="40"/>
      <c r="T405" s="171" t="s">
        <v>23</v>
      </c>
      <c r="U405" s="47" t="s">
        <v>45</v>
      </c>
      <c r="V405" s="39"/>
      <c r="W405" s="172">
        <f>V405*K405</f>
        <v>0</v>
      </c>
      <c r="X405" s="172">
        <v>2.69E-2</v>
      </c>
      <c r="Y405" s="172">
        <f>X405*K405</f>
        <v>18.105045</v>
      </c>
      <c r="Z405" s="172">
        <v>0</v>
      </c>
      <c r="AA405" s="173">
        <f>Z405*K405</f>
        <v>0</v>
      </c>
      <c r="AR405" s="21" t="s">
        <v>195</v>
      </c>
      <c r="AT405" s="21" t="s">
        <v>264</v>
      </c>
      <c r="AU405" s="21" t="s">
        <v>103</v>
      </c>
      <c r="AY405" s="21" t="s">
        <v>152</v>
      </c>
      <c r="BE405" s="109">
        <f>IF(U405="základní",N405,0)</f>
        <v>0</v>
      </c>
      <c r="BF405" s="109">
        <f>IF(U405="snížená",N405,0)</f>
        <v>0</v>
      </c>
      <c r="BG405" s="109">
        <f>IF(U405="zákl. přenesená",N405,0)</f>
        <v>0</v>
      </c>
      <c r="BH405" s="109">
        <f>IF(U405="sníž. přenesená",N405,0)</f>
        <v>0</v>
      </c>
      <c r="BI405" s="109">
        <f>IF(U405="nulová",N405,0)</f>
        <v>0</v>
      </c>
      <c r="BJ405" s="21" t="s">
        <v>25</v>
      </c>
      <c r="BK405" s="109">
        <f>ROUND(L405*K405,2)</f>
        <v>0</v>
      </c>
      <c r="BL405" s="21" t="s">
        <v>157</v>
      </c>
      <c r="BM405" s="21" t="s">
        <v>597</v>
      </c>
    </row>
    <row r="406" spans="2:65" s="1" customFormat="1" ht="22.5" customHeight="1">
      <c r="B406" s="38"/>
      <c r="C406" s="39"/>
      <c r="D406" s="39"/>
      <c r="E406" s="39"/>
      <c r="F406" s="302" t="s">
        <v>598</v>
      </c>
      <c r="G406" s="303"/>
      <c r="H406" s="303"/>
      <c r="I406" s="303"/>
      <c r="J406" s="39"/>
      <c r="K406" s="39"/>
      <c r="L406" s="39"/>
      <c r="M406" s="39"/>
      <c r="N406" s="39"/>
      <c r="O406" s="39"/>
      <c r="P406" s="39"/>
      <c r="Q406" s="39"/>
      <c r="R406" s="40"/>
      <c r="T406" s="142"/>
      <c r="U406" s="39"/>
      <c r="V406" s="39"/>
      <c r="W406" s="39"/>
      <c r="X406" s="39"/>
      <c r="Y406" s="39"/>
      <c r="Z406" s="39"/>
      <c r="AA406" s="81"/>
      <c r="AT406" s="21" t="s">
        <v>599</v>
      </c>
      <c r="AU406" s="21" t="s">
        <v>103</v>
      </c>
    </row>
    <row r="407" spans="2:65" s="11" customFormat="1" ht="22.5" customHeight="1">
      <c r="B407" s="182"/>
      <c r="C407" s="183"/>
      <c r="D407" s="183"/>
      <c r="E407" s="184" t="s">
        <v>23</v>
      </c>
      <c r="F407" s="290" t="s">
        <v>600</v>
      </c>
      <c r="G407" s="291"/>
      <c r="H407" s="291"/>
      <c r="I407" s="291"/>
      <c r="J407" s="183"/>
      <c r="K407" s="185">
        <v>673.05</v>
      </c>
      <c r="L407" s="183"/>
      <c r="M407" s="183"/>
      <c r="N407" s="183"/>
      <c r="O407" s="183"/>
      <c r="P407" s="183"/>
      <c r="Q407" s="183"/>
      <c r="R407" s="186"/>
      <c r="T407" s="187"/>
      <c r="U407" s="183"/>
      <c r="V407" s="183"/>
      <c r="W407" s="183"/>
      <c r="X407" s="183"/>
      <c r="Y407" s="183"/>
      <c r="Z407" s="183"/>
      <c r="AA407" s="188"/>
      <c r="AT407" s="189" t="s">
        <v>160</v>
      </c>
      <c r="AU407" s="189" t="s">
        <v>103</v>
      </c>
      <c r="AV407" s="11" t="s">
        <v>103</v>
      </c>
      <c r="AW407" s="11" t="s">
        <v>38</v>
      </c>
      <c r="AX407" s="11" t="s">
        <v>25</v>
      </c>
      <c r="AY407" s="189" t="s">
        <v>152</v>
      </c>
    </row>
    <row r="408" spans="2:65" s="1" customFormat="1" ht="44.25" customHeight="1">
      <c r="B408" s="38"/>
      <c r="C408" s="167" t="s">
        <v>601</v>
      </c>
      <c r="D408" s="167" t="s">
        <v>153</v>
      </c>
      <c r="E408" s="168" t="s">
        <v>602</v>
      </c>
      <c r="F408" s="284" t="s">
        <v>603</v>
      </c>
      <c r="G408" s="284"/>
      <c r="H408" s="284"/>
      <c r="I408" s="284"/>
      <c r="J408" s="169" t="s">
        <v>324</v>
      </c>
      <c r="K408" s="170">
        <v>150.26499999999999</v>
      </c>
      <c r="L408" s="285">
        <v>0</v>
      </c>
      <c r="M408" s="286"/>
      <c r="N408" s="287">
        <f>ROUND(L408*K408,2)</f>
        <v>0</v>
      </c>
      <c r="O408" s="287"/>
      <c r="P408" s="287"/>
      <c r="Q408" s="287"/>
      <c r="R408" s="40"/>
      <c r="T408" s="171" t="s">
        <v>23</v>
      </c>
      <c r="U408" s="47" t="s">
        <v>45</v>
      </c>
      <c r="V408" s="39"/>
      <c r="W408" s="172">
        <f>V408*K408</f>
        <v>0</v>
      </c>
      <c r="X408" s="172">
        <v>0.15540000000000001</v>
      </c>
      <c r="Y408" s="172">
        <f>X408*K408</f>
        <v>23.351181</v>
      </c>
      <c r="Z408" s="172">
        <v>0</v>
      </c>
      <c r="AA408" s="173">
        <f>Z408*K408</f>
        <v>0</v>
      </c>
      <c r="AR408" s="21" t="s">
        <v>157</v>
      </c>
      <c r="AT408" s="21" t="s">
        <v>153</v>
      </c>
      <c r="AU408" s="21" t="s">
        <v>103</v>
      </c>
      <c r="AY408" s="21" t="s">
        <v>152</v>
      </c>
      <c r="BE408" s="109">
        <f>IF(U408="základní",N408,0)</f>
        <v>0</v>
      </c>
      <c r="BF408" s="109">
        <f>IF(U408="snížená",N408,0)</f>
        <v>0</v>
      </c>
      <c r="BG408" s="109">
        <f>IF(U408="zákl. přenesená",N408,0)</f>
        <v>0</v>
      </c>
      <c r="BH408" s="109">
        <f>IF(U408="sníž. přenesená",N408,0)</f>
        <v>0</v>
      </c>
      <c r="BI408" s="109">
        <f>IF(U408="nulová",N408,0)</f>
        <v>0</v>
      </c>
      <c r="BJ408" s="21" t="s">
        <v>25</v>
      </c>
      <c r="BK408" s="109">
        <f>ROUND(L408*K408,2)</f>
        <v>0</v>
      </c>
      <c r="BL408" s="21" t="s">
        <v>157</v>
      </c>
      <c r="BM408" s="21" t="s">
        <v>604</v>
      </c>
    </row>
    <row r="409" spans="2:65" s="11" customFormat="1" ht="22.5" customHeight="1">
      <c r="B409" s="182"/>
      <c r="C409" s="183"/>
      <c r="D409" s="183"/>
      <c r="E409" s="184" t="s">
        <v>23</v>
      </c>
      <c r="F409" s="294" t="s">
        <v>605</v>
      </c>
      <c r="G409" s="295"/>
      <c r="H409" s="295"/>
      <c r="I409" s="295"/>
      <c r="J409" s="183"/>
      <c r="K409" s="185">
        <v>60.7</v>
      </c>
      <c r="L409" s="183"/>
      <c r="M409" s="183"/>
      <c r="N409" s="183"/>
      <c r="O409" s="183"/>
      <c r="P409" s="183"/>
      <c r="Q409" s="183"/>
      <c r="R409" s="186"/>
      <c r="T409" s="187"/>
      <c r="U409" s="183"/>
      <c r="V409" s="183"/>
      <c r="W409" s="183"/>
      <c r="X409" s="183"/>
      <c r="Y409" s="183"/>
      <c r="Z409" s="183"/>
      <c r="AA409" s="188"/>
      <c r="AT409" s="189" t="s">
        <v>160</v>
      </c>
      <c r="AU409" s="189" t="s">
        <v>103</v>
      </c>
      <c r="AV409" s="11" t="s">
        <v>103</v>
      </c>
      <c r="AW409" s="11" t="s">
        <v>38</v>
      </c>
      <c r="AX409" s="11" t="s">
        <v>80</v>
      </c>
      <c r="AY409" s="189" t="s">
        <v>152</v>
      </c>
    </row>
    <row r="410" spans="2:65" s="13" customFormat="1" ht="22.5" customHeight="1">
      <c r="B410" s="202"/>
      <c r="C410" s="203"/>
      <c r="D410" s="203"/>
      <c r="E410" s="204" t="s">
        <v>23</v>
      </c>
      <c r="F410" s="304" t="s">
        <v>606</v>
      </c>
      <c r="G410" s="305"/>
      <c r="H410" s="305"/>
      <c r="I410" s="305"/>
      <c r="J410" s="203"/>
      <c r="K410" s="205">
        <v>60.7</v>
      </c>
      <c r="L410" s="203"/>
      <c r="M410" s="203"/>
      <c r="N410" s="203"/>
      <c r="O410" s="203"/>
      <c r="P410" s="203"/>
      <c r="Q410" s="203"/>
      <c r="R410" s="206"/>
      <c r="T410" s="207"/>
      <c r="U410" s="203"/>
      <c r="V410" s="203"/>
      <c r="W410" s="203"/>
      <c r="X410" s="203"/>
      <c r="Y410" s="203"/>
      <c r="Z410" s="203"/>
      <c r="AA410" s="208"/>
      <c r="AT410" s="209" t="s">
        <v>160</v>
      </c>
      <c r="AU410" s="209" t="s">
        <v>103</v>
      </c>
      <c r="AV410" s="13" t="s">
        <v>170</v>
      </c>
      <c r="AW410" s="13" t="s">
        <v>38</v>
      </c>
      <c r="AX410" s="13" t="s">
        <v>80</v>
      </c>
      <c r="AY410" s="209" t="s">
        <v>152</v>
      </c>
    </row>
    <row r="411" spans="2:65" s="10" customFormat="1" ht="22.5" customHeight="1">
      <c r="B411" s="174"/>
      <c r="C411" s="175"/>
      <c r="D411" s="175"/>
      <c r="E411" s="176" t="s">
        <v>23</v>
      </c>
      <c r="F411" s="296" t="s">
        <v>607</v>
      </c>
      <c r="G411" s="297"/>
      <c r="H411" s="297"/>
      <c r="I411" s="297"/>
      <c r="J411" s="175"/>
      <c r="K411" s="177" t="s">
        <v>23</v>
      </c>
      <c r="L411" s="175"/>
      <c r="M411" s="175"/>
      <c r="N411" s="175"/>
      <c r="O411" s="175"/>
      <c r="P411" s="175"/>
      <c r="Q411" s="175"/>
      <c r="R411" s="178"/>
      <c r="T411" s="179"/>
      <c r="U411" s="175"/>
      <c r="V411" s="175"/>
      <c r="W411" s="175"/>
      <c r="X411" s="175"/>
      <c r="Y411" s="175"/>
      <c r="Z411" s="175"/>
      <c r="AA411" s="180"/>
      <c r="AT411" s="181" t="s">
        <v>160</v>
      </c>
      <c r="AU411" s="181" t="s">
        <v>103</v>
      </c>
      <c r="AV411" s="10" t="s">
        <v>25</v>
      </c>
      <c r="AW411" s="10" t="s">
        <v>38</v>
      </c>
      <c r="AX411" s="10" t="s">
        <v>80</v>
      </c>
      <c r="AY411" s="181" t="s">
        <v>152</v>
      </c>
    </row>
    <row r="412" spans="2:65" s="11" customFormat="1" ht="44.25" customHeight="1">
      <c r="B412" s="182"/>
      <c r="C412" s="183"/>
      <c r="D412" s="183"/>
      <c r="E412" s="184" t="s">
        <v>23</v>
      </c>
      <c r="F412" s="290" t="s">
        <v>608</v>
      </c>
      <c r="G412" s="291"/>
      <c r="H412" s="291"/>
      <c r="I412" s="291"/>
      <c r="J412" s="183"/>
      <c r="K412" s="185">
        <v>54.835000000000001</v>
      </c>
      <c r="L412" s="183"/>
      <c r="M412" s="183"/>
      <c r="N412" s="183"/>
      <c r="O412" s="183"/>
      <c r="P412" s="183"/>
      <c r="Q412" s="183"/>
      <c r="R412" s="186"/>
      <c r="T412" s="187"/>
      <c r="U412" s="183"/>
      <c r="V412" s="183"/>
      <c r="W412" s="183"/>
      <c r="X412" s="183"/>
      <c r="Y412" s="183"/>
      <c r="Z412" s="183"/>
      <c r="AA412" s="188"/>
      <c r="AT412" s="189" t="s">
        <v>160</v>
      </c>
      <c r="AU412" s="189" t="s">
        <v>103</v>
      </c>
      <c r="AV412" s="11" t="s">
        <v>103</v>
      </c>
      <c r="AW412" s="11" t="s">
        <v>38</v>
      </c>
      <c r="AX412" s="11" t="s">
        <v>80</v>
      </c>
      <c r="AY412" s="189" t="s">
        <v>152</v>
      </c>
    </row>
    <row r="413" spans="2:65" s="11" customFormat="1" ht="31.5" customHeight="1">
      <c r="B413" s="182"/>
      <c r="C413" s="183"/>
      <c r="D413" s="183"/>
      <c r="E413" s="184" t="s">
        <v>23</v>
      </c>
      <c r="F413" s="290" t="s">
        <v>609</v>
      </c>
      <c r="G413" s="291"/>
      <c r="H413" s="291"/>
      <c r="I413" s="291"/>
      <c r="J413" s="183"/>
      <c r="K413" s="185">
        <v>34.729999999999997</v>
      </c>
      <c r="L413" s="183"/>
      <c r="M413" s="183"/>
      <c r="N413" s="183"/>
      <c r="O413" s="183"/>
      <c r="P413" s="183"/>
      <c r="Q413" s="183"/>
      <c r="R413" s="186"/>
      <c r="T413" s="187"/>
      <c r="U413" s="183"/>
      <c r="V413" s="183"/>
      <c r="W413" s="183"/>
      <c r="X413" s="183"/>
      <c r="Y413" s="183"/>
      <c r="Z413" s="183"/>
      <c r="AA413" s="188"/>
      <c r="AT413" s="189" t="s">
        <v>160</v>
      </c>
      <c r="AU413" s="189" t="s">
        <v>103</v>
      </c>
      <c r="AV413" s="11" t="s">
        <v>103</v>
      </c>
      <c r="AW413" s="11" t="s">
        <v>38</v>
      </c>
      <c r="AX413" s="11" t="s">
        <v>80</v>
      </c>
      <c r="AY413" s="189" t="s">
        <v>152</v>
      </c>
    </row>
    <row r="414" spans="2:65" s="13" customFormat="1" ht="22.5" customHeight="1">
      <c r="B414" s="202"/>
      <c r="C414" s="203"/>
      <c r="D414" s="203"/>
      <c r="E414" s="204" t="s">
        <v>23</v>
      </c>
      <c r="F414" s="304" t="s">
        <v>610</v>
      </c>
      <c r="G414" s="305"/>
      <c r="H414" s="305"/>
      <c r="I414" s="305"/>
      <c r="J414" s="203"/>
      <c r="K414" s="205">
        <v>89.564999999999998</v>
      </c>
      <c r="L414" s="203"/>
      <c r="M414" s="203"/>
      <c r="N414" s="203"/>
      <c r="O414" s="203"/>
      <c r="P414" s="203"/>
      <c r="Q414" s="203"/>
      <c r="R414" s="206"/>
      <c r="T414" s="207"/>
      <c r="U414" s="203"/>
      <c r="V414" s="203"/>
      <c r="W414" s="203"/>
      <c r="X414" s="203"/>
      <c r="Y414" s="203"/>
      <c r="Z414" s="203"/>
      <c r="AA414" s="208"/>
      <c r="AT414" s="209" t="s">
        <v>160</v>
      </c>
      <c r="AU414" s="209" t="s">
        <v>103</v>
      </c>
      <c r="AV414" s="13" t="s">
        <v>170</v>
      </c>
      <c r="AW414" s="13" t="s">
        <v>38</v>
      </c>
      <c r="AX414" s="13" t="s">
        <v>80</v>
      </c>
      <c r="AY414" s="209" t="s">
        <v>152</v>
      </c>
    </row>
    <row r="415" spans="2:65" s="12" customFormat="1" ht="22.5" customHeight="1">
      <c r="B415" s="190"/>
      <c r="C415" s="191"/>
      <c r="D415" s="191"/>
      <c r="E415" s="192" t="s">
        <v>23</v>
      </c>
      <c r="F415" s="292" t="s">
        <v>169</v>
      </c>
      <c r="G415" s="293"/>
      <c r="H415" s="293"/>
      <c r="I415" s="293"/>
      <c r="J415" s="191"/>
      <c r="K415" s="193">
        <v>150.26499999999999</v>
      </c>
      <c r="L415" s="191"/>
      <c r="M415" s="191"/>
      <c r="N415" s="191"/>
      <c r="O415" s="191"/>
      <c r="P415" s="191"/>
      <c r="Q415" s="191"/>
      <c r="R415" s="194"/>
      <c r="T415" s="195"/>
      <c r="U415" s="191"/>
      <c r="V415" s="191"/>
      <c r="W415" s="191"/>
      <c r="X415" s="191"/>
      <c r="Y415" s="191"/>
      <c r="Z415" s="191"/>
      <c r="AA415" s="196"/>
      <c r="AT415" s="197" t="s">
        <v>160</v>
      </c>
      <c r="AU415" s="197" t="s">
        <v>103</v>
      </c>
      <c r="AV415" s="12" t="s">
        <v>157</v>
      </c>
      <c r="AW415" s="12" t="s">
        <v>38</v>
      </c>
      <c r="AX415" s="12" t="s">
        <v>25</v>
      </c>
      <c r="AY415" s="197" t="s">
        <v>152</v>
      </c>
    </row>
    <row r="416" spans="2:65" s="1" customFormat="1" ht="22.5" customHeight="1">
      <c r="B416" s="38"/>
      <c r="C416" s="198" t="s">
        <v>611</v>
      </c>
      <c r="D416" s="198" t="s">
        <v>264</v>
      </c>
      <c r="E416" s="199" t="s">
        <v>612</v>
      </c>
      <c r="F416" s="298" t="s">
        <v>613</v>
      </c>
      <c r="G416" s="298"/>
      <c r="H416" s="298"/>
      <c r="I416" s="298"/>
      <c r="J416" s="200" t="s">
        <v>272</v>
      </c>
      <c r="K416" s="201">
        <v>64.05</v>
      </c>
      <c r="L416" s="299">
        <v>0</v>
      </c>
      <c r="M416" s="300"/>
      <c r="N416" s="301">
        <f>ROUND(L416*K416,2)</f>
        <v>0</v>
      </c>
      <c r="O416" s="287"/>
      <c r="P416" s="287"/>
      <c r="Q416" s="287"/>
      <c r="R416" s="40"/>
      <c r="T416" s="171" t="s">
        <v>23</v>
      </c>
      <c r="U416" s="47" t="s">
        <v>45</v>
      </c>
      <c r="V416" s="39"/>
      <c r="W416" s="172">
        <f>V416*K416</f>
        <v>0</v>
      </c>
      <c r="X416" s="172">
        <v>8.3000000000000004E-2</v>
      </c>
      <c r="Y416" s="172">
        <f>X416*K416</f>
        <v>5.3161500000000004</v>
      </c>
      <c r="Z416" s="172">
        <v>0</v>
      </c>
      <c r="AA416" s="173">
        <f>Z416*K416</f>
        <v>0</v>
      </c>
      <c r="AR416" s="21" t="s">
        <v>195</v>
      </c>
      <c r="AT416" s="21" t="s">
        <v>264</v>
      </c>
      <c r="AU416" s="21" t="s">
        <v>103</v>
      </c>
      <c r="AY416" s="21" t="s">
        <v>152</v>
      </c>
      <c r="BE416" s="109">
        <f>IF(U416="základní",N416,0)</f>
        <v>0</v>
      </c>
      <c r="BF416" s="109">
        <f>IF(U416="snížená",N416,0)</f>
        <v>0</v>
      </c>
      <c r="BG416" s="109">
        <f>IF(U416="zákl. přenesená",N416,0)</f>
        <v>0</v>
      </c>
      <c r="BH416" s="109">
        <f>IF(U416="sníž. přenesená",N416,0)</f>
        <v>0</v>
      </c>
      <c r="BI416" s="109">
        <f>IF(U416="nulová",N416,0)</f>
        <v>0</v>
      </c>
      <c r="BJ416" s="21" t="s">
        <v>25</v>
      </c>
      <c r="BK416" s="109">
        <f>ROUND(L416*K416,2)</f>
        <v>0</v>
      </c>
      <c r="BL416" s="21" t="s">
        <v>157</v>
      </c>
      <c r="BM416" s="21" t="s">
        <v>614</v>
      </c>
    </row>
    <row r="417" spans="2:65" s="11" customFormat="1" ht="22.5" customHeight="1">
      <c r="B417" s="182"/>
      <c r="C417" s="183"/>
      <c r="D417" s="183"/>
      <c r="E417" s="184" t="s">
        <v>23</v>
      </c>
      <c r="F417" s="294" t="s">
        <v>615</v>
      </c>
      <c r="G417" s="295"/>
      <c r="H417" s="295"/>
      <c r="I417" s="295"/>
      <c r="J417" s="183"/>
      <c r="K417" s="185">
        <v>64.05</v>
      </c>
      <c r="L417" s="183"/>
      <c r="M417" s="183"/>
      <c r="N417" s="183"/>
      <c r="O417" s="183"/>
      <c r="P417" s="183"/>
      <c r="Q417" s="183"/>
      <c r="R417" s="186"/>
      <c r="T417" s="187"/>
      <c r="U417" s="183"/>
      <c r="V417" s="183"/>
      <c r="W417" s="183"/>
      <c r="X417" s="183"/>
      <c r="Y417" s="183"/>
      <c r="Z417" s="183"/>
      <c r="AA417" s="188"/>
      <c r="AT417" s="189" t="s">
        <v>160</v>
      </c>
      <c r="AU417" s="189" t="s">
        <v>103</v>
      </c>
      <c r="AV417" s="11" t="s">
        <v>103</v>
      </c>
      <c r="AW417" s="11" t="s">
        <v>38</v>
      </c>
      <c r="AX417" s="11" t="s">
        <v>25</v>
      </c>
      <c r="AY417" s="189" t="s">
        <v>152</v>
      </c>
    </row>
    <row r="418" spans="2:65" s="1" customFormat="1" ht="31.5" customHeight="1">
      <c r="B418" s="38"/>
      <c r="C418" s="198" t="s">
        <v>616</v>
      </c>
      <c r="D418" s="198" t="s">
        <v>264</v>
      </c>
      <c r="E418" s="199" t="s">
        <v>617</v>
      </c>
      <c r="F418" s="298" t="s">
        <v>618</v>
      </c>
      <c r="G418" s="298"/>
      <c r="H418" s="298"/>
      <c r="I418" s="298"/>
      <c r="J418" s="200" t="s">
        <v>272</v>
      </c>
      <c r="K418" s="201">
        <v>94.08</v>
      </c>
      <c r="L418" s="299">
        <v>0</v>
      </c>
      <c r="M418" s="300"/>
      <c r="N418" s="301">
        <f>ROUND(L418*K418,2)</f>
        <v>0</v>
      </c>
      <c r="O418" s="287"/>
      <c r="P418" s="287"/>
      <c r="Q418" s="287"/>
      <c r="R418" s="40"/>
      <c r="T418" s="171" t="s">
        <v>23</v>
      </c>
      <c r="U418" s="47" t="s">
        <v>45</v>
      </c>
      <c r="V418" s="39"/>
      <c r="W418" s="172">
        <f>V418*K418</f>
        <v>0</v>
      </c>
      <c r="X418" s="172">
        <v>6.3E-2</v>
      </c>
      <c r="Y418" s="172">
        <f>X418*K418</f>
        <v>5.9270399999999999</v>
      </c>
      <c r="Z418" s="172">
        <v>0</v>
      </c>
      <c r="AA418" s="173">
        <f>Z418*K418</f>
        <v>0</v>
      </c>
      <c r="AR418" s="21" t="s">
        <v>195</v>
      </c>
      <c r="AT418" s="21" t="s">
        <v>264</v>
      </c>
      <c r="AU418" s="21" t="s">
        <v>103</v>
      </c>
      <c r="AY418" s="21" t="s">
        <v>152</v>
      </c>
      <c r="BE418" s="109">
        <f>IF(U418="základní",N418,0)</f>
        <v>0</v>
      </c>
      <c r="BF418" s="109">
        <f>IF(U418="snížená",N418,0)</f>
        <v>0</v>
      </c>
      <c r="BG418" s="109">
        <f>IF(U418="zákl. přenesená",N418,0)</f>
        <v>0</v>
      </c>
      <c r="BH418" s="109">
        <f>IF(U418="sníž. přenesená",N418,0)</f>
        <v>0</v>
      </c>
      <c r="BI418" s="109">
        <f>IF(U418="nulová",N418,0)</f>
        <v>0</v>
      </c>
      <c r="BJ418" s="21" t="s">
        <v>25</v>
      </c>
      <c r="BK418" s="109">
        <f>ROUND(L418*K418,2)</f>
        <v>0</v>
      </c>
      <c r="BL418" s="21" t="s">
        <v>157</v>
      </c>
      <c r="BM418" s="21" t="s">
        <v>619</v>
      </c>
    </row>
    <row r="419" spans="2:65" s="11" customFormat="1" ht="22.5" customHeight="1">
      <c r="B419" s="182"/>
      <c r="C419" s="183"/>
      <c r="D419" s="183"/>
      <c r="E419" s="184" t="s">
        <v>23</v>
      </c>
      <c r="F419" s="294" t="s">
        <v>620</v>
      </c>
      <c r="G419" s="295"/>
      <c r="H419" s="295"/>
      <c r="I419" s="295"/>
      <c r="J419" s="183"/>
      <c r="K419" s="185">
        <v>94.08</v>
      </c>
      <c r="L419" s="183"/>
      <c r="M419" s="183"/>
      <c r="N419" s="183"/>
      <c r="O419" s="183"/>
      <c r="P419" s="183"/>
      <c r="Q419" s="183"/>
      <c r="R419" s="186"/>
      <c r="T419" s="187"/>
      <c r="U419" s="183"/>
      <c r="V419" s="183"/>
      <c r="W419" s="183"/>
      <c r="X419" s="183"/>
      <c r="Y419" s="183"/>
      <c r="Z419" s="183"/>
      <c r="AA419" s="188"/>
      <c r="AT419" s="189" t="s">
        <v>160</v>
      </c>
      <c r="AU419" s="189" t="s">
        <v>103</v>
      </c>
      <c r="AV419" s="11" t="s">
        <v>103</v>
      </c>
      <c r="AW419" s="11" t="s">
        <v>38</v>
      </c>
      <c r="AX419" s="11" t="s">
        <v>25</v>
      </c>
      <c r="AY419" s="189" t="s">
        <v>152</v>
      </c>
    </row>
    <row r="420" spans="2:65" s="1" customFormat="1" ht="31.5" customHeight="1">
      <c r="B420" s="38"/>
      <c r="C420" s="167" t="s">
        <v>621</v>
      </c>
      <c r="D420" s="167" t="s">
        <v>153</v>
      </c>
      <c r="E420" s="168" t="s">
        <v>622</v>
      </c>
      <c r="F420" s="284" t="s">
        <v>623</v>
      </c>
      <c r="G420" s="284"/>
      <c r="H420" s="284"/>
      <c r="I420" s="284"/>
      <c r="J420" s="169" t="s">
        <v>324</v>
      </c>
      <c r="K420" s="170">
        <v>24.27</v>
      </c>
      <c r="L420" s="285">
        <v>0</v>
      </c>
      <c r="M420" s="286"/>
      <c r="N420" s="287">
        <f>ROUND(L420*K420,2)</f>
        <v>0</v>
      </c>
      <c r="O420" s="287"/>
      <c r="P420" s="287"/>
      <c r="Q420" s="287"/>
      <c r="R420" s="40"/>
      <c r="T420" s="171" t="s">
        <v>23</v>
      </c>
      <c r="U420" s="47" t="s">
        <v>45</v>
      </c>
      <c r="V420" s="39"/>
      <c r="W420" s="172">
        <f>V420*K420</f>
        <v>0</v>
      </c>
      <c r="X420" s="172">
        <v>0.10095</v>
      </c>
      <c r="Y420" s="172">
        <f>X420*K420</f>
        <v>2.4500565000000001</v>
      </c>
      <c r="Z420" s="172">
        <v>0</v>
      </c>
      <c r="AA420" s="173">
        <f>Z420*K420</f>
        <v>0</v>
      </c>
      <c r="AR420" s="21" t="s">
        <v>157</v>
      </c>
      <c r="AT420" s="21" t="s">
        <v>153</v>
      </c>
      <c r="AU420" s="21" t="s">
        <v>103</v>
      </c>
      <c r="AY420" s="21" t="s">
        <v>152</v>
      </c>
      <c r="BE420" s="109">
        <f>IF(U420="základní",N420,0)</f>
        <v>0</v>
      </c>
      <c r="BF420" s="109">
        <f>IF(U420="snížená",N420,0)</f>
        <v>0</v>
      </c>
      <c r="BG420" s="109">
        <f>IF(U420="zákl. přenesená",N420,0)</f>
        <v>0</v>
      </c>
      <c r="BH420" s="109">
        <f>IF(U420="sníž. přenesená",N420,0)</f>
        <v>0</v>
      </c>
      <c r="BI420" s="109">
        <f>IF(U420="nulová",N420,0)</f>
        <v>0</v>
      </c>
      <c r="BJ420" s="21" t="s">
        <v>25</v>
      </c>
      <c r="BK420" s="109">
        <f>ROUND(L420*K420,2)</f>
        <v>0</v>
      </c>
      <c r="BL420" s="21" t="s">
        <v>157</v>
      </c>
      <c r="BM420" s="21" t="s">
        <v>624</v>
      </c>
    </row>
    <row r="421" spans="2:65" s="11" customFormat="1" ht="22.5" customHeight="1">
      <c r="B421" s="182"/>
      <c r="C421" s="183"/>
      <c r="D421" s="183"/>
      <c r="E421" s="184" t="s">
        <v>23</v>
      </c>
      <c r="F421" s="294" t="s">
        <v>625</v>
      </c>
      <c r="G421" s="295"/>
      <c r="H421" s="295"/>
      <c r="I421" s="295"/>
      <c r="J421" s="183"/>
      <c r="K421" s="185">
        <v>4</v>
      </c>
      <c r="L421" s="183"/>
      <c r="M421" s="183"/>
      <c r="N421" s="183"/>
      <c r="O421" s="183"/>
      <c r="P421" s="183"/>
      <c r="Q421" s="183"/>
      <c r="R421" s="186"/>
      <c r="T421" s="187"/>
      <c r="U421" s="183"/>
      <c r="V421" s="183"/>
      <c r="W421" s="183"/>
      <c r="X421" s="183"/>
      <c r="Y421" s="183"/>
      <c r="Z421" s="183"/>
      <c r="AA421" s="188"/>
      <c r="AT421" s="189" t="s">
        <v>160</v>
      </c>
      <c r="AU421" s="189" t="s">
        <v>103</v>
      </c>
      <c r="AV421" s="11" t="s">
        <v>103</v>
      </c>
      <c r="AW421" s="11" t="s">
        <v>38</v>
      </c>
      <c r="AX421" s="11" t="s">
        <v>80</v>
      </c>
      <c r="AY421" s="189" t="s">
        <v>152</v>
      </c>
    </row>
    <row r="422" spans="2:65" s="11" customFormat="1" ht="22.5" customHeight="1">
      <c r="B422" s="182"/>
      <c r="C422" s="183"/>
      <c r="D422" s="183"/>
      <c r="E422" s="184" t="s">
        <v>23</v>
      </c>
      <c r="F422" s="290" t="s">
        <v>626</v>
      </c>
      <c r="G422" s="291"/>
      <c r="H422" s="291"/>
      <c r="I422" s="291"/>
      <c r="J422" s="183"/>
      <c r="K422" s="185">
        <v>6</v>
      </c>
      <c r="L422" s="183"/>
      <c r="M422" s="183"/>
      <c r="N422" s="183"/>
      <c r="O422" s="183"/>
      <c r="P422" s="183"/>
      <c r="Q422" s="183"/>
      <c r="R422" s="186"/>
      <c r="T422" s="187"/>
      <c r="U422" s="183"/>
      <c r="V422" s="183"/>
      <c r="W422" s="183"/>
      <c r="X422" s="183"/>
      <c r="Y422" s="183"/>
      <c r="Z422" s="183"/>
      <c r="AA422" s="188"/>
      <c r="AT422" s="189" t="s">
        <v>160</v>
      </c>
      <c r="AU422" s="189" t="s">
        <v>103</v>
      </c>
      <c r="AV422" s="11" t="s">
        <v>103</v>
      </c>
      <c r="AW422" s="11" t="s">
        <v>38</v>
      </c>
      <c r="AX422" s="11" t="s">
        <v>80</v>
      </c>
      <c r="AY422" s="189" t="s">
        <v>152</v>
      </c>
    </row>
    <row r="423" spans="2:65" s="11" customFormat="1" ht="22.5" customHeight="1">
      <c r="B423" s="182"/>
      <c r="C423" s="183"/>
      <c r="D423" s="183"/>
      <c r="E423" s="184" t="s">
        <v>23</v>
      </c>
      <c r="F423" s="290" t="s">
        <v>627</v>
      </c>
      <c r="G423" s="291"/>
      <c r="H423" s="291"/>
      <c r="I423" s="291"/>
      <c r="J423" s="183"/>
      <c r="K423" s="185">
        <v>3.65</v>
      </c>
      <c r="L423" s="183"/>
      <c r="M423" s="183"/>
      <c r="N423" s="183"/>
      <c r="O423" s="183"/>
      <c r="P423" s="183"/>
      <c r="Q423" s="183"/>
      <c r="R423" s="186"/>
      <c r="T423" s="187"/>
      <c r="U423" s="183"/>
      <c r="V423" s="183"/>
      <c r="W423" s="183"/>
      <c r="X423" s="183"/>
      <c r="Y423" s="183"/>
      <c r="Z423" s="183"/>
      <c r="AA423" s="188"/>
      <c r="AT423" s="189" t="s">
        <v>160</v>
      </c>
      <c r="AU423" s="189" t="s">
        <v>103</v>
      </c>
      <c r="AV423" s="11" t="s">
        <v>103</v>
      </c>
      <c r="AW423" s="11" t="s">
        <v>38</v>
      </c>
      <c r="AX423" s="11" t="s">
        <v>80</v>
      </c>
      <c r="AY423" s="189" t="s">
        <v>152</v>
      </c>
    </row>
    <row r="424" spans="2:65" s="11" customFormat="1" ht="22.5" customHeight="1">
      <c r="B424" s="182"/>
      <c r="C424" s="183"/>
      <c r="D424" s="183"/>
      <c r="E424" s="184" t="s">
        <v>23</v>
      </c>
      <c r="F424" s="290" t="s">
        <v>628</v>
      </c>
      <c r="G424" s="291"/>
      <c r="H424" s="291"/>
      <c r="I424" s="291"/>
      <c r="J424" s="183"/>
      <c r="K424" s="185">
        <v>10.62</v>
      </c>
      <c r="L424" s="183"/>
      <c r="M424" s="183"/>
      <c r="N424" s="183"/>
      <c r="O424" s="183"/>
      <c r="P424" s="183"/>
      <c r="Q424" s="183"/>
      <c r="R424" s="186"/>
      <c r="T424" s="187"/>
      <c r="U424" s="183"/>
      <c r="V424" s="183"/>
      <c r="W424" s="183"/>
      <c r="X424" s="183"/>
      <c r="Y424" s="183"/>
      <c r="Z424" s="183"/>
      <c r="AA424" s="188"/>
      <c r="AT424" s="189" t="s">
        <v>160</v>
      </c>
      <c r="AU424" s="189" t="s">
        <v>103</v>
      </c>
      <c r="AV424" s="11" t="s">
        <v>103</v>
      </c>
      <c r="AW424" s="11" t="s">
        <v>38</v>
      </c>
      <c r="AX424" s="11" t="s">
        <v>80</v>
      </c>
      <c r="AY424" s="189" t="s">
        <v>152</v>
      </c>
    </row>
    <row r="425" spans="2:65" s="12" customFormat="1" ht="22.5" customHeight="1">
      <c r="B425" s="190"/>
      <c r="C425" s="191"/>
      <c r="D425" s="191"/>
      <c r="E425" s="192" t="s">
        <v>23</v>
      </c>
      <c r="F425" s="292" t="s">
        <v>169</v>
      </c>
      <c r="G425" s="293"/>
      <c r="H425" s="293"/>
      <c r="I425" s="293"/>
      <c r="J425" s="191"/>
      <c r="K425" s="193">
        <v>24.27</v>
      </c>
      <c r="L425" s="191"/>
      <c r="M425" s="191"/>
      <c r="N425" s="191"/>
      <c r="O425" s="191"/>
      <c r="P425" s="191"/>
      <c r="Q425" s="191"/>
      <c r="R425" s="194"/>
      <c r="T425" s="195"/>
      <c r="U425" s="191"/>
      <c r="V425" s="191"/>
      <c r="W425" s="191"/>
      <c r="X425" s="191"/>
      <c r="Y425" s="191"/>
      <c r="Z425" s="191"/>
      <c r="AA425" s="196"/>
      <c r="AT425" s="197" t="s">
        <v>160</v>
      </c>
      <c r="AU425" s="197" t="s">
        <v>103</v>
      </c>
      <c r="AV425" s="12" t="s">
        <v>157</v>
      </c>
      <c r="AW425" s="12" t="s">
        <v>38</v>
      </c>
      <c r="AX425" s="12" t="s">
        <v>25</v>
      </c>
      <c r="AY425" s="197" t="s">
        <v>152</v>
      </c>
    </row>
    <row r="426" spans="2:65" s="1" customFormat="1" ht="31.5" customHeight="1">
      <c r="B426" s="38"/>
      <c r="C426" s="198" t="s">
        <v>629</v>
      </c>
      <c r="D426" s="198" t="s">
        <v>264</v>
      </c>
      <c r="E426" s="199" t="s">
        <v>630</v>
      </c>
      <c r="F426" s="298" t="s">
        <v>631</v>
      </c>
      <c r="G426" s="298"/>
      <c r="H426" s="298"/>
      <c r="I426" s="298"/>
      <c r="J426" s="200" t="s">
        <v>272</v>
      </c>
      <c r="K426" s="201">
        <v>51.45</v>
      </c>
      <c r="L426" s="299">
        <v>0</v>
      </c>
      <c r="M426" s="300"/>
      <c r="N426" s="301">
        <f>ROUND(L426*K426,2)</f>
        <v>0</v>
      </c>
      <c r="O426" s="287"/>
      <c r="P426" s="287"/>
      <c r="Q426" s="287"/>
      <c r="R426" s="40"/>
      <c r="T426" s="171" t="s">
        <v>23</v>
      </c>
      <c r="U426" s="47" t="s">
        <v>45</v>
      </c>
      <c r="V426" s="39"/>
      <c r="W426" s="172">
        <f>V426*K426</f>
        <v>0</v>
      </c>
      <c r="X426" s="172">
        <v>1.0999999999999999E-2</v>
      </c>
      <c r="Y426" s="172">
        <f>X426*K426</f>
        <v>0.56594999999999995</v>
      </c>
      <c r="Z426" s="172">
        <v>0</v>
      </c>
      <c r="AA426" s="173">
        <f>Z426*K426</f>
        <v>0</v>
      </c>
      <c r="AR426" s="21" t="s">
        <v>195</v>
      </c>
      <c r="AT426" s="21" t="s">
        <v>264</v>
      </c>
      <c r="AU426" s="21" t="s">
        <v>103</v>
      </c>
      <c r="AY426" s="21" t="s">
        <v>152</v>
      </c>
      <c r="BE426" s="109">
        <f>IF(U426="základní",N426,0)</f>
        <v>0</v>
      </c>
      <c r="BF426" s="109">
        <f>IF(U426="snížená",N426,0)</f>
        <v>0</v>
      </c>
      <c r="BG426" s="109">
        <f>IF(U426="zákl. přenesená",N426,0)</f>
        <v>0</v>
      </c>
      <c r="BH426" s="109">
        <f>IF(U426="sníž. přenesená",N426,0)</f>
        <v>0</v>
      </c>
      <c r="BI426" s="109">
        <f>IF(U426="nulová",N426,0)</f>
        <v>0</v>
      </c>
      <c r="BJ426" s="21" t="s">
        <v>25</v>
      </c>
      <c r="BK426" s="109">
        <f>ROUND(L426*K426,2)</f>
        <v>0</v>
      </c>
      <c r="BL426" s="21" t="s">
        <v>157</v>
      </c>
      <c r="BM426" s="21" t="s">
        <v>632</v>
      </c>
    </row>
    <row r="427" spans="2:65" s="11" customFormat="1" ht="22.5" customHeight="1">
      <c r="B427" s="182"/>
      <c r="C427" s="183"/>
      <c r="D427" s="183"/>
      <c r="E427" s="184" t="s">
        <v>23</v>
      </c>
      <c r="F427" s="294" t="s">
        <v>633</v>
      </c>
      <c r="G427" s="295"/>
      <c r="H427" s="295"/>
      <c r="I427" s="295"/>
      <c r="J427" s="183"/>
      <c r="K427" s="185">
        <v>51.45</v>
      </c>
      <c r="L427" s="183"/>
      <c r="M427" s="183"/>
      <c r="N427" s="183"/>
      <c r="O427" s="183"/>
      <c r="P427" s="183"/>
      <c r="Q427" s="183"/>
      <c r="R427" s="186"/>
      <c r="T427" s="187"/>
      <c r="U427" s="183"/>
      <c r="V427" s="183"/>
      <c r="W427" s="183"/>
      <c r="X427" s="183"/>
      <c r="Y427" s="183"/>
      <c r="Z427" s="183"/>
      <c r="AA427" s="188"/>
      <c r="AT427" s="189" t="s">
        <v>160</v>
      </c>
      <c r="AU427" s="189" t="s">
        <v>103</v>
      </c>
      <c r="AV427" s="11" t="s">
        <v>103</v>
      </c>
      <c r="AW427" s="11" t="s">
        <v>38</v>
      </c>
      <c r="AX427" s="11" t="s">
        <v>25</v>
      </c>
      <c r="AY427" s="189" t="s">
        <v>152</v>
      </c>
    </row>
    <row r="428" spans="2:65" s="1" customFormat="1" ht="31.5" customHeight="1">
      <c r="B428" s="38"/>
      <c r="C428" s="167" t="s">
        <v>634</v>
      </c>
      <c r="D428" s="167" t="s">
        <v>153</v>
      </c>
      <c r="E428" s="168" t="s">
        <v>635</v>
      </c>
      <c r="F428" s="284" t="s">
        <v>636</v>
      </c>
      <c r="G428" s="284"/>
      <c r="H428" s="284"/>
      <c r="I428" s="284"/>
      <c r="J428" s="169" t="s">
        <v>272</v>
      </c>
      <c r="K428" s="170">
        <v>2</v>
      </c>
      <c r="L428" s="285">
        <v>0</v>
      </c>
      <c r="M428" s="286"/>
      <c r="N428" s="287">
        <f t="shared" ref="N428:N433" si="5">ROUND(L428*K428,2)</f>
        <v>0</v>
      </c>
      <c r="O428" s="287"/>
      <c r="P428" s="287"/>
      <c r="Q428" s="287"/>
      <c r="R428" s="40"/>
      <c r="T428" s="171" t="s">
        <v>23</v>
      </c>
      <c r="U428" s="47" t="s">
        <v>45</v>
      </c>
      <c r="V428" s="39"/>
      <c r="W428" s="172">
        <f t="shared" ref="W428:W433" si="6">V428*K428</f>
        <v>0</v>
      </c>
      <c r="X428" s="172">
        <v>0</v>
      </c>
      <c r="Y428" s="172">
        <f t="shared" ref="Y428:Y433" si="7">X428*K428</f>
        <v>0</v>
      </c>
      <c r="Z428" s="172">
        <v>0</v>
      </c>
      <c r="AA428" s="173">
        <f t="shared" ref="AA428:AA433" si="8">Z428*K428</f>
        <v>0</v>
      </c>
      <c r="AR428" s="21" t="s">
        <v>157</v>
      </c>
      <c r="AT428" s="21" t="s">
        <v>153</v>
      </c>
      <c r="AU428" s="21" t="s">
        <v>103</v>
      </c>
      <c r="AY428" s="21" t="s">
        <v>152</v>
      </c>
      <c r="BE428" s="109">
        <f t="shared" ref="BE428:BE433" si="9">IF(U428="základní",N428,0)</f>
        <v>0</v>
      </c>
      <c r="BF428" s="109">
        <f t="shared" ref="BF428:BF433" si="10">IF(U428="snížená",N428,0)</f>
        <v>0</v>
      </c>
      <c r="BG428" s="109">
        <f t="shared" ref="BG428:BG433" si="11">IF(U428="zákl. přenesená",N428,0)</f>
        <v>0</v>
      </c>
      <c r="BH428" s="109">
        <f t="shared" ref="BH428:BH433" si="12">IF(U428="sníž. přenesená",N428,0)</f>
        <v>0</v>
      </c>
      <c r="BI428" s="109">
        <f t="shared" ref="BI428:BI433" si="13">IF(U428="nulová",N428,0)</f>
        <v>0</v>
      </c>
      <c r="BJ428" s="21" t="s">
        <v>25</v>
      </c>
      <c r="BK428" s="109">
        <f t="shared" ref="BK428:BK433" si="14">ROUND(L428*K428,2)</f>
        <v>0</v>
      </c>
      <c r="BL428" s="21" t="s">
        <v>157</v>
      </c>
      <c r="BM428" s="21" t="s">
        <v>637</v>
      </c>
    </row>
    <row r="429" spans="2:65" s="1" customFormat="1" ht="31.5" customHeight="1">
      <c r="B429" s="38"/>
      <c r="C429" s="198" t="s">
        <v>638</v>
      </c>
      <c r="D429" s="198" t="s">
        <v>264</v>
      </c>
      <c r="E429" s="199" t="s">
        <v>639</v>
      </c>
      <c r="F429" s="298" t="s">
        <v>640</v>
      </c>
      <c r="G429" s="298"/>
      <c r="H429" s="298"/>
      <c r="I429" s="298"/>
      <c r="J429" s="200" t="s">
        <v>272</v>
      </c>
      <c r="K429" s="201">
        <v>2</v>
      </c>
      <c r="L429" s="299">
        <v>0</v>
      </c>
      <c r="M429" s="300"/>
      <c r="N429" s="301">
        <f t="shared" si="5"/>
        <v>0</v>
      </c>
      <c r="O429" s="287"/>
      <c r="P429" s="287"/>
      <c r="Q429" s="287"/>
      <c r="R429" s="40"/>
      <c r="T429" s="171" t="s">
        <v>23</v>
      </c>
      <c r="U429" s="47" t="s">
        <v>45</v>
      </c>
      <c r="V429" s="39"/>
      <c r="W429" s="172">
        <f t="shared" si="6"/>
        <v>0</v>
      </c>
      <c r="X429" s="172">
        <v>0.22</v>
      </c>
      <c r="Y429" s="172">
        <f t="shared" si="7"/>
        <v>0.44</v>
      </c>
      <c r="Z429" s="172">
        <v>0</v>
      </c>
      <c r="AA429" s="173">
        <f t="shared" si="8"/>
        <v>0</v>
      </c>
      <c r="AR429" s="21" t="s">
        <v>195</v>
      </c>
      <c r="AT429" s="21" t="s">
        <v>264</v>
      </c>
      <c r="AU429" s="21" t="s">
        <v>103</v>
      </c>
      <c r="AY429" s="21" t="s">
        <v>152</v>
      </c>
      <c r="BE429" s="109">
        <f t="shared" si="9"/>
        <v>0</v>
      </c>
      <c r="BF429" s="109">
        <f t="shared" si="10"/>
        <v>0</v>
      </c>
      <c r="BG429" s="109">
        <f t="shared" si="11"/>
        <v>0</v>
      </c>
      <c r="BH429" s="109">
        <f t="shared" si="12"/>
        <v>0</v>
      </c>
      <c r="BI429" s="109">
        <f t="shared" si="13"/>
        <v>0</v>
      </c>
      <c r="BJ429" s="21" t="s">
        <v>25</v>
      </c>
      <c r="BK429" s="109">
        <f t="shared" si="14"/>
        <v>0</v>
      </c>
      <c r="BL429" s="21" t="s">
        <v>157</v>
      </c>
      <c r="BM429" s="21" t="s">
        <v>641</v>
      </c>
    </row>
    <row r="430" spans="2:65" s="1" customFormat="1" ht="31.5" customHeight="1">
      <c r="B430" s="38"/>
      <c r="C430" s="167" t="s">
        <v>642</v>
      </c>
      <c r="D430" s="167" t="s">
        <v>153</v>
      </c>
      <c r="E430" s="168" t="s">
        <v>643</v>
      </c>
      <c r="F430" s="284" t="s">
        <v>644</v>
      </c>
      <c r="G430" s="284"/>
      <c r="H430" s="284"/>
      <c r="I430" s="284"/>
      <c r="J430" s="169" t="s">
        <v>474</v>
      </c>
      <c r="K430" s="170">
        <v>1</v>
      </c>
      <c r="L430" s="285">
        <v>0</v>
      </c>
      <c r="M430" s="286"/>
      <c r="N430" s="287">
        <f t="shared" si="5"/>
        <v>0</v>
      </c>
      <c r="O430" s="287"/>
      <c r="P430" s="287"/>
      <c r="Q430" s="287"/>
      <c r="R430" s="40"/>
      <c r="T430" s="171" t="s">
        <v>23</v>
      </c>
      <c r="U430" s="47" t="s">
        <v>45</v>
      </c>
      <c r="V430" s="39"/>
      <c r="W430" s="172">
        <f t="shared" si="6"/>
        <v>0</v>
      </c>
      <c r="X430" s="172">
        <v>0</v>
      </c>
      <c r="Y430" s="172">
        <f t="shared" si="7"/>
        <v>0</v>
      </c>
      <c r="Z430" s="172">
        <v>0</v>
      </c>
      <c r="AA430" s="173">
        <f t="shared" si="8"/>
        <v>0</v>
      </c>
      <c r="AR430" s="21" t="s">
        <v>157</v>
      </c>
      <c r="AT430" s="21" t="s">
        <v>153</v>
      </c>
      <c r="AU430" s="21" t="s">
        <v>103</v>
      </c>
      <c r="AY430" s="21" t="s">
        <v>152</v>
      </c>
      <c r="BE430" s="109">
        <f t="shared" si="9"/>
        <v>0</v>
      </c>
      <c r="BF430" s="109">
        <f t="shared" si="10"/>
        <v>0</v>
      </c>
      <c r="BG430" s="109">
        <f t="shared" si="11"/>
        <v>0</v>
      </c>
      <c r="BH430" s="109">
        <f t="shared" si="12"/>
        <v>0</v>
      </c>
      <c r="BI430" s="109">
        <f t="shared" si="13"/>
        <v>0</v>
      </c>
      <c r="BJ430" s="21" t="s">
        <v>25</v>
      </c>
      <c r="BK430" s="109">
        <f t="shared" si="14"/>
        <v>0</v>
      </c>
      <c r="BL430" s="21" t="s">
        <v>157</v>
      </c>
      <c r="BM430" s="21" t="s">
        <v>645</v>
      </c>
    </row>
    <row r="431" spans="2:65" s="1" customFormat="1" ht="22.5" customHeight="1">
      <c r="B431" s="38"/>
      <c r="C431" s="167" t="s">
        <v>646</v>
      </c>
      <c r="D431" s="167" t="s">
        <v>153</v>
      </c>
      <c r="E431" s="168" t="s">
        <v>647</v>
      </c>
      <c r="F431" s="284" t="s">
        <v>648</v>
      </c>
      <c r="G431" s="284"/>
      <c r="H431" s="284"/>
      <c r="I431" s="284"/>
      <c r="J431" s="169" t="s">
        <v>474</v>
      </c>
      <c r="K431" s="170">
        <v>8</v>
      </c>
      <c r="L431" s="285">
        <v>0</v>
      </c>
      <c r="M431" s="286"/>
      <c r="N431" s="287">
        <f t="shared" si="5"/>
        <v>0</v>
      </c>
      <c r="O431" s="287"/>
      <c r="P431" s="287"/>
      <c r="Q431" s="287"/>
      <c r="R431" s="40"/>
      <c r="T431" s="171" t="s">
        <v>23</v>
      </c>
      <c r="U431" s="47" t="s">
        <v>45</v>
      </c>
      <c r="V431" s="39"/>
      <c r="W431" s="172">
        <f t="shared" si="6"/>
        <v>0</v>
      </c>
      <c r="X431" s="172">
        <v>0</v>
      </c>
      <c r="Y431" s="172">
        <f t="shared" si="7"/>
        <v>0</v>
      </c>
      <c r="Z431" s="172">
        <v>0</v>
      </c>
      <c r="AA431" s="173">
        <f t="shared" si="8"/>
        <v>0</v>
      </c>
      <c r="AR431" s="21" t="s">
        <v>157</v>
      </c>
      <c r="AT431" s="21" t="s">
        <v>153</v>
      </c>
      <c r="AU431" s="21" t="s">
        <v>103</v>
      </c>
      <c r="AY431" s="21" t="s">
        <v>152</v>
      </c>
      <c r="BE431" s="109">
        <f t="shared" si="9"/>
        <v>0</v>
      </c>
      <c r="BF431" s="109">
        <f t="shared" si="10"/>
        <v>0</v>
      </c>
      <c r="BG431" s="109">
        <f t="shared" si="11"/>
        <v>0</v>
      </c>
      <c r="BH431" s="109">
        <f t="shared" si="12"/>
        <v>0</v>
      </c>
      <c r="BI431" s="109">
        <f t="shared" si="13"/>
        <v>0</v>
      </c>
      <c r="BJ431" s="21" t="s">
        <v>25</v>
      </c>
      <c r="BK431" s="109">
        <f t="shared" si="14"/>
        <v>0</v>
      </c>
      <c r="BL431" s="21" t="s">
        <v>157</v>
      </c>
      <c r="BM431" s="21" t="s">
        <v>649</v>
      </c>
    </row>
    <row r="432" spans="2:65" s="1" customFormat="1" ht="31.5" customHeight="1">
      <c r="B432" s="38"/>
      <c r="C432" s="167" t="s">
        <v>650</v>
      </c>
      <c r="D432" s="167" t="s">
        <v>153</v>
      </c>
      <c r="E432" s="168" t="s">
        <v>651</v>
      </c>
      <c r="F432" s="284" t="s">
        <v>652</v>
      </c>
      <c r="G432" s="284"/>
      <c r="H432" s="284"/>
      <c r="I432" s="284"/>
      <c r="J432" s="169" t="s">
        <v>474</v>
      </c>
      <c r="K432" s="170">
        <v>1</v>
      </c>
      <c r="L432" s="285">
        <v>0</v>
      </c>
      <c r="M432" s="286"/>
      <c r="N432" s="287">
        <f t="shared" si="5"/>
        <v>0</v>
      </c>
      <c r="O432" s="287"/>
      <c r="P432" s="287"/>
      <c r="Q432" s="287"/>
      <c r="R432" s="40"/>
      <c r="T432" s="171" t="s">
        <v>23</v>
      </c>
      <c r="U432" s="47" t="s">
        <v>45</v>
      </c>
      <c r="V432" s="39"/>
      <c r="W432" s="172">
        <f t="shared" si="6"/>
        <v>0</v>
      </c>
      <c r="X432" s="172">
        <v>0</v>
      </c>
      <c r="Y432" s="172">
        <f t="shared" si="7"/>
        <v>0</v>
      </c>
      <c r="Z432" s="172">
        <v>0</v>
      </c>
      <c r="AA432" s="173">
        <f t="shared" si="8"/>
        <v>0</v>
      </c>
      <c r="AR432" s="21" t="s">
        <v>157</v>
      </c>
      <c r="AT432" s="21" t="s">
        <v>153</v>
      </c>
      <c r="AU432" s="21" t="s">
        <v>103</v>
      </c>
      <c r="AY432" s="21" t="s">
        <v>152</v>
      </c>
      <c r="BE432" s="109">
        <f t="shared" si="9"/>
        <v>0</v>
      </c>
      <c r="BF432" s="109">
        <f t="shared" si="10"/>
        <v>0</v>
      </c>
      <c r="BG432" s="109">
        <f t="shared" si="11"/>
        <v>0</v>
      </c>
      <c r="BH432" s="109">
        <f t="shared" si="12"/>
        <v>0</v>
      </c>
      <c r="BI432" s="109">
        <f t="shared" si="13"/>
        <v>0</v>
      </c>
      <c r="BJ432" s="21" t="s">
        <v>25</v>
      </c>
      <c r="BK432" s="109">
        <f t="shared" si="14"/>
        <v>0</v>
      </c>
      <c r="BL432" s="21" t="s">
        <v>157</v>
      </c>
      <c r="BM432" s="21" t="s">
        <v>653</v>
      </c>
    </row>
    <row r="433" spans="2:65" s="1" customFormat="1" ht="31.5" customHeight="1">
      <c r="B433" s="38"/>
      <c r="C433" s="167" t="s">
        <v>654</v>
      </c>
      <c r="D433" s="167" t="s">
        <v>153</v>
      </c>
      <c r="E433" s="168" t="s">
        <v>655</v>
      </c>
      <c r="F433" s="284" t="s">
        <v>656</v>
      </c>
      <c r="G433" s="284"/>
      <c r="H433" s="284"/>
      <c r="I433" s="284"/>
      <c r="J433" s="169" t="s">
        <v>324</v>
      </c>
      <c r="K433" s="170">
        <v>56</v>
      </c>
      <c r="L433" s="285">
        <v>0</v>
      </c>
      <c r="M433" s="286"/>
      <c r="N433" s="287">
        <f t="shared" si="5"/>
        <v>0</v>
      </c>
      <c r="O433" s="287"/>
      <c r="P433" s="287"/>
      <c r="Q433" s="287"/>
      <c r="R433" s="40"/>
      <c r="T433" s="171" t="s">
        <v>23</v>
      </c>
      <c r="U433" s="47" t="s">
        <v>45</v>
      </c>
      <c r="V433" s="39"/>
      <c r="W433" s="172">
        <f t="shared" si="6"/>
        <v>0</v>
      </c>
      <c r="X433" s="172">
        <v>0</v>
      </c>
      <c r="Y433" s="172">
        <f t="shared" si="7"/>
        <v>0</v>
      </c>
      <c r="Z433" s="172">
        <v>0</v>
      </c>
      <c r="AA433" s="173">
        <f t="shared" si="8"/>
        <v>0</v>
      </c>
      <c r="AR433" s="21" t="s">
        <v>157</v>
      </c>
      <c r="AT433" s="21" t="s">
        <v>153</v>
      </c>
      <c r="AU433" s="21" t="s">
        <v>103</v>
      </c>
      <c r="AY433" s="21" t="s">
        <v>152</v>
      </c>
      <c r="BE433" s="109">
        <f t="shared" si="9"/>
        <v>0</v>
      </c>
      <c r="BF433" s="109">
        <f t="shared" si="10"/>
        <v>0</v>
      </c>
      <c r="BG433" s="109">
        <f t="shared" si="11"/>
        <v>0</v>
      </c>
      <c r="BH433" s="109">
        <f t="shared" si="12"/>
        <v>0</v>
      </c>
      <c r="BI433" s="109">
        <f t="shared" si="13"/>
        <v>0</v>
      </c>
      <c r="BJ433" s="21" t="s">
        <v>25</v>
      </c>
      <c r="BK433" s="109">
        <f t="shared" si="14"/>
        <v>0</v>
      </c>
      <c r="BL433" s="21" t="s">
        <v>157</v>
      </c>
      <c r="BM433" s="21" t="s">
        <v>657</v>
      </c>
    </row>
    <row r="434" spans="2:65" s="11" customFormat="1" ht="22.5" customHeight="1">
      <c r="B434" s="182"/>
      <c r="C434" s="183"/>
      <c r="D434" s="183"/>
      <c r="E434" s="184" t="s">
        <v>23</v>
      </c>
      <c r="F434" s="294" t="s">
        <v>658</v>
      </c>
      <c r="G434" s="295"/>
      <c r="H434" s="295"/>
      <c r="I434" s="295"/>
      <c r="J434" s="183"/>
      <c r="K434" s="185">
        <v>56</v>
      </c>
      <c r="L434" s="183"/>
      <c r="M434" s="183"/>
      <c r="N434" s="183"/>
      <c r="O434" s="183"/>
      <c r="P434" s="183"/>
      <c r="Q434" s="183"/>
      <c r="R434" s="186"/>
      <c r="T434" s="187"/>
      <c r="U434" s="183"/>
      <c r="V434" s="183"/>
      <c r="W434" s="183"/>
      <c r="X434" s="183"/>
      <c r="Y434" s="183"/>
      <c r="Z434" s="183"/>
      <c r="AA434" s="188"/>
      <c r="AT434" s="189" t="s">
        <v>160</v>
      </c>
      <c r="AU434" s="189" t="s">
        <v>103</v>
      </c>
      <c r="AV434" s="11" t="s">
        <v>103</v>
      </c>
      <c r="AW434" s="11" t="s">
        <v>38</v>
      </c>
      <c r="AX434" s="11" t="s">
        <v>25</v>
      </c>
      <c r="AY434" s="189" t="s">
        <v>152</v>
      </c>
    </row>
    <row r="435" spans="2:65" s="1" customFormat="1" ht="22.5" customHeight="1">
      <c r="B435" s="38"/>
      <c r="C435" s="167" t="s">
        <v>659</v>
      </c>
      <c r="D435" s="167" t="s">
        <v>153</v>
      </c>
      <c r="E435" s="168" t="s">
        <v>660</v>
      </c>
      <c r="F435" s="284" t="s">
        <v>661</v>
      </c>
      <c r="G435" s="284"/>
      <c r="H435" s="284"/>
      <c r="I435" s="284"/>
      <c r="J435" s="169" t="s">
        <v>474</v>
      </c>
      <c r="K435" s="170">
        <v>1</v>
      </c>
      <c r="L435" s="285">
        <v>0</v>
      </c>
      <c r="M435" s="286"/>
      <c r="N435" s="287">
        <f>ROUND(L435*K435,2)</f>
        <v>0</v>
      </c>
      <c r="O435" s="287"/>
      <c r="P435" s="287"/>
      <c r="Q435" s="287"/>
      <c r="R435" s="40"/>
      <c r="T435" s="171" t="s">
        <v>23</v>
      </c>
      <c r="U435" s="47" t="s">
        <v>45</v>
      </c>
      <c r="V435" s="39"/>
      <c r="W435" s="172">
        <f>V435*K435</f>
        <v>0</v>
      </c>
      <c r="X435" s="172">
        <v>0</v>
      </c>
      <c r="Y435" s="172">
        <f>X435*K435</f>
        <v>0</v>
      </c>
      <c r="Z435" s="172">
        <v>0</v>
      </c>
      <c r="AA435" s="173">
        <f>Z435*K435</f>
        <v>0</v>
      </c>
      <c r="AR435" s="21" t="s">
        <v>157</v>
      </c>
      <c r="AT435" s="21" t="s">
        <v>153</v>
      </c>
      <c r="AU435" s="21" t="s">
        <v>103</v>
      </c>
      <c r="AY435" s="21" t="s">
        <v>152</v>
      </c>
      <c r="BE435" s="109">
        <f>IF(U435="základní",N435,0)</f>
        <v>0</v>
      </c>
      <c r="BF435" s="109">
        <f>IF(U435="snížená",N435,0)</f>
        <v>0</v>
      </c>
      <c r="BG435" s="109">
        <f>IF(U435="zákl. přenesená",N435,0)</f>
        <v>0</v>
      </c>
      <c r="BH435" s="109">
        <f>IF(U435="sníž. přenesená",N435,0)</f>
        <v>0</v>
      </c>
      <c r="BI435" s="109">
        <f>IF(U435="nulová",N435,0)</f>
        <v>0</v>
      </c>
      <c r="BJ435" s="21" t="s">
        <v>25</v>
      </c>
      <c r="BK435" s="109">
        <f>ROUND(L435*K435,2)</f>
        <v>0</v>
      </c>
      <c r="BL435" s="21" t="s">
        <v>157</v>
      </c>
      <c r="BM435" s="21" t="s">
        <v>662</v>
      </c>
    </row>
    <row r="436" spans="2:65" s="1" customFormat="1" ht="22.5" customHeight="1">
      <c r="B436" s="38"/>
      <c r="C436" s="39"/>
      <c r="D436" s="39"/>
      <c r="E436" s="39"/>
      <c r="F436" s="302" t="s">
        <v>663</v>
      </c>
      <c r="G436" s="303"/>
      <c r="H436" s="303"/>
      <c r="I436" s="303"/>
      <c r="J436" s="39"/>
      <c r="K436" s="39"/>
      <c r="L436" s="39"/>
      <c r="M436" s="39"/>
      <c r="N436" s="39"/>
      <c r="O436" s="39"/>
      <c r="P436" s="39"/>
      <c r="Q436" s="39"/>
      <c r="R436" s="40"/>
      <c r="T436" s="142"/>
      <c r="U436" s="39"/>
      <c r="V436" s="39"/>
      <c r="W436" s="39"/>
      <c r="X436" s="39"/>
      <c r="Y436" s="39"/>
      <c r="Z436" s="39"/>
      <c r="AA436" s="81"/>
      <c r="AT436" s="21" t="s">
        <v>599</v>
      </c>
      <c r="AU436" s="21" t="s">
        <v>103</v>
      </c>
    </row>
    <row r="437" spans="2:65" s="1" customFormat="1" ht="31.5" customHeight="1">
      <c r="B437" s="38"/>
      <c r="C437" s="167" t="s">
        <v>664</v>
      </c>
      <c r="D437" s="167" t="s">
        <v>153</v>
      </c>
      <c r="E437" s="168" t="s">
        <v>665</v>
      </c>
      <c r="F437" s="284" t="s">
        <v>666</v>
      </c>
      <c r="G437" s="284"/>
      <c r="H437" s="284"/>
      <c r="I437" s="284"/>
      <c r="J437" s="169" t="s">
        <v>474</v>
      </c>
      <c r="K437" s="170">
        <v>1</v>
      </c>
      <c r="L437" s="285">
        <v>0</v>
      </c>
      <c r="M437" s="286"/>
      <c r="N437" s="287">
        <f>ROUND(L437*K437,2)</f>
        <v>0</v>
      </c>
      <c r="O437" s="287"/>
      <c r="P437" s="287"/>
      <c r="Q437" s="287"/>
      <c r="R437" s="40"/>
      <c r="T437" s="171" t="s">
        <v>23</v>
      </c>
      <c r="U437" s="47" t="s">
        <v>45</v>
      </c>
      <c r="V437" s="39"/>
      <c r="W437" s="172">
        <f>V437*K437</f>
        <v>0</v>
      </c>
      <c r="X437" s="172">
        <v>0</v>
      </c>
      <c r="Y437" s="172">
        <f>X437*K437</f>
        <v>0</v>
      </c>
      <c r="Z437" s="172">
        <v>0</v>
      </c>
      <c r="AA437" s="173">
        <f>Z437*K437</f>
        <v>0</v>
      </c>
      <c r="AR437" s="21" t="s">
        <v>157</v>
      </c>
      <c r="AT437" s="21" t="s">
        <v>153</v>
      </c>
      <c r="AU437" s="21" t="s">
        <v>103</v>
      </c>
      <c r="AY437" s="21" t="s">
        <v>152</v>
      </c>
      <c r="BE437" s="109">
        <f>IF(U437="základní",N437,0)</f>
        <v>0</v>
      </c>
      <c r="BF437" s="109">
        <f>IF(U437="snížená",N437,0)</f>
        <v>0</v>
      </c>
      <c r="BG437" s="109">
        <f>IF(U437="zákl. přenesená",N437,0)</f>
        <v>0</v>
      </c>
      <c r="BH437" s="109">
        <f>IF(U437="sníž. přenesená",N437,0)</f>
        <v>0</v>
      </c>
      <c r="BI437" s="109">
        <f>IF(U437="nulová",N437,0)</f>
        <v>0</v>
      </c>
      <c r="BJ437" s="21" t="s">
        <v>25</v>
      </c>
      <c r="BK437" s="109">
        <f>ROUND(L437*K437,2)</f>
        <v>0</v>
      </c>
      <c r="BL437" s="21" t="s">
        <v>157</v>
      </c>
      <c r="BM437" s="21" t="s">
        <v>667</v>
      </c>
    </row>
    <row r="438" spans="2:65" s="1" customFormat="1" ht="22.5" customHeight="1">
      <c r="B438" s="38"/>
      <c r="C438" s="39"/>
      <c r="D438" s="39"/>
      <c r="E438" s="39"/>
      <c r="F438" s="302" t="s">
        <v>663</v>
      </c>
      <c r="G438" s="303"/>
      <c r="H438" s="303"/>
      <c r="I438" s="303"/>
      <c r="J438" s="39"/>
      <c r="K438" s="39"/>
      <c r="L438" s="39"/>
      <c r="M438" s="39"/>
      <c r="N438" s="39"/>
      <c r="O438" s="39"/>
      <c r="P438" s="39"/>
      <c r="Q438" s="39"/>
      <c r="R438" s="40"/>
      <c r="T438" s="142"/>
      <c r="U438" s="39"/>
      <c r="V438" s="39"/>
      <c r="W438" s="39"/>
      <c r="X438" s="39"/>
      <c r="Y438" s="39"/>
      <c r="Z438" s="39"/>
      <c r="AA438" s="81"/>
      <c r="AT438" s="21" t="s">
        <v>599</v>
      </c>
      <c r="AU438" s="21" t="s">
        <v>103</v>
      </c>
    </row>
    <row r="439" spans="2:65" s="1" customFormat="1" ht="22.5" customHeight="1">
      <c r="B439" s="38"/>
      <c r="C439" s="167" t="s">
        <v>668</v>
      </c>
      <c r="D439" s="167" t="s">
        <v>153</v>
      </c>
      <c r="E439" s="168" t="s">
        <v>669</v>
      </c>
      <c r="F439" s="284" t="s">
        <v>670</v>
      </c>
      <c r="G439" s="284"/>
      <c r="H439" s="284"/>
      <c r="I439" s="284"/>
      <c r="J439" s="169" t="s">
        <v>474</v>
      </c>
      <c r="K439" s="170">
        <v>1</v>
      </c>
      <c r="L439" s="285">
        <v>0</v>
      </c>
      <c r="M439" s="286"/>
      <c r="N439" s="287">
        <f>ROUND(L439*K439,2)</f>
        <v>0</v>
      </c>
      <c r="O439" s="287"/>
      <c r="P439" s="287"/>
      <c r="Q439" s="287"/>
      <c r="R439" s="40"/>
      <c r="T439" s="171" t="s">
        <v>23</v>
      </c>
      <c r="U439" s="47" t="s">
        <v>45</v>
      </c>
      <c r="V439" s="39"/>
      <c r="W439" s="172">
        <f>V439*K439</f>
        <v>0</v>
      </c>
      <c r="X439" s="172">
        <v>0</v>
      </c>
      <c r="Y439" s="172">
        <f>X439*K439</f>
        <v>0</v>
      </c>
      <c r="Z439" s="172">
        <v>0</v>
      </c>
      <c r="AA439" s="173">
        <f>Z439*K439</f>
        <v>0</v>
      </c>
      <c r="AR439" s="21" t="s">
        <v>157</v>
      </c>
      <c r="AT439" s="21" t="s">
        <v>153</v>
      </c>
      <c r="AU439" s="21" t="s">
        <v>103</v>
      </c>
      <c r="AY439" s="21" t="s">
        <v>152</v>
      </c>
      <c r="BE439" s="109">
        <f>IF(U439="základní",N439,0)</f>
        <v>0</v>
      </c>
      <c r="BF439" s="109">
        <f>IF(U439="snížená",N439,0)</f>
        <v>0</v>
      </c>
      <c r="BG439" s="109">
        <f>IF(U439="zákl. přenesená",N439,0)</f>
        <v>0</v>
      </c>
      <c r="BH439" s="109">
        <f>IF(U439="sníž. přenesená",N439,0)</f>
        <v>0</v>
      </c>
      <c r="BI439" s="109">
        <f>IF(U439="nulová",N439,0)</f>
        <v>0</v>
      </c>
      <c r="BJ439" s="21" t="s">
        <v>25</v>
      </c>
      <c r="BK439" s="109">
        <f>ROUND(L439*K439,2)</f>
        <v>0</v>
      </c>
      <c r="BL439" s="21" t="s">
        <v>157</v>
      </c>
      <c r="BM439" s="21" t="s">
        <v>671</v>
      </c>
    </row>
    <row r="440" spans="2:65" s="1" customFormat="1" ht="22.5" customHeight="1">
      <c r="B440" s="38"/>
      <c r="C440" s="39"/>
      <c r="D440" s="39"/>
      <c r="E440" s="39"/>
      <c r="F440" s="302" t="s">
        <v>663</v>
      </c>
      <c r="G440" s="303"/>
      <c r="H440" s="303"/>
      <c r="I440" s="303"/>
      <c r="J440" s="39"/>
      <c r="K440" s="39"/>
      <c r="L440" s="39"/>
      <c r="M440" s="39"/>
      <c r="N440" s="39"/>
      <c r="O440" s="39"/>
      <c r="P440" s="39"/>
      <c r="Q440" s="39"/>
      <c r="R440" s="40"/>
      <c r="T440" s="142"/>
      <c r="U440" s="39"/>
      <c r="V440" s="39"/>
      <c r="W440" s="39"/>
      <c r="X440" s="39"/>
      <c r="Y440" s="39"/>
      <c r="Z440" s="39"/>
      <c r="AA440" s="81"/>
      <c r="AT440" s="21" t="s">
        <v>599</v>
      </c>
      <c r="AU440" s="21" t="s">
        <v>103</v>
      </c>
    </row>
    <row r="441" spans="2:65" s="1" customFormat="1" ht="31.5" customHeight="1">
      <c r="B441" s="38"/>
      <c r="C441" s="167" t="s">
        <v>672</v>
      </c>
      <c r="D441" s="167" t="s">
        <v>153</v>
      </c>
      <c r="E441" s="168" t="s">
        <v>673</v>
      </c>
      <c r="F441" s="284" t="s">
        <v>674</v>
      </c>
      <c r="G441" s="284"/>
      <c r="H441" s="284"/>
      <c r="I441" s="284"/>
      <c r="J441" s="169" t="s">
        <v>227</v>
      </c>
      <c r="K441" s="170">
        <v>1.694</v>
      </c>
      <c r="L441" s="285">
        <v>0</v>
      </c>
      <c r="M441" s="286"/>
      <c r="N441" s="287">
        <f>ROUND(L441*K441,2)</f>
        <v>0</v>
      </c>
      <c r="O441" s="287"/>
      <c r="P441" s="287"/>
      <c r="Q441" s="287"/>
      <c r="R441" s="40"/>
      <c r="T441" s="171" t="s">
        <v>23</v>
      </c>
      <c r="U441" s="47" t="s">
        <v>45</v>
      </c>
      <c r="V441" s="39"/>
      <c r="W441" s="172">
        <f>V441*K441</f>
        <v>0</v>
      </c>
      <c r="X441" s="172">
        <v>0</v>
      </c>
      <c r="Y441" s="172">
        <f>X441*K441</f>
        <v>0</v>
      </c>
      <c r="Z441" s="172">
        <v>2</v>
      </c>
      <c r="AA441" s="173">
        <f>Z441*K441</f>
        <v>3.3879999999999999</v>
      </c>
      <c r="AR441" s="21" t="s">
        <v>157</v>
      </c>
      <c r="AT441" s="21" t="s">
        <v>153</v>
      </c>
      <c r="AU441" s="21" t="s">
        <v>103</v>
      </c>
      <c r="AY441" s="21" t="s">
        <v>152</v>
      </c>
      <c r="BE441" s="109">
        <f>IF(U441="základní",N441,0)</f>
        <v>0</v>
      </c>
      <c r="BF441" s="109">
        <f>IF(U441="snížená",N441,0)</f>
        <v>0</v>
      </c>
      <c r="BG441" s="109">
        <f>IF(U441="zákl. přenesená",N441,0)</f>
        <v>0</v>
      </c>
      <c r="BH441" s="109">
        <f>IF(U441="sníž. přenesená",N441,0)</f>
        <v>0</v>
      </c>
      <c r="BI441" s="109">
        <f>IF(U441="nulová",N441,0)</f>
        <v>0</v>
      </c>
      <c r="BJ441" s="21" t="s">
        <v>25</v>
      </c>
      <c r="BK441" s="109">
        <f>ROUND(L441*K441,2)</f>
        <v>0</v>
      </c>
      <c r="BL441" s="21" t="s">
        <v>157</v>
      </c>
      <c r="BM441" s="21" t="s">
        <v>675</v>
      </c>
    </row>
    <row r="442" spans="2:65" s="11" customFormat="1" ht="22.5" customHeight="1">
      <c r="B442" s="182"/>
      <c r="C442" s="183"/>
      <c r="D442" s="183"/>
      <c r="E442" s="184" t="s">
        <v>23</v>
      </c>
      <c r="F442" s="294" t="s">
        <v>676</v>
      </c>
      <c r="G442" s="295"/>
      <c r="H442" s="295"/>
      <c r="I442" s="295"/>
      <c r="J442" s="183"/>
      <c r="K442" s="185">
        <v>1.694</v>
      </c>
      <c r="L442" s="183"/>
      <c r="M442" s="183"/>
      <c r="N442" s="183"/>
      <c r="O442" s="183"/>
      <c r="P442" s="183"/>
      <c r="Q442" s="183"/>
      <c r="R442" s="186"/>
      <c r="T442" s="187"/>
      <c r="U442" s="183"/>
      <c r="V442" s="183"/>
      <c r="W442" s="183"/>
      <c r="X442" s="183"/>
      <c r="Y442" s="183"/>
      <c r="Z442" s="183"/>
      <c r="AA442" s="188"/>
      <c r="AT442" s="189" t="s">
        <v>160</v>
      </c>
      <c r="AU442" s="189" t="s">
        <v>103</v>
      </c>
      <c r="AV442" s="11" t="s">
        <v>103</v>
      </c>
      <c r="AW442" s="11" t="s">
        <v>38</v>
      </c>
      <c r="AX442" s="11" t="s">
        <v>25</v>
      </c>
      <c r="AY442" s="189" t="s">
        <v>152</v>
      </c>
    </row>
    <row r="443" spans="2:65" s="1" customFormat="1" ht="31.5" customHeight="1">
      <c r="B443" s="38"/>
      <c r="C443" s="167" t="s">
        <v>677</v>
      </c>
      <c r="D443" s="167" t="s">
        <v>153</v>
      </c>
      <c r="E443" s="168" t="s">
        <v>678</v>
      </c>
      <c r="F443" s="284" t="s">
        <v>679</v>
      </c>
      <c r="G443" s="284"/>
      <c r="H443" s="284"/>
      <c r="I443" s="284"/>
      <c r="J443" s="169" t="s">
        <v>324</v>
      </c>
      <c r="K443" s="170">
        <v>8.5</v>
      </c>
      <c r="L443" s="285">
        <v>0</v>
      </c>
      <c r="M443" s="286"/>
      <c r="N443" s="287">
        <f>ROUND(L443*K443,2)</f>
        <v>0</v>
      </c>
      <c r="O443" s="287"/>
      <c r="P443" s="287"/>
      <c r="Q443" s="287"/>
      <c r="R443" s="40"/>
      <c r="T443" s="171" t="s">
        <v>23</v>
      </c>
      <c r="U443" s="47" t="s">
        <v>45</v>
      </c>
      <c r="V443" s="39"/>
      <c r="W443" s="172">
        <f>V443*K443</f>
        <v>0</v>
      </c>
      <c r="X443" s="172">
        <v>0</v>
      </c>
      <c r="Y443" s="172">
        <f>X443*K443</f>
        <v>0</v>
      </c>
      <c r="Z443" s="172">
        <v>2</v>
      </c>
      <c r="AA443" s="173">
        <f>Z443*K443</f>
        <v>17</v>
      </c>
      <c r="AR443" s="21" t="s">
        <v>157</v>
      </c>
      <c r="AT443" s="21" t="s">
        <v>153</v>
      </c>
      <c r="AU443" s="21" t="s">
        <v>103</v>
      </c>
      <c r="AY443" s="21" t="s">
        <v>152</v>
      </c>
      <c r="BE443" s="109">
        <f>IF(U443="základní",N443,0)</f>
        <v>0</v>
      </c>
      <c r="BF443" s="109">
        <f>IF(U443="snížená",N443,0)</f>
        <v>0</v>
      </c>
      <c r="BG443" s="109">
        <f>IF(U443="zákl. přenesená",N443,0)</f>
        <v>0</v>
      </c>
      <c r="BH443" s="109">
        <f>IF(U443="sníž. přenesená",N443,0)</f>
        <v>0</v>
      </c>
      <c r="BI443" s="109">
        <f>IF(U443="nulová",N443,0)</f>
        <v>0</v>
      </c>
      <c r="BJ443" s="21" t="s">
        <v>25</v>
      </c>
      <c r="BK443" s="109">
        <f>ROUND(L443*K443,2)</f>
        <v>0</v>
      </c>
      <c r="BL443" s="21" t="s">
        <v>157</v>
      </c>
      <c r="BM443" s="21" t="s">
        <v>680</v>
      </c>
    </row>
    <row r="444" spans="2:65" s="1" customFormat="1" ht="78" customHeight="1">
      <c r="B444" s="38"/>
      <c r="C444" s="39"/>
      <c r="D444" s="39"/>
      <c r="E444" s="39"/>
      <c r="F444" s="302" t="s">
        <v>681</v>
      </c>
      <c r="G444" s="303"/>
      <c r="H444" s="303"/>
      <c r="I444" s="303"/>
      <c r="J444" s="39"/>
      <c r="K444" s="39"/>
      <c r="L444" s="39"/>
      <c r="M444" s="39"/>
      <c r="N444" s="39"/>
      <c r="O444" s="39"/>
      <c r="P444" s="39"/>
      <c r="Q444" s="39"/>
      <c r="R444" s="40"/>
      <c r="T444" s="142"/>
      <c r="U444" s="39"/>
      <c r="V444" s="39"/>
      <c r="W444" s="39"/>
      <c r="X444" s="39"/>
      <c r="Y444" s="39"/>
      <c r="Z444" s="39"/>
      <c r="AA444" s="81"/>
      <c r="AT444" s="21" t="s">
        <v>599</v>
      </c>
      <c r="AU444" s="21" t="s">
        <v>103</v>
      </c>
    </row>
    <row r="445" spans="2:65" s="1" customFormat="1" ht="44.25" customHeight="1">
      <c r="B445" s="38"/>
      <c r="C445" s="167" t="s">
        <v>682</v>
      </c>
      <c r="D445" s="167" t="s">
        <v>153</v>
      </c>
      <c r="E445" s="168" t="s">
        <v>683</v>
      </c>
      <c r="F445" s="284" t="s">
        <v>684</v>
      </c>
      <c r="G445" s="284"/>
      <c r="H445" s="284"/>
      <c r="I445" s="284"/>
      <c r="J445" s="169" t="s">
        <v>252</v>
      </c>
      <c r="K445" s="170">
        <v>20.388000000000002</v>
      </c>
      <c r="L445" s="285">
        <v>0</v>
      </c>
      <c r="M445" s="286"/>
      <c r="N445" s="287">
        <f>ROUND(L445*K445,2)</f>
        <v>0</v>
      </c>
      <c r="O445" s="287"/>
      <c r="P445" s="287"/>
      <c r="Q445" s="287"/>
      <c r="R445" s="40"/>
      <c r="T445" s="171" t="s">
        <v>23</v>
      </c>
      <c r="U445" s="47" t="s">
        <v>45</v>
      </c>
      <c r="V445" s="39"/>
      <c r="W445" s="172">
        <f>V445*K445</f>
        <v>0</v>
      </c>
      <c r="X445" s="172">
        <v>0</v>
      </c>
      <c r="Y445" s="172">
        <f>X445*K445</f>
        <v>0</v>
      </c>
      <c r="Z445" s="172">
        <v>0</v>
      </c>
      <c r="AA445" s="173">
        <f>Z445*K445</f>
        <v>0</v>
      </c>
      <c r="AR445" s="21" t="s">
        <v>157</v>
      </c>
      <c r="AT445" s="21" t="s">
        <v>153</v>
      </c>
      <c r="AU445" s="21" t="s">
        <v>103</v>
      </c>
      <c r="AY445" s="21" t="s">
        <v>152</v>
      </c>
      <c r="BE445" s="109">
        <f>IF(U445="základní",N445,0)</f>
        <v>0</v>
      </c>
      <c r="BF445" s="109">
        <f>IF(U445="snížená",N445,0)</f>
        <v>0</v>
      </c>
      <c r="BG445" s="109">
        <f>IF(U445="zákl. přenesená",N445,0)</f>
        <v>0</v>
      </c>
      <c r="BH445" s="109">
        <f>IF(U445="sníž. přenesená",N445,0)</f>
        <v>0</v>
      </c>
      <c r="BI445" s="109">
        <f>IF(U445="nulová",N445,0)</f>
        <v>0</v>
      </c>
      <c r="BJ445" s="21" t="s">
        <v>25</v>
      </c>
      <c r="BK445" s="109">
        <f>ROUND(L445*K445,2)</f>
        <v>0</v>
      </c>
      <c r="BL445" s="21" t="s">
        <v>157</v>
      </c>
      <c r="BM445" s="21" t="s">
        <v>685</v>
      </c>
    </row>
    <row r="446" spans="2:65" s="1" customFormat="1" ht="31.5" customHeight="1">
      <c r="B446" s="38"/>
      <c r="C446" s="167" t="s">
        <v>686</v>
      </c>
      <c r="D446" s="167" t="s">
        <v>153</v>
      </c>
      <c r="E446" s="168" t="s">
        <v>687</v>
      </c>
      <c r="F446" s="284" t="s">
        <v>688</v>
      </c>
      <c r="G446" s="284"/>
      <c r="H446" s="284"/>
      <c r="I446" s="284"/>
      <c r="J446" s="169" t="s">
        <v>252</v>
      </c>
      <c r="K446" s="170">
        <v>20.388000000000002</v>
      </c>
      <c r="L446" s="285">
        <v>0</v>
      </c>
      <c r="M446" s="286"/>
      <c r="N446" s="287">
        <f>ROUND(L446*K446,2)</f>
        <v>0</v>
      </c>
      <c r="O446" s="287"/>
      <c r="P446" s="287"/>
      <c r="Q446" s="287"/>
      <c r="R446" s="40"/>
      <c r="T446" s="171" t="s">
        <v>23</v>
      </c>
      <c r="U446" s="47" t="s">
        <v>45</v>
      </c>
      <c r="V446" s="39"/>
      <c r="W446" s="172">
        <f>V446*K446</f>
        <v>0</v>
      </c>
      <c r="X446" s="172">
        <v>0</v>
      </c>
      <c r="Y446" s="172">
        <f>X446*K446</f>
        <v>0</v>
      </c>
      <c r="Z446" s="172">
        <v>0</v>
      </c>
      <c r="AA446" s="173">
        <f>Z446*K446</f>
        <v>0</v>
      </c>
      <c r="AR446" s="21" t="s">
        <v>157</v>
      </c>
      <c r="AT446" s="21" t="s">
        <v>153</v>
      </c>
      <c r="AU446" s="21" t="s">
        <v>103</v>
      </c>
      <c r="AY446" s="21" t="s">
        <v>152</v>
      </c>
      <c r="BE446" s="109">
        <f>IF(U446="základní",N446,0)</f>
        <v>0</v>
      </c>
      <c r="BF446" s="109">
        <f>IF(U446="snížená",N446,0)</f>
        <v>0</v>
      </c>
      <c r="BG446" s="109">
        <f>IF(U446="zákl. přenesená",N446,0)</f>
        <v>0</v>
      </c>
      <c r="BH446" s="109">
        <f>IF(U446="sníž. přenesená",N446,0)</f>
        <v>0</v>
      </c>
      <c r="BI446" s="109">
        <f>IF(U446="nulová",N446,0)</f>
        <v>0</v>
      </c>
      <c r="BJ446" s="21" t="s">
        <v>25</v>
      </c>
      <c r="BK446" s="109">
        <f>ROUND(L446*K446,2)</f>
        <v>0</v>
      </c>
      <c r="BL446" s="21" t="s">
        <v>157</v>
      </c>
      <c r="BM446" s="21" t="s">
        <v>689</v>
      </c>
    </row>
    <row r="447" spans="2:65" s="1" customFormat="1" ht="31.5" customHeight="1">
      <c r="B447" s="38"/>
      <c r="C447" s="167" t="s">
        <v>690</v>
      </c>
      <c r="D447" s="167" t="s">
        <v>153</v>
      </c>
      <c r="E447" s="168" t="s">
        <v>691</v>
      </c>
      <c r="F447" s="284" t="s">
        <v>692</v>
      </c>
      <c r="G447" s="284"/>
      <c r="H447" s="284"/>
      <c r="I447" s="284"/>
      <c r="J447" s="169" t="s">
        <v>252</v>
      </c>
      <c r="K447" s="170">
        <v>387.37200000000001</v>
      </c>
      <c r="L447" s="285">
        <v>0</v>
      </c>
      <c r="M447" s="286"/>
      <c r="N447" s="287">
        <f>ROUND(L447*K447,2)</f>
        <v>0</v>
      </c>
      <c r="O447" s="287"/>
      <c r="P447" s="287"/>
      <c r="Q447" s="287"/>
      <c r="R447" s="40"/>
      <c r="T447" s="171" t="s">
        <v>23</v>
      </c>
      <c r="U447" s="47" t="s">
        <v>45</v>
      </c>
      <c r="V447" s="39"/>
      <c r="W447" s="172">
        <f>V447*K447</f>
        <v>0</v>
      </c>
      <c r="X447" s="172">
        <v>0</v>
      </c>
      <c r="Y447" s="172">
        <f>X447*K447</f>
        <v>0</v>
      </c>
      <c r="Z447" s="172">
        <v>0</v>
      </c>
      <c r="AA447" s="173">
        <f>Z447*K447</f>
        <v>0</v>
      </c>
      <c r="AR447" s="21" t="s">
        <v>157</v>
      </c>
      <c r="AT447" s="21" t="s">
        <v>153</v>
      </c>
      <c r="AU447" s="21" t="s">
        <v>103</v>
      </c>
      <c r="AY447" s="21" t="s">
        <v>152</v>
      </c>
      <c r="BE447" s="109">
        <f>IF(U447="základní",N447,0)</f>
        <v>0</v>
      </c>
      <c r="BF447" s="109">
        <f>IF(U447="snížená",N447,0)</f>
        <v>0</v>
      </c>
      <c r="BG447" s="109">
        <f>IF(U447="zákl. přenesená",N447,0)</f>
        <v>0</v>
      </c>
      <c r="BH447" s="109">
        <f>IF(U447="sníž. přenesená",N447,0)</f>
        <v>0</v>
      </c>
      <c r="BI447" s="109">
        <f>IF(U447="nulová",N447,0)</f>
        <v>0</v>
      </c>
      <c r="BJ447" s="21" t="s">
        <v>25</v>
      </c>
      <c r="BK447" s="109">
        <f>ROUND(L447*K447,2)</f>
        <v>0</v>
      </c>
      <c r="BL447" s="21" t="s">
        <v>157</v>
      </c>
      <c r="BM447" s="21" t="s">
        <v>693</v>
      </c>
    </row>
    <row r="448" spans="2:65" s="11" customFormat="1" ht="22.5" customHeight="1">
      <c r="B448" s="182"/>
      <c r="C448" s="183"/>
      <c r="D448" s="183"/>
      <c r="E448" s="184" t="s">
        <v>23</v>
      </c>
      <c r="F448" s="294" t="s">
        <v>694</v>
      </c>
      <c r="G448" s="295"/>
      <c r="H448" s="295"/>
      <c r="I448" s="295"/>
      <c r="J448" s="183"/>
      <c r="K448" s="185">
        <v>387.37200000000001</v>
      </c>
      <c r="L448" s="183"/>
      <c r="M448" s="183"/>
      <c r="N448" s="183"/>
      <c r="O448" s="183"/>
      <c r="P448" s="183"/>
      <c r="Q448" s="183"/>
      <c r="R448" s="186"/>
      <c r="T448" s="187"/>
      <c r="U448" s="183"/>
      <c r="V448" s="183"/>
      <c r="W448" s="183"/>
      <c r="X448" s="183"/>
      <c r="Y448" s="183"/>
      <c r="Z448" s="183"/>
      <c r="AA448" s="188"/>
      <c r="AT448" s="189" t="s">
        <v>160</v>
      </c>
      <c r="AU448" s="189" t="s">
        <v>103</v>
      </c>
      <c r="AV448" s="11" t="s">
        <v>103</v>
      </c>
      <c r="AW448" s="11" t="s">
        <v>38</v>
      </c>
      <c r="AX448" s="11" t="s">
        <v>25</v>
      </c>
      <c r="AY448" s="189" t="s">
        <v>152</v>
      </c>
    </row>
    <row r="449" spans="2:65" s="1" customFormat="1" ht="31.5" customHeight="1">
      <c r="B449" s="38"/>
      <c r="C449" s="167" t="s">
        <v>695</v>
      </c>
      <c r="D449" s="167" t="s">
        <v>153</v>
      </c>
      <c r="E449" s="168" t="s">
        <v>696</v>
      </c>
      <c r="F449" s="284" t="s">
        <v>697</v>
      </c>
      <c r="G449" s="284"/>
      <c r="H449" s="284"/>
      <c r="I449" s="284"/>
      <c r="J449" s="169" t="s">
        <v>252</v>
      </c>
      <c r="K449" s="170">
        <v>20.388000000000002</v>
      </c>
      <c r="L449" s="285">
        <v>0</v>
      </c>
      <c r="M449" s="286"/>
      <c r="N449" s="287">
        <f>ROUND(L449*K449,2)</f>
        <v>0</v>
      </c>
      <c r="O449" s="287"/>
      <c r="P449" s="287"/>
      <c r="Q449" s="287"/>
      <c r="R449" s="40"/>
      <c r="T449" s="171" t="s">
        <v>23</v>
      </c>
      <c r="U449" s="47" t="s">
        <v>45</v>
      </c>
      <c r="V449" s="39"/>
      <c r="W449" s="172">
        <f>V449*K449</f>
        <v>0</v>
      </c>
      <c r="X449" s="172">
        <v>0</v>
      </c>
      <c r="Y449" s="172">
        <f>X449*K449</f>
        <v>0</v>
      </c>
      <c r="Z449" s="172">
        <v>0</v>
      </c>
      <c r="AA449" s="173">
        <f>Z449*K449</f>
        <v>0</v>
      </c>
      <c r="AR449" s="21" t="s">
        <v>157</v>
      </c>
      <c r="AT449" s="21" t="s">
        <v>153</v>
      </c>
      <c r="AU449" s="21" t="s">
        <v>103</v>
      </c>
      <c r="AY449" s="21" t="s">
        <v>152</v>
      </c>
      <c r="BE449" s="109">
        <f>IF(U449="základní",N449,0)</f>
        <v>0</v>
      </c>
      <c r="BF449" s="109">
        <f>IF(U449="snížená",N449,0)</f>
        <v>0</v>
      </c>
      <c r="BG449" s="109">
        <f>IF(U449="zákl. přenesená",N449,0)</f>
        <v>0</v>
      </c>
      <c r="BH449" s="109">
        <f>IF(U449="sníž. přenesená",N449,0)</f>
        <v>0</v>
      </c>
      <c r="BI449" s="109">
        <f>IF(U449="nulová",N449,0)</f>
        <v>0</v>
      </c>
      <c r="BJ449" s="21" t="s">
        <v>25</v>
      </c>
      <c r="BK449" s="109">
        <f>ROUND(L449*K449,2)</f>
        <v>0</v>
      </c>
      <c r="BL449" s="21" t="s">
        <v>157</v>
      </c>
      <c r="BM449" s="21" t="s">
        <v>698</v>
      </c>
    </row>
    <row r="450" spans="2:65" s="9" customFormat="1" ht="22.35" customHeight="1">
      <c r="B450" s="156"/>
      <c r="C450" s="157"/>
      <c r="D450" s="166" t="s">
        <v>123</v>
      </c>
      <c r="E450" s="166"/>
      <c r="F450" s="166"/>
      <c r="G450" s="166"/>
      <c r="H450" s="166"/>
      <c r="I450" s="166"/>
      <c r="J450" s="166"/>
      <c r="K450" s="166"/>
      <c r="L450" s="166"/>
      <c r="M450" s="166"/>
      <c r="N450" s="313">
        <f>BK450</f>
        <v>0</v>
      </c>
      <c r="O450" s="314"/>
      <c r="P450" s="314"/>
      <c r="Q450" s="314"/>
      <c r="R450" s="159"/>
      <c r="T450" s="160"/>
      <c r="U450" s="157"/>
      <c r="V450" s="157"/>
      <c r="W450" s="161">
        <v>0</v>
      </c>
      <c r="X450" s="157"/>
      <c r="Y450" s="161">
        <v>0</v>
      </c>
      <c r="Z450" s="157"/>
      <c r="AA450" s="162">
        <v>0</v>
      </c>
      <c r="AR450" s="163" t="s">
        <v>25</v>
      </c>
      <c r="AT450" s="164" t="s">
        <v>79</v>
      </c>
      <c r="AU450" s="164" t="s">
        <v>103</v>
      </c>
      <c r="AY450" s="163" t="s">
        <v>152</v>
      </c>
      <c r="BK450" s="165">
        <v>0</v>
      </c>
    </row>
    <row r="451" spans="2:65" s="9" customFormat="1" ht="19.899999999999999" customHeight="1">
      <c r="B451" s="156"/>
      <c r="C451" s="157"/>
      <c r="D451" s="166" t="s">
        <v>124</v>
      </c>
      <c r="E451" s="166"/>
      <c r="F451" s="166"/>
      <c r="G451" s="166"/>
      <c r="H451" s="166"/>
      <c r="I451" s="166"/>
      <c r="J451" s="166"/>
      <c r="K451" s="166"/>
      <c r="L451" s="166"/>
      <c r="M451" s="166"/>
      <c r="N451" s="309">
        <f>BK451</f>
        <v>0</v>
      </c>
      <c r="O451" s="310"/>
      <c r="P451" s="310"/>
      <c r="Q451" s="310"/>
      <c r="R451" s="159"/>
      <c r="T451" s="160"/>
      <c r="U451" s="157"/>
      <c r="V451" s="157"/>
      <c r="W451" s="161">
        <f>W452</f>
        <v>0</v>
      </c>
      <c r="X451" s="157"/>
      <c r="Y451" s="161">
        <f>Y452</f>
        <v>0</v>
      </c>
      <c r="Z451" s="157"/>
      <c r="AA451" s="162">
        <f>AA452</f>
        <v>0</v>
      </c>
      <c r="AR451" s="163" t="s">
        <v>25</v>
      </c>
      <c r="AT451" s="164" t="s">
        <v>79</v>
      </c>
      <c r="AU451" s="164" t="s">
        <v>25</v>
      </c>
      <c r="AY451" s="163" t="s">
        <v>152</v>
      </c>
      <c r="BK451" s="165">
        <f>BK452</f>
        <v>0</v>
      </c>
    </row>
    <row r="452" spans="2:65" s="1" customFormat="1" ht="31.5" customHeight="1">
      <c r="B452" s="38"/>
      <c r="C452" s="167" t="s">
        <v>699</v>
      </c>
      <c r="D452" s="167" t="s">
        <v>153</v>
      </c>
      <c r="E452" s="168" t="s">
        <v>700</v>
      </c>
      <c r="F452" s="284" t="s">
        <v>701</v>
      </c>
      <c r="G452" s="284"/>
      <c r="H452" s="284"/>
      <c r="I452" s="284"/>
      <c r="J452" s="169" t="s">
        <v>252</v>
      </c>
      <c r="K452" s="170">
        <v>1435.8340000000001</v>
      </c>
      <c r="L452" s="285">
        <v>0</v>
      </c>
      <c r="M452" s="286"/>
      <c r="N452" s="287">
        <f>ROUND(L452*K452,2)</f>
        <v>0</v>
      </c>
      <c r="O452" s="287"/>
      <c r="P452" s="287"/>
      <c r="Q452" s="287"/>
      <c r="R452" s="40"/>
      <c r="T452" s="171" t="s">
        <v>23</v>
      </c>
      <c r="U452" s="47" t="s">
        <v>45</v>
      </c>
      <c r="V452" s="39"/>
      <c r="W452" s="172">
        <f>V452*K452</f>
        <v>0</v>
      </c>
      <c r="X452" s="172">
        <v>0</v>
      </c>
      <c r="Y452" s="172">
        <f>X452*K452</f>
        <v>0</v>
      </c>
      <c r="Z452" s="172">
        <v>0</v>
      </c>
      <c r="AA452" s="173">
        <f>Z452*K452</f>
        <v>0</v>
      </c>
      <c r="AR452" s="21" t="s">
        <v>157</v>
      </c>
      <c r="AT452" s="21" t="s">
        <v>153</v>
      </c>
      <c r="AU452" s="21" t="s">
        <v>103</v>
      </c>
      <c r="AY452" s="21" t="s">
        <v>152</v>
      </c>
      <c r="BE452" s="109">
        <f>IF(U452="základní",N452,0)</f>
        <v>0</v>
      </c>
      <c r="BF452" s="109">
        <f>IF(U452="snížená",N452,0)</f>
        <v>0</v>
      </c>
      <c r="BG452" s="109">
        <f>IF(U452="zákl. přenesená",N452,0)</f>
        <v>0</v>
      </c>
      <c r="BH452" s="109">
        <f>IF(U452="sníž. přenesená",N452,0)</f>
        <v>0</v>
      </c>
      <c r="BI452" s="109">
        <f>IF(U452="nulová",N452,0)</f>
        <v>0</v>
      </c>
      <c r="BJ452" s="21" t="s">
        <v>25</v>
      </c>
      <c r="BK452" s="109">
        <f>ROUND(L452*K452,2)</f>
        <v>0</v>
      </c>
      <c r="BL452" s="21" t="s">
        <v>157</v>
      </c>
      <c r="BM452" s="21" t="s">
        <v>702</v>
      </c>
    </row>
    <row r="453" spans="2:65" s="9" customFormat="1" ht="37.35" customHeight="1">
      <c r="B453" s="156"/>
      <c r="C453" s="157"/>
      <c r="D453" s="158" t="s">
        <v>125</v>
      </c>
      <c r="E453" s="158"/>
      <c r="F453" s="158"/>
      <c r="G453" s="158"/>
      <c r="H453" s="158"/>
      <c r="I453" s="158"/>
      <c r="J453" s="158"/>
      <c r="K453" s="158"/>
      <c r="L453" s="158"/>
      <c r="M453" s="158"/>
      <c r="N453" s="315">
        <f>BK453</f>
        <v>0</v>
      </c>
      <c r="O453" s="316"/>
      <c r="P453" s="316"/>
      <c r="Q453" s="316"/>
      <c r="R453" s="159"/>
      <c r="T453" s="160"/>
      <c r="U453" s="157"/>
      <c r="V453" s="157"/>
      <c r="W453" s="161">
        <f>W454</f>
        <v>0</v>
      </c>
      <c r="X453" s="157"/>
      <c r="Y453" s="161">
        <f>Y454</f>
        <v>0.14708981000000002</v>
      </c>
      <c r="Z453" s="157"/>
      <c r="AA453" s="162">
        <f>AA454</f>
        <v>0</v>
      </c>
      <c r="AR453" s="163" t="s">
        <v>103</v>
      </c>
      <c r="AT453" s="164" t="s">
        <v>79</v>
      </c>
      <c r="AU453" s="164" t="s">
        <v>80</v>
      </c>
      <c r="AY453" s="163" t="s">
        <v>152</v>
      </c>
      <c r="BK453" s="165">
        <f>BK454</f>
        <v>0</v>
      </c>
    </row>
    <row r="454" spans="2:65" s="9" customFormat="1" ht="19.899999999999999" customHeight="1">
      <c r="B454" s="156"/>
      <c r="C454" s="157"/>
      <c r="D454" s="166" t="s">
        <v>126</v>
      </c>
      <c r="E454" s="166"/>
      <c r="F454" s="166"/>
      <c r="G454" s="166"/>
      <c r="H454" s="166"/>
      <c r="I454" s="166"/>
      <c r="J454" s="166"/>
      <c r="K454" s="166"/>
      <c r="L454" s="166"/>
      <c r="M454" s="166"/>
      <c r="N454" s="309">
        <f>BK454</f>
        <v>0</v>
      </c>
      <c r="O454" s="310"/>
      <c r="P454" s="310"/>
      <c r="Q454" s="310"/>
      <c r="R454" s="159"/>
      <c r="T454" s="160"/>
      <c r="U454" s="157"/>
      <c r="V454" s="157"/>
      <c r="W454" s="161">
        <f>SUM(W455:W481)</f>
        <v>0</v>
      </c>
      <c r="X454" s="157"/>
      <c r="Y454" s="161">
        <f>SUM(Y455:Y481)</f>
        <v>0.14708981000000002</v>
      </c>
      <c r="Z454" s="157"/>
      <c r="AA454" s="162">
        <f>SUM(AA455:AA481)</f>
        <v>0</v>
      </c>
      <c r="AR454" s="163" t="s">
        <v>103</v>
      </c>
      <c r="AT454" s="164" t="s">
        <v>79</v>
      </c>
      <c r="AU454" s="164" t="s">
        <v>25</v>
      </c>
      <c r="AY454" s="163" t="s">
        <v>152</v>
      </c>
      <c r="BK454" s="165">
        <f>SUM(BK455:BK481)</f>
        <v>0</v>
      </c>
    </row>
    <row r="455" spans="2:65" s="1" customFormat="1" ht="31.5" customHeight="1">
      <c r="B455" s="38"/>
      <c r="C455" s="167" t="s">
        <v>703</v>
      </c>
      <c r="D455" s="167" t="s">
        <v>153</v>
      </c>
      <c r="E455" s="168" t="s">
        <v>704</v>
      </c>
      <c r="F455" s="284" t="s">
        <v>705</v>
      </c>
      <c r="G455" s="284"/>
      <c r="H455" s="284"/>
      <c r="I455" s="284"/>
      <c r="J455" s="169" t="s">
        <v>156</v>
      </c>
      <c r="K455" s="170">
        <v>23.884</v>
      </c>
      <c r="L455" s="285">
        <v>0</v>
      </c>
      <c r="M455" s="286"/>
      <c r="N455" s="287">
        <f>ROUND(L455*K455,2)</f>
        <v>0</v>
      </c>
      <c r="O455" s="287"/>
      <c r="P455" s="287"/>
      <c r="Q455" s="287"/>
      <c r="R455" s="40"/>
      <c r="T455" s="171" t="s">
        <v>23</v>
      </c>
      <c r="U455" s="47" t="s">
        <v>45</v>
      </c>
      <c r="V455" s="39"/>
      <c r="W455" s="172">
        <f>V455*K455</f>
        <v>0</v>
      </c>
      <c r="X455" s="172">
        <v>0</v>
      </c>
      <c r="Y455" s="172">
        <f>X455*K455</f>
        <v>0</v>
      </c>
      <c r="Z455" s="172">
        <v>0</v>
      </c>
      <c r="AA455" s="173">
        <f>Z455*K455</f>
        <v>0</v>
      </c>
      <c r="AR455" s="21" t="s">
        <v>240</v>
      </c>
      <c r="AT455" s="21" t="s">
        <v>153</v>
      </c>
      <c r="AU455" s="21" t="s">
        <v>103</v>
      </c>
      <c r="AY455" s="21" t="s">
        <v>152</v>
      </c>
      <c r="BE455" s="109">
        <f>IF(U455="základní",N455,0)</f>
        <v>0</v>
      </c>
      <c r="BF455" s="109">
        <f>IF(U455="snížená",N455,0)</f>
        <v>0</v>
      </c>
      <c r="BG455" s="109">
        <f>IF(U455="zákl. přenesená",N455,0)</f>
        <v>0</v>
      </c>
      <c r="BH455" s="109">
        <f>IF(U455="sníž. přenesená",N455,0)</f>
        <v>0</v>
      </c>
      <c r="BI455" s="109">
        <f>IF(U455="nulová",N455,0)</f>
        <v>0</v>
      </c>
      <c r="BJ455" s="21" t="s">
        <v>25</v>
      </c>
      <c r="BK455" s="109">
        <f>ROUND(L455*K455,2)</f>
        <v>0</v>
      </c>
      <c r="BL455" s="21" t="s">
        <v>240</v>
      </c>
      <c r="BM455" s="21" t="s">
        <v>706</v>
      </c>
    </row>
    <row r="456" spans="2:65" s="11" customFormat="1" ht="22.5" customHeight="1">
      <c r="B456" s="182"/>
      <c r="C456" s="183"/>
      <c r="D456" s="183"/>
      <c r="E456" s="184" t="s">
        <v>23</v>
      </c>
      <c r="F456" s="294" t="s">
        <v>707</v>
      </c>
      <c r="G456" s="295"/>
      <c r="H456" s="295"/>
      <c r="I456" s="295"/>
      <c r="J456" s="183"/>
      <c r="K456" s="185">
        <v>3.6579999999999999</v>
      </c>
      <c r="L456" s="183"/>
      <c r="M456" s="183"/>
      <c r="N456" s="183"/>
      <c r="O456" s="183"/>
      <c r="P456" s="183"/>
      <c r="Q456" s="183"/>
      <c r="R456" s="186"/>
      <c r="T456" s="187"/>
      <c r="U456" s="183"/>
      <c r="V456" s="183"/>
      <c r="W456" s="183"/>
      <c r="X456" s="183"/>
      <c r="Y456" s="183"/>
      <c r="Z456" s="183"/>
      <c r="AA456" s="188"/>
      <c r="AT456" s="189" t="s">
        <v>160</v>
      </c>
      <c r="AU456" s="189" t="s">
        <v>103</v>
      </c>
      <c r="AV456" s="11" t="s">
        <v>103</v>
      </c>
      <c r="AW456" s="11" t="s">
        <v>38</v>
      </c>
      <c r="AX456" s="11" t="s">
        <v>80</v>
      </c>
      <c r="AY456" s="189" t="s">
        <v>152</v>
      </c>
    </row>
    <row r="457" spans="2:65" s="11" customFormat="1" ht="22.5" customHeight="1">
      <c r="B457" s="182"/>
      <c r="C457" s="183"/>
      <c r="D457" s="183"/>
      <c r="E457" s="184" t="s">
        <v>23</v>
      </c>
      <c r="F457" s="290" t="s">
        <v>708</v>
      </c>
      <c r="G457" s="291"/>
      <c r="H457" s="291"/>
      <c r="I457" s="291"/>
      <c r="J457" s="183"/>
      <c r="K457" s="185">
        <v>5.5279999999999996</v>
      </c>
      <c r="L457" s="183"/>
      <c r="M457" s="183"/>
      <c r="N457" s="183"/>
      <c r="O457" s="183"/>
      <c r="P457" s="183"/>
      <c r="Q457" s="183"/>
      <c r="R457" s="186"/>
      <c r="T457" s="187"/>
      <c r="U457" s="183"/>
      <c r="V457" s="183"/>
      <c r="W457" s="183"/>
      <c r="X457" s="183"/>
      <c r="Y457" s="183"/>
      <c r="Z457" s="183"/>
      <c r="AA457" s="188"/>
      <c r="AT457" s="189" t="s">
        <v>160</v>
      </c>
      <c r="AU457" s="189" t="s">
        <v>103</v>
      </c>
      <c r="AV457" s="11" t="s">
        <v>103</v>
      </c>
      <c r="AW457" s="11" t="s">
        <v>38</v>
      </c>
      <c r="AX457" s="11" t="s">
        <v>80</v>
      </c>
      <c r="AY457" s="189" t="s">
        <v>152</v>
      </c>
    </row>
    <row r="458" spans="2:65" s="11" customFormat="1" ht="22.5" customHeight="1">
      <c r="B458" s="182"/>
      <c r="C458" s="183"/>
      <c r="D458" s="183"/>
      <c r="E458" s="184" t="s">
        <v>23</v>
      </c>
      <c r="F458" s="290" t="s">
        <v>709</v>
      </c>
      <c r="G458" s="291"/>
      <c r="H458" s="291"/>
      <c r="I458" s="291"/>
      <c r="J458" s="183"/>
      <c r="K458" s="185">
        <v>8.3840000000000003</v>
      </c>
      <c r="L458" s="183"/>
      <c r="M458" s="183"/>
      <c r="N458" s="183"/>
      <c r="O458" s="183"/>
      <c r="P458" s="183"/>
      <c r="Q458" s="183"/>
      <c r="R458" s="186"/>
      <c r="T458" s="187"/>
      <c r="U458" s="183"/>
      <c r="V458" s="183"/>
      <c r="W458" s="183"/>
      <c r="X458" s="183"/>
      <c r="Y458" s="183"/>
      <c r="Z458" s="183"/>
      <c r="AA458" s="188"/>
      <c r="AT458" s="189" t="s">
        <v>160</v>
      </c>
      <c r="AU458" s="189" t="s">
        <v>103</v>
      </c>
      <c r="AV458" s="11" t="s">
        <v>103</v>
      </c>
      <c r="AW458" s="11" t="s">
        <v>38</v>
      </c>
      <c r="AX458" s="11" t="s">
        <v>80</v>
      </c>
      <c r="AY458" s="189" t="s">
        <v>152</v>
      </c>
    </row>
    <row r="459" spans="2:65" s="11" customFormat="1" ht="22.5" customHeight="1">
      <c r="B459" s="182"/>
      <c r="C459" s="183"/>
      <c r="D459" s="183"/>
      <c r="E459" s="184" t="s">
        <v>23</v>
      </c>
      <c r="F459" s="290" t="s">
        <v>710</v>
      </c>
      <c r="G459" s="291"/>
      <c r="H459" s="291"/>
      <c r="I459" s="291"/>
      <c r="J459" s="183"/>
      <c r="K459" s="185">
        <v>6.3140000000000001</v>
      </c>
      <c r="L459" s="183"/>
      <c r="M459" s="183"/>
      <c r="N459" s="183"/>
      <c r="O459" s="183"/>
      <c r="P459" s="183"/>
      <c r="Q459" s="183"/>
      <c r="R459" s="186"/>
      <c r="T459" s="187"/>
      <c r="U459" s="183"/>
      <c r="V459" s="183"/>
      <c r="W459" s="183"/>
      <c r="X459" s="183"/>
      <c r="Y459" s="183"/>
      <c r="Z459" s="183"/>
      <c r="AA459" s="188"/>
      <c r="AT459" s="189" t="s">
        <v>160</v>
      </c>
      <c r="AU459" s="189" t="s">
        <v>103</v>
      </c>
      <c r="AV459" s="11" t="s">
        <v>103</v>
      </c>
      <c r="AW459" s="11" t="s">
        <v>38</v>
      </c>
      <c r="AX459" s="11" t="s">
        <v>80</v>
      </c>
      <c r="AY459" s="189" t="s">
        <v>152</v>
      </c>
    </row>
    <row r="460" spans="2:65" s="12" customFormat="1" ht="22.5" customHeight="1">
      <c r="B460" s="190"/>
      <c r="C460" s="191"/>
      <c r="D460" s="191"/>
      <c r="E460" s="192" t="s">
        <v>23</v>
      </c>
      <c r="F460" s="292" t="s">
        <v>169</v>
      </c>
      <c r="G460" s="293"/>
      <c r="H460" s="293"/>
      <c r="I460" s="293"/>
      <c r="J460" s="191"/>
      <c r="K460" s="193">
        <v>23.884</v>
      </c>
      <c r="L460" s="191"/>
      <c r="M460" s="191"/>
      <c r="N460" s="191"/>
      <c r="O460" s="191"/>
      <c r="P460" s="191"/>
      <c r="Q460" s="191"/>
      <c r="R460" s="194"/>
      <c r="T460" s="195"/>
      <c r="U460" s="191"/>
      <c r="V460" s="191"/>
      <c r="W460" s="191"/>
      <c r="X460" s="191"/>
      <c r="Y460" s="191"/>
      <c r="Z460" s="191"/>
      <c r="AA460" s="196"/>
      <c r="AT460" s="197" t="s">
        <v>160</v>
      </c>
      <c r="AU460" s="197" t="s">
        <v>103</v>
      </c>
      <c r="AV460" s="12" t="s">
        <v>157</v>
      </c>
      <c r="AW460" s="12" t="s">
        <v>38</v>
      </c>
      <c r="AX460" s="12" t="s">
        <v>25</v>
      </c>
      <c r="AY460" s="197" t="s">
        <v>152</v>
      </c>
    </row>
    <row r="461" spans="2:65" s="1" customFormat="1" ht="31.5" customHeight="1">
      <c r="B461" s="38"/>
      <c r="C461" s="198" t="s">
        <v>711</v>
      </c>
      <c r="D461" s="198" t="s">
        <v>264</v>
      </c>
      <c r="E461" s="199" t="s">
        <v>712</v>
      </c>
      <c r="F461" s="298" t="s">
        <v>713</v>
      </c>
      <c r="G461" s="298"/>
      <c r="H461" s="298"/>
      <c r="I461" s="298"/>
      <c r="J461" s="200" t="s">
        <v>156</v>
      </c>
      <c r="K461" s="201">
        <v>25.077999999999999</v>
      </c>
      <c r="L461" s="299">
        <v>0</v>
      </c>
      <c r="M461" s="300"/>
      <c r="N461" s="301">
        <f>ROUND(L461*K461,2)</f>
        <v>0</v>
      </c>
      <c r="O461" s="287"/>
      <c r="P461" s="287"/>
      <c r="Q461" s="287"/>
      <c r="R461" s="40"/>
      <c r="T461" s="171" t="s">
        <v>23</v>
      </c>
      <c r="U461" s="47" t="s">
        <v>45</v>
      </c>
      <c r="V461" s="39"/>
      <c r="W461" s="172">
        <f>V461*K461</f>
        <v>0</v>
      </c>
      <c r="X461" s="172">
        <v>1.1E-4</v>
      </c>
      <c r="Y461" s="172">
        <f>X461*K461</f>
        <v>2.7585800000000001E-3</v>
      </c>
      <c r="Z461" s="172">
        <v>0</v>
      </c>
      <c r="AA461" s="173">
        <f>Z461*K461</f>
        <v>0</v>
      </c>
      <c r="AR461" s="21" t="s">
        <v>331</v>
      </c>
      <c r="AT461" s="21" t="s">
        <v>264</v>
      </c>
      <c r="AU461" s="21" t="s">
        <v>103</v>
      </c>
      <c r="AY461" s="21" t="s">
        <v>152</v>
      </c>
      <c r="BE461" s="109">
        <f>IF(U461="základní",N461,0)</f>
        <v>0</v>
      </c>
      <c r="BF461" s="109">
        <f>IF(U461="snížená",N461,0)</f>
        <v>0</v>
      </c>
      <c r="BG461" s="109">
        <f>IF(U461="zákl. přenesená",N461,0)</f>
        <v>0</v>
      </c>
      <c r="BH461" s="109">
        <f>IF(U461="sníž. přenesená",N461,0)</f>
        <v>0</v>
      </c>
      <c r="BI461" s="109">
        <f>IF(U461="nulová",N461,0)</f>
        <v>0</v>
      </c>
      <c r="BJ461" s="21" t="s">
        <v>25</v>
      </c>
      <c r="BK461" s="109">
        <f>ROUND(L461*K461,2)</f>
        <v>0</v>
      </c>
      <c r="BL461" s="21" t="s">
        <v>240</v>
      </c>
      <c r="BM461" s="21" t="s">
        <v>714</v>
      </c>
    </row>
    <row r="462" spans="2:65" s="11" customFormat="1" ht="22.5" customHeight="1">
      <c r="B462" s="182"/>
      <c r="C462" s="183"/>
      <c r="D462" s="183"/>
      <c r="E462" s="184" t="s">
        <v>23</v>
      </c>
      <c r="F462" s="294" t="s">
        <v>715</v>
      </c>
      <c r="G462" s="295"/>
      <c r="H462" s="295"/>
      <c r="I462" s="295"/>
      <c r="J462" s="183"/>
      <c r="K462" s="185">
        <v>25.077999999999999</v>
      </c>
      <c r="L462" s="183"/>
      <c r="M462" s="183"/>
      <c r="N462" s="183"/>
      <c r="O462" s="183"/>
      <c r="P462" s="183"/>
      <c r="Q462" s="183"/>
      <c r="R462" s="186"/>
      <c r="T462" s="187"/>
      <c r="U462" s="183"/>
      <c r="V462" s="183"/>
      <c r="W462" s="183"/>
      <c r="X462" s="183"/>
      <c r="Y462" s="183"/>
      <c r="Z462" s="183"/>
      <c r="AA462" s="188"/>
      <c r="AT462" s="189" t="s">
        <v>160</v>
      </c>
      <c r="AU462" s="189" t="s">
        <v>103</v>
      </c>
      <c r="AV462" s="11" t="s">
        <v>103</v>
      </c>
      <c r="AW462" s="11" t="s">
        <v>38</v>
      </c>
      <c r="AX462" s="11" t="s">
        <v>25</v>
      </c>
      <c r="AY462" s="189" t="s">
        <v>152</v>
      </c>
    </row>
    <row r="463" spans="2:65" s="1" customFormat="1" ht="31.5" customHeight="1">
      <c r="B463" s="38"/>
      <c r="C463" s="167" t="s">
        <v>716</v>
      </c>
      <c r="D463" s="167" t="s">
        <v>153</v>
      </c>
      <c r="E463" s="168" t="s">
        <v>717</v>
      </c>
      <c r="F463" s="284" t="s">
        <v>718</v>
      </c>
      <c r="G463" s="284"/>
      <c r="H463" s="284"/>
      <c r="I463" s="284"/>
      <c r="J463" s="169" t="s">
        <v>156</v>
      </c>
      <c r="K463" s="170">
        <v>22.108000000000001</v>
      </c>
      <c r="L463" s="285">
        <v>0</v>
      </c>
      <c r="M463" s="286"/>
      <c r="N463" s="287">
        <f>ROUND(L463*K463,2)</f>
        <v>0</v>
      </c>
      <c r="O463" s="287"/>
      <c r="P463" s="287"/>
      <c r="Q463" s="287"/>
      <c r="R463" s="40"/>
      <c r="T463" s="171" t="s">
        <v>23</v>
      </c>
      <c r="U463" s="47" t="s">
        <v>45</v>
      </c>
      <c r="V463" s="39"/>
      <c r="W463" s="172">
        <f>V463*K463</f>
        <v>0</v>
      </c>
      <c r="X463" s="172">
        <v>0</v>
      </c>
      <c r="Y463" s="172">
        <f>X463*K463</f>
        <v>0</v>
      </c>
      <c r="Z463" s="172">
        <v>0</v>
      </c>
      <c r="AA463" s="173">
        <f>Z463*K463</f>
        <v>0</v>
      </c>
      <c r="AR463" s="21" t="s">
        <v>240</v>
      </c>
      <c r="AT463" s="21" t="s">
        <v>153</v>
      </c>
      <c r="AU463" s="21" t="s">
        <v>103</v>
      </c>
      <c r="AY463" s="21" t="s">
        <v>152</v>
      </c>
      <c r="BE463" s="109">
        <f>IF(U463="základní",N463,0)</f>
        <v>0</v>
      </c>
      <c r="BF463" s="109">
        <f>IF(U463="snížená",N463,0)</f>
        <v>0</v>
      </c>
      <c r="BG463" s="109">
        <f>IF(U463="zákl. přenesená",N463,0)</f>
        <v>0</v>
      </c>
      <c r="BH463" s="109">
        <f>IF(U463="sníž. přenesená",N463,0)</f>
        <v>0</v>
      </c>
      <c r="BI463" s="109">
        <f>IF(U463="nulová",N463,0)</f>
        <v>0</v>
      </c>
      <c r="BJ463" s="21" t="s">
        <v>25</v>
      </c>
      <c r="BK463" s="109">
        <f>ROUND(L463*K463,2)</f>
        <v>0</v>
      </c>
      <c r="BL463" s="21" t="s">
        <v>240</v>
      </c>
      <c r="BM463" s="21" t="s">
        <v>719</v>
      </c>
    </row>
    <row r="464" spans="2:65" s="11" customFormat="1" ht="22.5" customHeight="1">
      <c r="B464" s="182"/>
      <c r="C464" s="183"/>
      <c r="D464" s="183"/>
      <c r="E464" s="184" t="s">
        <v>23</v>
      </c>
      <c r="F464" s="294" t="s">
        <v>259</v>
      </c>
      <c r="G464" s="295"/>
      <c r="H464" s="295"/>
      <c r="I464" s="295"/>
      <c r="J464" s="183"/>
      <c r="K464" s="185">
        <v>3.3250000000000002</v>
      </c>
      <c r="L464" s="183"/>
      <c r="M464" s="183"/>
      <c r="N464" s="183"/>
      <c r="O464" s="183"/>
      <c r="P464" s="183"/>
      <c r="Q464" s="183"/>
      <c r="R464" s="186"/>
      <c r="T464" s="187"/>
      <c r="U464" s="183"/>
      <c r="V464" s="183"/>
      <c r="W464" s="183"/>
      <c r="X464" s="183"/>
      <c r="Y464" s="183"/>
      <c r="Z464" s="183"/>
      <c r="AA464" s="188"/>
      <c r="AT464" s="189" t="s">
        <v>160</v>
      </c>
      <c r="AU464" s="189" t="s">
        <v>103</v>
      </c>
      <c r="AV464" s="11" t="s">
        <v>103</v>
      </c>
      <c r="AW464" s="11" t="s">
        <v>38</v>
      </c>
      <c r="AX464" s="11" t="s">
        <v>80</v>
      </c>
      <c r="AY464" s="189" t="s">
        <v>152</v>
      </c>
    </row>
    <row r="465" spans="2:65" s="11" customFormat="1" ht="22.5" customHeight="1">
      <c r="B465" s="182"/>
      <c r="C465" s="183"/>
      <c r="D465" s="183"/>
      <c r="E465" s="184" t="s">
        <v>23</v>
      </c>
      <c r="F465" s="290" t="s">
        <v>720</v>
      </c>
      <c r="G465" s="291"/>
      <c r="H465" s="291"/>
      <c r="I465" s="291"/>
      <c r="J465" s="183"/>
      <c r="K465" s="185">
        <v>5.1829999999999998</v>
      </c>
      <c r="L465" s="183"/>
      <c r="M465" s="183"/>
      <c r="N465" s="183"/>
      <c r="O465" s="183"/>
      <c r="P465" s="183"/>
      <c r="Q465" s="183"/>
      <c r="R465" s="186"/>
      <c r="T465" s="187"/>
      <c r="U465" s="183"/>
      <c r="V465" s="183"/>
      <c r="W465" s="183"/>
      <c r="X465" s="183"/>
      <c r="Y465" s="183"/>
      <c r="Z465" s="183"/>
      <c r="AA465" s="188"/>
      <c r="AT465" s="189" t="s">
        <v>160</v>
      </c>
      <c r="AU465" s="189" t="s">
        <v>103</v>
      </c>
      <c r="AV465" s="11" t="s">
        <v>103</v>
      </c>
      <c r="AW465" s="11" t="s">
        <v>38</v>
      </c>
      <c r="AX465" s="11" t="s">
        <v>80</v>
      </c>
      <c r="AY465" s="189" t="s">
        <v>152</v>
      </c>
    </row>
    <row r="466" spans="2:65" s="11" customFormat="1" ht="22.5" customHeight="1">
      <c r="B466" s="182"/>
      <c r="C466" s="183"/>
      <c r="D466" s="183"/>
      <c r="E466" s="184" t="s">
        <v>23</v>
      </c>
      <c r="F466" s="290" t="s">
        <v>721</v>
      </c>
      <c r="G466" s="291"/>
      <c r="H466" s="291"/>
      <c r="I466" s="291"/>
      <c r="J466" s="183"/>
      <c r="K466" s="185">
        <v>7.86</v>
      </c>
      <c r="L466" s="183"/>
      <c r="M466" s="183"/>
      <c r="N466" s="183"/>
      <c r="O466" s="183"/>
      <c r="P466" s="183"/>
      <c r="Q466" s="183"/>
      <c r="R466" s="186"/>
      <c r="T466" s="187"/>
      <c r="U466" s="183"/>
      <c r="V466" s="183"/>
      <c r="W466" s="183"/>
      <c r="X466" s="183"/>
      <c r="Y466" s="183"/>
      <c r="Z466" s="183"/>
      <c r="AA466" s="188"/>
      <c r="AT466" s="189" t="s">
        <v>160</v>
      </c>
      <c r="AU466" s="189" t="s">
        <v>103</v>
      </c>
      <c r="AV466" s="11" t="s">
        <v>103</v>
      </c>
      <c r="AW466" s="11" t="s">
        <v>38</v>
      </c>
      <c r="AX466" s="11" t="s">
        <v>80</v>
      </c>
      <c r="AY466" s="189" t="s">
        <v>152</v>
      </c>
    </row>
    <row r="467" spans="2:65" s="11" customFormat="1" ht="22.5" customHeight="1">
      <c r="B467" s="182"/>
      <c r="C467" s="183"/>
      <c r="D467" s="183"/>
      <c r="E467" s="184" t="s">
        <v>23</v>
      </c>
      <c r="F467" s="290" t="s">
        <v>262</v>
      </c>
      <c r="G467" s="291"/>
      <c r="H467" s="291"/>
      <c r="I467" s="291"/>
      <c r="J467" s="183"/>
      <c r="K467" s="185">
        <v>5.74</v>
      </c>
      <c r="L467" s="183"/>
      <c r="M467" s="183"/>
      <c r="N467" s="183"/>
      <c r="O467" s="183"/>
      <c r="P467" s="183"/>
      <c r="Q467" s="183"/>
      <c r="R467" s="186"/>
      <c r="T467" s="187"/>
      <c r="U467" s="183"/>
      <c r="V467" s="183"/>
      <c r="W467" s="183"/>
      <c r="X467" s="183"/>
      <c r="Y467" s="183"/>
      <c r="Z467" s="183"/>
      <c r="AA467" s="188"/>
      <c r="AT467" s="189" t="s">
        <v>160</v>
      </c>
      <c r="AU467" s="189" t="s">
        <v>103</v>
      </c>
      <c r="AV467" s="11" t="s">
        <v>103</v>
      </c>
      <c r="AW467" s="11" t="s">
        <v>38</v>
      </c>
      <c r="AX467" s="11" t="s">
        <v>80</v>
      </c>
      <c r="AY467" s="189" t="s">
        <v>152</v>
      </c>
    </row>
    <row r="468" spans="2:65" s="12" customFormat="1" ht="22.5" customHeight="1">
      <c r="B468" s="190"/>
      <c r="C468" s="191"/>
      <c r="D468" s="191"/>
      <c r="E468" s="192" t="s">
        <v>23</v>
      </c>
      <c r="F468" s="292" t="s">
        <v>169</v>
      </c>
      <c r="G468" s="293"/>
      <c r="H468" s="293"/>
      <c r="I468" s="293"/>
      <c r="J468" s="191"/>
      <c r="K468" s="193">
        <v>22.108000000000001</v>
      </c>
      <c r="L468" s="191"/>
      <c r="M468" s="191"/>
      <c r="N468" s="191"/>
      <c r="O468" s="191"/>
      <c r="P468" s="191"/>
      <c r="Q468" s="191"/>
      <c r="R468" s="194"/>
      <c r="T468" s="195"/>
      <c r="U468" s="191"/>
      <c r="V468" s="191"/>
      <c r="W468" s="191"/>
      <c r="X468" s="191"/>
      <c r="Y468" s="191"/>
      <c r="Z468" s="191"/>
      <c r="AA468" s="196"/>
      <c r="AT468" s="197" t="s">
        <v>160</v>
      </c>
      <c r="AU468" s="197" t="s">
        <v>103</v>
      </c>
      <c r="AV468" s="12" t="s">
        <v>157</v>
      </c>
      <c r="AW468" s="12" t="s">
        <v>38</v>
      </c>
      <c r="AX468" s="12" t="s">
        <v>25</v>
      </c>
      <c r="AY468" s="197" t="s">
        <v>152</v>
      </c>
    </row>
    <row r="469" spans="2:65" s="1" customFormat="1" ht="31.5" customHeight="1">
      <c r="B469" s="38"/>
      <c r="C469" s="167" t="s">
        <v>722</v>
      </c>
      <c r="D469" s="167" t="s">
        <v>153</v>
      </c>
      <c r="E469" s="168" t="s">
        <v>723</v>
      </c>
      <c r="F469" s="284" t="s">
        <v>724</v>
      </c>
      <c r="G469" s="284"/>
      <c r="H469" s="284"/>
      <c r="I469" s="284"/>
      <c r="J469" s="169" t="s">
        <v>156</v>
      </c>
      <c r="K469" s="170">
        <v>134.22300000000001</v>
      </c>
      <c r="L469" s="285">
        <v>0</v>
      </c>
      <c r="M469" s="286"/>
      <c r="N469" s="287">
        <f>ROUND(L469*K469,2)</f>
        <v>0</v>
      </c>
      <c r="O469" s="287"/>
      <c r="P469" s="287"/>
      <c r="Q469" s="287"/>
      <c r="R469" s="40"/>
      <c r="T469" s="171" t="s">
        <v>23</v>
      </c>
      <c r="U469" s="47" t="s">
        <v>45</v>
      </c>
      <c r="V469" s="39"/>
      <c r="W469" s="172">
        <f>V469*K469</f>
        <v>0</v>
      </c>
      <c r="X469" s="172">
        <v>1.1E-4</v>
      </c>
      <c r="Y469" s="172">
        <f>X469*K469</f>
        <v>1.4764530000000001E-2</v>
      </c>
      <c r="Z469" s="172">
        <v>0</v>
      </c>
      <c r="AA469" s="173">
        <f>Z469*K469</f>
        <v>0</v>
      </c>
      <c r="AR469" s="21" t="s">
        <v>240</v>
      </c>
      <c r="AT469" s="21" t="s">
        <v>153</v>
      </c>
      <c r="AU469" s="21" t="s">
        <v>103</v>
      </c>
      <c r="AY469" s="21" t="s">
        <v>152</v>
      </c>
      <c r="BE469" s="109">
        <f>IF(U469="základní",N469,0)</f>
        <v>0</v>
      </c>
      <c r="BF469" s="109">
        <f>IF(U469="snížená",N469,0)</f>
        <v>0</v>
      </c>
      <c r="BG469" s="109">
        <f>IF(U469="zákl. přenesená",N469,0)</f>
        <v>0</v>
      </c>
      <c r="BH469" s="109">
        <f>IF(U469="sníž. přenesená",N469,0)</f>
        <v>0</v>
      </c>
      <c r="BI469" s="109">
        <f>IF(U469="nulová",N469,0)</f>
        <v>0</v>
      </c>
      <c r="BJ469" s="21" t="s">
        <v>25</v>
      </c>
      <c r="BK469" s="109">
        <f>ROUND(L469*K469,2)</f>
        <v>0</v>
      </c>
      <c r="BL469" s="21" t="s">
        <v>240</v>
      </c>
      <c r="BM469" s="21" t="s">
        <v>725</v>
      </c>
    </row>
    <row r="470" spans="2:65" s="11" customFormat="1" ht="57" customHeight="1">
      <c r="B470" s="182"/>
      <c r="C470" s="183"/>
      <c r="D470" s="183"/>
      <c r="E470" s="184" t="s">
        <v>23</v>
      </c>
      <c r="F470" s="294" t="s">
        <v>726</v>
      </c>
      <c r="G470" s="295"/>
      <c r="H470" s="295"/>
      <c r="I470" s="295"/>
      <c r="J470" s="183"/>
      <c r="K470" s="185">
        <v>111.18300000000001</v>
      </c>
      <c r="L470" s="183"/>
      <c r="M470" s="183"/>
      <c r="N470" s="183"/>
      <c r="O470" s="183"/>
      <c r="P470" s="183"/>
      <c r="Q470" s="183"/>
      <c r="R470" s="186"/>
      <c r="T470" s="187"/>
      <c r="U470" s="183"/>
      <c r="V470" s="183"/>
      <c r="W470" s="183"/>
      <c r="X470" s="183"/>
      <c r="Y470" s="183"/>
      <c r="Z470" s="183"/>
      <c r="AA470" s="188"/>
      <c r="AT470" s="189" t="s">
        <v>160</v>
      </c>
      <c r="AU470" s="189" t="s">
        <v>103</v>
      </c>
      <c r="AV470" s="11" t="s">
        <v>103</v>
      </c>
      <c r="AW470" s="11" t="s">
        <v>38</v>
      </c>
      <c r="AX470" s="11" t="s">
        <v>80</v>
      </c>
      <c r="AY470" s="189" t="s">
        <v>152</v>
      </c>
    </row>
    <row r="471" spans="2:65" s="10" customFormat="1" ht="22.5" customHeight="1">
      <c r="B471" s="174"/>
      <c r="C471" s="175"/>
      <c r="D471" s="175"/>
      <c r="E471" s="176" t="s">
        <v>23</v>
      </c>
      <c r="F471" s="296" t="s">
        <v>727</v>
      </c>
      <c r="G471" s="297"/>
      <c r="H471" s="297"/>
      <c r="I471" s="297"/>
      <c r="J471" s="175"/>
      <c r="K471" s="177" t="s">
        <v>23</v>
      </c>
      <c r="L471" s="175"/>
      <c r="M471" s="175"/>
      <c r="N471" s="175"/>
      <c r="O471" s="175"/>
      <c r="P471" s="175"/>
      <c r="Q471" s="175"/>
      <c r="R471" s="178"/>
      <c r="T471" s="179"/>
      <c r="U471" s="175"/>
      <c r="V471" s="175"/>
      <c r="W471" s="175"/>
      <c r="X471" s="175"/>
      <c r="Y471" s="175"/>
      <c r="Z471" s="175"/>
      <c r="AA471" s="180"/>
      <c r="AT471" s="181" t="s">
        <v>160</v>
      </c>
      <c r="AU471" s="181" t="s">
        <v>103</v>
      </c>
      <c r="AV471" s="10" t="s">
        <v>25</v>
      </c>
      <c r="AW471" s="10" t="s">
        <v>38</v>
      </c>
      <c r="AX471" s="10" t="s">
        <v>80</v>
      </c>
      <c r="AY471" s="181" t="s">
        <v>152</v>
      </c>
    </row>
    <row r="472" spans="2:65" s="11" customFormat="1" ht="22.5" customHeight="1">
      <c r="B472" s="182"/>
      <c r="C472" s="183"/>
      <c r="D472" s="183"/>
      <c r="E472" s="184" t="s">
        <v>23</v>
      </c>
      <c r="F472" s="290" t="s">
        <v>728</v>
      </c>
      <c r="G472" s="291"/>
      <c r="H472" s="291"/>
      <c r="I472" s="291"/>
      <c r="J472" s="183"/>
      <c r="K472" s="185">
        <v>23.04</v>
      </c>
      <c r="L472" s="183"/>
      <c r="M472" s="183"/>
      <c r="N472" s="183"/>
      <c r="O472" s="183"/>
      <c r="P472" s="183"/>
      <c r="Q472" s="183"/>
      <c r="R472" s="186"/>
      <c r="T472" s="187"/>
      <c r="U472" s="183"/>
      <c r="V472" s="183"/>
      <c r="W472" s="183"/>
      <c r="X472" s="183"/>
      <c r="Y472" s="183"/>
      <c r="Z472" s="183"/>
      <c r="AA472" s="188"/>
      <c r="AT472" s="189" t="s">
        <v>160</v>
      </c>
      <c r="AU472" s="189" t="s">
        <v>103</v>
      </c>
      <c r="AV472" s="11" t="s">
        <v>103</v>
      </c>
      <c r="AW472" s="11" t="s">
        <v>38</v>
      </c>
      <c r="AX472" s="11" t="s">
        <v>80</v>
      </c>
      <c r="AY472" s="189" t="s">
        <v>152</v>
      </c>
    </row>
    <row r="473" spans="2:65" s="12" customFormat="1" ht="22.5" customHeight="1">
      <c r="B473" s="190"/>
      <c r="C473" s="191"/>
      <c r="D473" s="191"/>
      <c r="E473" s="192" t="s">
        <v>23</v>
      </c>
      <c r="F473" s="292" t="s">
        <v>169</v>
      </c>
      <c r="G473" s="293"/>
      <c r="H473" s="293"/>
      <c r="I473" s="293"/>
      <c r="J473" s="191"/>
      <c r="K473" s="193">
        <v>134.22300000000001</v>
      </c>
      <c r="L473" s="191"/>
      <c r="M473" s="191"/>
      <c r="N473" s="191"/>
      <c r="O473" s="191"/>
      <c r="P473" s="191"/>
      <c r="Q473" s="191"/>
      <c r="R473" s="194"/>
      <c r="T473" s="195"/>
      <c r="U473" s="191"/>
      <c r="V473" s="191"/>
      <c r="W473" s="191"/>
      <c r="X473" s="191"/>
      <c r="Y473" s="191"/>
      <c r="Z473" s="191"/>
      <c r="AA473" s="196"/>
      <c r="AT473" s="197" t="s">
        <v>160</v>
      </c>
      <c r="AU473" s="197" t="s">
        <v>103</v>
      </c>
      <c r="AV473" s="12" t="s">
        <v>157</v>
      </c>
      <c r="AW473" s="12" t="s">
        <v>38</v>
      </c>
      <c r="AX473" s="12" t="s">
        <v>25</v>
      </c>
      <c r="AY473" s="197" t="s">
        <v>152</v>
      </c>
    </row>
    <row r="474" spans="2:65" s="1" customFormat="1" ht="31.5" customHeight="1">
      <c r="B474" s="38"/>
      <c r="C474" s="198" t="s">
        <v>729</v>
      </c>
      <c r="D474" s="198" t="s">
        <v>264</v>
      </c>
      <c r="E474" s="199" t="s">
        <v>730</v>
      </c>
      <c r="F474" s="298" t="s">
        <v>731</v>
      </c>
      <c r="G474" s="298"/>
      <c r="H474" s="298"/>
      <c r="I474" s="298"/>
      <c r="J474" s="200" t="s">
        <v>156</v>
      </c>
      <c r="K474" s="201">
        <v>187.59800000000001</v>
      </c>
      <c r="L474" s="299">
        <v>0</v>
      </c>
      <c r="M474" s="300"/>
      <c r="N474" s="301">
        <f>ROUND(L474*K474,2)</f>
        <v>0</v>
      </c>
      <c r="O474" s="287"/>
      <c r="P474" s="287"/>
      <c r="Q474" s="287"/>
      <c r="R474" s="40"/>
      <c r="T474" s="171" t="s">
        <v>23</v>
      </c>
      <c r="U474" s="47" t="s">
        <v>45</v>
      </c>
      <c r="V474" s="39"/>
      <c r="W474" s="172">
        <f>V474*K474</f>
        <v>0</v>
      </c>
      <c r="X474" s="172">
        <v>4.0000000000000002E-4</v>
      </c>
      <c r="Y474" s="172">
        <f>X474*K474</f>
        <v>7.5039200000000014E-2</v>
      </c>
      <c r="Z474" s="172">
        <v>0</v>
      </c>
      <c r="AA474" s="173">
        <f>Z474*K474</f>
        <v>0</v>
      </c>
      <c r="AR474" s="21" t="s">
        <v>331</v>
      </c>
      <c r="AT474" s="21" t="s">
        <v>264</v>
      </c>
      <c r="AU474" s="21" t="s">
        <v>103</v>
      </c>
      <c r="AY474" s="21" t="s">
        <v>152</v>
      </c>
      <c r="BE474" s="109">
        <f>IF(U474="základní",N474,0)</f>
        <v>0</v>
      </c>
      <c r="BF474" s="109">
        <f>IF(U474="snížená",N474,0)</f>
        <v>0</v>
      </c>
      <c r="BG474" s="109">
        <f>IF(U474="zákl. přenesená",N474,0)</f>
        <v>0</v>
      </c>
      <c r="BH474" s="109">
        <f>IF(U474="sníž. přenesená",N474,0)</f>
        <v>0</v>
      </c>
      <c r="BI474" s="109">
        <f>IF(U474="nulová",N474,0)</f>
        <v>0</v>
      </c>
      <c r="BJ474" s="21" t="s">
        <v>25</v>
      </c>
      <c r="BK474" s="109">
        <f>ROUND(L474*K474,2)</f>
        <v>0</v>
      </c>
      <c r="BL474" s="21" t="s">
        <v>240</v>
      </c>
      <c r="BM474" s="21" t="s">
        <v>732</v>
      </c>
    </row>
    <row r="475" spans="2:65" s="11" customFormat="1" ht="22.5" customHeight="1">
      <c r="B475" s="182"/>
      <c r="C475" s="183"/>
      <c r="D475" s="183"/>
      <c r="E475" s="184" t="s">
        <v>23</v>
      </c>
      <c r="F475" s="294" t="s">
        <v>733</v>
      </c>
      <c r="G475" s="295"/>
      <c r="H475" s="295"/>
      <c r="I475" s="295"/>
      <c r="J475" s="183"/>
      <c r="K475" s="185">
        <v>26.53</v>
      </c>
      <c r="L475" s="183"/>
      <c r="M475" s="183"/>
      <c r="N475" s="183"/>
      <c r="O475" s="183"/>
      <c r="P475" s="183"/>
      <c r="Q475" s="183"/>
      <c r="R475" s="186"/>
      <c r="T475" s="187"/>
      <c r="U475" s="183"/>
      <c r="V475" s="183"/>
      <c r="W475" s="183"/>
      <c r="X475" s="183"/>
      <c r="Y475" s="183"/>
      <c r="Z475" s="183"/>
      <c r="AA475" s="188"/>
      <c r="AT475" s="189" t="s">
        <v>160</v>
      </c>
      <c r="AU475" s="189" t="s">
        <v>103</v>
      </c>
      <c r="AV475" s="11" t="s">
        <v>103</v>
      </c>
      <c r="AW475" s="11" t="s">
        <v>38</v>
      </c>
      <c r="AX475" s="11" t="s">
        <v>80</v>
      </c>
      <c r="AY475" s="189" t="s">
        <v>152</v>
      </c>
    </row>
    <row r="476" spans="2:65" s="11" customFormat="1" ht="22.5" customHeight="1">
      <c r="B476" s="182"/>
      <c r="C476" s="183"/>
      <c r="D476" s="183"/>
      <c r="E476" s="184" t="s">
        <v>23</v>
      </c>
      <c r="F476" s="290" t="s">
        <v>734</v>
      </c>
      <c r="G476" s="291"/>
      <c r="H476" s="291"/>
      <c r="I476" s="291"/>
      <c r="J476" s="183"/>
      <c r="K476" s="185">
        <v>161.06800000000001</v>
      </c>
      <c r="L476" s="183"/>
      <c r="M476" s="183"/>
      <c r="N476" s="183"/>
      <c r="O476" s="183"/>
      <c r="P476" s="183"/>
      <c r="Q476" s="183"/>
      <c r="R476" s="186"/>
      <c r="T476" s="187"/>
      <c r="U476" s="183"/>
      <c r="V476" s="183"/>
      <c r="W476" s="183"/>
      <c r="X476" s="183"/>
      <c r="Y476" s="183"/>
      <c r="Z476" s="183"/>
      <c r="AA476" s="188"/>
      <c r="AT476" s="189" t="s">
        <v>160</v>
      </c>
      <c r="AU476" s="189" t="s">
        <v>103</v>
      </c>
      <c r="AV476" s="11" t="s">
        <v>103</v>
      </c>
      <c r="AW476" s="11" t="s">
        <v>38</v>
      </c>
      <c r="AX476" s="11" t="s">
        <v>80</v>
      </c>
      <c r="AY476" s="189" t="s">
        <v>152</v>
      </c>
    </row>
    <row r="477" spans="2:65" s="12" customFormat="1" ht="22.5" customHeight="1">
      <c r="B477" s="190"/>
      <c r="C477" s="191"/>
      <c r="D477" s="191"/>
      <c r="E477" s="192" t="s">
        <v>23</v>
      </c>
      <c r="F477" s="292" t="s">
        <v>169</v>
      </c>
      <c r="G477" s="293"/>
      <c r="H477" s="293"/>
      <c r="I477" s="293"/>
      <c r="J477" s="191"/>
      <c r="K477" s="193">
        <v>187.59800000000001</v>
      </c>
      <c r="L477" s="191"/>
      <c r="M477" s="191"/>
      <c r="N477" s="191"/>
      <c r="O477" s="191"/>
      <c r="P477" s="191"/>
      <c r="Q477" s="191"/>
      <c r="R477" s="194"/>
      <c r="T477" s="195"/>
      <c r="U477" s="191"/>
      <c r="V477" s="191"/>
      <c r="W477" s="191"/>
      <c r="X477" s="191"/>
      <c r="Y477" s="191"/>
      <c r="Z477" s="191"/>
      <c r="AA477" s="196"/>
      <c r="AT477" s="197" t="s">
        <v>160</v>
      </c>
      <c r="AU477" s="197" t="s">
        <v>103</v>
      </c>
      <c r="AV477" s="12" t="s">
        <v>157</v>
      </c>
      <c r="AW477" s="12" t="s">
        <v>38</v>
      </c>
      <c r="AX477" s="12" t="s">
        <v>25</v>
      </c>
      <c r="AY477" s="197" t="s">
        <v>152</v>
      </c>
    </row>
    <row r="478" spans="2:65" s="1" customFormat="1" ht="31.5" customHeight="1">
      <c r="B478" s="38"/>
      <c r="C478" s="167" t="s">
        <v>735</v>
      </c>
      <c r="D478" s="167" t="s">
        <v>153</v>
      </c>
      <c r="E478" s="168" t="s">
        <v>736</v>
      </c>
      <c r="F478" s="284" t="s">
        <v>737</v>
      </c>
      <c r="G478" s="284"/>
      <c r="H478" s="284"/>
      <c r="I478" s="284"/>
      <c r="J478" s="169" t="s">
        <v>324</v>
      </c>
      <c r="K478" s="170">
        <v>190.25</v>
      </c>
      <c r="L478" s="285">
        <v>0</v>
      </c>
      <c r="M478" s="286"/>
      <c r="N478" s="287">
        <f>ROUND(L478*K478,2)</f>
        <v>0</v>
      </c>
      <c r="O478" s="287"/>
      <c r="P478" s="287"/>
      <c r="Q478" s="287"/>
      <c r="R478" s="40"/>
      <c r="T478" s="171" t="s">
        <v>23</v>
      </c>
      <c r="U478" s="47" t="s">
        <v>45</v>
      </c>
      <c r="V478" s="39"/>
      <c r="W478" s="172">
        <f>V478*K478</f>
        <v>0</v>
      </c>
      <c r="X478" s="172">
        <v>1.1E-4</v>
      </c>
      <c r="Y478" s="172">
        <f>X478*K478</f>
        <v>2.0927500000000002E-2</v>
      </c>
      <c r="Z478" s="172">
        <v>0</v>
      </c>
      <c r="AA478" s="173">
        <f>Z478*K478</f>
        <v>0</v>
      </c>
      <c r="AR478" s="21" t="s">
        <v>240</v>
      </c>
      <c r="AT478" s="21" t="s">
        <v>153</v>
      </c>
      <c r="AU478" s="21" t="s">
        <v>103</v>
      </c>
      <c r="AY478" s="21" t="s">
        <v>152</v>
      </c>
      <c r="BE478" s="109">
        <f>IF(U478="základní",N478,0)</f>
        <v>0</v>
      </c>
      <c r="BF478" s="109">
        <f>IF(U478="snížená",N478,0)</f>
        <v>0</v>
      </c>
      <c r="BG478" s="109">
        <f>IF(U478="zákl. přenesená",N478,0)</f>
        <v>0</v>
      </c>
      <c r="BH478" s="109">
        <f>IF(U478="sníž. přenesená",N478,0)</f>
        <v>0</v>
      </c>
      <c r="BI478" s="109">
        <f>IF(U478="nulová",N478,0)</f>
        <v>0</v>
      </c>
      <c r="BJ478" s="21" t="s">
        <v>25</v>
      </c>
      <c r="BK478" s="109">
        <f>ROUND(L478*K478,2)</f>
        <v>0</v>
      </c>
      <c r="BL478" s="21" t="s">
        <v>240</v>
      </c>
      <c r="BM478" s="21" t="s">
        <v>738</v>
      </c>
    </row>
    <row r="479" spans="2:65" s="11" customFormat="1" ht="57" customHeight="1">
      <c r="B479" s="182"/>
      <c r="C479" s="183"/>
      <c r="D479" s="183"/>
      <c r="E479" s="184" t="s">
        <v>23</v>
      </c>
      <c r="F479" s="294" t="s">
        <v>739</v>
      </c>
      <c r="G479" s="295"/>
      <c r="H479" s="295"/>
      <c r="I479" s="295"/>
      <c r="J479" s="183"/>
      <c r="K479" s="185">
        <v>190.25</v>
      </c>
      <c r="L479" s="183"/>
      <c r="M479" s="183"/>
      <c r="N479" s="183"/>
      <c r="O479" s="183"/>
      <c r="P479" s="183"/>
      <c r="Q479" s="183"/>
      <c r="R479" s="186"/>
      <c r="T479" s="187"/>
      <c r="U479" s="183"/>
      <c r="V479" s="183"/>
      <c r="W479" s="183"/>
      <c r="X479" s="183"/>
      <c r="Y479" s="183"/>
      <c r="Z479" s="183"/>
      <c r="AA479" s="188"/>
      <c r="AT479" s="189" t="s">
        <v>160</v>
      </c>
      <c r="AU479" s="189" t="s">
        <v>103</v>
      </c>
      <c r="AV479" s="11" t="s">
        <v>103</v>
      </c>
      <c r="AW479" s="11" t="s">
        <v>38</v>
      </c>
      <c r="AX479" s="11" t="s">
        <v>25</v>
      </c>
      <c r="AY479" s="189" t="s">
        <v>152</v>
      </c>
    </row>
    <row r="480" spans="2:65" s="1" customFormat="1" ht="22.5" customHeight="1">
      <c r="B480" s="38"/>
      <c r="C480" s="198" t="s">
        <v>740</v>
      </c>
      <c r="D480" s="198" t="s">
        <v>264</v>
      </c>
      <c r="E480" s="199" t="s">
        <v>741</v>
      </c>
      <c r="F480" s="298" t="s">
        <v>742</v>
      </c>
      <c r="G480" s="298"/>
      <c r="H480" s="298"/>
      <c r="I480" s="298"/>
      <c r="J480" s="200" t="s">
        <v>272</v>
      </c>
      <c r="K480" s="201">
        <v>96</v>
      </c>
      <c r="L480" s="299">
        <v>0</v>
      </c>
      <c r="M480" s="300"/>
      <c r="N480" s="301">
        <f>ROUND(L480*K480,2)</f>
        <v>0</v>
      </c>
      <c r="O480" s="287"/>
      <c r="P480" s="287"/>
      <c r="Q480" s="287"/>
      <c r="R480" s="40"/>
      <c r="T480" s="171" t="s">
        <v>23</v>
      </c>
      <c r="U480" s="47" t="s">
        <v>45</v>
      </c>
      <c r="V480" s="39"/>
      <c r="W480" s="172">
        <f>V480*K480</f>
        <v>0</v>
      </c>
      <c r="X480" s="172">
        <v>3.5E-4</v>
      </c>
      <c r="Y480" s="172">
        <f>X480*K480</f>
        <v>3.3599999999999998E-2</v>
      </c>
      <c r="Z480" s="172">
        <v>0</v>
      </c>
      <c r="AA480" s="173">
        <f>Z480*K480</f>
        <v>0</v>
      </c>
      <c r="AR480" s="21" t="s">
        <v>331</v>
      </c>
      <c r="AT480" s="21" t="s">
        <v>264</v>
      </c>
      <c r="AU480" s="21" t="s">
        <v>103</v>
      </c>
      <c r="AY480" s="21" t="s">
        <v>152</v>
      </c>
      <c r="BE480" s="109">
        <f>IF(U480="základní",N480,0)</f>
        <v>0</v>
      </c>
      <c r="BF480" s="109">
        <f>IF(U480="snížená",N480,0)</f>
        <v>0</v>
      </c>
      <c r="BG480" s="109">
        <f>IF(U480="zákl. přenesená",N480,0)</f>
        <v>0</v>
      </c>
      <c r="BH480" s="109">
        <f>IF(U480="sníž. přenesená",N480,0)</f>
        <v>0</v>
      </c>
      <c r="BI480" s="109">
        <f>IF(U480="nulová",N480,0)</f>
        <v>0</v>
      </c>
      <c r="BJ480" s="21" t="s">
        <v>25</v>
      </c>
      <c r="BK480" s="109">
        <f>ROUND(L480*K480,2)</f>
        <v>0</v>
      </c>
      <c r="BL480" s="21" t="s">
        <v>240</v>
      </c>
      <c r="BM480" s="21" t="s">
        <v>743</v>
      </c>
    </row>
    <row r="481" spans="2:65" s="1" customFormat="1" ht="31.5" customHeight="1">
      <c r="B481" s="38"/>
      <c r="C481" s="167" t="s">
        <v>744</v>
      </c>
      <c r="D481" s="167" t="s">
        <v>153</v>
      </c>
      <c r="E481" s="168" t="s">
        <v>745</v>
      </c>
      <c r="F481" s="284" t="s">
        <v>746</v>
      </c>
      <c r="G481" s="284"/>
      <c r="H481" s="284"/>
      <c r="I481" s="284"/>
      <c r="J481" s="169" t="s">
        <v>747</v>
      </c>
      <c r="K481" s="210">
        <v>0</v>
      </c>
      <c r="L481" s="285">
        <v>0</v>
      </c>
      <c r="M481" s="286"/>
      <c r="N481" s="287">
        <f>ROUND(L481*K481,2)</f>
        <v>0</v>
      </c>
      <c r="O481" s="287"/>
      <c r="P481" s="287"/>
      <c r="Q481" s="287"/>
      <c r="R481" s="40"/>
      <c r="T481" s="171" t="s">
        <v>23</v>
      </c>
      <c r="U481" s="47" t="s">
        <v>45</v>
      </c>
      <c r="V481" s="39"/>
      <c r="W481" s="172">
        <f>V481*K481</f>
        <v>0</v>
      </c>
      <c r="X481" s="172">
        <v>0</v>
      </c>
      <c r="Y481" s="172">
        <f>X481*K481</f>
        <v>0</v>
      </c>
      <c r="Z481" s="172">
        <v>0</v>
      </c>
      <c r="AA481" s="173">
        <f>Z481*K481</f>
        <v>0</v>
      </c>
      <c r="AR481" s="21" t="s">
        <v>240</v>
      </c>
      <c r="AT481" s="21" t="s">
        <v>153</v>
      </c>
      <c r="AU481" s="21" t="s">
        <v>103</v>
      </c>
      <c r="AY481" s="21" t="s">
        <v>152</v>
      </c>
      <c r="BE481" s="109">
        <f>IF(U481="základní",N481,0)</f>
        <v>0</v>
      </c>
      <c r="BF481" s="109">
        <f>IF(U481="snížená",N481,0)</f>
        <v>0</v>
      </c>
      <c r="BG481" s="109">
        <f>IF(U481="zákl. přenesená",N481,0)</f>
        <v>0</v>
      </c>
      <c r="BH481" s="109">
        <f>IF(U481="sníž. přenesená",N481,0)</f>
        <v>0</v>
      </c>
      <c r="BI481" s="109">
        <f>IF(U481="nulová",N481,0)</f>
        <v>0</v>
      </c>
      <c r="BJ481" s="21" t="s">
        <v>25</v>
      </c>
      <c r="BK481" s="109">
        <f>ROUND(L481*K481,2)</f>
        <v>0</v>
      </c>
      <c r="BL481" s="21" t="s">
        <v>240</v>
      </c>
      <c r="BM481" s="21" t="s">
        <v>748</v>
      </c>
    </row>
    <row r="482" spans="2:65" s="9" customFormat="1" ht="37.35" customHeight="1">
      <c r="B482" s="156"/>
      <c r="C482" s="157"/>
      <c r="D482" s="158" t="s">
        <v>127</v>
      </c>
      <c r="E482" s="158"/>
      <c r="F482" s="158"/>
      <c r="G482" s="158"/>
      <c r="H482" s="158"/>
      <c r="I482" s="158"/>
      <c r="J482" s="158"/>
      <c r="K482" s="158"/>
      <c r="L482" s="158"/>
      <c r="M482" s="158"/>
      <c r="N482" s="317">
        <f>BK482</f>
        <v>0</v>
      </c>
      <c r="O482" s="318"/>
      <c r="P482" s="318"/>
      <c r="Q482" s="318"/>
      <c r="R482" s="159"/>
      <c r="T482" s="160"/>
      <c r="U482" s="157"/>
      <c r="V482" s="157"/>
      <c r="W482" s="161">
        <f>SUM(W483:W494)</f>
        <v>0</v>
      </c>
      <c r="X482" s="157"/>
      <c r="Y482" s="161">
        <f>SUM(Y483:Y494)</f>
        <v>0</v>
      </c>
      <c r="Z482" s="157"/>
      <c r="AA482" s="162">
        <f>SUM(AA483:AA494)</f>
        <v>0</v>
      </c>
      <c r="AR482" s="163" t="s">
        <v>157</v>
      </c>
      <c r="AT482" s="164" t="s">
        <v>79</v>
      </c>
      <c r="AU482" s="164" t="s">
        <v>80</v>
      </c>
      <c r="AY482" s="163" t="s">
        <v>152</v>
      </c>
      <c r="BK482" s="165">
        <f>SUM(BK483:BK494)</f>
        <v>0</v>
      </c>
    </row>
    <row r="483" spans="2:65" s="1" customFormat="1" ht="22.5" customHeight="1">
      <c r="B483" s="38"/>
      <c r="C483" s="167" t="s">
        <v>749</v>
      </c>
      <c r="D483" s="167" t="s">
        <v>153</v>
      </c>
      <c r="E483" s="168" t="s">
        <v>750</v>
      </c>
      <c r="F483" s="284" t="s">
        <v>751</v>
      </c>
      <c r="G483" s="284"/>
      <c r="H483" s="284"/>
      <c r="I483" s="284"/>
      <c r="J483" s="169" t="s">
        <v>752</v>
      </c>
      <c r="K483" s="170">
        <v>150</v>
      </c>
      <c r="L483" s="285">
        <v>0</v>
      </c>
      <c r="M483" s="286"/>
      <c r="N483" s="287">
        <f>ROUND(L483*K483,2)</f>
        <v>0</v>
      </c>
      <c r="O483" s="287"/>
      <c r="P483" s="287"/>
      <c r="Q483" s="287"/>
      <c r="R483" s="40"/>
      <c r="T483" s="171" t="s">
        <v>23</v>
      </c>
      <c r="U483" s="47" t="s">
        <v>45</v>
      </c>
      <c r="V483" s="39"/>
      <c r="W483" s="172">
        <f>V483*K483</f>
        <v>0</v>
      </c>
      <c r="X483" s="172">
        <v>0</v>
      </c>
      <c r="Y483" s="172">
        <f>X483*K483</f>
        <v>0</v>
      </c>
      <c r="Z483" s="172">
        <v>0</v>
      </c>
      <c r="AA483" s="173">
        <f>Z483*K483</f>
        <v>0</v>
      </c>
      <c r="AR483" s="21" t="s">
        <v>240</v>
      </c>
      <c r="AT483" s="21" t="s">
        <v>153</v>
      </c>
      <c r="AU483" s="21" t="s">
        <v>25</v>
      </c>
      <c r="AY483" s="21" t="s">
        <v>152</v>
      </c>
      <c r="BE483" s="109">
        <f>IF(U483="základní",N483,0)</f>
        <v>0</v>
      </c>
      <c r="BF483" s="109">
        <f>IF(U483="snížená",N483,0)</f>
        <v>0</v>
      </c>
      <c r="BG483" s="109">
        <f>IF(U483="zákl. přenesená",N483,0)</f>
        <v>0</v>
      </c>
      <c r="BH483" s="109">
        <f>IF(U483="sníž. přenesená",N483,0)</f>
        <v>0</v>
      </c>
      <c r="BI483" s="109">
        <f>IF(U483="nulová",N483,0)</f>
        <v>0</v>
      </c>
      <c r="BJ483" s="21" t="s">
        <v>25</v>
      </c>
      <c r="BK483" s="109">
        <f>ROUND(L483*K483,2)</f>
        <v>0</v>
      </c>
      <c r="BL483" s="21" t="s">
        <v>240</v>
      </c>
      <c r="BM483" s="21" t="s">
        <v>753</v>
      </c>
    </row>
    <row r="484" spans="2:65" s="10" customFormat="1" ht="31.5" customHeight="1">
      <c r="B484" s="174"/>
      <c r="C484" s="175"/>
      <c r="D484" s="175"/>
      <c r="E484" s="176" t="s">
        <v>23</v>
      </c>
      <c r="F484" s="288" t="s">
        <v>754</v>
      </c>
      <c r="G484" s="289"/>
      <c r="H484" s="289"/>
      <c r="I484" s="289"/>
      <c r="J484" s="175"/>
      <c r="K484" s="177" t="s">
        <v>23</v>
      </c>
      <c r="L484" s="175"/>
      <c r="M484" s="175"/>
      <c r="N484" s="175"/>
      <c r="O484" s="175"/>
      <c r="P484" s="175"/>
      <c r="Q484" s="175"/>
      <c r="R484" s="178"/>
      <c r="T484" s="179"/>
      <c r="U484" s="175"/>
      <c r="V484" s="175"/>
      <c r="W484" s="175"/>
      <c r="X484" s="175"/>
      <c r="Y484" s="175"/>
      <c r="Z484" s="175"/>
      <c r="AA484" s="180"/>
      <c r="AT484" s="181" t="s">
        <v>160</v>
      </c>
      <c r="AU484" s="181" t="s">
        <v>25</v>
      </c>
      <c r="AV484" s="10" t="s">
        <v>25</v>
      </c>
      <c r="AW484" s="10" t="s">
        <v>38</v>
      </c>
      <c r="AX484" s="10" t="s">
        <v>80</v>
      </c>
      <c r="AY484" s="181" t="s">
        <v>152</v>
      </c>
    </row>
    <row r="485" spans="2:65" s="10" customFormat="1" ht="22.5" customHeight="1">
      <c r="B485" s="174"/>
      <c r="C485" s="175"/>
      <c r="D485" s="175"/>
      <c r="E485" s="176" t="s">
        <v>23</v>
      </c>
      <c r="F485" s="296" t="s">
        <v>755</v>
      </c>
      <c r="G485" s="297"/>
      <c r="H485" s="297"/>
      <c r="I485" s="297"/>
      <c r="J485" s="175"/>
      <c r="K485" s="177" t="s">
        <v>23</v>
      </c>
      <c r="L485" s="175"/>
      <c r="M485" s="175"/>
      <c r="N485" s="175"/>
      <c r="O485" s="175"/>
      <c r="P485" s="175"/>
      <c r="Q485" s="175"/>
      <c r="R485" s="178"/>
      <c r="T485" s="179"/>
      <c r="U485" s="175"/>
      <c r="V485" s="175"/>
      <c r="W485" s="175"/>
      <c r="X485" s="175"/>
      <c r="Y485" s="175"/>
      <c r="Z485" s="175"/>
      <c r="AA485" s="180"/>
      <c r="AT485" s="181" t="s">
        <v>160</v>
      </c>
      <c r="AU485" s="181" t="s">
        <v>25</v>
      </c>
      <c r="AV485" s="10" t="s">
        <v>25</v>
      </c>
      <c r="AW485" s="10" t="s">
        <v>38</v>
      </c>
      <c r="AX485" s="10" t="s">
        <v>80</v>
      </c>
      <c r="AY485" s="181" t="s">
        <v>152</v>
      </c>
    </row>
    <row r="486" spans="2:65" s="11" customFormat="1" ht="22.5" customHeight="1">
      <c r="B486" s="182"/>
      <c r="C486" s="183"/>
      <c r="D486" s="183"/>
      <c r="E486" s="184" t="s">
        <v>23</v>
      </c>
      <c r="F486" s="290" t="s">
        <v>756</v>
      </c>
      <c r="G486" s="291"/>
      <c r="H486" s="291"/>
      <c r="I486" s="291"/>
      <c r="J486" s="183"/>
      <c r="K486" s="185">
        <v>50</v>
      </c>
      <c r="L486" s="183"/>
      <c r="M486" s="183"/>
      <c r="N486" s="183"/>
      <c r="O486" s="183"/>
      <c r="P486" s="183"/>
      <c r="Q486" s="183"/>
      <c r="R486" s="186"/>
      <c r="T486" s="187"/>
      <c r="U486" s="183"/>
      <c r="V486" s="183"/>
      <c r="W486" s="183"/>
      <c r="X486" s="183"/>
      <c r="Y486" s="183"/>
      <c r="Z486" s="183"/>
      <c r="AA486" s="188"/>
      <c r="AT486" s="189" t="s">
        <v>160</v>
      </c>
      <c r="AU486" s="189" t="s">
        <v>25</v>
      </c>
      <c r="AV486" s="11" t="s">
        <v>103</v>
      </c>
      <c r="AW486" s="11" t="s">
        <v>38</v>
      </c>
      <c r="AX486" s="11" t="s">
        <v>80</v>
      </c>
      <c r="AY486" s="189" t="s">
        <v>152</v>
      </c>
    </row>
    <row r="487" spans="2:65" s="10" customFormat="1" ht="31.5" customHeight="1">
      <c r="B487" s="174"/>
      <c r="C487" s="175"/>
      <c r="D487" s="175"/>
      <c r="E487" s="176" t="s">
        <v>23</v>
      </c>
      <c r="F487" s="296" t="s">
        <v>757</v>
      </c>
      <c r="G487" s="297"/>
      <c r="H487" s="297"/>
      <c r="I487" s="297"/>
      <c r="J487" s="175"/>
      <c r="K487" s="177" t="s">
        <v>23</v>
      </c>
      <c r="L487" s="175"/>
      <c r="M487" s="175"/>
      <c r="N487" s="175"/>
      <c r="O487" s="175"/>
      <c r="P487" s="175"/>
      <c r="Q487" s="175"/>
      <c r="R487" s="178"/>
      <c r="T487" s="179"/>
      <c r="U487" s="175"/>
      <c r="V487" s="175"/>
      <c r="W487" s="175"/>
      <c r="X487" s="175"/>
      <c r="Y487" s="175"/>
      <c r="Z487" s="175"/>
      <c r="AA487" s="180"/>
      <c r="AT487" s="181" t="s">
        <v>160</v>
      </c>
      <c r="AU487" s="181" t="s">
        <v>25</v>
      </c>
      <c r="AV487" s="10" t="s">
        <v>25</v>
      </c>
      <c r="AW487" s="10" t="s">
        <v>38</v>
      </c>
      <c r="AX487" s="10" t="s">
        <v>80</v>
      </c>
      <c r="AY487" s="181" t="s">
        <v>152</v>
      </c>
    </row>
    <row r="488" spans="2:65" s="10" customFormat="1" ht="22.5" customHeight="1">
      <c r="B488" s="174"/>
      <c r="C488" s="175"/>
      <c r="D488" s="175"/>
      <c r="E488" s="176" t="s">
        <v>23</v>
      </c>
      <c r="F488" s="296" t="s">
        <v>758</v>
      </c>
      <c r="G488" s="297"/>
      <c r="H488" s="297"/>
      <c r="I488" s="297"/>
      <c r="J488" s="175"/>
      <c r="K488" s="177" t="s">
        <v>23</v>
      </c>
      <c r="L488" s="175"/>
      <c r="M488" s="175"/>
      <c r="N488" s="175"/>
      <c r="O488" s="175"/>
      <c r="P488" s="175"/>
      <c r="Q488" s="175"/>
      <c r="R488" s="178"/>
      <c r="T488" s="179"/>
      <c r="U488" s="175"/>
      <c r="V488" s="175"/>
      <c r="W488" s="175"/>
      <c r="X488" s="175"/>
      <c r="Y488" s="175"/>
      <c r="Z488" s="175"/>
      <c r="AA488" s="180"/>
      <c r="AT488" s="181" t="s">
        <v>160</v>
      </c>
      <c r="AU488" s="181" t="s">
        <v>25</v>
      </c>
      <c r="AV488" s="10" t="s">
        <v>25</v>
      </c>
      <c r="AW488" s="10" t="s">
        <v>38</v>
      </c>
      <c r="AX488" s="10" t="s">
        <v>80</v>
      </c>
      <c r="AY488" s="181" t="s">
        <v>152</v>
      </c>
    </row>
    <row r="489" spans="2:65" s="11" customFormat="1" ht="22.5" customHeight="1">
      <c r="B489" s="182"/>
      <c r="C489" s="183"/>
      <c r="D489" s="183"/>
      <c r="E489" s="184" t="s">
        <v>23</v>
      </c>
      <c r="F489" s="290" t="s">
        <v>759</v>
      </c>
      <c r="G489" s="291"/>
      <c r="H489" s="291"/>
      <c r="I489" s="291"/>
      <c r="J489" s="183"/>
      <c r="K489" s="185">
        <v>100</v>
      </c>
      <c r="L489" s="183"/>
      <c r="M489" s="183"/>
      <c r="N489" s="183"/>
      <c r="O489" s="183"/>
      <c r="P489" s="183"/>
      <c r="Q489" s="183"/>
      <c r="R489" s="186"/>
      <c r="T489" s="187"/>
      <c r="U489" s="183"/>
      <c r="V489" s="183"/>
      <c r="W489" s="183"/>
      <c r="X489" s="183"/>
      <c r="Y489" s="183"/>
      <c r="Z489" s="183"/>
      <c r="AA489" s="188"/>
      <c r="AT489" s="189" t="s">
        <v>160</v>
      </c>
      <c r="AU489" s="189" t="s">
        <v>25</v>
      </c>
      <c r="AV489" s="11" t="s">
        <v>103</v>
      </c>
      <c r="AW489" s="11" t="s">
        <v>38</v>
      </c>
      <c r="AX489" s="11" t="s">
        <v>80</v>
      </c>
      <c r="AY489" s="189" t="s">
        <v>152</v>
      </c>
    </row>
    <row r="490" spans="2:65" s="12" customFormat="1" ht="22.5" customHeight="1">
      <c r="B490" s="190"/>
      <c r="C490" s="191"/>
      <c r="D490" s="191"/>
      <c r="E490" s="192" t="s">
        <v>23</v>
      </c>
      <c r="F490" s="292" t="s">
        <v>169</v>
      </c>
      <c r="G490" s="293"/>
      <c r="H490" s="293"/>
      <c r="I490" s="293"/>
      <c r="J490" s="191"/>
      <c r="K490" s="193">
        <v>150</v>
      </c>
      <c r="L490" s="191"/>
      <c r="M490" s="191"/>
      <c r="N490" s="191"/>
      <c r="O490" s="191"/>
      <c r="P490" s="191"/>
      <c r="Q490" s="191"/>
      <c r="R490" s="194"/>
      <c r="T490" s="195"/>
      <c r="U490" s="191"/>
      <c r="V490" s="191"/>
      <c r="W490" s="191"/>
      <c r="X490" s="191"/>
      <c r="Y490" s="191"/>
      <c r="Z490" s="191"/>
      <c r="AA490" s="196"/>
      <c r="AT490" s="197" t="s">
        <v>160</v>
      </c>
      <c r="AU490" s="197" t="s">
        <v>25</v>
      </c>
      <c r="AV490" s="12" t="s">
        <v>157</v>
      </c>
      <c r="AW490" s="12" t="s">
        <v>38</v>
      </c>
      <c r="AX490" s="12" t="s">
        <v>25</v>
      </c>
      <c r="AY490" s="197" t="s">
        <v>152</v>
      </c>
    </row>
    <row r="491" spans="2:65" s="1" customFormat="1" ht="22.5" customHeight="1">
      <c r="B491" s="38"/>
      <c r="C491" s="167" t="s">
        <v>760</v>
      </c>
      <c r="D491" s="167" t="s">
        <v>153</v>
      </c>
      <c r="E491" s="168" t="s">
        <v>761</v>
      </c>
      <c r="F491" s="284" t="s">
        <v>762</v>
      </c>
      <c r="G491" s="284"/>
      <c r="H491" s="284"/>
      <c r="I491" s="284"/>
      <c r="J491" s="169" t="s">
        <v>752</v>
      </c>
      <c r="K491" s="170">
        <v>42.5</v>
      </c>
      <c r="L491" s="285">
        <v>0</v>
      </c>
      <c r="M491" s="286"/>
      <c r="N491" s="287">
        <f>ROUND(L491*K491,2)</f>
        <v>0</v>
      </c>
      <c r="O491" s="287"/>
      <c r="P491" s="287"/>
      <c r="Q491" s="287"/>
      <c r="R491" s="40"/>
      <c r="T491" s="171" t="s">
        <v>23</v>
      </c>
      <c r="U491" s="47" t="s">
        <v>45</v>
      </c>
      <c r="V491" s="39"/>
      <c r="W491" s="172">
        <f>V491*K491</f>
        <v>0</v>
      </c>
      <c r="X491" s="172">
        <v>0</v>
      </c>
      <c r="Y491" s="172">
        <f>X491*K491</f>
        <v>0</v>
      </c>
      <c r="Z491" s="172">
        <v>0</v>
      </c>
      <c r="AA491" s="173">
        <f>Z491*K491</f>
        <v>0</v>
      </c>
      <c r="AR491" s="21" t="s">
        <v>763</v>
      </c>
      <c r="AT491" s="21" t="s">
        <v>153</v>
      </c>
      <c r="AU491" s="21" t="s">
        <v>25</v>
      </c>
      <c r="AY491" s="21" t="s">
        <v>152</v>
      </c>
      <c r="BE491" s="109">
        <f>IF(U491="základní",N491,0)</f>
        <v>0</v>
      </c>
      <c r="BF491" s="109">
        <f>IF(U491="snížená",N491,0)</f>
        <v>0</v>
      </c>
      <c r="BG491" s="109">
        <f>IF(U491="zákl. přenesená",N491,0)</f>
        <v>0</v>
      </c>
      <c r="BH491" s="109">
        <f>IF(U491="sníž. přenesená",N491,0)</f>
        <v>0</v>
      </c>
      <c r="BI491" s="109">
        <f>IF(U491="nulová",N491,0)</f>
        <v>0</v>
      </c>
      <c r="BJ491" s="21" t="s">
        <v>25</v>
      </c>
      <c r="BK491" s="109">
        <f>ROUND(L491*K491,2)</f>
        <v>0</v>
      </c>
      <c r="BL491" s="21" t="s">
        <v>763</v>
      </c>
      <c r="BM491" s="21" t="s">
        <v>764</v>
      </c>
    </row>
    <row r="492" spans="2:65" s="11" customFormat="1" ht="22.5" customHeight="1">
      <c r="B492" s="182"/>
      <c r="C492" s="183"/>
      <c r="D492" s="183"/>
      <c r="E492" s="184" t="s">
        <v>23</v>
      </c>
      <c r="F492" s="294" t="s">
        <v>765</v>
      </c>
      <c r="G492" s="295"/>
      <c r="H492" s="295"/>
      <c r="I492" s="295"/>
      <c r="J492" s="183"/>
      <c r="K492" s="185">
        <v>8.5</v>
      </c>
      <c r="L492" s="183"/>
      <c r="M492" s="183"/>
      <c r="N492" s="183"/>
      <c r="O492" s="183"/>
      <c r="P492" s="183"/>
      <c r="Q492" s="183"/>
      <c r="R492" s="186"/>
      <c r="T492" s="187"/>
      <c r="U492" s="183"/>
      <c r="V492" s="183"/>
      <c r="W492" s="183"/>
      <c r="X492" s="183"/>
      <c r="Y492" s="183"/>
      <c r="Z492" s="183"/>
      <c r="AA492" s="188"/>
      <c r="AT492" s="189" t="s">
        <v>160</v>
      </c>
      <c r="AU492" s="189" t="s">
        <v>25</v>
      </c>
      <c r="AV492" s="11" t="s">
        <v>103</v>
      </c>
      <c r="AW492" s="11" t="s">
        <v>38</v>
      </c>
      <c r="AX492" s="11" t="s">
        <v>80</v>
      </c>
      <c r="AY492" s="189" t="s">
        <v>152</v>
      </c>
    </row>
    <row r="493" spans="2:65" s="11" customFormat="1" ht="22.5" customHeight="1">
      <c r="B493" s="182"/>
      <c r="C493" s="183"/>
      <c r="D493" s="183"/>
      <c r="E493" s="184" t="s">
        <v>23</v>
      </c>
      <c r="F493" s="290" t="s">
        <v>766</v>
      </c>
      <c r="G493" s="291"/>
      <c r="H493" s="291"/>
      <c r="I493" s="291"/>
      <c r="J493" s="183"/>
      <c r="K493" s="185">
        <v>34</v>
      </c>
      <c r="L493" s="183"/>
      <c r="M493" s="183"/>
      <c r="N493" s="183"/>
      <c r="O493" s="183"/>
      <c r="P493" s="183"/>
      <c r="Q493" s="183"/>
      <c r="R493" s="186"/>
      <c r="T493" s="187"/>
      <c r="U493" s="183"/>
      <c r="V493" s="183"/>
      <c r="W493" s="183"/>
      <c r="X493" s="183"/>
      <c r="Y493" s="183"/>
      <c r="Z493" s="183"/>
      <c r="AA493" s="188"/>
      <c r="AT493" s="189" t="s">
        <v>160</v>
      </c>
      <c r="AU493" s="189" t="s">
        <v>25</v>
      </c>
      <c r="AV493" s="11" t="s">
        <v>103</v>
      </c>
      <c r="AW493" s="11" t="s">
        <v>38</v>
      </c>
      <c r="AX493" s="11" t="s">
        <v>80</v>
      </c>
      <c r="AY493" s="189" t="s">
        <v>152</v>
      </c>
    </row>
    <row r="494" spans="2:65" s="12" customFormat="1" ht="22.5" customHeight="1">
      <c r="B494" s="190"/>
      <c r="C494" s="191"/>
      <c r="D494" s="191"/>
      <c r="E494" s="192" t="s">
        <v>23</v>
      </c>
      <c r="F494" s="292" t="s">
        <v>169</v>
      </c>
      <c r="G494" s="293"/>
      <c r="H494" s="293"/>
      <c r="I494" s="293"/>
      <c r="J494" s="191"/>
      <c r="K494" s="193">
        <v>42.5</v>
      </c>
      <c r="L494" s="191"/>
      <c r="M494" s="191"/>
      <c r="N494" s="191"/>
      <c r="O494" s="191"/>
      <c r="P494" s="191"/>
      <c r="Q494" s="191"/>
      <c r="R494" s="194"/>
      <c r="T494" s="195"/>
      <c r="U494" s="191"/>
      <c r="V494" s="191"/>
      <c r="W494" s="191"/>
      <c r="X494" s="191"/>
      <c r="Y494" s="191"/>
      <c r="Z494" s="191"/>
      <c r="AA494" s="196"/>
      <c r="AT494" s="197" t="s">
        <v>160</v>
      </c>
      <c r="AU494" s="197" t="s">
        <v>25</v>
      </c>
      <c r="AV494" s="12" t="s">
        <v>157</v>
      </c>
      <c r="AW494" s="12" t="s">
        <v>38</v>
      </c>
      <c r="AX494" s="12" t="s">
        <v>25</v>
      </c>
      <c r="AY494" s="197" t="s">
        <v>152</v>
      </c>
    </row>
    <row r="495" spans="2:65" s="1" customFormat="1" ht="49.9" customHeight="1">
      <c r="B495" s="38"/>
      <c r="C495" s="39"/>
      <c r="D495" s="158" t="s">
        <v>767</v>
      </c>
      <c r="E495" s="39"/>
      <c r="F495" s="39"/>
      <c r="G495" s="39"/>
      <c r="H495" s="39"/>
      <c r="I495" s="39"/>
      <c r="J495" s="39"/>
      <c r="K495" s="39"/>
      <c r="L495" s="39"/>
      <c r="M495" s="39"/>
      <c r="N495" s="319">
        <f>BK495</f>
        <v>0</v>
      </c>
      <c r="O495" s="320"/>
      <c r="P495" s="320"/>
      <c r="Q495" s="320"/>
      <c r="R495" s="40"/>
      <c r="T495" s="142"/>
      <c r="U495" s="39"/>
      <c r="V495" s="39"/>
      <c r="W495" s="39"/>
      <c r="X495" s="39"/>
      <c r="Y495" s="39"/>
      <c r="Z495" s="39"/>
      <c r="AA495" s="81"/>
      <c r="AT495" s="21" t="s">
        <v>79</v>
      </c>
      <c r="AU495" s="21" t="s">
        <v>80</v>
      </c>
      <c r="AY495" s="21" t="s">
        <v>768</v>
      </c>
      <c r="BK495" s="109">
        <f>SUM(BK496:BK498)</f>
        <v>0</v>
      </c>
    </row>
    <row r="496" spans="2:65" s="1" customFormat="1" ht="22.35" customHeight="1">
      <c r="B496" s="38"/>
      <c r="C496" s="211" t="s">
        <v>23</v>
      </c>
      <c r="D496" s="211" t="s">
        <v>153</v>
      </c>
      <c r="E496" s="212" t="s">
        <v>23</v>
      </c>
      <c r="F496" s="306" t="s">
        <v>23</v>
      </c>
      <c r="G496" s="306"/>
      <c r="H496" s="306"/>
      <c r="I496" s="306"/>
      <c r="J496" s="213" t="s">
        <v>23</v>
      </c>
      <c r="K496" s="210"/>
      <c r="L496" s="285"/>
      <c r="M496" s="287"/>
      <c r="N496" s="287">
        <f>BK496</f>
        <v>0</v>
      </c>
      <c r="O496" s="287"/>
      <c r="P496" s="287"/>
      <c r="Q496" s="287"/>
      <c r="R496" s="40"/>
      <c r="T496" s="171" t="s">
        <v>23</v>
      </c>
      <c r="U496" s="214" t="s">
        <v>45</v>
      </c>
      <c r="V496" s="39"/>
      <c r="W496" s="39"/>
      <c r="X496" s="39"/>
      <c r="Y496" s="39"/>
      <c r="Z496" s="39"/>
      <c r="AA496" s="81"/>
      <c r="AT496" s="21" t="s">
        <v>768</v>
      </c>
      <c r="AU496" s="21" t="s">
        <v>25</v>
      </c>
      <c r="AY496" s="21" t="s">
        <v>768</v>
      </c>
      <c r="BE496" s="109">
        <f>IF(U496="základní",N496,0)</f>
        <v>0</v>
      </c>
      <c r="BF496" s="109">
        <f>IF(U496="snížená",N496,0)</f>
        <v>0</v>
      </c>
      <c r="BG496" s="109">
        <f>IF(U496="zákl. přenesená",N496,0)</f>
        <v>0</v>
      </c>
      <c r="BH496" s="109">
        <f>IF(U496="sníž. přenesená",N496,0)</f>
        <v>0</v>
      </c>
      <c r="BI496" s="109">
        <f>IF(U496="nulová",N496,0)</f>
        <v>0</v>
      </c>
      <c r="BJ496" s="21" t="s">
        <v>25</v>
      </c>
      <c r="BK496" s="109">
        <f>L496*K496</f>
        <v>0</v>
      </c>
    </row>
    <row r="497" spans="2:63" s="1" customFormat="1" ht="22.35" customHeight="1">
      <c r="B497" s="38"/>
      <c r="C497" s="211" t="s">
        <v>23</v>
      </c>
      <c r="D497" s="211" t="s">
        <v>153</v>
      </c>
      <c r="E497" s="212" t="s">
        <v>23</v>
      </c>
      <c r="F497" s="306" t="s">
        <v>23</v>
      </c>
      <c r="G497" s="306"/>
      <c r="H497" s="306"/>
      <c r="I497" s="306"/>
      <c r="J497" s="213" t="s">
        <v>23</v>
      </c>
      <c r="K497" s="210"/>
      <c r="L497" s="285"/>
      <c r="M497" s="287"/>
      <c r="N497" s="287">
        <f>BK497</f>
        <v>0</v>
      </c>
      <c r="O497" s="287"/>
      <c r="P497" s="287"/>
      <c r="Q497" s="287"/>
      <c r="R497" s="40"/>
      <c r="T497" s="171" t="s">
        <v>23</v>
      </c>
      <c r="U497" s="214" t="s">
        <v>45</v>
      </c>
      <c r="V497" s="39"/>
      <c r="W497" s="39"/>
      <c r="X497" s="39"/>
      <c r="Y497" s="39"/>
      <c r="Z497" s="39"/>
      <c r="AA497" s="81"/>
      <c r="AT497" s="21" t="s">
        <v>768</v>
      </c>
      <c r="AU497" s="21" t="s">
        <v>25</v>
      </c>
      <c r="AY497" s="21" t="s">
        <v>768</v>
      </c>
      <c r="BE497" s="109">
        <f>IF(U497="základní",N497,0)</f>
        <v>0</v>
      </c>
      <c r="BF497" s="109">
        <f>IF(U497="snížená",N497,0)</f>
        <v>0</v>
      </c>
      <c r="BG497" s="109">
        <f>IF(U497="zákl. přenesená",N497,0)</f>
        <v>0</v>
      </c>
      <c r="BH497" s="109">
        <f>IF(U497="sníž. přenesená",N497,0)</f>
        <v>0</v>
      </c>
      <c r="BI497" s="109">
        <f>IF(U497="nulová",N497,0)</f>
        <v>0</v>
      </c>
      <c r="BJ497" s="21" t="s">
        <v>25</v>
      </c>
      <c r="BK497" s="109">
        <f>L497*K497</f>
        <v>0</v>
      </c>
    </row>
    <row r="498" spans="2:63" s="1" customFormat="1" ht="22.35" customHeight="1">
      <c r="B498" s="38"/>
      <c r="C498" s="211" t="s">
        <v>23</v>
      </c>
      <c r="D498" s="211" t="s">
        <v>153</v>
      </c>
      <c r="E498" s="212" t="s">
        <v>23</v>
      </c>
      <c r="F498" s="306" t="s">
        <v>23</v>
      </c>
      <c r="G498" s="306"/>
      <c r="H498" s="306"/>
      <c r="I498" s="306"/>
      <c r="J498" s="213" t="s">
        <v>23</v>
      </c>
      <c r="K498" s="210"/>
      <c r="L498" s="285"/>
      <c r="M498" s="287"/>
      <c r="N498" s="287">
        <f>BK498</f>
        <v>0</v>
      </c>
      <c r="O498" s="287"/>
      <c r="P498" s="287"/>
      <c r="Q498" s="287"/>
      <c r="R498" s="40"/>
      <c r="T498" s="171" t="s">
        <v>23</v>
      </c>
      <c r="U498" s="214" t="s">
        <v>45</v>
      </c>
      <c r="V498" s="59"/>
      <c r="W498" s="59"/>
      <c r="X498" s="59"/>
      <c r="Y498" s="59"/>
      <c r="Z498" s="59"/>
      <c r="AA498" s="61"/>
      <c r="AT498" s="21" t="s">
        <v>768</v>
      </c>
      <c r="AU498" s="21" t="s">
        <v>25</v>
      </c>
      <c r="AY498" s="21" t="s">
        <v>768</v>
      </c>
      <c r="BE498" s="109">
        <f>IF(U498="základní",N498,0)</f>
        <v>0</v>
      </c>
      <c r="BF498" s="109">
        <f>IF(U498="snížená",N498,0)</f>
        <v>0</v>
      </c>
      <c r="BG498" s="109">
        <f>IF(U498="zákl. přenesená",N498,0)</f>
        <v>0</v>
      </c>
      <c r="BH498" s="109">
        <f>IF(U498="sníž. přenesená",N498,0)</f>
        <v>0</v>
      </c>
      <c r="BI498" s="109">
        <f>IF(U498="nulová",N498,0)</f>
        <v>0</v>
      </c>
      <c r="BJ498" s="21" t="s">
        <v>25</v>
      </c>
      <c r="BK498" s="109">
        <f>L498*K498</f>
        <v>0</v>
      </c>
    </row>
    <row r="499" spans="2:63" s="1" customFormat="1" ht="6.95" customHeight="1">
      <c r="B499" s="62"/>
      <c r="C499" s="63"/>
      <c r="D499" s="63"/>
      <c r="E499" s="63"/>
      <c r="F499" s="63"/>
      <c r="G499" s="63"/>
      <c r="H499" s="63"/>
      <c r="I499" s="63"/>
      <c r="J499" s="63"/>
      <c r="K499" s="63"/>
      <c r="L499" s="63"/>
      <c r="M499" s="63"/>
      <c r="N499" s="63"/>
      <c r="O499" s="63"/>
      <c r="P499" s="63"/>
      <c r="Q499" s="63"/>
      <c r="R499" s="64"/>
    </row>
  </sheetData>
  <sheetProtection password="CC35" sheet="1" objects="1" scenarios="1" formatCells="0" formatColumns="0" formatRows="0" sort="0" autoFilter="0"/>
  <mergeCells count="672">
    <mergeCell ref="H1:K1"/>
    <mergeCell ref="S2:AC2"/>
    <mergeCell ref="F497:I497"/>
    <mergeCell ref="L497:M497"/>
    <mergeCell ref="N497:Q497"/>
    <mergeCell ref="F498:I498"/>
    <mergeCell ref="L498:M498"/>
    <mergeCell ref="N498:Q498"/>
    <mergeCell ref="N130:Q130"/>
    <mergeCell ref="N131:Q131"/>
    <mergeCell ref="N132:Q132"/>
    <mergeCell ref="N219:Q219"/>
    <mergeCell ref="N228:Q228"/>
    <mergeCell ref="N238:Q238"/>
    <mergeCell ref="N243:Q243"/>
    <mergeCell ref="N318:Q318"/>
    <mergeCell ref="N335:Q335"/>
    <mergeCell ref="N370:Q370"/>
    <mergeCell ref="N450:Q450"/>
    <mergeCell ref="N451:Q451"/>
    <mergeCell ref="N453:Q453"/>
    <mergeCell ref="N454:Q454"/>
    <mergeCell ref="N482:Q482"/>
    <mergeCell ref="N495:Q495"/>
    <mergeCell ref="F490:I490"/>
    <mergeCell ref="F491:I491"/>
    <mergeCell ref="L491:M491"/>
    <mergeCell ref="N491:Q491"/>
    <mergeCell ref="F492:I492"/>
    <mergeCell ref="F493:I493"/>
    <mergeCell ref="F494:I494"/>
    <mergeCell ref="F496:I496"/>
    <mergeCell ref="L496:M496"/>
    <mergeCell ref="N496:Q496"/>
    <mergeCell ref="F483:I483"/>
    <mergeCell ref="L483:M483"/>
    <mergeCell ref="N483:Q483"/>
    <mergeCell ref="F484:I484"/>
    <mergeCell ref="F485:I485"/>
    <mergeCell ref="F486:I486"/>
    <mergeCell ref="F487:I487"/>
    <mergeCell ref="F488:I488"/>
    <mergeCell ref="F489:I489"/>
    <mergeCell ref="F477:I477"/>
    <mergeCell ref="F478:I478"/>
    <mergeCell ref="L478:M478"/>
    <mergeCell ref="N478:Q478"/>
    <mergeCell ref="F479:I479"/>
    <mergeCell ref="F480:I480"/>
    <mergeCell ref="L480:M480"/>
    <mergeCell ref="N480:Q480"/>
    <mergeCell ref="F481:I481"/>
    <mergeCell ref="L481:M481"/>
    <mergeCell ref="N481:Q481"/>
    <mergeCell ref="F470:I470"/>
    <mergeCell ref="F471:I471"/>
    <mergeCell ref="F472:I472"/>
    <mergeCell ref="F473:I473"/>
    <mergeCell ref="F474:I474"/>
    <mergeCell ref="L474:M474"/>
    <mergeCell ref="N474:Q474"/>
    <mergeCell ref="F475:I475"/>
    <mergeCell ref="F476:I476"/>
    <mergeCell ref="F463:I463"/>
    <mergeCell ref="L463:M463"/>
    <mergeCell ref="N463:Q463"/>
    <mergeCell ref="F464:I464"/>
    <mergeCell ref="F465:I465"/>
    <mergeCell ref="F466:I466"/>
    <mergeCell ref="F467:I467"/>
    <mergeCell ref="F468:I468"/>
    <mergeCell ref="F469:I469"/>
    <mergeCell ref="L469:M469"/>
    <mergeCell ref="N469:Q469"/>
    <mergeCell ref="F456:I456"/>
    <mergeCell ref="F457:I457"/>
    <mergeCell ref="F458:I458"/>
    <mergeCell ref="F459:I459"/>
    <mergeCell ref="F460:I460"/>
    <mergeCell ref="F461:I461"/>
    <mergeCell ref="L461:M461"/>
    <mergeCell ref="N461:Q461"/>
    <mergeCell ref="F462:I462"/>
    <mergeCell ref="F448:I448"/>
    <mergeCell ref="F449:I449"/>
    <mergeCell ref="L449:M449"/>
    <mergeCell ref="N449:Q449"/>
    <mergeCell ref="F452:I452"/>
    <mergeCell ref="L452:M452"/>
    <mergeCell ref="N452:Q452"/>
    <mergeCell ref="F455:I455"/>
    <mergeCell ref="L455:M455"/>
    <mergeCell ref="N455:Q455"/>
    <mergeCell ref="F444:I444"/>
    <mergeCell ref="F445:I445"/>
    <mergeCell ref="L445:M445"/>
    <mergeCell ref="N445:Q445"/>
    <mergeCell ref="F446:I446"/>
    <mergeCell ref="L446:M446"/>
    <mergeCell ref="N446:Q446"/>
    <mergeCell ref="F447:I447"/>
    <mergeCell ref="L447:M447"/>
    <mergeCell ref="N447:Q447"/>
    <mergeCell ref="F439:I439"/>
    <mergeCell ref="L439:M439"/>
    <mergeCell ref="N439:Q439"/>
    <mergeCell ref="F440:I440"/>
    <mergeCell ref="F441:I441"/>
    <mergeCell ref="L441:M441"/>
    <mergeCell ref="N441:Q441"/>
    <mergeCell ref="F442:I442"/>
    <mergeCell ref="F443:I443"/>
    <mergeCell ref="L443:M443"/>
    <mergeCell ref="N443:Q443"/>
    <mergeCell ref="F434:I434"/>
    <mergeCell ref="F435:I435"/>
    <mergeCell ref="L435:M435"/>
    <mergeCell ref="N435:Q435"/>
    <mergeCell ref="F436:I436"/>
    <mergeCell ref="F437:I437"/>
    <mergeCell ref="L437:M437"/>
    <mergeCell ref="N437:Q437"/>
    <mergeCell ref="F438:I438"/>
    <mergeCell ref="F431:I431"/>
    <mergeCell ref="L431:M431"/>
    <mergeCell ref="N431:Q431"/>
    <mergeCell ref="F432:I432"/>
    <mergeCell ref="L432:M432"/>
    <mergeCell ref="N432:Q432"/>
    <mergeCell ref="F433:I433"/>
    <mergeCell ref="L433:M433"/>
    <mergeCell ref="N433:Q433"/>
    <mergeCell ref="F428:I428"/>
    <mergeCell ref="L428:M428"/>
    <mergeCell ref="N428:Q428"/>
    <mergeCell ref="F429:I429"/>
    <mergeCell ref="L429:M429"/>
    <mergeCell ref="N429:Q429"/>
    <mergeCell ref="F430:I430"/>
    <mergeCell ref="L430:M430"/>
    <mergeCell ref="N430:Q430"/>
    <mergeCell ref="F421:I421"/>
    <mergeCell ref="F422:I422"/>
    <mergeCell ref="F423:I423"/>
    <mergeCell ref="F424:I424"/>
    <mergeCell ref="F425:I425"/>
    <mergeCell ref="F426:I426"/>
    <mergeCell ref="L426:M426"/>
    <mergeCell ref="N426:Q426"/>
    <mergeCell ref="F427:I427"/>
    <mergeCell ref="N416:Q416"/>
    <mergeCell ref="F417:I417"/>
    <mergeCell ref="F418:I418"/>
    <mergeCell ref="L418:M418"/>
    <mergeCell ref="N418:Q418"/>
    <mergeCell ref="F419:I419"/>
    <mergeCell ref="F420:I420"/>
    <mergeCell ref="L420:M420"/>
    <mergeCell ref="N420:Q420"/>
    <mergeCell ref="F409:I409"/>
    <mergeCell ref="F410:I410"/>
    <mergeCell ref="F411:I411"/>
    <mergeCell ref="F412:I412"/>
    <mergeCell ref="F413:I413"/>
    <mergeCell ref="F414:I414"/>
    <mergeCell ref="F415:I415"/>
    <mergeCell ref="F416:I416"/>
    <mergeCell ref="L416:M416"/>
    <mergeCell ref="F404:I404"/>
    <mergeCell ref="F405:I405"/>
    <mergeCell ref="L405:M405"/>
    <mergeCell ref="N405:Q405"/>
    <mergeCell ref="F406:I406"/>
    <mergeCell ref="F407:I407"/>
    <mergeCell ref="F408:I408"/>
    <mergeCell ref="L408:M408"/>
    <mergeCell ref="N408:Q408"/>
    <mergeCell ref="F399:I399"/>
    <mergeCell ref="L399:M399"/>
    <mergeCell ref="N399:Q399"/>
    <mergeCell ref="F400:I400"/>
    <mergeCell ref="F401:I401"/>
    <mergeCell ref="L401:M401"/>
    <mergeCell ref="N401:Q401"/>
    <mergeCell ref="F402:I402"/>
    <mergeCell ref="F403:I403"/>
    <mergeCell ref="F394:I394"/>
    <mergeCell ref="L394:M394"/>
    <mergeCell ref="N394:Q394"/>
    <mergeCell ref="F395:I395"/>
    <mergeCell ref="F396:I396"/>
    <mergeCell ref="F397:I397"/>
    <mergeCell ref="L397:M397"/>
    <mergeCell ref="N397:Q397"/>
    <mergeCell ref="F398:I398"/>
    <mergeCell ref="L398:M398"/>
    <mergeCell ref="N398:Q398"/>
    <mergeCell ref="F387:I387"/>
    <mergeCell ref="F388:I388"/>
    <mergeCell ref="F389:I389"/>
    <mergeCell ref="F390:I390"/>
    <mergeCell ref="L390:M390"/>
    <mergeCell ref="N390:Q390"/>
    <mergeCell ref="F391:I391"/>
    <mergeCell ref="F392:I392"/>
    <mergeCell ref="F393:I393"/>
    <mergeCell ref="F382:I382"/>
    <mergeCell ref="F383:I383"/>
    <mergeCell ref="L383:M383"/>
    <mergeCell ref="N383:Q383"/>
    <mergeCell ref="F384:I384"/>
    <mergeCell ref="F385:I385"/>
    <mergeCell ref="L385:M385"/>
    <mergeCell ref="N385:Q385"/>
    <mergeCell ref="F386:I386"/>
    <mergeCell ref="F377:I377"/>
    <mergeCell ref="L377:M377"/>
    <mergeCell ref="N377:Q377"/>
    <mergeCell ref="F378:I378"/>
    <mergeCell ref="F379:I379"/>
    <mergeCell ref="L379:M379"/>
    <mergeCell ref="N379:Q379"/>
    <mergeCell ref="F380:I380"/>
    <mergeCell ref="F381:I381"/>
    <mergeCell ref="L381:M381"/>
    <mergeCell ref="N381:Q381"/>
    <mergeCell ref="F372:I372"/>
    <mergeCell ref="F373:I373"/>
    <mergeCell ref="L373:M373"/>
    <mergeCell ref="N373:Q373"/>
    <mergeCell ref="F374:I374"/>
    <mergeCell ref="F375:I375"/>
    <mergeCell ref="L375:M375"/>
    <mergeCell ref="N375:Q375"/>
    <mergeCell ref="F376:I376"/>
    <mergeCell ref="F365:I365"/>
    <mergeCell ref="F366:I366"/>
    <mergeCell ref="L366:M366"/>
    <mergeCell ref="N366:Q366"/>
    <mergeCell ref="F367:I367"/>
    <mergeCell ref="F368:I368"/>
    <mergeCell ref="F369:I369"/>
    <mergeCell ref="F371:I371"/>
    <mergeCell ref="L371:M371"/>
    <mergeCell ref="N371:Q371"/>
    <mergeCell ref="F360:I360"/>
    <mergeCell ref="L360:M360"/>
    <mergeCell ref="N360:Q360"/>
    <mergeCell ref="F361:I361"/>
    <mergeCell ref="F362:I362"/>
    <mergeCell ref="F363:I363"/>
    <mergeCell ref="L363:M363"/>
    <mergeCell ref="N363:Q363"/>
    <mergeCell ref="F364:I364"/>
    <mergeCell ref="F353:I353"/>
    <mergeCell ref="F354:I354"/>
    <mergeCell ref="F355:I355"/>
    <mergeCell ref="F356:I356"/>
    <mergeCell ref="L356:M356"/>
    <mergeCell ref="N356:Q356"/>
    <mergeCell ref="F357:I357"/>
    <mergeCell ref="F358:I358"/>
    <mergeCell ref="F359:I359"/>
    <mergeCell ref="F348:I348"/>
    <mergeCell ref="L348:M348"/>
    <mergeCell ref="N348:Q348"/>
    <mergeCell ref="F349:I349"/>
    <mergeCell ref="F350:I350"/>
    <mergeCell ref="F351:I351"/>
    <mergeCell ref="F352:I352"/>
    <mergeCell ref="L352:M352"/>
    <mergeCell ref="N352:Q352"/>
    <mergeCell ref="F341:I341"/>
    <mergeCell ref="F342:I342"/>
    <mergeCell ref="F343:I343"/>
    <mergeCell ref="F344:I344"/>
    <mergeCell ref="L344:M344"/>
    <mergeCell ref="N344:Q344"/>
    <mergeCell ref="F345:I345"/>
    <mergeCell ref="F346:I346"/>
    <mergeCell ref="F347:I347"/>
    <mergeCell ref="F333:I333"/>
    <mergeCell ref="F334:I334"/>
    <mergeCell ref="F336:I336"/>
    <mergeCell ref="L336:M336"/>
    <mergeCell ref="N336:Q336"/>
    <mergeCell ref="F337:I337"/>
    <mergeCell ref="F338:I338"/>
    <mergeCell ref="F339:I339"/>
    <mergeCell ref="F340:I340"/>
    <mergeCell ref="L340:M340"/>
    <mergeCell ref="N340:Q340"/>
    <mergeCell ref="F328:I328"/>
    <mergeCell ref="F329:I329"/>
    <mergeCell ref="F330:I330"/>
    <mergeCell ref="F331:I331"/>
    <mergeCell ref="L331:M331"/>
    <mergeCell ref="N331:Q331"/>
    <mergeCell ref="F332:I332"/>
    <mergeCell ref="L332:M332"/>
    <mergeCell ref="N332:Q332"/>
    <mergeCell ref="F321:I321"/>
    <mergeCell ref="F322:I322"/>
    <mergeCell ref="F323:I323"/>
    <mergeCell ref="F324:I324"/>
    <mergeCell ref="F325:I325"/>
    <mergeCell ref="L325:M325"/>
    <mergeCell ref="N325:Q325"/>
    <mergeCell ref="F326:I326"/>
    <mergeCell ref="F327:I327"/>
    <mergeCell ref="F313:I313"/>
    <mergeCell ref="F314:I314"/>
    <mergeCell ref="F315:I315"/>
    <mergeCell ref="F316:I316"/>
    <mergeCell ref="F317:I317"/>
    <mergeCell ref="F319:I319"/>
    <mergeCell ref="L319:M319"/>
    <mergeCell ref="N319:Q319"/>
    <mergeCell ref="F320:I320"/>
    <mergeCell ref="F306:I306"/>
    <mergeCell ref="F307:I307"/>
    <mergeCell ref="L307:M307"/>
    <mergeCell ref="N307:Q307"/>
    <mergeCell ref="F308:I308"/>
    <mergeCell ref="F309:I309"/>
    <mergeCell ref="F310:I310"/>
    <mergeCell ref="F311:I311"/>
    <mergeCell ref="F312:I312"/>
    <mergeCell ref="L312:M312"/>
    <mergeCell ref="N312:Q312"/>
    <mergeCell ref="F299:I299"/>
    <mergeCell ref="F300:I300"/>
    <mergeCell ref="F301:I301"/>
    <mergeCell ref="L301:M301"/>
    <mergeCell ref="N301:Q301"/>
    <mergeCell ref="F302:I302"/>
    <mergeCell ref="F303:I303"/>
    <mergeCell ref="F304:I304"/>
    <mergeCell ref="F305:I305"/>
    <mergeCell ref="L292:M292"/>
    <mergeCell ref="N292:Q292"/>
    <mergeCell ref="F293:I293"/>
    <mergeCell ref="F294:I294"/>
    <mergeCell ref="F295:I295"/>
    <mergeCell ref="F296:I296"/>
    <mergeCell ref="F297:I297"/>
    <mergeCell ref="F298:I298"/>
    <mergeCell ref="L298:M298"/>
    <mergeCell ref="N298:Q298"/>
    <mergeCell ref="F284:I284"/>
    <mergeCell ref="F285:I285"/>
    <mergeCell ref="F286:I286"/>
    <mergeCell ref="F287:I287"/>
    <mergeCell ref="F288:I288"/>
    <mergeCell ref="F289:I289"/>
    <mergeCell ref="F290:I290"/>
    <mergeCell ref="F291:I291"/>
    <mergeCell ref="F292:I292"/>
    <mergeCell ref="F279:I279"/>
    <mergeCell ref="F280:I280"/>
    <mergeCell ref="L280:M280"/>
    <mergeCell ref="N280:Q280"/>
    <mergeCell ref="F281:I281"/>
    <mergeCell ref="F282:I282"/>
    <mergeCell ref="F283:I283"/>
    <mergeCell ref="L283:M283"/>
    <mergeCell ref="N283:Q283"/>
    <mergeCell ref="F272:I272"/>
    <mergeCell ref="L272:M272"/>
    <mergeCell ref="N272:Q272"/>
    <mergeCell ref="F273:I273"/>
    <mergeCell ref="F274:I274"/>
    <mergeCell ref="F275:I275"/>
    <mergeCell ref="F276:I276"/>
    <mergeCell ref="F277:I277"/>
    <mergeCell ref="F278:I278"/>
    <mergeCell ref="F267:I267"/>
    <mergeCell ref="F268:I268"/>
    <mergeCell ref="L268:M268"/>
    <mergeCell ref="N268:Q268"/>
    <mergeCell ref="F269:I269"/>
    <mergeCell ref="F270:I270"/>
    <mergeCell ref="L270:M270"/>
    <mergeCell ref="N270:Q270"/>
    <mergeCell ref="F271:I271"/>
    <mergeCell ref="F261:I261"/>
    <mergeCell ref="L261:M261"/>
    <mergeCell ref="N261:Q261"/>
    <mergeCell ref="F262:I262"/>
    <mergeCell ref="F263:I263"/>
    <mergeCell ref="F264:I264"/>
    <mergeCell ref="F265:I265"/>
    <mergeCell ref="F266:I266"/>
    <mergeCell ref="L266:M266"/>
    <mergeCell ref="N266:Q266"/>
    <mergeCell ref="F254:I254"/>
    <mergeCell ref="F255:I255"/>
    <mergeCell ref="F256:I256"/>
    <mergeCell ref="F257:I257"/>
    <mergeCell ref="F258:I258"/>
    <mergeCell ref="F259:I259"/>
    <mergeCell ref="L259:M259"/>
    <mergeCell ref="N259:Q259"/>
    <mergeCell ref="F260:I260"/>
    <mergeCell ref="F247:I247"/>
    <mergeCell ref="F248:I248"/>
    <mergeCell ref="F249:I249"/>
    <mergeCell ref="L249:M249"/>
    <mergeCell ref="N249:Q249"/>
    <mergeCell ref="F250:I250"/>
    <mergeCell ref="F251:I251"/>
    <mergeCell ref="F252:I252"/>
    <mergeCell ref="F253:I253"/>
    <mergeCell ref="F241:I241"/>
    <mergeCell ref="L241:M241"/>
    <mergeCell ref="N241:Q241"/>
    <mergeCell ref="F242:I242"/>
    <mergeCell ref="F244:I244"/>
    <mergeCell ref="L244:M244"/>
    <mergeCell ref="N244:Q244"/>
    <mergeCell ref="F245:I245"/>
    <mergeCell ref="F246:I246"/>
    <mergeCell ref="F235:I235"/>
    <mergeCell ref="L235:M235"/>
    <mergeCell ref="N235:Q235"/>
    <mergeCell ref="F236:I236"/>
    <mergeCell ref="F237:I237"/>
    <mergeCell ref="F239:I239"/>
    <mergeCell ref="L239:M239"/>
    <mergeCell ref="N239:Q239"/>
    <mergeCell ref="F240:I240"/>
    <mergeCell ref="F231:I231"/>
    <mergeCell ref="L231:M231"/>
    <mergeCell ref="N231:Q231"/>
    <mergeCell ref="F232:I232"/>
    <mergeCell ref="L232:M232"/>
    <mergeCell ref="N232:Q232"/>
    <mergeCell ref="F233:I233"/>
    <mergeCell ref="F234:I234"/>
    <mergeCell ref="L234:M234"/>
    <mergeCell ref="N234:Q234"/>
    <mergeCell ref="F223:I223"/>
    <mergeCell ref="F224:I224"/>
    <mergeCell ref="F225:I225"/>
    <mergeCell ref="F226:I226"/>
    <mergeCell ref="F227:I227"/>
    <mergeCell ref="F229:I229"/>
    <mergeCell ref="L229:M229"/>
    <mergeCell ref="N229:Q229"/>
    <mergeCell ref="F230:I230"/>
    <mergeCell ref="F217:I217"/>
    <mergeCell ref="F218:I218"/>
    <mergeCell ref="L218:M218"/>
    <mergeCell ref="N218:Q218"/>
    <mergeCell ref="F220:I220"/>
    <mergeCell ref="L220:M220"/>
    <mergeCell ref="N220:Q220"/>
    <mergeCell ref="F221:I221"/>
    <mergeCell ref="F222:I222"/>
    <mergeCell ref="F211:I211"/>
    <mergeCell ref="F212:I212"/>
    <mergeCell ref="F213:I213"/>
    <mergeCell ref="L213:M213"/>
    <mergeCell ref="N213:Q213"/>
    <mergeCell ref="F214:I214"/>
    <mergeCell ref="F215:I215"/>
    <mergeCell ref="F216:I216"/>
    <mergeCell ref="L216:M216"/>
    <mergeCell ref="N216:Q216"/>
    <mergeCell ref="F206:I206"/>
    <mergeCell ref="F207:I207"/>
    <mergeCell ref="L207:M207"/>
    <mergeCell ref="N207:Q207"/>
    <mergeCell ref="F208:I208"/>
    <mergeCell ref="F209:I209"/>
    <mergeCell ref="F210:I210"/>
    <mergeCell ref="L210:M210"/>
    <mergeCell ref="N210:Q210"/>
    <mergeCell ref="F200:I200"/>
    <mergeCell ref="F201:I201"/>
    <mergeCell ref="F202:I202"/>
    <mergeCell ref="F203:I203"/>
    <mergeCell ref="F204:I204"/>
    <mergeCell ref="L204:M204"/>
    <mergeCell ref="N204:Q204"/>
    <mergeCell ref="F205:I205"/>
    <mergeCell ref="L205:M205"/>
    <mergeCell ref="N205:Q205"/>
    <mergeCell ref="F195:I195"/>
    <mergeCell ref="L195:M195"/>
    <mergeCell ref="N195:Q195"/>
    <mergeCell ref="F196:I196"/>
    <mergeCell ref="F197:I197"/>
    <mergeCell ref="F198:I198"/>
    <mergeCell ref="L198:M198"/>
    <mergeCell ref="N198:Q198"/>
    <mergeCell ref="F199:I199"/>
    <mergeCell ref="F188:I188"/>
    <mergeCell ref="F189:I189"/>
    <mergeCell ref="L189:M189"/>
    <mergeCell ref="N189:Q189"/>
    <mergeCell ref="F190:I190"/>
    <mergeCell ref="F191:I191"/>
    <mergeCell ref="F192:I192"/>
    <mergeCell ref="F193:I193"/>
    <mergeCell ref="F194:I194"/>
    <mergeCell ref="F184:I184"/>
    <mergeCell ref="L184:M184"/>
    <mergeCell ref="N184:Q184"/>
    <mergeCell ref="F185:I185"/>
    <mergeCell ref="F186:I186"/>
    <mergeCell ref="L186:M186"/>
    <mergeCell ref="N186:Q186"/>
    <mergeCell ref="F187:I187"/>
    <mergeCell ref="L187:M187"/>
    <mergeCell ref="N187:Q187"/>
    <mergeCell ref="F177:I177"/>
    <mergeCell ref="F178:I178"/>
    <mergeCell ref="F179:I179"/>
    <mergeCell ref="F180:I180"/>
    <mergeCell ref="F181:I181"/>
    <mergeCell ref="F182:I182"/>
    <mergeCell ref="F183:I183"/>
    <mergeCell ref="L183:M183"/>
    <mergeCell ref="N183:Q183"/>
    <mergeCell ref="F170:I170"/>
    <mergeCell ref="F171:I171"/>
    <mergeCell ref="F172:I172"/>
    <mergeCell ref="L172:M172"/>
    <mergeCell ref="N172:Q172"/>
    <mergeCell ref="F173:I173"/>
    <mergeCell ref="F174:I174"/>
    <mergeCell ref="F175:I175"/>
    <mergeCell ref="F176:I176"/>
    <mergeCell ref="F165:I165"/>
    <mergeCell ref="F166:I166"/>
    <mergeCell ref="L166:M166"/>
    <mergeCell ref="N166:Q166"/>
    <mergeCell ref="F167:I167"/>
    <mergeCell ref="F168:I168"/>
    <mergeCell ref="L168:M168"/>
    <mergeCell ref="N168:Q168"/>
    <mergeCell ref="F169:I169"/>
    <mergeCell ref="F160:I160"/>
    <mergeCell ref="L160:M160"/>
    <mergeCell ref="N160:Q160"/>
    <mergeCell ref="F161:I161"/>
    <mergeCell ref="F162:I162"/>
    <mergeCell ref="L162:M162"/>
    <mergeCell ref="N162:Q162"/>
    <mergeCell ref="F163:I163"/>
    <mergeCell ref="F164:I164"/>
    <mergeCell ref="F155:I155"/>
    <mergeCell ref="F156:I156"/>
    <mergeCell ref="L156:M156"/>
    <mergeCell ref="N156:Q156"/>
    <mergeCell ref="F157:I157"/>
    <mergeCell ref="F158:I158"/>
    <mergeCell ref="L158:M158"/>
    <mergeCell ref="N158:Q158"/>
    <mergeCell ref="F159:I159"/>
    <mergeCell ref="F150:I150"/>
    <mergeCell ref="F151:I151"/>
    <mergeCell ref="F152:I152"/>
    <mergeCell ref="L152:M152"/>
    <mergeCell ref="N152:Q152"/>
    <mergeCell ref="F153:I153"/>
    <mergeCell ref="F154:I154"/>
    <mergeCell ref="L154:M154"/>
    <mergeCell ref="N154:Q154"/>
    <mergeCell ref="F145:I145"/>
    <mergeCell ref="L145:M145"/>
    <mergeCell ref="N145:Q145"/>
    <mergeCell ref="F146:I146"/>
    <mergeCell ref="F147:I147"/>
    <mergeCell ref="F148:I148"/>
    <mergeCell ref="L148:M148"/>
    <mergeCell ref="N148:Q148"/>
    <mergeCell ref="F149:I149"/>
    <mergeCell ref="F138:I138"/>
    <mergeCell ref="F139:I139"/>
    <mergeCell ref="F140:I140"/>
    <mergeCell ref="F141:I141"/>
    <mergeCell ref="F142:I142"/>
    <mergeCell ref="L142:M142"/>
    <mergeCell ref="N142:Q142"/>
    <mergeCell ref="F143:I143"/>
    <mergeCell ref="F144:I144"/>
    <mergeCell ref="F133:I133"/>
    <mergeCell ref="L133:M133"/>
    <mergeCell ref="N133:Q133"/>
    <mergeCell ref="F134:I134"/>
    <mergeCell ref="F135:I135"/>
    <mergeCell ref="F136:I136"/>
    <mergeCell ref="L136:M136"/>
    <mergeCell ref="N136:Q136"/>
    <mergeCell ref="F137:I137"/>
    <mergeCell ref="L113:Q113"/>
    <mergeCell ref="C119:Q119"/>
    <mergeCell ref="F121:P121"/>
    <mergeCell ref="F122:P122"/>
    <mergeCell ref="M124:P124"/>
    <mergeCell ref="M126:Q126"/>
    <mergeCell ref="M127:Q127"/>
    <mergeCell ref="F129:I129"/>
    <mergeCell ref="L129:M129"/>
    <mergeCell ref="N129:Q129"/>
    <mergeCell ref="D107:H107"/>
    <mergeCell ref="N107:Q107"/>
    <mergeCell ref="D108:H108"/>
    <mergeCell ref="N108:Q108"/>
    <mergeCell ref="D109:H109"/>
    <mergeCell ref="N109:Q109"/>
    <mergeCell ref="D110:H110"/>
    <mergeCell ref="N110:Q110"/>
    <mergeCell ref="N111:Q111"/>
    <mergeCell ref="N98:Q98"/>
    <mergeCell ref="N99:Q99"/>
    <mergeCell ref="N100:Q100"/>
    <mergeCell ref="N101:Q101"/>
    <mergeCell ref="N102:Q102"/>
    <mergeCell ref="N103:Q103"/>
    <mergeCell ref="N105:Q105"/>
    <mergeCell ref="D106:H106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496:D499">
      <formula1>"K, M"</formula1>
    </dataValidation>
    <dataValidation type="list" allowBlank="1" showInputMessage="1" showErrorMessage="1" error="Povoleny jsou hodnoty základní, snížená, zákl. přenesená, sníž. přenesená, nulová." sqref="U496:U499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04 - SO - 04 Zpevněné plochy</vt:lpstr>
      <vt:lpstr>'04 - SO - 04 Zpevněné plochy'!Názvy_tisku</vt:lpstr>
      <vt:lpstr>'Rekapitulace stavby'!Názvy_tisku</vt:lpstr>
      <vt:lpstr>'04 - SO - 04 Zpevněné plochy'!Oblast_tisku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Blanka-PC\Blanka</dc:creator>
  <cp:lastModifiedBy>Blanka</cp:lastModifiedBy>
  <dcterms:created xsi:type="dcterms:W3CDTF">2017-11-15T21:51:50Z</dcterms:created>
  <dcterms:modified xsi:type="dcterms:W3CDTF">2017-11-15T21:51:55Z</dcterms:modified>
</cp:coreProperties>
</file>