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2.4 - Vzduchotechnika (b..." sheetId="2" r:id="rId2"/>
  </sheets>
  <definedNames>
    <definedName name="_xlnm.Print_Titles" localSheetId="1">'02.4 - Vzduchotechnika (b...'!$120:$120</definedName>
    <definedName name="_xlnm.Print_Titles" localSheetId="0">'Rekapitulace stavby'!$85:$85</definedName>
    <definedName name="_xlnm.Print_Area" localSheetId="1">'02.4 - Vzduchotechnika (b...'!$C$4:$Q$70,'02.4 - Vzduchotechnika (b...'!$C$76:$Q$104,'02.4 - Vzduchotechnika (b...'!$C$110:$Q$407</definedName>
    <definedName name="_xlnm.Print_Area" localSheetId="0">'Rekapitulace stavby'!$C$4:$AP$70,'Rekapitulace stavby'!$C$76:$AP$92</definedName>
  </definedNames>
  <calcPr calcId="145621"/>
</workbook>
</file>

<file path=xl/calcChain.xml><?xml version="1.0" encoding="utf-8"?>
<calcChain xmlns="http://schemas.openxmlformats.org/spreadsheetml/2006/main">
  <c r="BA88" i="1" l="1"/>
  <c r="AZ88" i="1"/>
  <c r="BI407" i="2"/>
  <c r="BH407" i="2"/>
  <c r="BG407" i="2"/>
  <c r="BF407" i="2"/>
  <c r="X407" i="2"/>
  <c r="X406" i="2" s="1"/>
  <c r="K98" i="2" s="1"/>
  <c r="W407" i="2"/>
  <c r="W406" i="2" s="1"/>
  <c r="H98" i="2" s="1"/>
  <c r="AD407" i="2"/>
  <c r="AD406" i="2" s="1"/>
  <c r="AB407" i="2"/>
  <c r="AB406" i="2" s="1"/>
  <c r="Z407" i="2"/>
  <c r="Z406" i="2" s="1"/>
  <c r="P407" i="2"/>
  <c r="BE407" i="2" s="1"/>
  <c r="V407" i="2"/>
  <c r="BK407" i="2" s="1"/>
  <c r="BK406" i="2" s="1"/>
  <c r="M406" i="2" s="1"/>
  <c r="M98" i="2" s="1"/>
  <c r="BI405" i="2"/>
  <c r="BH405" i="2"/>
  <c r="BG405" i="2"/>
  <c r="BF405" i="2"/>
  <c r="X405" i="2"/>
  <c r="X404" i="2" s="1"/>
  <c r="K97" i="2" s="1"/>
  <c r="W405" i="2"/>
  <c r="W404" i="2" s="1"/>
  <c r="H97" i="2" s="1"/>
  <c r="AD405" i="2"/>
  <c r="AD404" i="2" s="1"/>
  <c r="AB405" i="2"/>
  <c r="AB404" i="2" s="1"/>
  <c r="Z405" i="2"/>
  <c r="Z404" i="2" s="1"/>
  <c r="V405" i="2"/>
  <c r="P405" i="2" s="1"/>
  <c r="BE405" i="2" s="1"/>
  <c r="BI402" i="2"/>
  <c r="BH402" i="2"/>
  <c r="BG402" i="2"/>
  <c r="BF402" i="2"/>
  <c r="X402" i="2"/>
  <c r="W402" i="2"/>
  <c r="AD402" i="2"/>
  <c r="AB402" i="2"/>
  <c r="Z402" i="2"/>
  <c r="V402" i="2"/>
  <c r="P402" i="2" s="1"/>
  <c r="BE402" i="2" s="1"/>
  <c r="BI400" i="2"/>
  <c r="BH400" i="2"/>
  <c r="BG400" i="2"/>
  <c r="BF400" i="2"/>
  <c r="X400" i="2"/>
  <c r="W400" i="2"/>
  <c r="AD400" i="2"/>
  <c r="AB400" i="2"/>
  <c r="Z400" i="2"/>
  <c r="V400" i="2"/>
  <c r="BK400" i="2" s="1"/>
  <c r="BI398" i="2"/>
  <c r="BH398" i="2"/>
  <c r="BG398" i="2"/>
  <c r="BF398" i="2"/>
  <c r="X398" i="2"/>
  <c r="W398" i="2"/>
  <c r="AD398" i="2"/>
  <c r="AB398" i="2"/>
  <c r="Z398" i="2"/>
  <c r="V398" i="2"/>
  <c r="P398" i="2" s="1"/>
  <c r="BE398" i="2" s="1"/>
  <c r="BI396" i="2"/>
  <c r="BH396" i="2"/>
  <c r="BG396" i="2"/>
  <c r="BF396" i="2"/>
  <c r="X396" i="2"/>
  <c r="W396" i="2"/>
  <c r="AD396" i="2"/>
  <c r="AB396" i="2"/>
  <c r="Z396" i="2"/>
  <c r="P396" i="2"/>
  <c r="BE396" i="2" s="1"/>
  <c r="V396" i="2"/>
  <c r="BK396" i="2" s="1"/>
  <c r="BI394" i="2"/>
  <c r="BH394" i="2"/>
  <c r="BG394" i="2"/>
  <c r="BF394" i="2"/>
  <c r="X394" i="2"/>
  <c r="W394" i="2"/>
  <c r="AD394" i="2"/>
  <c r="AB394" i="2"/>
  <c r="Z394" i="2"/>
  <c r="V394" i="2"/>
  <c r="P394" i="2" s="1"/>
  <c r="BE394" i="2" s="1"/>
  <c r="BI392" i="2"/>
  <c r="BH392" i="2"/>
  <c r="BG392" i="2"/>
  <c r="BF392" i="2"/>
  <c r="X392" i="2"/>
  <c r="W392" i="2"/>
  <c r="AD392" i="2"/>
  <c r="AB392" i="2"/>
  <c r="Z392" i="2"/>
  <c r="V392" i="2"/>
  <c r="BK392" i="2" s="1"/>
  <c r="BI390" i="2"/>
  <c r="BH390" i="2"/>
  <c r="BG390" i="2"/>
  <c r="BF390" i="2"/>
  <c r="X390" i="2"/>
  <c r="W390" i="2"/>
  <c r="AD390" i="2"/>
  <c r="AB390" i="2"/>
  <c r="Z390" i="2"/>
  <c r="V390" i="2"/>
  <c r="P390" i="2" s="1"/>
  <c r="BE390" i="2" s="1"/>
  <c r="BI388" i="2"/>
  <c r="BH388" i="2"/>
  <c r="BG388" i="2"/>
  <c r="BF388" i="2"/>
  <c r="X388" i="2"/>
  <c r="W388" i="2"/>
  <c r="AD388" i="2"/>
  <c r="AB388" i="2"/>
  <c r="Z388" i="2"/>
  <c r="P388" i="2"/>
  <c r="BE388" i="2" s="1"/>
  <c r="V388" i="2"/>
  <c r="BK388" i="2" s="1"/>
  <c r="BI386" i="2"/>
  <c r="BH386" i="2"/>
  <c r="BG386" i="2"/>
  <c r="BF386" i="2"/>
  <c r="X386" i="2"/>
  <c r="W386" i="2"/>
  <c r="AD386" i="2"/>
  <c r="AB386" i="2"/>
  <c r="Z386" i="2"/>
  <c r="V386" i="2"/>
  <c r="P386" i="2" s="1"/>
  <c r="BE386" i="2" s="1"/>
  <c r="BI384" i="2"/>
  <c r="BH384" i="2"/>
  <c r="BG384" i="2"/>
  <c r="BF384" i="2"/>
  <c r="X384" i="2"/>
  <c r="W384" i="2"/>
  <c r="AD384" i="2"/>
  <c r="AB384" i="2"/>
  <c r="Z384" i="2"/>
  <c r="P384" i="2"/>
  <c r="BE384" i="2" s="1"/>
  <c r="V384" i="2"/>
  <c r="BK384" i="2" s="1"/>
  <c r="BI382" i="2"/>
  <c r="BH382" i="2"/>
  <c r="BG382" i="2"/>
  <c r="BF382" i="2"/>
  <c r="X382" i="2"/>
  <c r="W382" i="2"/>
  <c r="AD382" i="2"/>
  <c r="AB382" i="2"/>
  <c r="Z382" i="2"/>
  <c r="V382" i="2"/>
  <c r="P382" i="2" s="1"/>
  <c r="BE382" i="2" s="1"/>
  <c r="BI380" i="2"/>
  <c r="BH380" i="2"/>
  <c r="BG380" i="2"/>
  <c r="BF380" i="2"/>
  <c r="X380" i="2"/>
  <c r="W380" i="2"/>
  <c r="AD380" i="2"/>
  <c r="AB380" i="2"/>
  <c r="Z380" i="2"/>
  <c r="V380" i="2"/>
  <c r="BK380" i="2" s="1"/>
  <c r="BI378" i="2"/>
  <c r="BH378" i="2"/>
  <c r="BG378" i="2"/>
  <c r="BF378" i="2"/>
  <c r="X378" i="2"/>
  <c r="W378" i="2"/>
  <c r="AD378" i="2"/>
  <c r="AB378" i="2"/>
  <c r="Z378" i="2"/>
  <c r="V378" i="2"/>
  <c r="P378" i="2" s="1"/>
  <c r="BE378" i="2" s="1"/>
  <c r="BI376" i="2"/>
  <c r="BH376" i="2"/>
  <c r="BG376" i="2"/>
  <c r="BF376" i="2"/>
  <c r="X376" i="2"/>
  <c r="W376" i="2"/>
  <c r="AD376" i="2"/>
  <c r="AB376" i="2"/>
  <c r="Z376" i="2"/>
  <c r="V376" i="2"/>
  <c r="BK376" i="2" s="1"/>
  <c r="BI374" i="2"/>
  <c r="BH374" i="2"/>
  <c r="BG374" i="2"/>
  <c r="BF374" i="2"/>
  <c r="X374" i="2"/>
  <c r="W374" i="2"/>
  <c r="AD374" i="2"/>
  <c r="AB374" i="2"/>
  <c r="Z374" i="2"/>
  <c r="V374" i="2"/>
  <c r="P374" i="2" s="1"/>
  <c r="BE374" i="2" s="1"/>
  <c r="BI372" i="2"/>
  <c r="BH372" i="2"/>
  <c r="BG372" i="2"/>
  <c r="BF372" i="2"/>
  <c r="X372" i="2"/>
  <c r="W372" i="2"/>
  <c r="AD372" i="2"/>
  <c r="AB372" i="2"/>
  <c r="Z372" i="2"/>
  <c r="V372" i="2"/>
  <c r="BK372" i="2" s="1"/>
  <c r="BI370" i="2"/>
  <c r="BH370" i="2"/>
  <c r="BG370" i="2"/>
  <c r="BF370" i="2"/>
  <c r="X370" i="2"/>
  <c r="W370" i="2"/>
  <c r="AD370" i="2"/>
  <c r="AB370" i="2"/>
  <c r="Z370" i="2"/>
  <c r="V370" i="2"/>
  <c r="P370" i="2" s="1"/>
  <c r="BE370" i="2" s="1"/>
  <c r="BI368" i="2"/>
  <c r="BH368" i="2"/>
  <c r="BG368" i="2"/>
  <c r="BF368" i="2"/>
  <c r="X368" i="2"/>
  <c r="W368" i="2"/>
  <c r="AD368" i="2"/>
  <c r="AB368" i="2"/>
  <c r="Z368" i="2"/>
  <c r="V368" i="2"/>
  <c r="BK368" i="2" s="1"/>
  <c r="BI366" i="2"/>
  <c r="BH366" i="2"/>
  <c r="BG366" i="2"/>
  <c r="BF366" i="2"/>
  <c r="X366" i="2"/>
  <c r="X365" i="2" s="1"/>
  <c r="W366" i="2"/>
  <c r="W365" i="2" s="1"/>
  <c r="H96" i="2" s="1"/>
  <c r="AD366" i="2"/>
  <c r="AD365" i="2" s="1"/>
  <c r="AB366" i="2"/>
  <c r="AB365" i="2" s="1"/>
  <c r="Z366" i="2"/>
  <c r="Z365" i="2" s="1"/>
  <c r="BK366" i="2"/>
  <c r="V366" i="2"/>
  <c r="P366" i="2" s="1"/>
  <c r="BE366" i="2" s="1"/>
  <c r="K96" i="2"/>
  <c r="BI363" i="2"/>
  <c r="BH363" i="2"/>
  <c r="BG363" i="2"/>
  <c r="BF363" i="2"/>
  <c r="X363" i="2"/>
  <c r="W363" i="2"/>
  <c r="AD363" i="2"/>
  <c r="AB363" i="2"/>
  <c r="Z363" i="2"/>
  <c r="P363" i="2"/>
  <c r="BE363" i="2" s="1"/>
  <c r="V363" i="2"/>
  <c r="BK363" i="2" s="1"/>
  <c r="BI361" i="2"/>
  <c r="BH361" i="2"/>
  <c r="BG361" i="2"/>
  <c r="BF361" i="2"/>
  <c r="X361" i="2"/>
  <c r="W361" i="2"/>
  <c r="AD361" i="2"/>
  <c r="AB361" i="2"/>
  <c r="Z361" i="2"/>
  <c r="V361" i="2"/>
  <c r="P361" i="2" s="1"/>
  <c r="BE361" i="2" s="1"/>
  <c r="BI359" i="2"/>
  <c r="BH359" i="2"/>
  <c r="BG359" i="2"/>
  <c r="BF359" i="2"/>
  <c r="X359" i="2"/>
  <c r="W359" i="2"/>
  <c r="AD359" i="2"/>
  <c r="AB359" i="2"/>
  <c r="Z359" i="2"/>
  <c r="P359" i="2"/>
  <c r="BE359" i="2" s="1"/>
  <c r="V359" i="2"/>
  <c r="BK359" i="2" s="1"/>
  <c r="BI357" i="2"/>
  <c r="BH357" i="2"/>
  <c r="BG357" i="2"/>
  <c r="BF357" i="2"/>
  <c r="X357" i="2"/>
  <c r="W357" i="2"/>
  <c r="AD357" i="2"/>
  <c r="AB357" i="2"/>
  <c r="Z357" i="2"/>
  <c r="V357" i="2"/>
  <c r="P357" i="2" s="1"/>
  <c r="BE357" i="2" s="1"/>
  <c r="BI355" i="2"/>
  <c r="BH355" i="2"/>
  <c r="BG355" i="2"/>
  <c r="BF355" i="2"/>
  <c r="X355" i="2"/>
  <c r="W355" i="2"/>
  <c r="AD355" i="2"/>
  <c r="AB355" i="2"/>
  <c r="Z355" i="2"/>
  <c r="P355" i="2"/>
  <c r="BE355" i="2" s="1"/>
  <c r="V355" i="2"/>
  <c r="BK355" i="2" s="1"/>
  <c r="BI353" i="2"/>
  <c r="BH353" i="2"/>
  <c r="BG353" i="2"/>
  <c r="BF353" i="2"/>
  <c r="X353" i="2"/>
  <c r="W353" i="2"/>
  <c r="AD353" i="2"/>
  <c r="AB353" i="2"/>
  <c r="Z353" i="2"/>
  <c r="V353" i="2"/>
  <c r="P353" i="2" s="1"/>
  <c r="BE353" i="2" s="1"/>
  <c r="BI351" i="2"/>
  <c r="BH351" i="2"/>
  <c r="BG351" i="2"/>
  <c r="BF351" i="2"/>
  <c r="X351" i="2"/>
  <c r="W351" i="2"/>
  <c r="AD351" i="2"/>
  <c r="AB351" i="2"/>
  <c r="Z351" i="2"/>
  <c r="P351" i="2"/>
  <c r="BE351" i="2" s="1"/>
  <c r="V351" i="2"/>
  <c r="BK351" i="2" s="1"/>
  <c r="BI349" i="2"/>
  <c r="BH349" i="2"/>
  <c r="BG349" i="2"/>
  <c r="BF349" i="2"/>
  <c r="X349" i="2"/>
  <c r="W349" i="2"/>
  <c r="AD349" i="2"/>
  <c r="AB349" i="2"/>
  <c r="Z349" i="2"/>
  <c r="V349" i="2"/>
  <c r="P349" i="2" s="1"/>
  <c r="BE349" i="2" s="1"/>
  <c r="BI347" i="2"/>
  <c r="BH347" i="2"/>
  <c r="BG347" i="2"/>
  <c r="BF347" i="2"/>
  <c r="X347" i="2"/>
  <c r="W347" i="2"/>
  <c r="AD347" i="2"/>
  <c r="AB347" i="2"/>
  <c r="Z347" i="2"/>
  <c r="P347" i="2"/>
  <c r="BE347" i="2" s="1"/>
  <c r="V347" i="2"/>
  <c r="BK347" i="2" s="1"/>
  <c r="BI345" i="2"/>
  <c r="BH345" i="2"/>
  <c r="BG345" i="2"/>
  <c r="BF345" i="2"/>
  <c r="X345" i="2"/>
  <c r="W345" i="2"/>
  <c r="AD345" i="2"/>
  <c r="AB345" i="2"/>
  <c r="Z345" i="2"/>
  <c r="V345" i="2"/>
  <c r="P345" i="2" s="1"/>
  <c r="BE345" i="2" s="1"/>
  <c r="BI343" i="2"/>
  <c r="BH343" i="2"/>
  <c r="BG343" i="2"/>
  <c r="BF343" i="2"/>
  <c r="X343" i="2"/>
  <c r="W343" i="2"/>
  <c r="AD343" i="2"/>
  <c r="AB343" i="2"/>
  <c r="Z343" i="2"/>
  <c r="P343" i="2"/>
  <c r="BE343" i="2" s="1"/>
  <c r="V343" i="2"/>
  <c r="BK343" i="2" s="1"/>
  <c r="BI341" i="2"/>
  <c r="BH341" i="2"/>
  <c r="BG341" i="2"/>
  <c r="BF341" i="2"/>
  <c r="X341" i="2"/>
  <c r="W341" i="2"/>
  <c r="AD341" i="2"/>
  <c r="AB341" i="2"/>
  <c r="Z341" i="2"/>
  <c r="V341" i="2"/>
  <c r="P341" i="2" s="1"/>
  <c r="BE341" i="2" s="1"/>
  <c r="BI339" i="2"/>
  <c r="BH339" i="2"/>
  <c r="BG339" i="2"/>
  <c r="BF339" i="2"/>
  <c r="X339" i="2"/>
  <c r="W339" i="2"/>
  <c r="AD339" i="2"/>
  <c r="AB339" i="2"/>
  <c r="Z339" i="2"/>
  <c r="P339" i="2"/>
  <c r="BE339" i="2" s="1"/>
  <c r="V339" i="2"/>
  <c r="BK339" i="2" s="1"/>
  <c r="BI337" i="2"/>
  <c r="BH337" i="2"/>
  <c r="BG337" i="2"/>
  <c r="BF337" i="2"/>
  <c r="X337" i="2"/>
  <c r="W337" i="2"/>
  <c r="AD337" i="2"/>
  <c r="AB337" i="2"/>
  <c r="Z337" i="2"/>
  <c r="V337" i="2"/>
  <c r="P337" i="2" s="1"/>
  <c r="BE337" i="2" s="1"/>
  <c r="BI335" i="2"/>
  <c r="BH335" i="2"/>
  <c r="BG335" i="2"/>
  <c r="BF335" i="2"/>
  <c r="X335" i="2"/>
  <c r="W335" i="2"/>
  <c r="AD335" i="2"/>
  <c r="AB335" i="2"/>
  <c r="Z335" i="2"/>
  <c r="P335" i="2"/>
  <c r="BE335" i="2" s="1"/>
  <c r="V335" i="2"/>
  <c r="BK335" i="2" s="1"/>
  <c r="BI333" i="2"/>
  <c r="BH333" i="2"/>
  <c r="BG333" i="2"/>
  <c r="BF333" i="2"/>
  <c r="X333" i="2"/>
  <c r="W333" i="2"/>
  <c r="AD333" i="2"/>
  <c r="AB333" i="2"/>
  <c r="Z333" i="2"/>
  <c r="V333" i="2"/>
  <c r="P333" i="2" s="1"/>
  <c r="BE333" i="2" s="1"/>
  <c r="BI331" i="2"/>
  <c r="BH331" i="2"/>
  <c r="BG331" i="2"/>
  <c r="BF331" i="2"/>
  <c r="X331" i="2"/>
  <c r="W331" i="2"/>
  <c r="AD331" i="2"/>
  <c r="AB331" i="2"/>
  <c r="Z331" i="2"/>
  <c r="V331" i="2"/>
  <c r="BK331" i="2" s="1"/>
  <c r="BI329" i="2"/>
  <c r="BH329" i="2"/>
  <c r="BG329" i="2"/>
  <c r="BF329" i="2"/>
  <c r="X329" i="2"/>
  <c r="X328" i="2" s="1"/>
  <c r="W329" i="2"/>
  <c r="W328" i="2" s="1"/>
  <c r="AD329" i="2"/>
  <c r="AD328" i="2" s="1"/>
  <c r="AB329" i="2"/>
  <c r="AB328" i="2" s="1"/>
  <c r="Z329" i="2"/>
  <c r="Z328" i="2" s="1"/>
  <c r="P329" i="2"/>
  <c r="BE329" i="2" s="1"/>
  <c r="V329" i="2"/>
  <c r="BK329" i="2" s="1"/>
  <c r="K95" i="2"/>
  <c r="H95" i="2"/>
  <c r="BI326" i="2"/>
  <c r="BH326" i="2"/>
  <c r="BG326" i="2"/>
  <c r="BF326" i="2"/>
  <c r="X326" i="2"/>
  <c r="W326" i="2"/>
  <c r="AD326" i="2"/>
  <c r="AB326" i="2"/>
  <c r="Z326" i="2"/>
  <c r="V326" i="2"/>
  <c r="P326" i="2" s="1"/>
  <c r="BE326" i="2" s="1"/>
  <c r="BI324" i="2"/>
  <c r="BH324" i="2"/>
  <c r="BG324" i="2"/>
  <c r="BF324" i="2"/>
  <c r="X324" i="2"/>
  <c r="W324" i="2"/>
  <c r="AD324" i="2"/>
  <c r="AB324" i="2"/>
  <c r="Z324" i="2"/>
  <c r="V324" i="2"/>
  <c r="BK324" i="2" s="1"/>
  <c r="BI322" i="2"/>
  <c r="BH322" i="2"/>
  <c r="BG322" i="2"/>
  <c r="BF322" i="2"/>
  <c r="X322" i="2"/>
  <c r="W322" i="2"/>
  <c r="AD322" i="2"/>
  <c r="AB322" i="2"/>
  <c r="Z322" i="2"/>
  <c r="V322" i="2"/>
  <c r="P322" i="2" s="1"/>
  <c r="BE322" i="2" s="1"/>
  <c r="BI320" i="2"/>
  <c r="BH320" i="2"/>
  <c r="BG320" i="2"/>
  <c r="BF320" i="2"/>
  <c r="X320" i="2"/>
  <c r="W320" i="2"/>
  <c r="AD320" i="2"/>
  <c r="AB320" i="2"/>
  <c r="Z320" i="2"/>
  <c r="V320" i="2"/>
  <c r="BK320" i="2" s="1"/>
  <c r="BI318" i="2"/>
  <c r="BH318" i="2"/>
  <c r="BG318" i="2"/>
  <c r="BF318" i="2"/>
  <c r="X318" i="2"/>
  <c r="W318" i="2"/>
  <c r="AD318" i="2"/>
  <c r="AB318" i="2"/>
  <c r="Z318" i="2"/>
  <c r="V318" i="2"/>
  <c r="P318" i="2" s="1"/>
  <c r="BE318" i="2" s="1"/>
  <c r="BI316" i="2"/>
  <c r="BH316" i="2"/>
  <c r="BG316" i="2"/>
  <c r="BF316" i="2"/>
  <c r="X316" i="2"/>
  <c r="W316" i="2"/>
  <c r="AD316" i="2"/>
  <c r="AB316" i="2"/>
  <c r="Z316" i="2"/>
  <c r="V316" i="2"/>
  <c r="BK316" i="2" s="1"/>
  <c r="BI314" i="2"/>
  <c r="BH314" i="2"/>
  <c r="BG314" i="2"/>
  <c r="BF314" i="2"/>
  <c r="X314" i="2"/>
  <c r="W314" i="2"/>
  <c r="AD314" i="2"/>
  <c r="AB314" i="2"/>
  <c r="Z314" i="2"/>
  <c r="V314" i="2"/>
  <c r="P314" i="2" s="1"/>
  <c r="BE314" i="2" s="1"/>
  <c r="BI312" i="2"/>
  <c r="BH312" i="2"/>
  <c r="BG312" i="2"/>
  <c r="BF312" i="2"/>
  <c r="X312" i="2"/>
  <c r="W312" i="2"/>
  <c r="AD312" i="2"/>
  <c r="AB312" i="2"/>
  <c r="Z312" i="2"/>
  <c r="V312" i="2"/>
  <c r="BK312" i="2" s="1"/>
  <c r="BI310" i="2"/>
  <c r="BH310" i="2"/>
  <c r="BG310" i="2"/>
  <c r="BF310" i="2"/>
  <c r="X310" i="2"/>
  <c r="W310" i="2"/>
  <c r="AD310" i="2"/>
  <c r="AB310" i="2"/>
  <c r="Z310" i="2"/>
  <c r="V310" i="2"/>
  <c r="P310" i="2" s="1"/>
  <c r="BE310" i="2" s="1"/>
  <c r="BI308" i="2"/>
  <c r="BH308" i="2"/>
  <c r="BG308" i="2"/>
  <c r="BF308" i="2"/>
  <c r="X308" i="2"/>
  <c r="W308" i="2"/>
  <c r="AD308" i="2"/>
  <c r="AB308" i="2"/>
  <c r="Z308" i="2"/>
  <c r="V308" i="2"/>
  <c r="BK308" i="2" s="1"/>
  <c r="BI306" i="2"/>
  <c r="BH306" i="2"/>
  <c r="BG306" i="2"/>
  <c r="BF306" i="2"/>
  <c r="X306" i="2"/>
  <c r="W306" i="2"/>
  <c r="AD306" i="2"/>
  <c r="AB306" i="2"/>
  <c r="Z306" i="2"/>
  <c r="V306" i="2"/>
  <c r="P306" i="2" s="1"/>
  <c r="BE306" i="2" s="1"/>
  <c r="BI304" i="2"/>
  <c r="BH304" i="2"/>
  <c r="BG304" i="2"/>
  <c r="BF304" i="2"/>
  <c r="X304" i="2"/>
  <c r="W304" i="2"/>
  <c r="AD304" i="2"/>
  <c r="AB304" i="2"/>
  <c r="Z304" i="2"/>
  <c r="V304" i="2"/>
  <c r="BK304" i="2" s="1"/>
  <c r="BI302" i="2"/>
  <c r="BH302" i="2"/>
  <c r="BG302" i="2"/>
  <c r="BF302" i="2"/>
  <c r="X302" i="2"/>
  <c r="W302" i="2"/>
  <c r="AD302" i="2"/>
  <c r="AB302" i="2"/>
  <c r="Z302" i="2"/>
  <c r="V302" i="2"/>
  <c r="P302" i="2" s="1"/>
  <c r="BE302" i="2" s="1"/>
  <c r="BI300" i="2"/>
  <c r="BH300" i="2"/>
  <c r="BG300" i="2"/>
  <c r="BF300" i="2"/>
  <c r="X300" i="2"/>
  <c r="W300" i="2"/>
  <c r="AD300" i="2"/>
  <c r="AB300" i="2"/>
  <c r="Z300" i="2"/>
  <c r="V300" i="2"/>
  <c r="BK300" i="2" s="1"/>
  <c r="BI298" i="2"/>
  <c r="BH298" i="2"/>
  <c r="BG298" i="2"/>
  <c r="BF298" i="2"/>
  <c r="X298" i="2"/>
  <c r="W298" i="2"/>
  <c r="AD298" i="2"/>
  <c r="AB298" i="2"/>
  <c r="Z298" i="2"/>
  <c r="V298" i="2"/>
  <c r="P298" i="2" s="1"/>
  <c r="BE298" i="2" s="1"/>
  <c r="BI296" i="2"/>
  <c r="BH296" i="2"/>
  <c r="BG296" i="2"/>
  <c r="BF296" i="2"/>
  <c r="X296" i="2"/>
  <c r="W296" i="2"/>
  <c r="AD296" i="2"/>
  <c r="AB296" i="2"/>
  <c r="Z296" i="2"/>
  <c r="V296" i="2"/>
  <c r="BK296" i="2" s="1"/>
  <c r="BI294" i="2"/>
  <c r="BH294" i="2"/>
  <c r="BG294" i="2"/>
  <c r="BF294" i="2"/>
  <c r="X294" i="2"/>
  <c r="W294" i="2"/>
  <c r="AD294" i="2"/>
  <c r="AB294" i="2"/>
  <c r="Z294" i="2"/>
  <c r="V294" i="2"/>
  <c r="P294" i="2" s="1"/>
  <c r="BE294" i="2" s="1"/>
  <c r="BI292" i="2"/>
  <c r="BH292" i="2"/>
  <c r="BG292" i="2"/>
  <c r="BF292" i="2"/>
  <c r="X292" i="2"/>
  <c r="W292" i="2"/>
  <c r="AD292" i="2"/>
  <c r="AB292" i="2"/>
  <c r="Z292" i="2"/>
  <c r="V292" i="2"/>
  <c r="BK292" i="2" s="1"/>
  <c r="BI290" i="2"/>
  <c r="BH290" i="2"/>
  <c r="BG290" i="2"/>
  <c r="BF290" i="2"/>
  <c r="X290" i="2"/>
  <c r="X289" i="2" s="1"/>
  <c r="W290" i="2"/>
  <c r="W289" i="2" s="1"/>
  <c r="AD290" i="2"/>
  <c r="AD289" i="2" s="1"/>
  <c r="AB290" i="2"/>
  <c r="AB289" i="2" s="1"/>
  <c r="Z290" i="2"/>
  <c r="Z289" i="2" s="1"/>
  <c r="P290" i="2"/>
  <c r="BE290" i="2" s="1"/>
  <c r="V290" i="2"/>
  <c r="BK290" i="2" s="1"/>
  <c r="K94" i="2"/>
  <c r="H94" i="2"/>
  <c r="BI287" i="2"/>
  <c r="BH287" i="2"/>
  <c r="BG287" i="2"/>
  <c r="BF287" i="2"/>
  <c r="X287" i="2"/>
  <c r="W287" i="2"/>
  <c r="AD287" i="2"/>
  <c r="AB287" i="2"/>
  <c r="Z287" i="2"/>
  <c r="V287" i="2"/>
  <c r="P287" i="2" s="1"/>
  <c r="BE287" i="2" s="1"/>
  <c r="BI285" i="2"/>
  <c r="BH285" i="2"/>
  <c r="BG285" i="2"/>
  <c r="BF285" i="2"/>
  <c r="X285" i="2"/>
  <c r="W285" i="2"/>
  <c r="AD285" i="2"/>
  <c r="AB285" i="2"/>
  <c r="Z285" i="2"/>
  <c r="V285" i="2"/>
  <c r="BK285" i="2" s="1"/>
  <c r="BI283" i="2"/>
  <c r="BH283" i="2"/>
  <c r="BG283" i="2"/>
  <c r="BF283" i="2"/>
  <c r="X283" i="2"/>
  <c r="W283" i="2"/>
  <c r="AD283" i="2"/>
  <c r="AB283" i="2"/>
  <c r="Z283" i="2"/>
  <c r="V283" i="2"/>
  <c r="P283" i="2" s="1"/>
  <c r="BE283" i="2" s="1"/>
  <c r="BI281" i="2"/>
  <c r="BH281" i="2"/>
  <c r="BG281" i="2"/>
  <c r="BF281" i="2"/>
  <c r="X281" i="2"/>
  <c r="W281" i="2"/>
  <c r="AD281" i="2"/>
  <c r="AB281" i="2"/>
  <c r="Z281" i="2"/>
  <c r="V281" i="2"/>
  <c r="BK281" i="2" s="1"/>
  <c r="BI279" i="2"/>
  <c r="BH279" i="2"/>
  <c r="BG279" i="2"/>
  <c r="BF279" i="2"/>
  <c r="X279" i="2"/>
  <c r="W279" i="2"/>
  <c r="AD279" i="2"/>
  <c r="AB279" i="2"/>
  <c r="Z279" i="2"/>
  <c r="V279" i="2"/>
  <c r="P279" i="2" s="1"/>
  <c r="BE279" i="2" s="1"/>
  <c r="BI277" i="2"/>
  <c r="BH277" i="2"/>
  <c r="BG277" i="2"/>
  <c r="BF277" i="2"/>
  <c r="X277" i="2"/>
  <c r="W277" i="2"/>
  <c r="AD277" i="2"/>
  <c r="AB277" i="2"/>
  <c r="Z277" i="2"/>
  <c r="V277" i="2"/>
  <c r="BK277" i="2" s="1"/>
  <c r="BI275" i="2"/>
  <c r="BH275" i="2"/>
  <c r="BG275" i="2"/>
  <c r="BF275" i="2"/>
  <c r="X275" i="2"/>
  <c r="W275" i="2"/>
  <c r="AD275" i="2"/>
  <c r="AB275" i="2"/>
  <c r="Z275" i="2"/>
  <c r="V275" i="2"/>
  <c r="P275" i="2" s="1"/>
  <c r="BE275" i="2" s="1"/>
  <c r="BI273" i="2"/>
  <c r="BH273" i="2"/>
  <c r="BG273" i="2"/>
  <c r="BF273" i="2"/>
  <c r="X273" i="2"/>
  <c r="W273" i="2"/>
  <c r="AD273" i="2"/>
  <c r="AB273" i="2"/>
  <c r="Z273" i="2"/>
  <c r="V273" i="2"/>
  <c r="BK273" i="2" s="1"/>
  <c r="BI271" i="2"/>
  <c r="BH271" i="2"/>
  <c r="BG271" i="2"/>
  <c r="BF271" i="2"/>
  <c r="X271" i="2"/>
  <c r="W271" i="2"/>
  <c r="AD271" i="2"/>
  <c r="AB271" i="2"/>
  <c r="Z271" i="2"/>
  <c r="V271" i="2"/>
  <c r="P271" i="2" s="1"/>
  <c r="BE271" i="2" s="1"/>
  <c r="BI269" i="2"/>
  <c r="BH269" i="2"/>
  <c r="BG269" i="2"/>
  <c r="BF269" i="2"/>
  <c r="X269" i="2"/>
  <c r="W269" i="2"/>
  <c r="AD269" i="2"/>
  <c r="AB269" i="2"/>
  <c r="Z269" i="2"/>
  <c r="V269" i="2"/>
  <c r="BK269" i="2" s="1"/>
  <c r="BI267" i="2"/>
  <c r="BH267" i="2"/>
  <c r="BG267" i="2"/>
  <c r="BF267" i="2"/>
  <c r="X267" i="2"/>
  <c r="W267" i="2"/>
  <c r="AD267" i="2"/>
  <c r="AB267" i="2"/>
  <c r="Z267" i="2"/>
  <c r="V267" i="2"/>
  <c r="P267" i="2" s="1"/>
  <c r="BE267" i="2" s="1"/>
  <c r="BI265" i="2"/>
  <c r="BH265" i="2"/>
  <c r="BG265" i="2"/>
  <c r="BF265" i="2"/>
  <c r="X265" i="2"/>
  <c r="W265" i="2"/>
  <c r="AD265" i="2"/>
  <c r="AB265" i="2"/>
  <c r="Z265" i="2"/>
  <c r="V265" i="2"/>
  <c r="BK265" i="2" s="1"/>
  <c r="BI263" i="2"/>
  <c r="BH263" i="2"/>
  <c r="BG263" i="2"/>
  <c r="BF263" i="2"/>
  <c r="X263" i="2"/>
  <c r="W263" i="2"/>
  <c r="AD263" i="2"/>
  <c r="AB263" i="2"/>
  <c r="Z263" i="2"/>
  <c r="V263" i="2"/>
  <c r="P263" i="2" s="1"/>
  <c r="BE263" i="2" s="1"/>
  <c r="BI261" i="2"/>
  <c r="BH261" i="2"/>
  <c r="BG261" i="2"/>
  <c r="BF261" i="2"/>
  <c r="X261" i="2"/>
  <c r="W261" i="2"/>
  <c r="AD261" i="2"/>
  <c r="AB261" i="2"/>
  <c r="Z261" i="2"/>
  <c r="V261" i="2"/>
  <c r="BK261" i="2" s="1"/>
  <c r="BI259" i="2"/>
  <c r="BH259" i="2"/>
  <c r="BG259" i="2"/>
  <c r="BF259" i="2"/>
  <c r="X259" i="2"/>
  <c r="W259" i="2"/>
  <c r="AD259" i="2"/>
  <c r="AB259" i="2"/>
  <c r="Z259" i="2"/>
  <c r="V259" i="2"/>
  <c r="P259" i="2" s="1"/>
  <c r="BE259" i="2" s="1"/>
  <c r="BI257" i="2"/>
  <c r="BH257" i="2"/>
  <c r="BG257" i="2"/>
  <c r="BF257" i="2"/>
  <c r="X257" i="2"/>
  <c r="W257" i="2"/>
  <c r="AD257" i="2"/>
  <c r="AB257" i="2"/>
  <c r="Z257" i="2"/>
  <c r="V257" i="2"/>
  <c r="BK257" i="2" s="1"/>
  <c r="BI255" i="2"/>
  <c r="BH255" i="2"/>
  <c r="BG255" i="2"/>
  <c r="BF255" i="2"/>
  <c r="X255" i="2"/>
  <c r="W255" i="2"/>
  <c r="AD255" i="2"/>
  <c r="AB255" i="2"/>
  <c r="Z255" i="2"/>
  <c r="V255" i="2"/>
  <c r="P255" i="2" s="1"/>
  <c r="BE255" i="2" s="1"/>
  <c r="BI253" i="2"/>
  <c r="BH253" i="2"/>
  <c r="BG253" i="2"/>
  <c r="BF253" i="2"/>
  <c r="X253" i="2"/>
  <c r="W253" i="2"/>
  <c r="AD253" i="2"/>
  <c r="AB253" i="2"/>
  <c r="Z253" i="2"/>
  <c r="V253" i="2"/>
  <c r="BK253" i="2" s="1"/>
  <c r="BI251" i="2"/>
  <c r="BH251" i="2"/>
  <c r="BG251" i="2"/>
  <c r="BF251" i="2"/>
  <c r="X251" i="2"/>
  <c r="W251" i="2"/>
  <c r="AD251" i="2"/>
  <c r="AB251" i="2"/>
  <c r="Z251" i="2"/>
  <c r="V251" i="2"/>
  <c r="P251" i="2" s="1"/>
  <c r="BE251" i="2" s="1"/>
  <c r="BI249" i="2"/>
  <c r="BH249" i="2"/>
  <c r="BG249" i="2"/>
  <c r="BF249" i="2"/>
  <c r="X249" i="2"/>
  <c r="W249" i="2"/>
  <c r="AD249" i="2"/>
  <c r="AB249" i="2"/>
  <c r="Z249" i="2"/>
  <c r="V249" i="2"/>
  <c r="BK249" i="2" s="1"/>
  <c r="BI247" i="2"/>
  <c r="BH247" i="2"/>
  <c r="BG247" i="2"/>
  <c r="BF247" i="2"/>
  <c r="X247" i="2"/>
  <c r="W247" i="2"/>
  <c r="AD247" i="2"/>
  <c r="AB247" i="2"/>
  <c r="Z247" i="2"/>
  <c r="V247" i="2"/>
  <c r="P247" i="2" s="1"/>
  <c r="BE247" i="2" s="1"/>
  <c r="BI245" i="2"/>
  <c r="BH245" i="2"/>
  <c r="BG245" i="2"/>
  <c r="BF245" i="2"/>
  <c r="X245" i="2"/>
  <c r="W245" i="2"/>
  <c r="AD245" i="2"/>
  <c r="AB245" i="2"/>
  <c r="Z245" i="2"/>
  <c r="V245" i="2"/>
  <c r="BK245" i="2" s="1"/>
  <c r="BI243" i="2"/>
  <c r="BH243" i="2"/>
  <c r="BG243" i="2"/>
  <c r="BF243" i="2"/>
  <c r="X243" i="2"/>
  <c r="W243" i="2"/>
  <c r="AD243" i="2"/>
  <c r="AB243" i="2"/>
  <c r="Z243" i="2"/>
  <c r="V243" i="2"/>
  <c r="P243" i="2" s="1"/>
  <c r="BE243" i="2" s="1"/>
  <c r="BI241" i="2"/>
  <c r="BH241" i="2"/>
  <c r="BG241" i="2"/>
  <c r="BF241" i="2"/>
  <c r="X241" i="2"/>
  <c r="W241" i="2"/>
  <c r="AD241" i="2"/>
  <c r="AB241" i="2"/>
  <c r="Z241" i="2"/>
  <c r="BK241" i="2"/>
  <c r="V241" i="2"/>
  <c r="P241" i="2" s="1"/>
  <c r="BE241" i="2" s="1"/>
  <c r="BI239" i="2"/>
  <c r="BH239" i="2"/>
  <c r="BG239" i="2"/>
  <c r="BF239" i="2"/>
  <c r="X239" i="2"/>
  <c r="W239" i="2"/>
  <c r="AD239" i="2"/>
  <c r="AB239" i="2"/>
  <c r="Z239" i="2"/>
  <c r="V239" i="2"/>
  <c r="P239" i="2" s="1"/>
  <c r="BE239" i="2" s="1"/>
  <c r="BI237" i="2"/>
  <c r="BH237" i="2"/>
  <c r="BG237" i="2"/>
  <c r="BF237" i="2"/>
  <c r="X237" i="2"/>
  <c r="W237" i="2"/>
  <c r="AD237" i="2"/>
  <c r="AB237" i="2"/>
  <c r="Z237" i="2"/>
  <c r="P237" i="2"/>
  <c r="BE237" i="2" s="1"/>
  <c r="V237" i="2"/>
  <c r="BK237" i="2" s="1"/>
  <c r="BI235" i="2"/>
  <c r="BH235" i="2"/>
  <c r="BG235" i="2"/>
  <c r="BF235" i="2"/>
  <c r="X235" i="2"/>
  <c r="W235" i="2"/>
  <c r="AD235" i="2"/>
  <c r="AB235" i="2"/>
  <c r="Z235" i="2"/>
  <c r="V235" i="2"/>
  <c r="P235" i="2" s="1"/>
  <c r="BE235" i="2" s="1"/>
  <c r="BI233" i="2"/>
  <c r="BH233" i="2"/>
  <c r="BG233" i="2"/>
  <c r="BF233" i="2"/>
  <c r="X233" i="2"/>
  <c r="W233" i="2"/>
  <c r="AD233" i="2"/>
  <c r="AB233" i="2"/>
  <c r="Z233" i="2"/>
  <c r="P233" i="2"/>
  <c r="BE233" i="2" s="1"/>
  <c r="V233" i="2"/>
  <c r="BK233" i="2" s="1"/>
  <c r="BI231" i="2"/>
  <c r="BH231" i="2"/>
  <c r="BG231" i="2"/>
  <c r="BF231" i="2"/>
  <c r="X231" i="2"/>
  <c r="W231" i="2"/>
  <c r="AD231" i="2"/>
  <c r="AB231" i="2"/>
  <c r="Z231" i="2"/>
  <c r="V231" i="2"/>
  <c r="P231" i="2" s="1"/>
  <c r="BE231" i="2" s="1"/>
  <c r="BI229" i="2"/>
  <c r="BH229" i="2"/>
  <c r="BG229" i="2"/>
  <c r="BF229" i="2"/>
  <c r="X229" i="2"/>
  <c r="W229" i="2"/>
  <c r="AD229" i="2"/>
  <c r="AB229" i="2"/>
  <c r="Z229" i="2"/>
  <c r="P229" i="2"/>
  <c r="BE229" i="2" s="1"/>
  <c r="V229" i="2"/>
  <c r="BK229" i="2" s="1"/>
  <c r="BI227" i="2"/>
  <c r="BH227" i="2"/>
  <c r="BG227" i="2"/>
  <c r="BF227" i="2"/>
  <c r="X227" i="2"/>
  <c r="W227" i="2"/>
  <c r="AD227" i="2"/>
  <c r="AB227" i="2"/>
  <c r="Z227" i="2"/>
  <c r="V227" i="2"/>
  <c r="P227" i="2" s="1"/>
  <c r="BE227" i="2" s="1"/>
  <c r="BI225" i="2"/>
  <c r="BH225" i="2"/>
  <c r="BG225" i="2"/>
  <c r="BF225" i="2"/>
  <c r="X225" i="2"/>
  <c r="W225" i="2"/>
  <c r="AD225" i="2"/>
  <c r="AB225" i="2"/>
  <c r="Z225" i="2"/>
  <c r="P225" i="2"/>
  <c r="BE225" i="2" s="1"/>
  <c r="V225" i="2"/>
  <c r="BK225" i="2" s="1"/>
  <c r="BI223" i="2"/>
  <c r="BH223" i="2"/>
  <c r="BG223" i="2"/>
  <c r="BF223" i="2"/>
  <c r="X223" i="2"/>
  <c r="W223" i="2"/>
  <c r="AD223" i="2"/>
  <c r="AB223" i="2"/>
  <c r="Z223" i="2"/>
  <c r="V223" i="2"/>
  <c r="P223" i="2" s="1"/>
  <c r="BE223" i="2" s="1"/>
  <c r="BI221" i="2"/>
  <c r="BH221" i="2"/>
  <c r="BG221" i="2"/>
  <c r="BF221" i="2"/>
  <c r="X221" i="2"/>
  <c r="W221" i="2"/>
  <c r="AD221" i="2"/>
  <c r="AB221" i="2"/>
  <c r="Z221" i="2"/>
  <c r="P221" i="2"/>
  <c r="BE221" i="2" s="1"/>
  <c r="V221" i="2"/>
  <c r="BK221" i="2" s="1"/>
  <c r="BI219" i="2"/>
  <c r="BH219" i="2"/>
  <c r="BG219" i="2"/>
  <c r="BF219" i="2"/>
  <c r="X219" i="2"/>
  <c r="W219" i="2"/>
  <c r="AD219" i="2"/>
  <c r="AB219" i="2"/>
  <c r="Z219" i="2"/>
  <c r="V219" i="2"/>
  <c r="P219" i="2" s="1"/>
  <c r="BE219" i="2" s="1"/>
  <c r="BI217" i="2"/>
  <c r="BH217" i="2"/>
  <c r="BG217" i="2"/>
  <c r="BF217" i="2"/>
  <c r="X217" i="2"/>
  <c r="W217" i="2"/>
  <c r="AD217" i="2"/>
  <c r="AB217" i="2"/>
  <c r="Z217" i="2"/>
  <c r="P217" i="2"/>
  <c r="BE217" i="2" s="1"/>
  <c r="V217" i="2"/>
  <c r="BK217" i="2" s="1"/>
  <c r="BI215" i="2"/>
  <c r="BH215" i="2"/>
  <c r="BG215" i="2"/>
  <c r="BF215" i="2"/>
  <c r="X215" i="2"/>
  <c r="W215" i="2"/>
  <c r="AD215" i="2"/>
  <c r="AB215" i="2"/>
  <c r="Z215" i="2"/>
  <c r="V215" i="2"/>
  <c r="P215" i="2" s="1"/>
  <c r="BE215" i="2" s="1"/>
  <c r="BI213" i="2"/>
  <c r="BH213" i="2"/>
  <c r="BG213" i="2"/>
  <c r="BF213" i="2"/>
  <c r="X213" i="2"/>
  <c r="X212" i="2" s="1"/>
  <c r="W213" i="2"/>
  <c r="W212" i="2" s="1"/>
  <c r="AD213" i="2"/>
  <c r="AD212" i="2" s="1"/>
  <c r="AB213" i="2"/>
  <c r="AB212" i="2" s="1"/>
  <c r="Z213" i="2"/>
  <c r="Z212" i="2" s="1"/>
  <c r="P213" i="2"/>
  <c r="BE213" i="2" s="1"/>
  <c r="V213" i="2"/>
  <c r="BK213" i="2" s="1"/>
  <c r="K93" i="2"/>
  <c r="H93" i="2"/>
  <c r="BI210" i="2"/>
  <c r="BH210" i="2"/>
  <c r="BG210" i="2"/>
  <c r="BF210" i="2"/>
  <c r="X210" i="2"/>
  <c r="W210" i="2"/>
  <c r="AD210" i="2"/>
  <c r="AB210" i="2"/>
  <c r="Z210" i="2"/>
  <c r="V210" i="2"/>
  <c r="BK210" i="2" s="1"/>
  <c r="BI208" i="2"/>
  <c r="BH208" i="2"/>
  <c r="BG208" i="2"/>
  <c r="BF208" i="2"/>
  <c r="X208" i="2"/>
  <c r="W208" i="2"/>
  <c r="AD208" i="2"/>
  <c r="AB208" i="2"/>
  <c r="Z208" i="2"/>
  <c r="V208" i="2"/>
  <c r="P208" i="2" s="1"/>
  <c r="BE208" i="2" s="1"/>
  <c r="BI206" i="2"/>
  <c r="BH206" i="2"/>
  <c r="BG206" i="2"/>
  <c r="BF206" i="2"/>
  <c r="X206" i="2"/>
  <c r="W206" i="2"/>
  <c r="AD206" i="2"/>
  <c r="AB206" i="2"/>
  <c r="Z206" i="2"/>
  <c r="P206" i="2"/>
  <c r="BE206" i="2" s="1"/>
  <c r="V206" i="2"/>
  <c r="BK206" i="2" s="1"/>
  <c r="BI204" i="2"/>
  <c r="BH204" i="2"/>
  <c r="BG204" i="2"/>
  <c r="BF204" i="2"/>
  <c r="X204" i="2"/>
  <c r="W204" i="2"/>
  <c r="AD204" i="2"/>
  <c r="AB204" i="2"/>
  <c r="Z204" i="2"/>
  <c r="V204" i="2"/>
  <c r="P204" i="2" s="1"/>
  <c r="BE204" i="2" s="1"/>
  <c r="BI202" i="2"/>
  <c r="BH202" i="2"/>
  <c r="BG202" i="2"/>
  <c r="BF202" i="2"/>
  <c r="X202" i="2"/>
  <c r="W202" i="2"/>
  <c r="AD202" i="2"/>
  <c r="AB202" i="2"/>
  <c r="Z202" i="2"/>
  <c r="V202" i="2"/>
  <c r="BK202" i="2" s="1"/>
  <c r="BI200" i="2"/>
  <c r="BH200" i="2"/>
  <c r="BG200" i="2"/>
  <c r="BF200" i="2"/>
  <c r="X200" i="2"/>
  <c r="W200" i="2"/>
  <c r="AD200" i="2"/>
  <c r="AB200" i="2"/>
  <c r="Z200" i="2"/>
  <c r="V200" i="2"/>
  <c r="P200" i="2" s="1"/>
  <c r="BE200" i="2" s="1"/>
  <c r="BI198" i="2"/>
  <c r="BH198" i="2"/>
  <c r="BG198" i="2"/>
  <c r="BF198" i="2"/>
  <c r="X198" i="2"/>
  <c r="W198" i="2"/>
  <c r="AD198" i="2"/>
  <c r="AB198" i="2"/>
  <c r="Z198" i="2"/>
  <c r="V198" i="2"/>
  <c r="BK198" i="2" s="1"/>
  <c r="BI196" i="2"/>
  <c r="BH196" i="2"/>
  <c r="BG196" i="2"/>
  <c r="BF196" i="2"/>
  <c r="X196" i="2"/>
  <c r="W196" i="2"/>
  <c r="AD196" i="2"/>
  <c r="AB196" i="2"/>
  <c r="Z196" i="2"/>
  <c r="V196" i="2"/>
  <c r="P196" i="2" s="1"/>
  <c r="BE196" i="2" s="1"/>
  <c r="BI194" i="2"/>
  <c r="BH194" i="2"/>
  <c r="BG194" i="2"/>
  <c r="BF194" i="2"/>
  <c r="X194" i="2"/>
  <c r="W194" i="2"/>
  <c r="AD194" i="2"/>
  <c r="AB194" i="2"/>
  <c r="Z194" i="2"/>
  <c r="V194" i="2"/>
  <c r="BK194" i="2" s="1"/>
  <c r="BI192" i="2"/>
  <c r="BH192" i="2"/>
  <c r="BG192" i="2"/>
  <c r="BF192" i="2"/>
  <c r="X192" i="2"/>
  <c r="W192" i="2"/>
  <c r="AD192" i="2"/>
  <c r="AB192" i="2"/>
  <c r="Z192" i="2"/>
  <c r="V192" i="2"/>
  <c r="P192" i="2" s="1"/>
  <c r="BE192" i="2" s="1"/>
  <c r="BI190" i="2"/>
  <c r="BH190" i="2"/>
  <c r="BG190" i="2"/>
  <c r="BF190" i="2"/>
  <c r="X190" i="2"/>
  <c r="W190" i="2"/>
  <c r="AD190" i="2"/>
  <c r="AB190" i="2"/>
  <c r="Z190" i="2"/>
  <c r="P190" i="2"/>
  <c r="BE190" i="2" s="1"/>
  <c r="V190" i="2"/>
  <c r="BK190" i="2" s="1"/>
  <c r="BI188" i="2"/>
  <c r="BH188" i="2"/>
  <c r="BG188" i="2"/>
  <c r="BF188" i="2"/>
  <c r="X188" i="2"/>
  <c r="W188" i="2"/>
  <c r="AD188" i="2"/>
  <c r="AB188" i="2"/>
  <c r="Z188" i="2"/>
  <c r="V188" i="2"/>
  <c r="P188" i="2" s="1"/>
  <c r="BE188" i="2" s="1"/>
  <c r="BI186" i="2"/>
  <c r="BH186" i="2"/>
  <c r="BG186" i="2"/>
  <c r="BF186" i="2"/>
  <c r="X186" i="2"/>
  <c r="W186" i="2"/>
  <c r="AD186" i="2"/>
  <c r="AB186" i="2"/>
  <c r="Z186" i="2"/>
  <c r="V186" i="2"/>
  <c r="BK186" i="2" s="1"/>
  <c r="BI184" i="2"/>
  <c r="BH184" i="2"/>
  <c r="BG184" i="2"/>
  <c r="BF184" i="2"/>
  <c r="X184" i="2"/>
  <c r="W184" i="2"/>
  <c r="AD184" i="2"/>
  <c r="AB184" i="2"/>
  <c r="Z184" i="2"/>
  <c r="V184" i="2"/>
  <c r="P184" i="2" s="1"/>
  <c r="BE184" i="2" s="1"/>
  <c r="BI182" i="2"/>
  <c r="BH182" i="2"/>
  <c r="BG182" i="2"/>
  <c r="BF182" i="2"/>
  <c r="X182" i="2"/>
  <c r="W182" i="2"/>
  <c r="AD182" i="2"/>
  <c r="AB182" i="2"/>
  <c r="Z182" i="2"/>
  <c r="V182" i="2"/>
  <c r="BK182" i="2" s="1"/>
  <c r="BI180" i="2"/>
  <c r="BH180" i="2"/>
  <c r="BG180" i="2"/>
  <c r="BF180" i="2"/>
  <c r="X180" i="2"/>
  <c r="W180" i="2"/>
  <c r="AD180" i="2"/>
  <c r="AB180" i="2"/>
  <c r="Z180" i="2"/>
  <c r="V180" i="2"/>
  <c r="P180" i="2" s="1"/>
  <c r="BE180" i="2" s="1"/>
  <c r="BI178" i="2"/>
  <c r="BH178" i="2"/>
  <c r="BG178" i="2"/>
  <c r="BF178" i="2"/>
  <c r="X178" i="2"/>
  <c r="W178" i="2"/>
  <c r="AD178" i="2"/>
  <c r="AB178" i="2"/>
  <c r="Z178" i="2"/>
  <c r="V178" i="2"/>
  <c r="BK178" i="2" s="1"/>
  <c r="BI176" i="2"/>
  <c r="BH176" i="2"/>
  <c r="BG176" i="2"/>
  <c r="BF176" i="2"/>
  <c r="X176" i="2"/>
  <c r="W176" i="2"/>
  <c r="AD176" i="2"/>
  <c r="AB176" i="2"/>
  <c r="Z176" i="2"/>
  <c r="V176" i="2"/>
  <c r="P176" i="2" s="1"/>
  <c r="BE176" i="2" s="1"/>
  <c r="BI174" i="2"/>
  <c r="BH174" i="2"/>
  <c r="BG174" i="2"/>
  <c r="BF174" i="2"/>
  <c r="X174" i="2"/>
  <c r="W174" i="2"/>
  <c r="AD174" i="2"/>
  <c r="AB174" i="2"/>
  <c r="Z174" i="2"/>
  <c r="V174" i="2"/>
  <c r="BK174" i="2" s="1"/>
  <c r="BI172" i="2"/>
  <c r="BH172" i="2"/>
  <c r="BG172" i="2"/>
  <c r="BF172" i="2"/>
  <c r="X172" i="2"/>
  <c r="W172" i="2"/>
  <c r="AD172" i="2"/>
  <c r="AB172" i="2"/>
  <c r="Z172" i="2"/>
  <c r="V172" i="2"/>
  <c r="P172" i="2" s="1"/>
  <c r="BE172" i="2" s="1"/>
  <c r="BI170" i="2"/>
  <c r="BH170" i="2"/>
  <c r="BG170" i="2"/>
  <c r="BF170" i="2"/>
  <c r="X170" i="2"/>
  <c r="W170" i="2"/>
  <c r="AD170" i="2"/>
  <c r="AB170" i="2"/>
  <c r="Z170" i="2"/>
  <c r="V170" i="2"/>
  <c r="BK170" i="2" s="1"/>
  <c r="BI168" i="2"/>
  <c r="BH168" i="2"/>
  <c r="BG168" i="2"/>
  <c r="BF168" i="2"/>
  <c r="X168" i="2"/>
  <c r="W168" i="2"/>
  <c r="AD168" i="2"/>
  <c r="AB168" i="2"/>
  <c r="Z168" i="2"/>
  <c r="V168" i="2"/>
  <c r="P168" i="2" s="1"/>
  <c r="BE168" i="2" s="1"/>
  <c r="BI166" i="2"/>
  <c r="BH166" i="2"/>
  <c r="BG166" i="2"/>
  <c r="BF166" i="2"/>
  <c r="X166" i="2"/>
  <c r="W166" i="2"/>
  <c r="AD166" i="2"/>
  <c r="AB166" i="2"/>
  <c r="Z166" i="2"/>
  <c r="V166" i="2"/>
  <c r="BK166" i="2" s="1"/>
  <c r="BI164" i="2"/>
  <c r="BH164" i="2"/>
  <c r="BG164" i="2"/>
  <c r="BF164" i="2"/>
  <c r="X164" i="2"/>
  <c r="W164" i="2"/>
  <c r="AD164" i="2"/>
  <c r="AB164" i="2"/>
  <c r="Z164" i="2"/>
  <c r="V164" i="2"/>
  <c r="P164" i="2" s="1"/>
  <c r="BE164" i="2" s="1"/>
  <c r="BI162" i="2"/>
  <c r="BH162" i="2"/>
  <c r="BG162" i="2"/>
  <c r="BF162" i="2"/>
  <c r="X162" i="2"/>
  <c r="X161" i="2" s="1"/>
  <c r="W162" i="2"/>
  <c r="W161" i="2" s="1"/>
  <c r="AD162" i="2"/>
  <c r="AD161" i="2" s="1"/>
  <c r="AB162" i="2"/>
  <c r="AB161" i="2" s="1"/>
  <c r="Z162" i="2"/>
  <c r="Z161" i="2" s="1"/>
  <c r="P162" i="2"/>
  <c r="BE162" i="2" s="1"/>
  <c r="V162" i="2"/>
  <c r="BK162" i="2" s="1"/>
  <c r="K92" i="2"/>
  <c r="H92" i="2"/>
  <c r="BI159" i="2"/>
  <c r="BH159" i="2"/>
  <c r="BG159" i="2"/>
  <c r="BF159" i="2"/>
  <c r="X159" i="2"/>
  <c r="W159" i="2"/>
  <c r="AD159" i="2"/>
  <c r="AB159" i="2"/>
  <c r="Z159" i="2"/>
  <c r="V159" i="2"/>
  <c r="BK159" i="2" s="1"/>
  <c r="BI157" i="2"/>
  <c r="BH157" i="2"/>
  <c r="BG157" i="2"/>
  <c r="BF157" i="2"/>
  <c r="X157" i="2"/>
  <c r="W157" i="2"/>
  <c r="AD157" i="2"/>
  <c r="AB157" i="2"/>
  <c r="Z157" i="2"/>
  <c r="V157" i="2"/>
  <c r="P157" i="2" s="1"/>
  <c r="BE157" i="2" s="1"/>
  <c r="BI155" i="2"/>
  <c r="BH155" i="2"/>
  <c r="BG155" i="2"/>
  <c r="BF155" i="2"/>
  <c r="X155" i="2"/>
  <c r="W155" i="2"/>
  <c r="AD155" i="2"/>
  <c r="AB155" i="2"/>
  <c r="Z155" i="2"/>
  <c r="V155" i="2"/>
  <c r="BK155" i="2" s="1"/>
  <c r="BI153" i="2"/>
  <c r="BH153" i="2"/>
  <c r="BG153" i="2"/>
  <c r="BF153" i="2"/>
  <c r="X153" i="2"/>
  <c r="W153" i="2"/>
  <c r="AD153" i="2"/>
  <c r="AB153" i="2"/>
  <c r="Z153" i="2"/>
  <c r="V153" i="2"/>
  <c r="P153" i="2" s="1"/>
  <c r="BE153" i="2" s="1"/>
  <c r="BI151" i="2"/>
  <c r="BH151" i="2"/>
  <c r="BG151" i="2"/>
  <c r="BF151" i="2"/>
  <c r="X151" i="2"/>
  <c r="W151" i="2"/>
  <c r="AD151" i="2"/>
  <c r="AB151" i="2"/>
  <c r="Z151" i="2"/>
  <c r="V151" i="2"/>
  <c r="BK151" i="2" s="1"/>
  <c r="BI149" i="2"/>
  <c r="BH149" i="2"/>
  <c r="BG149" i="2"/>
  <c r="BF149" i="2"/>
  <c r="X149" i="2"/>
  <c r="W149" i="2"/>
  <c r="AD149" i="2"/>
  <c r="AB149" i="2"/>
  <c r="Z149" i="2"/>
  <c r="V149" i="2"/>
  <c r="P149" i="2" s="1"/>
  <c r="BE149" i="2" s="1"/>
  <c r="BI147" i="2"/>
  <c r="BH147" i="2"/>
  <c r="BG147" i="2"/>
  <c r="BF147" i="2"/>
  <c r="X147" i="2"/>
  <c r="W147" i="2"/>
  <c r="AD147" i="2"/>
  <c r="AB147" i="2"/>
  <c r="Z147" i="2"/>
  <c r="V147" i="2"/>
  <c r="BK147" i="2" s="1"/>
  <c r="BI145" i="2"/>
  <c r="BH145" i="2"/>
  <c r="BG145" i="2"/>
  <c r="BF145" i="2"/>
  <c r="X145" i="2"/>
  <c r="W145" i="2"/>
  <c r="AD145" i="2"/>
  <c r="AB145" i="2"/>
  <c r="Z145" i="2"/>
  <c r="V145" i="2"/>
  <c r="P145" i="2" s="1"/>
  <c r="BE145" i="2" s="1"/>
  <c r="BI143" i="2"/>
  <c r="BH143" i="2"/>
  <c r="BG143" i="2"/>
  <c r="BF143" i="2"/>
  <c r="X143" i="2"/>
  <c r="W143" i="2"/>
  <c r="AD143" i="2"/>
  <c r="AB143" i="2"/>
  <c r="Z143" i="2"/>
  <c r="V143" i="2"/>
  <c r="BK143" i="2" s="1"/>
  <c r="BI141" i="2"/>
  <c r="BH141" i="2"/>
  <c r="BG141" i="2"/>
  <c r="BF141" i="2"/>
  <c r="X141" i="2"/>
  <c r="W141" i="2"/>
  <c r="AD141" i="2"/>
  <c r="AB141" i="2"/>
  <c r="Z141" i="2"/>
  <c r="V141" i="2"/>
  <c r="P141" i="2" s="1"/>
  <c r="BE141" i="2" s="1"/>
  <c r="BI139" i="2"/>
  <c r="BH139" i="2"/>
  <c r="BG139" i="2"/>
  <c r="BF139" i="2"/>
  <c r="X139" i="2"/>
  <c r="W139" i="2"/>
  <c r="AD139" i="2"/>
  <c r="AB139" i="2"/>
  <c r="Z139" i="2"/>
  <c r="V139" i="2"/>
  <c r="BK139" i="2" s="1"/>
  <c r="BI137" i="2"/>
  <c r="BH137" i="2"/>
  <c r="BG137" i="2"/>
  <c r="BF137" i="2"/>
  <c r="X137" i="2"/>
  <c r="W137" i="2"/>
  <c r="AD137" i="2"/>
  <c r="AB137" i="2"/>
  <c r="Z137" i="2"/>
  <c r="V137" i="2"/>
  <c r="P137" i="2" s="1"/>
  <c r="BE137" i="2" s="1"/>
  <c r="BI135" i="2"/>
  <c r="BH135" i="2"/>
  <c r="BG135" i="2"/>
  <c r="BF135" i="2"/>
  <c r="X135" i="2"/>
  <c r="W135" i="2"/>
  <c r="AD135" i="2"/>
  <c r="AB135" i="2"/>
  <c r="Z135" i="2"/>
  <c r="V135" i="2"/>
  <c r="BK135" i="2" s="1"/>
  <c r="BI133" i="2"/>
  <c r="BH133" i="2"/>
  <c r="BG133" i="2"/>
  <c r="BF133" i="2"/>
  <c r="X133" i="2"/>
  <c r="W133" i="2"/>
  <c r="AD133" i="2"/>
  <c r="AB133" i="2"/>
  <c r="Z133" i="2"/>
  <c r="V133" i="2"/>
  <c r="P133" i="2" s="1"/>
  <c r="BE133" i="2" s="1"/>
  <c r="BI131" i="2"/>
  <c r="BH131" i="2"/>
  <c r="BG131" i="2"/>
  <c r="BF131" i="2"/>
  <c r="X131" i="2"/>
  <c r="W131" i="2"/>
  <c r="AD131" i="2"/>
  <c r="AB131" i="2"/>
  <c r="Z131" i="2"/>
  <c r="V131" i="2"/>
  <c r="BK131" i="2" s="1"/>
  <c r="BI129" i="2"/>
  <c r="BH129" i="2"/>
  <c r="BG129" i="2"/>
  <c r="BF129" i="2"/>
  <c r="X129" i="2"/>
  <c r="W129" i="2"/>
  <c r="AD129" i="2"/>
  <c r="AB129" i="2"/>
  <c r="Z129" i="2"/>
  <c r="V129" i="2"/>
  <c r="P129" i="2" s="1"/>
  <c r="BE129" i="2" s="1"/>
  <c r="BI127" i="2"/>
  <c r="BH127" i="2"/>
  <c r="BG127" i="2"/>
  <c r="BF127" i="2"/>
  <c r="X127" i="2"/>
  <c r="W127" i="2"/>
  <c r="AD127" i="2"/>
  <c r="AB127" i="2"/>
  <c r="Z127" i="2"/>
  <c r="V127" i="2"/>
  <c r="BK127" i="2" s="1"/>
  <c r="BI125" i="2"/>
  <c r="BH125" i="2"/>
  <c r="BG125" i="2"/>
  <c r="BF125" i="2"/>
  <c r="X125" i="2"/>
  <c r="X124" i="2" s="1"/>
  <c r="X123" i="2" s="1"/>
  <c r="X122" i="2" s="1"/>
  <c r="X121" i="2" s="1"/>
  <c r="K88" i="2" s="1"/>
  <c r="W125" i="2"/>
  <c r="W124" i="2" s="1"/>
  <c r="W123" i="2" s="1"/>
  <c r="W122" i="2" s="1"/>
  <c r="W121" i="2" s="1"/>
  <c r="H88" i="2" s="1"/>
  <c r="AD125" i="2"/>
  <c r="AD124" i="2" s="1"/>
  <c r="AD123" i="2" s="1"/>
  <c r="AD122" i="2" s="1"/>
  <c r="AD121" i="2" s="1"/>
  <c r="AB125" i="2"/>
  <c r="AB124" i="2" s="1"/>
  <c r="AB123" i="2" s="1"/>
  <c r="AB122" i="2" s="1"/>
  <c r="AB121" i="2" s="1"/>
  <c r="Z125" i="2"/>
  <c r="Z124" i="2" s="1"/>
  <c r="Z123" i="2" s="1"/>
  <c r="Z122" i="2" s="1"/>
  <c r="Z121" i="2" s="1"/>
  <c r="AW88" i="1" s="1"/>
  <c r="P125" i="2"/>
  <c r="BE125" i="2" s="1"/>
  <c r="V125" i="2"/>
  <c r="BK125" i="2" s="1"/>
  <c r="K91" i="2"/>
  <c r="H91" i="2"/>
  <c r="K90" i="2"/>
  <c r="H90" i="2"/>
  <c r="K89" i="2"/>
  <c r="H89" i="2"/>
  <c r="F115" i="2"/>
  <c r="F113" i="2"/>
  <c r="M100" i="2"/>
  <c r="BI102" i="2"/>
  <c r="BH102" i="2"/>
  <c r="BG102" i="2"/>
  <c r="BF102" i="2"/>
  <c r="BE102" i="2"/>
  <c r="BI101" i="2"/>
  <c r="H38" i="2" s="1"/>
  <c r="BF88" i="1" s="1"/>
  <c r="BH101" i="2"/>
  <c r="H37" i="2" s="1"/>
  <c r="BE88" i="1" s="1"/>
  <c r="BG101" i="2"/>
  <c r="H36" i="2" s="1"/>
  <c r="BD88" i="1" s="1"/>
  <c r="BF101" i="2"/>
  <c r="BE101" i="2"/>
  <c r="M30" i="2"/>
  <c r="AU88" i="1" s="1"/>
  <c r="M29" i="2"/>
  <c r="AT88" i="1" s="1"/>
  <c r="M28" i="2"/>
  <c r="AS88" i="1" s="1"/>
  <c r="F81" i="2"/>
  <c r="F79" i="2"/>
  <c r="O21" i="2"/>
  <c r="E21" i="2"/>
  <c r="M118" i="2" s="1"/>
  <c r="O20" i="2"/>
  <c r="O18" i="2"/>
  <c r="E18" i="2"/>
  <c r="M117" i="2" s="1"/>
  <c r="O17" i="2"/>
  <c r="O15" i="2"/>
  <c r="E15" i="2"/>
  <c r="F118" i="2" s="1"/>
  <c r="O14" i="2"/>
  <c r="O12" i="2"/>
  <c r="E12" i="2"/>
  <c r="F117" i="2" s="1"/>
  <c r="O11" i="2"/>
  <c r="O9" i="2"/>
  <c r="M115" i="2" s="1"/>
  <c r="F6" i="2"/>
  <c r="F112" i="2" s="1"/>
  <c r="AK29" i="1"/>
  <c r="BF87" i="1"/>
  <c r="W37" i="1" s="1"/>
  <c r="BE87" i="1"/>
  <c r="W36" i="1" s="1"/>
  <c r="BD87" i="1"/>
  <c r="W35" i="1" s="1"/>
  <c r="BA87" i="1"/>
  <c r="AZ87" i="1"/>
  <c r="AW87" i="1"/>
  <c r="AU87" i="1"/>
  <c r="AT87" i="1"/>
  <c r="AK28" i="1" s="1"/>
  <c r="AS87" i="1"/>
  <c r="AK27" i="1" s="1"/>
  <c r="AM83" i="1"/>
  <c r="L83" i="1"/>
  <c r="AM82" i="1"/>
  <c r="L82" i="1"/>
  <c r="AM80" i="1"/>
  <c r="L80" i="1"/>
  <c r="L78" i="1"/>
  <c r="L77" i="1"/>
  <c r="M81" i="2" l="1"/>
  <c r="M83" i="2"/>
  <c r="M84" i="2"/>
  <c r="H35" i="2"/>
  <c r="BC88" i="1" s="1"/>
  <c r="BC87" i="1" s="1"/>
  <c r="M35" i="2"/>
  <c r="AY88" i="1" s="1"/>
  <c r="P127" i="2"/>
  <c r="BE127" i="2" s="1"/>
  <c r="BK129" i="2"/>
  <c r="BK124" i="2" s="1"/>
  <c r="P131" i="2"/>
  <c r="BE131" i="2" s="1"/>
  <c r="BK133" i="2"/>
  <c r="P135" i="2"/>
  <c r="BE135" i="2" s="1"/>
  <c r="BK137" i="2"/>
  <c r="P139" i="2"/>
  <c r="BE139" i="2" s="1"/>
  <c r="BK141" i="2"/>
  <c r="P143" i="2"/>
  <c r="BE143" i="2" s="1"/>
  <c r="BK145" i="2"/>
  <c r="P147" i="2"/>
  <c r="BE147" i="2" s="1"/>
  <c r="BK149" i="2"/>
  <c r="P151" i="2"/>
  <c r="BE151" i="2" s="1"/>
  <c r="BK153" i="2"/>
  <c r="P155" i="2"/>
  <c r="BE155" i="2" s="1"/>
  <c r="BK157" i="2"/>
  <c r="P159" i="2"/>
  <c r="BE159" i="2" s="1"/>
  <c r="BK164" i="2"/>
  <c r="BK161" i="2" s="1"/>
  <c r="M161" i="2" s="1"/>
  <c r="M92" i="2" s="1"/>
  <c r="P166" i="2"/>
  <c r="BE166" i="2" s="1"/>
  <c r="BK168" i="2"/>
  <c r="P170" i="2"/>
  <c r="BE170" i="2" s="1"/>
  <c r="BK172" i="2"/>
  <c r="P174" i="2"/>
  <c r="BE174" i="2" s="1"/>
  <c r="M34" i="2" s="1"/>
  <c r="AX88" i="1" s="1"/>
  <c r="AV88" i="1" s="1"/>
  <c r="BK176" i="2"/>
  <c r="P178" i="2"/>
  <c r="BE178" i="2" s="1"/>
  <c r="BK180" i="2"/>
  <c r="P182" i="2"/>
  <c r="BE182" i="2" s="1"/>
  <c r="BK184" i="2"/>
  <c r="P186" i="2"/>
  <c r="BE186" i="2" s="1"/>
  <c r="BK188" i="2"/>
  <c r="BK192" i="2"/>
  <c r="P194" i="2"/>
  <c r="BE194" i="2" s="1"/>
  <c r="BK196" i="2"/>
  <c r="P198" i="2"/>
  <c r="BE198" i="2" s="1"/>
  <c r="BK200" i="2"/>
  <c r="P202" i="2"/>
  <c r="BE202" i="2" s="1"/>
  <c r="BK204" i="2"/>
  <c r="BK208" i="2"/>
  <c r="P210" i="2"/>
  <c r="BE210" i="2" s="1"/>
  <c r="BK215" i="2"/>
  <c r="BK212" i="2" s="1"/>
  <c r="M212" i="2" s="1"/>
  <c r="M93" i="2" s="1"/>
  <c r="BK219" i="2"/>
  <c r="BK223" i="2"/>
  <c r="BK227" i="2"/>
  <c r="BK231" i="2"/>
  <c r="BK235" i="2"/>
  <c r="BK239" i="2"/>
  <c r="BK289" i="2"/>
  <c r="M289" i="2" s="1"/>
  <c r="M94" i="2" s="1"/>
  <c r="F78" i="2"/>
  <c r="F83" i="2"/>
  <c r="F84" i="2"/>
  <c r="BK243" i="2"/>
  <c r="P245" i="2"/>
  <c r="BE245" i="2" s="1"/>
  <c r="H34" i="2" s="1"/>
  <c r="BB88" i="1" s="1"/>
  <c r="BB87" i="1" s="1"/>
  <c r="BK247" i="2"/>
  <c r="P249" i="2"/>
  <c r="BE249" i="2" s="1"/>
  <c r="BK251" i="2"/>
  <c r="P253" i="2"/>
  <c r="BE253" i="2" s="1"/>
  <c r="BK255" i="2"/>
  <c r="P257" i="2"/>
  <c r="BE257" i="2" s="1"/>
  <c r="BK259" i="2"/>
  <c r="P261" i="2"/>
  <c r="BE261" i="2" s="1"/>
  <c r="BK263" i="2"/>
  <c r="P265" i="2"/>
  <c r="BE265" i="2" s="1"/>
  <c r="BK267" i="2"/>
  <c r="P269" i="2"/>
  <c r="BE269" i="2" s="1"/>
  <c r="BK271" i="2"/>
  <c r="P273" i="2"/>
  <c r="BE273" i="2" s="1"/>
  <c r="BK275" i="2"/>
  <c r="P277" i="2"/>
  <c r="BE277" i="2" s="1"/>
  <c r="BK279" i="2"/>
  <c r="P281" i="2"/>
  <c r="BE281" i="2" s="1"/>
  <c r="BK283" i="2"/>
  <c r="P285" i="2"/>
  <c r="BE285" i="2" s="1"/>
  <c r="BK287" i="2"/>
  <c r="P292" i="2"/>
  <c r="BE292" i="2" s="1"/>
  <c r="BK294" i="2"/>
  <c r="P296" i="2"/>
  <c r="BE296" i="2" s="1"/>
  <c r="BK298" i="2"/>
  <c r="P300" i="2"/>
  <c r="BE300" i="2" s="1"/>
  <c r="BK302" i="2"/>
  <c r="P304" i="2"/>
  <c r="BE304" i="2" s="1"/>
  <c r="BK306" i="2"/>
  <c r="P308" i="2"/>
  <c r="BE308" i="2" s="1"/>
  <c r="BK310" i="2"/>
  <c r="P312" i="2"/>
  <c r="BE312" i="2" s="1"/>
  <c r="BK314" i="2"/>
  <c r="P316" i="2"/>
  <c r="BE316" i="2" s="1"/>
  <c r="BK318" i="2"/>
  <c r="P320" i="2"/>
  <c r="BE320" i="2" s="1"/>
  <c r="BK322" i="2"/>
  <c r="P324" i="2"/>
  <c r="BE324" i="2" s="1"/>
  <c r="BK326" i="2"/>
  <c r="P331" i="2"/>
  <c r="BE331" i="2" s="1"/>
  <c r="BK333" i="2"/>
  <c r="BK337" i="2"/>
  <c r="BK328" i="2" s="1"/>
  <c r="M328" i="2" s="1"/>
  <c r="M95" i="2" s="1"/>
  <c r="BK341" i="2"/>
  <c r="BK345" i="2"/>
  <c r="BK349" i="2"/>
  <c r="BK353" i="2"/>
  <c r="BK357" i="2"/>
  <c r="BK361" i="2"/>
  <c r="P368" i="2"/>
  <c r="BE368" i="2" s="1"/>
  <c r="BK370" i="2"/>
  <c r="BK365" i="2" s="1"/>
  <c r="M365" i="2" s="1"/>
  <c r="M96" i="2" s="1"/>
  <c r="P372" i="2"/>
  <c r="BE372" i="2" s="1"/>
  <c r="BK374" i="2"/>
  <c r="P376" i="2"/>
  <c r="BE376" i="2" s="1"/>
  <c r="BK378" i="2"/>
  <c r="P380" i="2"/>
  <c r="BE380" i="2" s="1"/>
  <c r="BK382" i="2"/>
  <c r="BK386" i="2"/>
  <c r="BK390" i="2"/>
  <c r="P392" i="2"/>
  <c r="BE392" i="2" s="1"/>
  <c r="BK394" i="2"/>
  <c r="BK398" i="2"/>
  <c r="P400" i="2"/>
  <c r="BE400" i="2" s="1"/>
  <c r="BK402" i="2"/>
  <c r="BK405" i="2"/>
  <c r="BK404" i="2" s="1"/>
  <c r="M404" i="2" s="1"/>
  <c r="M97" i="2" s="1"/>
  <c r="AX87" i="1" l="1"/>
  <c r="W33" i="1"/>
  <c r="M124" i="2"/>
  <c r="M91" i="2" s="1"/>
  <c r="BK123" i="2"/>
  <c r="W34" i="1"/>
  <c r="AY87" i="1"/>
  <c r="AK34" i="1" s="1"/>
  <c r="M123" i="2" l="1"/>
  <c r="M90" i="2" s="1"/>
  <c r="BK122" i="2"/>
  <c r="AK33" i="1"/>
  <c r="AV87" i="1"/>
  <c r="M122" i="2" l="1"/>
  <c r="M89" i="2" s="1"/>
  <c r="BK121" i="2"/>
  <c r="M121" i="2" s="1"/>
  <c r="M88" i="2" s="1"/>
  <c r="M27" i="2" l="1"/>
  <c r="M32" i="2" s="1"/>
  <c r="L104" i="2"/>
  <c r="AG88" i="1" l="1"/>
  <c r="L40" i="2"/>
  <c r="AG87" i="1" l="1"/>
  <c r="AN88" i="1"/>
  <c r="AK26" i="1" l="1"/>
  <c r="AK31" i="1" s="1"/>
  <c r="AK39" i="1" s="1"/>
  <c r="AG92" i="1"/>
  <c r="AN87" i="1"/>
  <c r="AN92" i="1" s="1"/>
</calcChain>
</file>

<file path=xl/sharedStrings.xml><?xml version="1.0" encoding="utf-8"?>
<sst xmlns="http://schemas.openxmlformats.org/spreadsheetml/2006/main" count="2692" uniqueCount="576">
  <si>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</si>
  <si>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</si>
  <si>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</si>
  <si>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</si>
  <si>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</si>
  <si>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</si>
  <si>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</si>
  <si>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True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</si>
  <si>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</si>
  <si>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</si>
  <si>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</si>
  <si>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</si>
  <si>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</si>
  <si>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</si>
  <si>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</si>
  <si>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</si>
  <si>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</si>
  <si>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JC161101-BON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</si>
  <si>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</si>
  <si>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</si>
  <si>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</si>
  <si>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</si>
  <si>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</si>
  <si>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</si>
  <si>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</si>
  <si>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</si>
  <si>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</si>
  <si>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</si>
  <si>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</si>
  <si>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</si>
  <si>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</si>
  <si>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</si>
  <si>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</si>
  <si>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</si>
  <si>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 xml:space="preserve"> </t>
  </si>
  <si>
    <t>Projektant: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</si>
  <si>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</si>
  <si>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</si>
  <si>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</si>
  <si>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</si>
  <si>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</si>
  <si>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</si>
  <si>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</si>
  <si>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</si>
  <si>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</si>
  <si>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</si>
  <si>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</si>
  <si>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</si>
  <si>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</si>
  <si>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</si>
  <si>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</si>
  <si>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</si>
  <si>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</si>
  <si>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</si>
  <si>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</si>
  <si>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</si>
  <si>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</si>
  <si>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</si>
  <si>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</si>
  <si>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</si>
  <si>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</si>
  <si>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</si>
  <si>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</si>
  <si>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</si>
  <si>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</si>
  <si>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</si>
  <si>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</si>
  <si>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</si>
  <si>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</si>
  <si>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</si>
  <si>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</si>
  <si>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</si>
  <si>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</si>
  <si>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</si>
  <si>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</si>
  <si>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</si>
  <si>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</si>
  <si>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</si>
  <si>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</si>
  <si>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</si>
  <si>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</si>
  <si>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</si>
  <si>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</si>
  <si>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</si>
  <si>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{1ec060ce-34ee-4c1b-8257-7da65ab01f2f}</t>
  </si>
  <si>
    <t>{00000000-0000-0000-0000-000000000000}</t>
  </si>
  <si>
    <t>/</t>
  </si>
  <si>
    <t>02.4</t>
  </si>
  <si>
    <t>Vzduchotechnika (bez obchodních názvů)</t>
  </si>
  <si>
    <t>{5e610159-b878-49ff-9a69-a2a4cc583373}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</si>
  <si>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</si>
  <si>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</si>
  <si>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</si>
  <si>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</si>
  <si>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</si>
  <si>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</si>
  <si>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</si>
  <si>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</si>
  <si>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</si>
  <si>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</si>
  <si>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</si>
  <si>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</si>
  <si>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02.4 - Vzduchotechnika (bez obchodních názvů)</t>
  </si>
  <si>
    <t>Náklady z rozpočtu</t>
  </si>
  <si>
    <t>Ostatní náklady</t>
  </si>
  <si>
    <t>REKAPITULACE ROZPOČTU</t>
  </si>
  <si>
    <t>Kód - Popis</t>
  </si>
  <si>
    <t>Materiál [CZK]</t>
  </si>
  <si>
    <t>Montáž [CZK]</t>
  </si>
  <si>
    <t>Cena celkem [CZK]</t>
  </si>
  <si>
    <t>1) Náklady z rozpočtu</t>
  </si>
  <si>
    <t>-1</t>
  </si>
  <si>
    <t>PSV - Práce a dodávky PSV</t>
  </si>
  <si>
    <t xml:space="preserve">    751 - Vzduchotechnika</t>
  </si>
  <si>
    <t xml:space="preserve">      1 - Provozní větrání dílen a dalších prostor v 1.NP</t>
  </si>
  <si>
    <t xml:space="preserve">      2 - Technologické větrání dílen a dalších prostor v 1.NP</t>
  </si>
  <si>
    <t xml:space="preserve">      3 - Lokální podtlakové větrání sociálních zařízení a dalších prostor v 1.NP</t>
  </si>
  <si>
    <t xml:space="preserve">      4 - Větrání učeben v 2.NP a 3.NP</t>
  </si>
  <si>
    <t xml:space="preserve">      5 - Chlazení učeben a dalších prostor v 2.NP a 3.NP</t>
  </si>
  <si>
    <t xml:space="preserve">      6 - Lokální podtlakové větrání sociálních zařízení a dalších prostor v 2.NP a 3.NP</t>
  </si>
  <si>
    <t xml:space="preserve">      7 - Doprava včetně staveništní</t>
  </si>
  <si>
    <t xml:space="preserve">      8 - Zaregulování, kompletace, předávací dokumentace</t>
  </si>
  <si>
    <t>2) Ostatní náklady</t>
  </si>
  <si>
    <t>Zařízení staveniště</t>
  </si>
  <si>
    <t>VRN</t>
  </si>
  <si>
    <t>Provozní vlivy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</si>
  <si>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</si>
  <si>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</si>
  <si>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</si>
  <si>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</si>
  <si>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</si>
  <si>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</si>
  <si>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</si>
  <si>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</si>
  <si>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</si>
  <si>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</si>
  <si>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</si>
  <si>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</si>
  <si>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</si>
  <si>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</si>
  <si>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</si>
  <si>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</si>
  <si>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</si>
  <si>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</si>
  <si>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</si>
  <si>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</si>
  <si>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751-1.1-R</t>
  </si>
  <si>
    <t>Kompaktní větrací jednotka vertikální nástěnná s integrovaným deskovým protiproudým výměníkem ZZT</t>
  </si>
  <si>
    <t>ks</t>
  </si>
  <si>
    <t>16</t>
  </si>
  <si>
    <t>3</t>
  </si>
  <si>
    <t>Kompaktní větrací jednotka vertikální nástěnná s integrovaným deskovým protiproudým výměníkem ZZT (účinnost minimálně 80%) s řízeným obtokem, filtry vzduchu, ventilátory s EC motorem; jmenovitý průtok 500 m3/h; rozměr cca 1,2 x 1 x 0,6 m / 75 kg; napájení 230 V / 50 Hz / 400 W; včetně kabelového ovladače, integrovaného systému MaR pro řízení dle času a koncentrace CO2 (včetně čidel a kabeláže); uzavíracích těsných klapek se servopohonem (on/off 230 V; předpokládané kruhové provedení d250 mm - 2 ks), pružných manžet pro napojení potrubí (4 ks); materiálu pro ukotvení jednotky na zeď; plášť jednotky z plechu s povrchovou ochranou zinkováním a lakem s tepelně a akusticky izolační vrstvou; další podrobnosti jsou uvedeny v ostatních částech PD</t>
  </si>
  <si>
    <t>P</t>
  </si>
  <si>
    <t>751-1.2-R</t>
  </si>
  <si>
    <t>751-1.3-R</t>
  </si>
  <si>
    <t>4</t>
  </si>
  <si>
    <t>751-1.4-R</t>
  </si>
  <si>
    <t>5</t>
  </si>
  <si>
    <t>751-1.5-R</t>
  </si>
  <si>
    <t>6</t>
  </si>
  <si>
    <t>751-1.6-R</t>
  </si>
  <si>
    <t>Klapka kruhová jednolistá regulační - D 250</t>
  </si>
  <si>
    <t>Klapka kruhová jednolistá regulační - D 250 včetně servopohonu 230 V / 50 Hz on/off s nastavitelnými dorazy omezení rozsahu poloh; vyrobena z pozinkovaného plechu</t>
  </si>
  <si>
    <t>7</t>
  </si>
  <si>
    <t>751-1.9-R</t>
  </si>
  <si>
    <t>Tlumič hluku kruhový - D 250 / 1 000</t>
  </si>
  <si>
    <t>Tlumič hluku kruhový - D 250 / 1 000; vyroben z pozinkovaného plechu s výplní minerální vatou o tloušťce 50 mm z vnitřní strany opatřenou kašírovanou vrstvou, která zajistí tvarovou stabilitu</t>
  </si>
  <si>
    <t>8</t>
  </si>
  <si>
    <t>751-1.10-R</t>
  </si>
  <si>
    <t>Krycí mřížka kruhová - D 250</t>
  </si>
  <si>
    <t>Krycí mřížka kruhová - D 250; na konec potrubí z pozinkovaného pletiva 15x15 mm</t>
  </si>
  <si>
    <t>9</t>
  </si>
  <si>
    <t>751-1.11-R</t>
  </si>
  <si>
    <t>Krycí mřížka kruhová - D 200</t>
  </si>
  <si>
    <t>Krycí mřížka kruhová - D 200; stěnová mřížka s rámečkem a prvky pro uchycení do stavební konstrukce; vyrobena z pozinkovaného plechu s otvory minimálně 50% plochy s povrchovou úpravou bílým vypalovacím lakem (barvu potvrdit před dodávkou)</t>
  </si>
  <si>
    <t>10</t>
  </si>
  <si>
    <t>751-1.12-R</t>
  </si>
  <si>
    <t>Vyústka čtyřhranná - 425 x 225</t>
  </si>
  <si>
    <t>Vyústka čtyřhranná - 425 x 225; přívodní vyústka na konec potrubí dvouřadá pro nastavení směru proudění s regulací a mechanismem pro upevnění; materiál - hliník + pozinkovaný plech; povrchová úprava bílým vypalovacím lakem (barvu potvrdit před dodávkou)</t>
  </si>
  <si>
    <t>11</t>
  </si>
  <si>
    <t>751-1.14-R</t>
  </si>
  <si>
    <t>Stěnová mřížka 400 x 150</t>
  </si>
  <si>
    <t>Stěnová mřížka 400 x 150; stěnová mřížka s rámečkem a prvky pro uchycení do stavební konstrukce; pevné horizontální lamely; vyrobena z hliníku a pozinkovaného plechu s otvory minimálně 50% plochy s povrchovou úpravou bílým vypalovacím lakem (barvu potvrdit před dodávkou)</t>
  </si>
  <si>
    <t>12</t>
  </si>
  <si>
    <t>751-1.15-R</t>
  </si>
  <si>
    <t>Protidešťová žaluzie čtyřhranná - 400 x 250</t>
  </si>
  <si>
    <t>Protidešťová žaluzie čtyřhranná - 400 x 250; vyrobena z hliníkových profilů s pomocnými prvky z ocelového pozinkovaného materiálu; tlaková ztráta pro jmenovitý průtok maximálně 30 Pa a hladina vlastního akustického výkonu maximálně 55 dB(A); včetně integrovaného síta a rámu pro uchycení; povrchová úprava vypalovacím lakem - barvu upřesnit před dodávkou dle okolní fasády</t>
  </si>
  <si>
    <t>13</t>
  </si>
  <si>
    <t>751-1.16-R</t>
  </si>
  <si>
    <t>Výfukový kus kruhový s obloukem - D 250 / 135° se šikmým výfukovým kusem a sítem</t>
  </si>
  <si>
    <t>Výfukový kus kruhový s obloukem - D 250 / 135° se šikmým výfukovým kusem a sítem; prvek pro integraci do střechy včetně prostupu a oplechování; vyrobeno z pozinkovaného plechu</t>
  </si>
  <si>
    <t>14</t>
  </si>
  <si>
    <t>751-1.17-R</t>
  </si>
  <si>
    <t>Potrubí čtyřhranné z pozinkovaného plechu nízkotlaké - provedení dle popisu TZ; včetně tvarovek</t>
  </si>
  <si>
    <t>m2</t>
  </si>
  <si>
    <t>751-1.18-R</t>
  </si>
  <si>
    <t>Potrubí kruhové vinuté spirálně z pozinkovaného plechu - provedení dle popisu TZ; včetně tvarovek</t>
  </si>
  <si>
    <t>m</t>
  </si>
  <si>
    <t>751-1.19-R</t>
  </si>
  <si>
    <t>Tepelná a akustická izolace z minerální vaty tloušťky 40 mm s hliníkovou folií - provedení dle popisu TZ</t>
  </si>
  <si>
    <t>17</t>
  </si>
  <si>
    <t>751-1.20-R</t>
  </si>
  <si>
    <t>Protipožární izolace z minerální vaty na potrubí</t>
  </si>
  <si>
    <t>Protipožární izolace z minerální vaty na potrubí - předpokládaná odolnost EIS30 (před dodávkou ověřit dle aktuálního stavu) - provedení dle popisu TZ</t>
  </si>
  <si>
    <t>18</t>
  </si>
  <si>
    <t>751-1.21-R</t>
  </si>
  <si>
    <t>Materiál pro spojování, kotvení a montáž zařízení VZT</t>
  </si>
  <si>
    <t>kg</t>
  </si>
  <si>
    <t>Materiál pro spojování, kotvení a montáž zařízení VZT; převážně kovový materiál s ochranou povrchu zinkováním (závitové tyče, šrouby, lišty, ocelové profily apod.)</t>
  </si>
  <si>
    <t>19</t>
  </si>
  <si>
    <t>751-2.1-R</t>
  </si>
  <si>
    <t>Teplovzdušná jednotka směšovací - nástěnné provedení</t>
  </si>
  <si>
    <t>Teplovzdušná jednotka směšovací - nástěnné provedení; předpokládané rozměry 0,8 x 0,8 x 0,8 m / 60 kg; jmenovitý průtok 2000 m3/h; předpokládaný tepelný výkon 18 kW; napájení 400 V / 50 Hz / 300 W; jednotka sestavena ze směšovací komory včetně regulačních klapek se servopohonem (předpokládány 2 ks klapek se servopohonem on/off 230 V s nastavitelným dorazem polohy); včetně napojovací manžety pro připojení potrubí síní čerstvého vzduchu a krycí mřížky na otvor cirkulačního vzduchu; další příslušenství: ovladač, integrovaný systém MaR, konzola, distribuční žaluzie; přívod čerstvého vzduchu řízen dle potřeby technologického odtahu; další informace jsou uvedeny v ostatních částech PD</t>
  </si>
  <si>
    <t>20</t>
  </si>
  <si>
    <t>751-2.2-R</t>
  </si>
  <si>
    <t>Teplovzdušná jednotka směšovací - nástěnné provedení; předpokládané rozměry 0,8 x 0,8 x 0,8 m / 60 kg; jmenovitý průtok 2000 m3/h; předpokládaný tepelný výkon 9 kW; napájení 400 V / 50 Hz / 300 W; jednotka sestavena ze směšovací komory včetně regulačních klapek se servopohonem (předpokládány 2 ks klapek se servopohonem on/off 230 V s nastavitelným dorazem polohy); včetně napojovací manžety pro připojení potrubí síní čerstvého vzduchu a krycí mřížky na otvor cirkulačního vzduchu; další příslušenství: ovladač, integrovaný systém MaR, konzola, distribuční žaluzie; přívod čerstvého vzduchu řízen dle potřeby technologického odtahu; další informace jsou uvedeny v ostatních částech PD</t>
  </si>
  <si>
    <t>751-2.3-R</t>
  </si>
  <si>
    <t>22</t>
  </si>
  <si>
    <t>751-2.4-R</t>
  </si>
  <si>
    <t>23</t>
  </si>
  <si>
    <t>751-2.6-R</t>
  </si>
  <si>
    <t>Kouřové čidlo do potrubí sání venkovního vzduchu pro detekci splodin hoření (kouře)</t>
  </si>
  <si>
    <t>Kouřové čidlo do potrubí sání venkovního vzduchu pro detekci splodin hoření (kouře); kontakt pro ovládání chodu VZT jednotek - 230 V / 50 Hz</t>
  </si>
  <si>
    <t>24</t>
  </si>
  <si>
    <t>751-2.8-R</t>
  </si>
  <si>
    <t>Technologický odtah - radiální středotlaký ventilátor s integrovaným motorem pro jmenovitý průtok 700 m3/h</t>
  </si>
  <si>
    <t>Technologický odtah - radiální středotlaký ventilátor s integrovaným motorem pro jmenovitý průtok 700 m3/h; napájení 400 V / 50 Hz / 750 W; předpokládaný rozměr - 0,8 x 0,8 x 1 m / 65 kg; včetně hadicové navíječky pružinové mechanické; nástavce pro napojení výfuku; pružné odolné pevné hadice 10 m pro výfukové plyny; závěs na zeď (pod strop); manžeta pro napojení výfukového potrubí; mechanismus ovládání navíječe; další informace jsou uvedeny v ostatních částech PD</t>
  </si>
  <si>
    <t>25</t>
  </si>
  <si>
    <t>751-2.9-R</t>
  </si>
  <si>
    <t>26</t>
  </si>
  <si>
    <t>751-2.10-R</t>
  </si>
  <si>
    <t>27</t>
  </si>
  <si>
    <t>751-2.12-R</t>
  </si>
  <si>
    <t>28</t>
  </si>
  <si>
    <t>751-2.13-R</t>
  </si>
  <si>
    <t>29</t>
  </si>
  <si>
    <t>751-2.14-R</t>
  </si>
  <si>
    <t>30</t>
  </si>
  <si>
    <t>751-2.16-R</t>
  </si>
  <si>
    <t>31</t>
  </si>
  <si>
    <t>751-2.17-R</t>
  </si>
  <si>
    <t>32</t>
  </si>
  <si>
    <t>751-2.18-R</t>
  </si>
  <si>
    <t>33</t>
  </si>
  <si>
    <t>751-2.21-R</t>
  </si>
  <si>
    <t>Klapka zpětná kruhová - D 200</t>
  </si>
  <si>
    <t>Klapka zpětná kruhová - D 200; pozinkované těsné provedení do potrubí s pružinkou; odolné provedení do potrubí odsávání výfukových plynů</t>
  </si>
  <si>
    <t>34</t>
  </si>
  <si>
    <t>751-2.24-R</t>
  </si>
  <si>
    <t>Protidešťová žaluzie čtyřhranná - 1 000 x 250; vyrobena z hliníkových profilů s pomocnými prvky z ocelového pozinkovaného materiálu</t>
  </si>
  <si>
    <t>Protidešťová žaluzie čtyřhranná - 1 000 x 250; vyrobena z hliníkových profilů s pomocnými prvky z ocelového pozinkovaného materiálu; tlaková ztráta pro jmenovitý průtok maximálně 30 Pa a hladina vlastního akustického výkonu maximálně 55 dB(A); včetně integrovaného síta a rámu pro uchycení; povrchová úprava vypalovacím lakem - barvu upřesnit před dodávkou dle okolní fasády</t>
  </si>
  <si>
    <t>35</t>
  </si>
  <si>
    <t>751-2.25-R</t>
  </si>
  <si>
    <t>Protidešťová žaluzie čtyřhranná - 500 x 400; vyrobena z hliníkových profilů s pomocnými prvky z ocelového pozinkovaného materiálu</t>
  </si>
  <si>
    <t>Protidešťová žaluzie čtyřhranná - 500 x 400; vyrobena z hliníkových profilů s pomocnými prvky z ocelového pozinkovaného materiálu; tlaková ztráta pro jmenovitý průtok maximálně 30 Pa a hladina vlastního akustického výkonu maximálně 55 dB(A); včetně integrovaného síta a rámu pro uchycení; povrchová úprava vypalovacím lakem - barvu upřesnit před dodávkou dle okolní fasády</t>
  </si>
  <si>
    <t>36</t>
  </si>
  <si>
    <t>751-2.26-R</t>
  </si>
  <si>
    <t>Protidešťová žaluzie čtyřhranná - 800 x 250; vyrobena z hliníkových profilů s pomocnými prvky z ocelového pozinkovaného materiálu</t>
  </si>
  <si>
    <t>Protidešťová žaluzie čtyřhranná - 800 x 250; vyrobena z hliníkových profilů s pomocnými prvky z ocelového pozinkovaného materiálu; tlaková ztráta pro jmenovitý průtok maximálně 30 Pa a hladina vlastního akustického výkonu maximálně 55 dB(A); včetně integrovaného síta a rámu pro uchycení; povrchová úprava vypalovacím lakem - barvu upřesnit před dodávkou dle okolní fasády</t>
  </si>
  <si>
    <t>37</t>
  </si>
  <si>
    <t>751-2.29-R</t>
  </si>
  <si>
    <t>Tlumič hluku kruhový - D 200 / 1 000</t>
  </si>
  <si>
    <t>Tlumič hluku kruhový - D 200 / 1 000; vyroben z pozinkovaného plechu s výplní minerální vatou o tloušťce 50 mm z vnitřní strany opatřenou kašírovanou vrstvou, která zajistí tvarovou stabilitu; pevné provedení odolné výfukovým plynům</t>
  </si>
  <si>
    <t>38</t>
  </si>
  <si>
    <t>751-2.30-R</t>
  </si>
  <si>
    <t>Výfukový kus kruhový s obloukem - D 280 / 135° se šikmým výfukovým kusem a sítem; z pozinkovaného plechu</t>
  </si>
  <si>
    <t>39</t>
  </si>
  <si>
    <t>751-2.31-R</t>
  </si>
  <si>
    <t>40</t>
  </si>
  <si>
    <t>751-2.32-R</t>
  </si>
  <si>
    <t>41</t>
  </si>
  <si>
    <t>751-2.33-R</t>
  </si>
  <si>
    <t>42</t>
  </si>
  <si>
    <t>751-2.34-R</t>
  </si>
  <si>
    <t>43</t>
  </si>
  <si>
    <t>751-2.35-R</t>
  </si>
  <si>
    <t>44</t>
  </si>
  <si>
    <t>751-3.1-R</t>
  </si>
  <si>
    <t>Ventilátor kruhový potrubní radiální - D 125 / 200; těsná skříň z pozinkovaného plechu</t>
  </si>
  <si>
    <t>Ventilátor kruhový potrubní radiální - D 125 / 200; těsná skříň z pozinkovaného plechu; 230 V / 50 Hz / 60 W; cca 5 kg; jmenovitý průtok 150 m3/h; další informace uvedeny v ostatních částech PD</t>
  </si>
  <si>
    <t>45</t>
  </si>
  <si>
    <t>751-3.2-R</t>
  </si>
  <si>
    <t>Ventilátor kruhový potrubní radiální - D 160 / 200; těsná skříň z pozinkovaného plechu</t>
  </si>
  <si>
    <t>Ventilátor kruhový potrubní radiální - D 160 / 200; těsná skříň z pozinkovaného plechu; 230 V / 50 Hz / 60 W; cca 5 kg; jmenovitý průtok 200 m3/h; další informace uvedeny v ostatních částech PD</t>
  </si>
  <si>
    <t>46</t>
  </si>
  <si>
    <t>751-3.4-R</t>
  </si>
  <si>
    <t>47</t>
  </si>
  <si>
    <t>751-3.5-R</t>
  </si>
  <si>
    <t>48</t>
  </si>
  <si>
    <t>751-3.7-R</t>
  </si>
  <si>
    <t>49</t>
  </si>
  <si>
    <t>751-3.8-R</t>
  </si>
  <si>
    <t>50</t>
  </si>
  <si>
    <t>751-3.10-R</t>
  </si>
  <si>
    <t>Nástěnný radiální ventilátor pro jmenovitý průtok minimálně 50 m3/h</t>
  </si>
  <si>
    <t>Nástěnný radiální ventilátor pro jmenovitý průtok minimálně 50 m3/h; plastová skříň s integrovanou zpětnou klapkou; 230 V / 50 Hz / 30 W; další informace uvedeny v ostatních částech PD</t>
  </si>
  <si>
    <t>51</t>
  </si>
  <si>
    <t>751-3.11-R</t>
  </si>
  <si>
    <t>52</t>
  </si>
  <si>
    <t>751-3.12-R</t>
  </si>
  <si>
    <t>53</t>
  </si>
  <si>
    <t>751-3.13-R</t>
  </si>
  <si>
    <t>54</t>
  </si>
  <si>
    <t>751-3.14-R</t>
  </si>
  <si>
    <t>Ventilátor kruhový potrubní axiální - D 200 / 200; těsná skříň z pozinkovaného plechu</t>
  </si>
  <si>
    <t>Ventilátor kruhový potrubní axiální - D 200 / 200; těsná skříň z pozinkovaného plechu; 230 V / 50 Hz / 30 W; cca 5 kg; jmenovitý průtok 300 m3/h; další informace uvedeny v ostatních částech PD</t>
  </si>
  <si>
    <t>55</t>
  </si>
  <si>
    <t>751-3.15-R</t>
  </si>
  <si>
    <t>Ventilátor kruhový potrubní axiální - D 200 / 200</t>
  </si>
  <si>
    <t>Ventilátor kruhový potrubní axiální - D 200 / 200; těsná skříň z pozinkovaného plechu; 230 V / 50 Hz / 50 W; cca 5 kg; jmenovitý průtok 600 m3/h; další informace uvedeny v ostatních částech PD</t>
  </si>
  <si>
    <t>56</t>
  </si>
  <si>
    <t>751-3.16-R</t>
  </si>
  <si>
    <t>Ventilátor kruhový potrubní axiální - D 200 / 200; těsná skříň z pozinkovaného plechu; 230 V / 50 Hz / 150 W; cca 5 kg; jmenovitý průtok 1000 m3/h; další informace uvedeny v ostatních částech PD</t>
  </si>
  <si>
    <t>57</t>
  </si>
  <si>
    <t>751-3.18-R</t>
  </si>
  <si>
    <t>Klapka kruhová jednolistá na servopohon - D 200 / 200</t>
  </si>
  <si>
    <t>Klapka kruhová jednolistá na servopohon - D 200 / 200; těsná uzavírací se servopohonem on/off 230 V; pozinkované potrubní provedení</t>
  </si>
  <si>
    <t>58</t>
  </si>
  <si>
    <t>751-3.19-R</t>
  </si>
  <si>
    <t>Klapka kruhová jednolistá na servopohon - D 250 / 200</t>
  </si>
  <si>
    <t>Klapka kruhová jednolistá na servopohon - D 250 / 200; těsná uzavírací se servopohonem on/off 230 V; pozinkované potrubní provedení</t>
  </si>
  <si>
    <t>59</t>
  </si>
  <si>
    <t>751-3.21-R</t>
  </si>
  <si>
    <t>Klapka zpětná kruhová - D 125; pozinkované těsné provedení do potrubí s pružinkou</t>
  </si>
  <si>
    <t>60</t>
  </si>
  <si>
    <t>751-3.22-R</t>
  </si>
  <si>
    <t>Klapka zpětná kruhová - D 160; pozinkované těsné provedení do potrubí s pružinkou</t>
  </si>
  <si>
    <t>61</t>
  </si>
  <si>
    <t>751-3.24-R</t>
  </si>
  <si>
    <t>Krycí mřížka čtyřhranná - 500 x 200; z pozinkovaného pletiva 15x15 mm s rámečkem na konec potrubí</t>
  </si>
  <si>
    <t xml:space="preserve">Krycí mřížka čtyřhranná - 500 x 200; z pozinkovaného pletiva 15x15 mm s rámečkem na konec potrubí </t>
  </si>
  <si>
    <t>62</t>
  </si>
  <si>
    <t>751-3.25-R</t>
  </si>
  <si>
    <t>Krycí mřížka čtyřhranná - 500 x 250; z pozinkovaného pletiva 15x15 mm s rámečkem na konec potrubí</t>
  </si>
  <si>
    <t xml:space="preserve">Krycí mřížka čtyřhranná - 500 x 250; z pozinkovaného pletiva 15x15 mm s rámečkem na konec potrubí </t>
  </si>
  <si>
    <t>63</t>
  </si>
  <si>
    <t>751-3.26-R</t>
  </si>
  <si>
    <t>Krycí mřížka čtyřhranná - 500 x 630; z pozinkovaného pletiva 15x15 mm s rámečkem na konec potrubí</t>
  </si>
  <si>
    <t xml:space="preserve">Krycí mřížka čtyřhranná - 500 x 630; z pozinkovaného pletiva 15x15 mm s rámečkem na konec potrubí </t>
  </si>
  <si>
    <t>64</t>
  </si>
  <si>
    <t>751-3.28-R</t>
  </si>
  <si>
    <t>Krycí mřížka kruhová - D 160</t>
  </si>
  <si>
    <t>Krycí mřížka kruhová - D 160; na vnější fasádu upravená jako protidešťová žaluzie; kovová s lisovanými listy žaluzie; pozinkované provedení s barevným vypalovaným lakem (barvu upřesnit před dodávkou dle okolní fasády)</t>
  </si>
  <si>
    <t>65</t>
  </si>
  <si>
    <t>751-3.29-R</t>
  </si>
  <si>
    <t>Krycí mřížka kruhová - D 200; z pozinkovaného pletiva 15x15 mm s rámečkem na konec potrubí</t>
  </si>
  <si>
    <t xml:space="preserve">Krycí mřížka kruhová - D 200; z pozinkovaného pletiva 15x15 mm s rámečkem na konec potrubí </t>
  </si>
  <si>
    <t>66</t>
  </si>
  <si>
    <t>751-3.30-R</t>
  </si>
  <si>
    <t>Krycí mřížka kruhová - D 250; z pozinkovaného pletiva 15x15 mm s rámečkem na konec potrubí</t>
  </si>
  <si>
    <t xml:space="preserve">Krycí mřížka kruhová - D 250; z pozinkovaného pletiva 15x15 mm s rámečkem na konec potrubí </t>
  </si>
  <si>
    <t>67</t>
  </si>
  <si>
    <t>751-3.32-R</t>
  </si>
  <si>
    <t>Protidešťová žaluzie čtyřhranná - 250 x 250</t>
  </si>
  <si>
    <t>Protidešťová žaluzie čtyřhranná - 250 x 250; vyrobena z hliníkových profilů s pomocnými prvky z ocelového pozinkovaného materiálu; tlaková ztráta pro jmenovitý průtok maximálně 30 Pa a hladina vlastního akustického výkonu maximálně 55 dB(A); včetně integrovaného síta a rámu pro uchycení; povrchová úprava vypalovacím lakem - barvu upřesnit před dodávkou dle okolní fasády</t>
  </si>
  <si>
    <t>68</t>
  </si>
  <si>
    <t>751-3.33-R</t>
  </si>
  <si>
    <t>Protidešťová žaluzie čtyřhranná - 500 x 400</t>
  </si>
  <si>
    <t>69</t>
  </si>
  <si>
    <t>751-3.34-R</t>
  </si>
  <si>
    <t>Protidešťová žaluzie čtyřhranná - 500 x 500</t>
  </si>
  <si>
    <t>Protidešťová žaluzie čtyřhranná - 500 x 500; vyrobena z hliníkových profilů s pomocnými prvky z ocelového pozinkovaného materiálu; tlaková ztráta pro jmenovitý průtok maximálně 30 Pa a hladina vlastního akustického výkonu maximálně 55 dB(A); včetně integrovaného síta a rámu pro uchycení; povrchová úprava vypalovacím lakem - barvu upřesnit před dodávkou dle okolní fasády</t>
  </si>
  <si>
    <t>70</t>
  </si>
  <si>
    <t>751-3.35-R</t>
  </si>
  <si>
    <t>Protidešťová žaluzie čtyřhranná - 800 x 500</t>
  </si>
  <si>
    <t>Protidešťová žaluzie čtyřhranná - 800 x 500; vyrobena z hliníkových profilů s pomocnými prvky z ocelového pozinkovaného materiálu; tlaková ztráta pro jmenovitý průtok maximálně 30 Pa a hladina vlastního akustického výkonu maximálně 55 dB(A); včetně integrovaného síta a rámu pro uchycení; povrchová úprava vypalovacím lakem - barvu upřesnit před dodávkou dle okolní fasády</t>
  </si>
  <si>
    <t>71</t>
  </si>
  <si>
    <t>751-3.36-R</t>
  </si>
  <si>
    <t>72</t>
  </si>
  <si>
    <t>751-3.36.-R</t>
  </si>
  <si>
    <t>Pružná manžeta kruhová - D 200 / 150</t>
  </si>
  <si>
    <t>73</t>
  </si>
  <si>
    <t>751-3.37-R</t>
  </si>
  <si>
    <t>Pružná manžeta kruhová - D 250 / 150</t>
  </si>
  <si>
    <t>74</t>
  </si>
  <si>
    <t>751-3.38-R</t>
  </si>
  <si>
    <t>Talířový ventil - D 125</t>
  </si>
  <si>
    <t>Talířový ventil - D 125; kovový pro odtah vzduchu s povrchovou úpravou vypalovaným lakem (bílá - upřesnit před dodávkou); včetně zděře pro upevnění a napojení potrubí</t>
  </si>
  <si>
    <t>75</t>
  </si>
  <si>
    <t>751-3.39-R</t>
  </si>
  <si>
    <t>Tlumič hluku čtyřhranný - 500 x 250 / 1 000</t>
  </si>
  <si>
    <t>Tlumič hluku čtyřhranný - 500 x 250 / 1 000; buňkový s oboustranným náběhem; výplň z minerální vaty s kašírovaným povrchem; včetně opláštění z pozinkovaného plechu</t>
  </si>
  <si>
    <t>76</t>
  </si>
  <si>
    <t>751-3.40-R</t>
  </si>
  <si>
    <t>Pružné potrubí - D 125 (jmenovitý průměr v mm)</t>
  </si>
  <si>
    <t>Pružné potrubí - D 125 (jmenovitý průměr v mm); akustické provedení - zdvojená stěna vyplněná minerální vatou 25 mm; zesílené odolné provedení pláště z hliníkové folie</t>
  </si>
  <si>
    <t>77</t>
  </si>
  <si>
    <t>751-3.41-R</t>
  </si>
  <si>
    <t>Pružné potrubí - D 160 (jmenovitý průměr v mm)</t>
  </si>
  <si>
    <t>Pružné potrubí - D 160 (jmenovitý průměr v mm); akustické provedení - zdvojená stěna vyplněná minerální vatou 25 mm; zesílené odolné provedení pláště z hliníkové folie</t>
  </si>
  <si>
    <t>78</t>
  </si>
  <si>
    <t>751-3.42-R</t>
  </si>
  <si>
    <t>79</t>
  </si>
  <si>
    <t>751-3.43-R</t>
  </si>
  <si>
    <t>80</t>
  </si>
  <si>
    <t>751-3.44-R</t>
  </si>
  <si>
    <t>81</t>
  </si>
  <si>
    <t>751-3.45-R</t>
  </si>
  <si>
    <t>82</t>
  </si>
  <si>
    <t>751-4.1-R</t>
  </si>
  <si>
    <t>Kompaktní větrací jednotka skříňová pro učebny s integrovaným deskovým protiproudým výměníkem ZZT</t>
  </si>
  <si>
    <t>Kompaktní větrací jednotka skříňová pro učebny s integrovaným deskovým protiproudým výměníkem ZZT; jmenovitý průtok 650 m3/h; předpokládaný rozměr 0,6 x 0,9 x 2 m / 100 kg; napájení 230 V / 50 Hz / 400 W; včetně filtrů vzduchu, ventilátorů s EC motorem a plynulou regulací, ovladače, integrovaného systému MaR pro řízení dle času a koncentrace CO2 (včetně servopohonů, potřebných čidel a kabeláže); uzavíracích klapek (2 ks), pružných manžet (2 ks), fasádního prvku pro sání a výfuk vzduchu; jednotka bude obsahovat integrované prvky distribuce vzduchu (přívod a odtah z místnosti); provedení jednotky bez odtoku kondenzátu do kanalizace; další podrobnosti řešení jsou uvedeny v ostatních částech PD</t>
  </si>
  <si>
    <t>83</t>
  </si>
  <si>
    <t>751-4.2-R</t>
  </si>
  <si>
    <t>84</t>
  </si>
  <si>
    <t>751-4.3-R</t>
  </si>
  <si>
    <t>85</t>
  </si>
  <si>
    <t>751-4.5-R</t>
  </si>
  <si>
    <t>Kompaktní větrací jednotka podstropní pro učebny s integrovaným deskovým protiproudým výměníkem ZZT</t>
  </si>
  <si>
    <t>Kompaktní větrací jednotka podstropní pro učebny s integrovaným deskovým protiproudým výměníkem ZZT (účinnost minimálně 80%) s řízeným obtokem, filtry vzduchu, ventilátory s EC motorem; jmenovitý průtok 650 m3/h; rozměr cca 1,8 x 1,2 x 0,4 m / 110 kg; napájení 230 V / 50 Hz / 800 W; včetně kabelového ovladače, integrovaného systému MaR pro řízení dle času a koncentrace CO2 (včetně čidel a kabeláže); uzavíracích těsných klapek se servopohonem (on/off 230 V; předpokládané kruhové provedení d250 mm - 2 ks), pružných manžet pro napojení potrubí (4 ks); materiálu pro ukotvení jednotky pod strop nad podhled; plášť jednotky z plechu s povrchovou ochranou zinkováním a lakem s tepelně a akusticky izolační vrstvou; další podrobnosti jsou uvedeny v ostatních částech PD</t>
  </si>
  <si>
    <t>86</t>
  </si>
  <si>
    <t>751-4.6-R</t>
  </si>
  <si>
    <t>Kompaktní větrací jednotka podstropní pro učebny s integrovaným deskovým protiproudým výměníkem ZZT (účinnost minimálně 80%) s řízeným obtokem, filtry vzduchu, ventilátory s EC motorem; jmenovitý průtok 450 m3/h; rozměr cca 1,4 x 1,0 x 0,4 m / 80 kg; napájení 230 V / 50 Hz / 400 W; včetně kabelového ovladače, integrovaného systému MaR pro řízení dle času a koncentrace CO2 (včetně čidel a kabeláže); uzavíracích těsných klapek se servopohonem (on/off 230 V; předpokládané kruhové provedení d250 mm - 2 ks), pružných manžet pro napojení potrubí (4 ks); materiálu pro ukotvení jednotky pod strop nad podhled; plášť jednotky z plechu s povrchovou ochranou zinkováním a lakem s tepelně a akusticky izolační vrstvou; další podrobnosti jsou uvedeny v ostatních částech PD</t>
  </si>
  <si>
    <t>87</t>
  </si>
  <si>
    <t>751-4.7-R</t>
  </si>
  <si>
    <t>Kompaktní větrací jednotka podstropní pro učebny s integrovaným deskovým protiproudým výměníkem ZZT (účinnost minimálně 80%) s řízeným obtokem, filtry vzduchu, ventilátory s EC motorem; jmenovitý průtok 250 m3/h; rozměr cca 1,2 x 0,9 x 0,4 m / 70 kg; napájení 230 V / 50 Hz / 400 W; včetně kabelového ovladače, integrovaného systému MaR pro řízení dle času a koncentrace CO2 (včetně čidel a kabeláže); uzavíracích těsných klapek se servopohonem (on/off 230 V; předpokládané kruhové provedení d250 mm - 2 ks), pružných manžet pro napojení potrubí (4 ks); materiálu pro ukotvení jednotky pod strop nad podhled; plášť jednotky z plechu s povrchovou ochranou zinkováním a lakem s tepelně a akusticky izolační vrstvou; další podrobnosti jsou uvedeny v ostatních částech PD</t>
  </si>
  <si>
    <t>88</t>
  </si>
  <si>
    <t>751-4.10-R</t>
  </si>
  <si>
    <t>Tlumič hluku čtyřhranný - 500 x 200 / 1 500</t>
  </si>
  <si>
    <t>Tlumič hluku čtyřhranný - 500 x 200 / 1 500; buňkový s oboustranným náběhem; výplň z minerální vaty s kašírovaným povrchem; včetně opláštění z pozinkovaného plechu</t>
  </si>
  <si>
    <t>89</t>
  </si>
  <si>
    <t>751-4.11-R</t>
  </si>
  <si>
    <t>Tlumič hluku kruhový - D 250 / 900</t>
  </si>
  <si>
    <t>Tlumič hluku kruhový - D 250 / 900; vyroben z pozinkovaného plechu s výplní minerální vatou o tloušťce 50 mm z vnitřní strany opatřenou kašírovanou vrstvou, která zajistí tvarovou stabilitu</t>
  </si>
  <si>
    <t>90</t>
  </si>
  <si>
    <t>751-4.12-R</t>
  </si>
  <si>
    <t>Tlumič hluku kruhový - D 250 / 1500</t>
  </si>
  <si>
    <t>Tlumič hluku kruhový - D 250 / 1500; vyroben z pozinkovaného plechu s výplní minerální vatou o tloušťce 50 mm z vnitřní strany opatřenou kašírovanou vrstvou, která zajistí tvarovou stabilitu</t>
  </si>
  <si>
    <t>91</t>
  </si>
  <si>
    <t>751-4.13-R</t>
  </si>
  <si>
    <t>Tlumič hluku čtyřhranný - 425 x 225 / 400</t>
  </si>
  <si>
    <t>Tlumič hluku čtyřhranný - 425 x 225 / 400; kulisový s 2 kulisami 100x225/400 mm z pozinkovaného plechu a minerální vaty s kašírovaným povrchem; včetně opláštění z vnitřní strany vylepeným zvukově pohltivým materiálem; atyp</t>
  </si>
  <si>
    <t>92</t>
  </si>
  <si>
    <t>751-4.14-R</t>
  </si>
  <si>
    <t>Vyústka čtyřhranná - 325 x 425; pro odtah vzduchu; jednořadá s pevnými lamelami</t>
  </si>
  <si>
    <t>Vyústka čtyřhranná - 325 x 425; pro odtah vzduchu; jednořadá s pevnými lamelami; vyrobeno z hliníkových profilů a pomocného materiálu z pozinkovaných ocelových prvků; povrchová úprava vypalovacím lakem (bílá - před dodávkou ověřit); včetně rámečku pro uchycení do stavební konstrukce</t>
  </si>
  <si>
    <t>93</t>
  </si>
  <si>
    <t>751-4.15-R</t>
  </si>
  <si>
    <t>Vyústka čtyřhranná - 425 x 225; pro odtah vzduchu; jednořadá s pevnými lamelami</t>
  </si>
  <si>
    <t>Vyústka čtyřhranná - 425 x 225; pro odtah vzduchu; jednořadá s pevnými lamelami; vyrobeno z hliníkových profilů a pomocného materiálu z pozinkovaných ocelových prvků; povrchová úprava vypalovacím lakem (bílá - před dodávkou ověřit); včetně rámečku pro uchycení do stavební konstrukce</t>
  </si>
  <si>
    <t>94</t>
  </si>
  <si>
    <t>751-4.16-R</t>
  </si>
  <si>
    <t>Vyústka na kruhové potrubí - 325 x 75</t>
  </si>
  <si>
    <t>Vyústka na kruhové potrubí - 325 x 75; dvouřadá s regulací pro přívod vzduchu; pozinkovaná s povrchovou úpravou vypalovacím lakem - barvu upřesnit před dodávkou</t>
  </si>
  <si>
    <t>95</t>
  </si>
  <si>
    <t>751-4.17-R</t>
  </si>
  <si>
    <t>96</t>
  </si>
  <si>
    <t>751-4.18-R</t>
  </si>
  <si>
    <t>Protidešťová žaluzie čtyřhranná - 630 x 250</t>
  </si>
  <si>
    <t>Protidešťová žaluzie čtyřhranná - 630 x 250; vyrobena z hliníkových profilů s pomocnými prvky z ocelového pozinkovaného materiálu; tlaková ztráta pro jmenovitý průtok maximálně 30 Pa a hladina vlastního akustického výkonu maximálně 55 dB(A); včetně integrovaného síta a rámu pro uchycení; povrchová úprava vypalovacím lakem - barvu upřesnit před dodávkou dle okolní fasády</t>
  </si>
  <si>
    <t>97</t>
  </si>
  <si>
    <t>751-4.19-R</t>
  </si>
  <si>
    <t>98</t>
  </si>
  <si>
    <t>751-4.20-R</t>
  </si>
  <si>
    <t>99</t>
  </si>
  <si>
    <t>751-4.21-R</t>
  </si>
  <si>
    <t>100</t>
  </si>
  <si>
    <t>751-4.22-R</t>
  </si>
  <si>
    <t>101</t>
  </si>
  <si>
    <t>751-5.1a-R</t>
  </si>
  <si>
    <t>Vnitřní podstropní jednotka typu split</t>
  </si>
  <si>
    <t>Vnitřní podstropní jednotka typu split; předpokládaný rozměr 1,6 x 0,7 x 0,2 m / 35 kg; tiché provedení pro použití ve výukových prostorách - provozní hlučnost do 40 dB s filtrem A; jmenovitý chladící výkon 10 kW; chladivo R410A; napájení z vnější jednotky 230 V / 50 Hz; včetně opláštění a distribučního prvku, kabelového ovladače a čerpadla kondenzátu; další informace uvedeny v ostatních částech PD</t>
  </si>
  <si>
    <t>102</t>
  </si>
  <si>
    <t>751-5.1b-R</t>
  </si>
  <si>
    <t>Vnější jednotka typu split</t>
  </si>
  <si>
    <t>Vnější jednotka typu split; předpokládaný rozměr 0,9 x 0,9 x 0,3 m / 75 kg; tiché provedení pro použití ve venkovním prostoru - maximální provozní hlučnost do 50 dB s filtrem A na hranici pozemku (či jiném chráněném místě); jmenovitý chladící výkon 10 kW; chladivo R410A; napájení 230 V / 50 Hz / 4,1 kW; provedení tepelné čerpadlo s invertorem; další informace uvedeny v ostatních částech PD</t>
  </si>
  <si>
    <t>103</t>
  </si>
  <si>
    <t>751-5.2a-R</t>
  </si>
  <si>
    <t>Vnitřní podstropní jednotka typu split; předpokládaný rozměr 1,3 x 0,7 x 0,2 m / 30 kg; tiché provedení pro použití ve výukových prostorách - provozní hlučnost do 40 dB s filtrem A; jmenovitý chladící výkon 7 kW; chladivo R410A; napájení z vnější jednotky 230 V / 50 Hz; včetně opláštění a distribučního prvku, kabelového ovladače a čerpadla kondenzátu; další informace uvedeny v ostatních částech PD</t>
  </si>
  <si>
    <t>104</t>
  </si>
  <si>
    <t>751-5.2b-R</t>
  </si>
  <si>
    <t>Vnější jednotka typu split; předpokládaný rozměr 0,6 x 0,8 x 0,3 m / 50 kg; tiché provedení pro použití ve venkovním prostoru - maximální provozní hlučnost do 50 dB s filtrem A na hranici pozemku (či jiném chráněném místě); jmenovitý chladící výkon 7 kW; chladivo R410A; napájení 230 V / 50 Hz / 2,8 kW; provedení tepelné čerpadlo s invertorem; další informace uvedeny v ostatních částech PD</t>
  </si>
  <si>
    <t>105</t>
  </si>
  <si>
    <t>751-5.4a-R</t>
  </si>
  <si>
    <t>Vnitřní nástěnná jednotka typu split</t>
  </si>
  <si>
    <t>Vnitřní nástěnná jednotka typu split; předpokládaný rozměr 0,3 x 0,8 x 0,2 m / 10 kg; tiché provedení pro použití ve výukových prostorách - provozní hlučnost do 40 dB s filtrem A; jmenovitý chladící výkon 3,6 kW; chladivo R410A; napájení z vnější jednotky 230 V / 50 Hz; včetně opláštění a distribučního prvku a ovladače; další informace uvedeny v ostatních částech PD</t>
  </si>
  <si>
    <t>106</t>
  </si>
  <si>
    <t>751-5.4b-R</t>
  </si>
  <si>
    <t>Vnější jednotka typu split; předpokládaný rozměr 0,6 x 0,8 x 0,3 m / 40 kg; tiché provedení pro použití ve venkovním prostoru - maximální provozní hlučnost do 50 dB s filtrem A na hranici pozemku (či jiném chráněném místě); jmenovitý chladící výkon 3,6 kW; chladivo R410A; napájení 230 V / 50 Hz / 1,2 kW; provedení tepelné čerpadlo s invertorem; další informace uvedeny v ostatních částech PD</t>
  </si>
  <si>
    <t>107</t>
  </si>
  <si>
    <t>751-5.5a-R</t>
  </si>
  <si>
    <t>108</t>
  </si>
  <si>
    <t>751-5.5b-R</t>
  </si>
  <si>
    <t>109</t>
  </si>
  <si>
    <t>751-5.7a-R</t>
  </si>
  <si>
    <t>Vnitřní nástěnná jednotka typu split; předpokládaný rozměr 0,3 x 1,0 x 0,2 m / 15 kg; tiché provedení pro použití ve výukových prostorách - provozní hlučnost do 40 dB s filtrem A; jmenovitý chladící výkon 6,5 kW; chladivo R410A; napájení z vnější jednotky 230 V / 50 Hz; včetně opláštění a distribučního prvku a ovladače; další informace uvedeny v ostatních částech PD</t>
  </si>
  <si>
    <t>110</t>
  </si>
  <si>
    <t>751-5.7b-R</t>
  </si>
  <si>
    <t>Vnější jednotka typu split; předpokládaný rozměr 0,6 x 0,8 x 0,3 m / 45 kg; tiché provedení pro použití ve venkovním prostoru - maximální provozní hlučnost do 50 dB s filtrem A na hranici pozemku (či jiném chráněném místě); jmenovitý chladící výkon 6,5 kW; chladivo R410A; napájení 230 V / 50 Hz / 2,8 kW; provedení tepelné čerpadlo s invertorem; další informace uvedeny v ostatních částech PD</t>
  </si>
  <si>
    <t>111</t>
  </si>
  <si>
    <t>751-5.8a-R</t>
  </si>
  <si>
    <t>112</t>
  </si>
  <si>
    <t>751-5.8b-R</t>
  </si>
  <si>
    <t>113</t>
  </si>
  <si>
    <t>751-5.9a-R</t>
  </si>
  <si>
    <t>Vnitřní nástěnná jednotka typu split; předpokládaný rozměr 0,3 x 1,0 x 0,2 m / 15 kg; tiché provedení pro použití ve výukových prostorách - provozní hlučnost do 40 dB s filtrem A; jmenovitý chladící výkon 5 kW; chladivo R410A; napájení z vnější jednotky 230 V / 50 Hz; včetně opláštění a distribučního prvku a ovladače; další informace uvedeny v ostatních částech PD</t>
  </si>
  <si>
    <t>114</t>
  </si>
  <si>
    <t>751-5.9b-R</t>
  </si>
  <si>
    <t>Vnější jednotka typu split; předpokládaný rozměr 0,6 x 0,8 x 0,3 m / 45 kg; tiché provedení pro použití ve venkovním prostoru - maximální provozní hlučnost do 50 dB s filtrem A na hranici pozemku (či jiném chráněném místě); jmenovitý chladící výkon 5 kW; chladivo R410A; napájení 230 V / 50 Hz / 2,6 kW; provedení tepelné čerpadlo s invertorem; další informace uvedeny v ostatních částech PD</t>
  </si>
  <si>
    <t>115</t>
  </si>
  <si>
    <t>751-5.10-R</t>
  </si>
  <si>
    <t>Konzola pro upevnění vnější jednotky na stěnu včetně silentbloků</t>
  </si>
  <si>
    <t>Konzola pro upevnění vnější jednotky na stěnu včetně silentbloků; vyrobit dle kotvících bodů jednotky z ocelových pozinkovaných profilů</t>
  </si>
  <si>
    <t>116</t>
  </si>
  <si>
    <t>751-5.11-R</t>
  </si>
  <si>
    <t>Chránička z pozinkovaného plechu pro protažení chladivové a kabelové trasy vnější stavební konstrukcí</t>
  </si>
  <si>
    <t>Chránička z pozinkovaného plechu pro protažení chladivové a kabelové trasy vnější stavební konstrukcí; vyrobit na míru dle umístění a vedení trasy; po instalaci dotěsnit prostup tepelnou izolací s parotěsnou zábranou</t>
  </si>
  <si>
    <t>117</t>
  </si>
  <si>
    <t>751-5.12-R</t>
  </si>
  <si>
    <t>Sdružená trasa chladivového potrubí včetně tepelné parotěsné izolace a kabeláže</t>
  </si>
  <si>
    <t>Sdružená trasa chladivového potrubí včetně tepelné parotěsné izolace a kabeláže; přesné provedení dle požadavků výrobce použitého zařízení split; venkovní část trasy chránit proti vnějším vlivům například uložením do chraničky z pozinkovaného plechu</t>
  </si>
  <si>
    <t>118</t>
  </si>
  <si>
    <t>751-5.14-R</t>
  </si>
  <si>
    <t>119</t>
  </si>
  <si>
    <t>751-6.1-R</t>
  </si>
  <si>
    <t>Ventilátor kruhový potrubní radiální - D 200 / 250</t>
  </si>
  <si>
    <t>Ventilátor kruhový potrubní radiální - D 200 / 250; těsná skříň z pozinkovaného plechu; 230 V / 50 Hz / 150 W; cca 5 kg; jmenovitý průtok 650 m3/h; další informace uvedeny v ostatních částech PD</t>
  </si>
  <si>
    <t>120</t>
  </si>
  <si>
    <t>751-6.2-R</t>
  </si>
  <si>
    <t>Ventilátor kruhový potrubní radiální - D 160 / 200</t>
  </si>
  <si>
    <t xml:space="preserve">Ventilátor kruhový potrubní radiální - D 160 / 200; těsná skříň z pozinkovaného plechu; 230 V / 50 Hz / 100 W; cca 5 kg; jmenovitý průtok 300 m3/h; další informace uvedeny v ostatních částech PD
</t>
  </si>
  <si>
    <t>121</t>
  </si>
  <si>
    <t>751-6.3-R</t>
  </si>
  <si>
    <t>122</t>
  </si>
  <si>
    <t>751-6.4-R</t>
  </si>
  <si>
    <t>123</t>
  </si>
  <si>
    <t>751-6.6-R</t>
  </si>
  <si>
    <t>124</t>
  </si>
  <si>
    <t>751-6.8-R</t>
  </si>
  <si>
    <t>Klapka zpětná kruhová - D 160</t>
  </si>
  <si>
    <t>125</t>
  </si>
  <si>
    <t>751-6.9-R</t>
  </si>
  <si>
    <t>Klapka zpětná kruhová - D 250</t>
  </si>
  <si>
    <t xml:space="preserve">Klapka zpětná kruhová - D 250; pozinkované těsné provedení do potrubí s pružinkou
</t>
  </si>
  <si>
    <t>126</t>
  </si>
  <si>
    <t>751-6.10-R</t>
  </si>
  <si>
    <t>Talířový ventil - D 100</t>
  </si>
  <si>
    <t>Talířový ventil - D 100; kovový pro odtah vzduchu s povrchovou úpravou vypalovaným lakem (bílá - upřesnit před dodávkou); včetně zděře pro upevnění a napojení potrubí</t>
  </si>
  <si>
    <t>127</t>
  </si>
  <si>
    <t>751-6.11-R</t>
  </si>
  <si>
    <t>128</t>
  </si>
  <si>
    <t>751-6.12-R</t>
  </si>
  <si>
    <t>Hlavice kruhová lamelová - D 250</t>
  </si>
  <si>
    <t>Hlavice kruhová lamelová - D 250; pro výfuk vzduchu nad střechou; pozinkované provedení; včetně prostupu a oplechování</t>
  </si>
  <si>
    <t>129</t>
  </si>
  <si>
    <t>751-6.14-R</t>
  </si>
  <si>
    <t>Krycí mřížka kruhová - D 100</t>
  </si>
  <si>
    <t>Krycí mřížka kruhová - D 100; na vnější fasádu upravená jako protidešťová žaluzie; kovová s lisovanými listy žaluzie; pozinkované provedení s barevným vypalovaným lakem (barvu upřesnit před dodávkou dle okolní fasády)</t>
  </si>
  <si>
    <t>130</t>
  </si>
  <si>
    <t>751-6.15-R</t>
  </si>
  <si>
    <t>131</t>
  </si>
  <si>
    <t>751-6.17-R</t>
  </si>
  <si>
    <t>132</t>
  </si>
  <si>
    <t>751-6.20-R</t>
  </si>
  <si>
    <t>133</t>
  </si>
  <si>
    <t>751-6.21-R</t>
  </si>
  <si>
    <t>134</t>
  </si>
  <si>
    <t>751-6.22-R</t>
  </si>
  <si>
    <t>Pružné potrubí - D 200 (jmenovitý průměr v mm)</t>
  </si>
  <si>
    <t>Pružné potrubí - D 200 (jmenovitý průměr v mm); akustické provedení - zdvojená stěna vyplněná minerální vatou 25 mm; zesílené odolné provedení pláště z hliníkové folie</t>
  </si>
  <si>
    <t>135</t>
  </si>
  <si>
    <t>751-6.23-R</t>
  </si>
  <si>
    <t>Potrubí čtyřhranné z pozinkovaného plechu nízkotlaké - provedení dle popisu TZ</t>
  </si>
  <si>
    <t>136</t>
  </si>
  <si>
    <t>751-6.24-R</t>
  </si>
  <si>
    <t>Potrubí kruhové vinuté spirálně z pozinkovaného plechu - provedení dle popisu TZ</t>
  </si>
  <si>
    <t>137</t>
  </si>
  <si>
    <t>751-6.25-R</t>
  </si>
  <si>
    <t>138</t>
  </si>
  <si>
    <t>091002000R</t>
  </si>
  <si>
    <t>Doprava včetně staveništní</t>
  </si>
  <si>
    <t>-2117466269</t>
  </si>
  <si>
    <t>139</t>
  </si>
  <si>
    <t>045002000R</t>
  </si>
  <si>
    <t>Zaregulování, kompletace, předávací dokumentace</t>
  </si>
  <si>
    <t>1752862934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</si>
</sst>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b/>
      <sz val="12"/>
      <color rgb="FF969696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6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8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9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9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4" fillId="0" borderId="22" xfId="0" applyFont="1" applyBorder="1" applyAlignment="1" applyProtection="1">
      <alignment horizontal="center" vertical="center" wrapText="1"/>
    </xf>
    <xf numFmtId="0" fontId="14" fillId="0" borderId="23" xfId="0" applyFont="1" applyBorder="1" applyAlignment="1" applyProtection="1">
      <alignment horizontal="center" vertical="center" wrapText="1"/>
    </xf>
    <xf numFmtId="0" fontId="14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vertical="center"/>
    </xf>
    <xf numFmtId="4" fontId="23" fillId="0" borderId="14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4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19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32" fillId="0" borderId="12" xfId="0" applyNumberFormat="1" applyFont="1" applyBorder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0" borderId="17" xfId="0" applyFont="1" applyBorder="1" applyAlignment="1" applyProtection="1">
      <alignment horizontal="center" vertical="center"/>
    </xf>
    <xf numFmtId="4" fontId="1" fillId="0" borderId="17" xfId="0" applyNumberFormat="1" applyFont="1" applyBorder="1" applyAlignment="1" applyProtection="1">
      <alignment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4" fontId="16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4" fontId="22" fillId="0" borderId="0" xfId="0" applyNumberFormat="1" applyFont="1" applyBorder="1" applyAlignment="1" applyProtection="1">
      <alignment horizontal="right" vertical="center"/>
    </xf>
    <xf numFmtId="4" fontId="22" fillId="0" borderId="0" xfId="0" applyNumberFormat="1" applyFont="1" applyBorder="1" applyAlignment="1" applyProtection="1">
      <alignment vertical="center"/>
    </xf>
    <xf numFmtId="4" fontId="22" fillId="5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4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4" fontId="16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0" borderId="25" xfId="0" applyNumberFormat="1" applyFont="1" applyBorder="1" applyAlignment="1" applyProtection="1">
      <alignment vertical="center"/>
    </xf>
    <xf numFmtId="0" fontId="34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4" fontId="22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7" fillId="0" borderId="0" xfId="0" applyNumberFormat="1" applyFont="1" applyBorder="1" applyAlignment="1" applyProtection="1"/>
    <xf numFmtId="4" fontId="7" fillId="0" borderId="0" xfId="0" applyNumberFormat="1" applyFont="1" applyBorder="1" applyAlignment="1" applyProtection="1">
      <alignment vertical="center"/>
    </xf>
    <xf numFmtId="4" fontId="7" fillId="0" borderId="17" xfId="0" applyNumberFormat="1" applyFont="1" applyBorder="1" applyAlignment="1" applyProtection="1"/>
    <xf numFmtId="4" fontId="7" fillId="0" borderId="17" xfId="0" applyNumberFormat="1" applyFont="1" applyBorder="1" applyAlignment="1" applyProtection="1">
      <alignment vertical="center"/>
    </xf>
    <xf numFmtId="4" fontId="7" fillId="0" borderId="23" xfId="0" applyNumberFormat="1" applyFont="1" applyBorder="1" applyAlignment="1" applyProtection="1"/>
    <xf numFmtId="4" fontId="7" fillId="0" borderId="23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8" width="25.83203125" hidden="1" customWidth="1"/>
    <col min="49" max="49" width="25" hidden="1" customWidth="1"/>
    <col min="50" max="54" width="21.6640625" hidden="1" customWidth="1"/>
    <col min="55" max="55" width="19.1640625" hidden="1" customWidth="1"/>
    <col min="56" max="56" width="25" hidden="1" customWidth="1"/>
    <col min="57" max="58" width="19.1640625" hidden="1" customWidth="1"/>
    <col min="59" max="59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7</v>
      </c>
    </row>
    <row r="2" spans="1:73" ht="36.950000000000003" customHeight="1">
      <c r="C2" s="170" t="s">
        <v>8</v>
      </c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R2" s="208" t="s">
        <v>9</v>
      </c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F2" s="209"/>
      <c r="BG2" s="209"/>
      <c r="BS2" s="17" t="s">
        <v>10</v>
      </c>
      <c r="BT2" s="17" t="s">
        <v>11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10</v>
      </c>
      <c r="BT3" s="17" t="s">
        <v>12</v>
      </c>
    </row>
    <row r="4" spans="1:73" ht="36.950000000000003" customHeight="1">
      <c r="B4" s="21"/>
      <c r="C4" s="172" t="s">
        <v>13</v>
      </c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22"/>
      <c r="AS4" s="23" t="s">
        <v>14</v>
      </c>
      <c r="BS4" s="17" t="s">
        <v>15</v>
      </c>
    </row>
    <row r="5" spans="1:73" ht="14.45" customHeight="1">
      <c r="B5" s="21"/>
      <c r="C5" s="24"/>
      <c r="D5" s="25" t="s">
        <v>16</v>
      </c>
      <c r="E5" s="24"/>
      <c r="F5" s="24"/>
      <c r="G5" s="24"/>
      <c r="H5" s="24"/>
      <c r="I5" s="24"/>
      <c r="J5" s="24"/>
      <c r="K5" s="174" t="s">
        <v>17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24"/>
      <c r="AQ5" s="22"/>
      <c r="BS5" s="17" t="s">
        <v>10</v>
      </c>
    </row>
    <row r="6" spans="1:73" ht="36.950000000000003" customHeight="1">
      <c r="B6" s="21"/>
      <c r="C6" s="24"/>
      <c r="D6" s="27" t="s">
        <v>18</v>
      </c>
      <c r="E6" s="24"/>
      <c r="F6" s="24"/>
      <c r="G6" s="24"/>
      <c r="H6" s="24"/>
      <c r="I6" s="24"/>
      <c r="J6" s="24"/>
      <c r="K6" s="176" t="s">
        <v>19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P6" s="24"/>
      <c r="AQ6" s="22"/>
      <c r="BS6" s="17" t="s">
        <v>20</v>
      </c>
    </row>
    <row r="7" spans="1:73" ht="14.45" customHeight="1">
      <c r="B7" s="21"/>
      <c r="C7" s="24"/>
      <c r="D7" s="28" t="s">
        <v>21</v>
      </c>
      <c r="E7" s="24"/>
      <c r="F7" s="24"/>
      <c r="G7" s="24"/>
      <c r="H7" s="24"/>
      <c r="I7" s="24"/>
      <c r="J7" s="24"/>
      <c r="K7" s="26" t="s">
        <v>22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23</v>
      </c>
      <c r="AL7" s="24"/>
      <c r="AM7" s="24"/>
      <c r="AN7" s="26" t="s">
        <v>22</v>
      </c>
      <c r="AO7" s="24"/>
      <c r="AP7" s="24"/>
      <c r="AQ7" s="22"/>
      <c r="BS7" s="17" t="s">
        <v>24</v>
      </c>
    </row>
    <row r="8" spans="1:73" ht="14.45" customHeight="1">
      <c r="B8" s="21"/>
      <c r="C8" s="24"/>
      <c r="D8" s="28" t="s">
        <v>25</v>
      </c>
      <c r="E8" s="24"/>
      <c r="F8" s="24"/>
      <c r="G8" s="24"/>
      <c r="H8" s="24"/>
      <c r="I8" s="24"/>
      <c r="J8" s="24"/>
      <c r="K8" s="26" t="s">
        <v>26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27</v>
      </c>
      <c r="AL8" s="24"/>
      <c r="AM8" s="24"/>
      <c r="AN8" s="26" t="s">
        <v>28</v>
      </c>
      <c r="AO8" s="24"/>
      <c r="AP8" s="24"/>
      <c r="AQ8" s="22"/>
      <c r="BS8" s="17" t="s">
        <v>24</v>
      </c>
    </row>
    <row r="9" spans="1:73" ht="14.45" customHeight="1">
      <c r="B9" s="21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2"/>
      <c r="BS9" s="17" t="s">
        <v>24</v>
      </c>
    </row>
    <row r="10" spans="1:73" ht="14.45" customHeight="1">
      <c r="B10" s="21"/>
      <c r="C10" s="24"/>
      <c r="D10" s="28" t="s">
        <v>29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30</v>
      </c>
      <c r="AL10" s="24"/>
      <c r="AM10" s="24"/>
      <c r="AN10" s="26" t="s">
        <v>22</v>
      </c>
      <c r="AO10" s="24"/>
      <c r="AP10" s="24"/>
      <c r="AQ10" s="22"/>
      <c r="BS10" s="17" t="s">
        <v>20</v>
      </c>
    </row>
    <row r="11" spans="1:73" ht="18.399999999999999" customHeight="1">
      <c r="B11" s="21"/>
      <c r="C11" s="24"/>
      <c r="D11" s="24"/>
      <c r="E11" s="26" t="s">
        <v>31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32</v>
      </c>
      <c r="AL11" s="24"/>
      <c r="AM11" s="24"/>
      <c r="AN11" s="26" t="s">
        <v>22</v>
      </c>
      <c r="AO11" s="24"/>
      <c r="AP11" s="24"/>
      <c r="AQ11" s="22"/>
      <c r="BS11" s="17" t="s">
        <v>20</v>
      </c>
    </row>
    <row r="12" spans="1:73" ht="6.95" customHeight="1">
      <c r="B12" s="21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2"/>
      <c r="BS12" s="17" t="s">
        <v>20</v>
      </c>
    </row>
    <row r="13" spans="1:73" ht="14.45" customHeight="1">
      <c r="B13" s="21"/>
      <c r="C13" s="24"/>
      <c r="D13" s="28" t="s">
        <v>33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30</v>
      </c>
      <c r="AL13" s="24"/>
      <c r="AM13" s="24"/>
      <c r="AN13" s="26" t="s">
        <v>22</v>
      </c>
      <c r="AO13" s="24"/>
      <c r="AP13" s="24"/>
      <c r="AQ13" s="22"/>
      <c r="BS13" s="17" t="s">
        <v>20</v>
      </c>
    </row>
    <row r="14" spans="1:73">
      <c r="B14" s="21"/>
      <c r="C14" s="24"/>
      <c r="D14" s="24"/>
      <c r="E14" s="26" t="s">
        <v>34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32</v>
      </c>
      <c r="AL14" s="24"/>
      <c r="AM14" s="24"/>
      <c r="AN14" s="26" t="s">
        <v>22</v>
      </c>
      <c r="AO14" s="24"/>
      <c r="AP14" s="24"/>
      <c r="AQ14" s="22"/>
      <c r="BS14" s="17" t="s">
        <v>20</v>
      </c>
    </row>
    <row r="15" spans="1:73" ht="6.95" customHeight="1">
      <c r="B15" s="21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2"/>
      <c r="BS15" s="17" t="s">
        <v>6</v>
      </c>
    </row>
    <row r="16" spans="1:73" ht="14.45" customHeight="1">
      <c r="B16" s="21"/>
      <c r="C16" s="24"/>
      <c r="D16" s="28" t="s">
        <v>35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30</v>
      </c>
      <c r="AL16" s="24"/>
      <c r="AM16" s="24"/>
      <c r="AN16" s="26" t="s">
        <v>22</v>
      </c>
      <c r="AO16" s="24"/>
      <c r="AP16" s="24"/>
      <c r="AQ16" s="22"/>
      <c r="BS16" s="17" t="s">
        <v>6</v>
      </c>
    </row>
    <row r="17" spans="2:71" ht="18.399999999999999" customHeight="1">
      <c r="B17" s="21"/>
      <c r="C17" s="24"/>
      <c r="D17" s="24"/>
      <c r="E17" s="26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32</v>
      </c>
      <c r="AL17" s="24"/>
      <c r="AM17" s="24"/>
      <c r="AN17" s="26" t="s">
        <v>22</v>
      </c>
      <c r="AO17" s="24"/>
      <c r="AP17" s="24"/>
      <c r="AQ17" s="22"/>
      <c r="BS17" s="17" t="s">
        <v>7</v>
      </c>
    </row>
    <row r="18" spans="2:71" ht="6.95" customHeight="1">
      <c r="B18" s="21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2"/>
      <c r="BS18" s="17" t="s">
        <v>10</v>
      </c>
    </row>
    <row r="19" spans="2:71" ht="14.45" customHeight="1">
      <c r="B19" s="21"/>
      <c r="C19" s="24"/>
      <c r="D19" s="28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30</v>
      </c>
      <c r="AL19" s="24"/>
      <c r="AM19" s="24"/>
      <c r="AN19" s="26" t="s">
        <v>22</v>
      </c>
      <c r="AO19" s="24"/>
      <c r="AP19" s="24"/>
      <c r="AQ19" s="22"/>
      <c r="BS19" s="17" t="s">
        <v>10</v>
      </c>
    </row>
    <row r="20" spans="2:71" ht="18.399999999999999" customHeight="1">
      <c r="B20" s="21"/>
      <c r="C20" s="24"/>
      <c r="D20" s="24"/>
      <c r="E20" s="26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32</v>
      </c>
      <c r="AL20" s="24"/>
      <c r="AM20" s="24"/>
      <c r="AN20" s="26" t="s">
        <v>22</v>
      </c>
      <c r="AO20" s="24"/>
      <c r="AP20" s="24"/>
      <c r="AQ20" s="22"/>
    </row>
    <row r="21" spans="2:71" ht="6.95" customHeight="1">
      <c r="B21" s="21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2"/>
    </row>
    <row r="22" spans="2:71">
      <c r="B22" s="21"/>
      <c r="C22" s="24"/>
      <c r="D22" s="28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2"/>
    </row>
    <row r="23" spans="2:71" ht="22.5" customHeight="1">
      <c r="B23" s="21"/>
      <c r="C23" s="24"/>
      <c r="D23" s="24"/>
      <c r="E23" s="177" t="s">
        <v>22</v>
      </c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24"/>
      <c r="AP23" s="24"/>
      <c r="AQ23" s="22"/>
    </row>
    <row r="24" spans="2:71" ht="6.95" customHeight="1">
      <c r="B24" s="21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2"/>
    </row>
    <row r="25" spans="2:71" ht="6.95" customHeight="1">
      <c r="B25" s="21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2"/>
    </row>
    <row r="26" spans="2:71" ht="14.45" customHeight="1">
      <c r="B26" s="21"/>
      <c r="C26" s="24"/>
      <c r="D26" s="30" t="s">
        <v>38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78">
        <f>ROUND(AG87,2)</f>
        <v>4029667.31</v>
      </c>
      <c r="AL26" s="175"/>
      <c r="AM26" s="175"/>
      <c r="AN26" s="175"/>
      <c r="AO26" s="175"/>
      <c r="AP26" s="24"/>
      <c r="AQ26" s="22"/>
    </row>
    <row r="27" spans="2:71">
      <c r="B27" s="21"/>
      <c r="C27" s="24"/>
      <c r="D27" s="24"/>
      <c r="E27" s="28" t="s">
        <v>39</v>
      </c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79">
        <f>AS87</f>
        <v>3549026</v>
      </c>
      <c r="AL27" s="179"/>
      <c r="AM27" s="179"/>
      <c r="AN27" s="179"/>
      <c r="AO27" s="179"/>
      <c r="AP27" s="24"/>
      <c r="AQ27" s="22"/>
    </row>
    <row r="28" spans="2:71" s="1" customFormat="1">
      <c r="B28" s="31"/>
      <c r="C28" s="32"/>
      <c r="D28" s="32"/>
      <c r="E28" s="28" t="s">
        <v>40</v>
      </c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179">
        <f>ROUND(AT87,2)</f>
        <v>393897</v>
      </c>
      <c r="AL28" s="179"/>
      <c r="AM28" s="179"/>
      <c r="AN28" s="179"/>
      <c r="AO28" s="179"/>
      <c r="AP28" s="32"/>
      <c r="AQ28" s="33"/>
    </row>
    <row r="29" spans="2:71" s="1" customFormat="1" ht="14.45" customHeight="1">
      <c r="B29" s="31"/>
      <c r="C29" s="32"/>
      <c r="D29" s="30" t="s">
        <v>41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178">
        <f>ROUND(AG90,2)</f>
        <v>0</v>
      </c>
      <c r="AL29" s="178"/>
      <c r="AM29" s="178"/>
      <c r="AN29" s="178"/>
      <c r="AO29" s="178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1" customFormat="1" ht="25.9" customHeight="1">
      <c r="B31" s="31"/>
      <c r="C31" s="32"/>
      <c r="D31" s="34" t="s">
        <v>42</v>
      </c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180">
        <f>ROUND(AK26+AK29,2)</f>
        <v>4029667.31</v>
      </c>
      <c r="AL31" s="181"/>
      <c r="AM31" s="181"/>
      <c r="AN31" s="181"/>
      <c r="AO31" s="181"/>
      <c r="AP31" s="32"/>
      <c r="AQ31" s="33"/>
    </row>
    <row r="32" spans="2:71" s="1" customFormat="1" ht="6.95" customHeight="1">
      <c r="B32" s="31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3"/>
    </row>
    <row r="33" spans="2:43" s="2" customFormat="1" ht="14.45" customHeight="1">
      <c r="B33" s="36"/>
      <c r="C33" s="37"/>
      <c r="D33" s="38" t="s">
        <v>43</v>
      </c>
      <c r="E33" s="37"/>
      <c r="F33" s="38" t="s">
        <v>44</v>
      </c>
      <c r="G33" s="37"/>
      <c r="H33" s="37"/>
      <c r="I33" s="37"/>
      <c r="J33" s="37"/>
      <c r="K33" s="37"/>
      <c r="L33" s="182">
        <v>0.21</v>
      </c>
      <c r="M33" s="183"/>
      <c r="N33" s="183"/>
      <c r="O33" s="183"/>
      <c r="P33" s="37"/>
      <c r="Q33" s="37"/>
      <c r="R33" s="37"/>
      <c r="S33" s="37"/>
      <c r="T33" s="40" t="s">
        <v>45</v>
      </c>
      <c r="U33" s="37"/>
      <c r="V33" s="37"/>
      <c r="W33" s="184">
        <f>ROUND(BB87+SUM(CD91),2)</f>
        <v>4029667.31</v>
      </c>
      <c r="X33" s="183"/>
      <c r="Y33" s="183"/>
      <c r="Z33" s="183"/>
      <c r="AA33" s="183"/>
      <c r="AB33" s="183"/>
      <c r="AC33" s="183"/>
      <c r="AD33" s="183"/>
      <c r="AE33" s="183"/>
      <c r="AF33" s="37"/>
      <c r="AG33" s="37"/>
      <c r="AH33" s="37"/>
      <c r="AI33" s="37"/>
      <c r="AJ33" s="37"/>
      <c r="AK33" s="184">
        <f>ROUND(AX87+SUM(BY91),2)</f>
        <v>846230.14</v>
      </c>
      <c r="AL33" s="183"/>
      <c r="AM33" s="183"/>
      <c r="AN33" s="183"/>
      <c r="AO33" s="183"/>
      <c r="AP33" s="37"/>
      <c r="AQ33" s="41"/>
    </row>
    <row r="34" spans="2:43" s="2" customFormat="1" ht="14.45" customHeight="1">
      <c r="B34" s="36"/>
      <c r="C34" s="37"/>
      <c r="D34" s="37"/>
      <c r="E34" s="37"/>
      <c r="F34" s="38" t="s">
        <v>46</v>
      </c>
      <c r="G34" s="37"/>
      <c r="H34" s="37"/>
      <c r="I34" s="37"/>
      <c r="J34" s="37"/>
      <c r="K34" s="37"/>
      <c r="L34" s="182">
        <v>0.15</v>
      </c>
      <c r="M34" s="183"/>
      <c r="N34" s="183"/>
      <c r="O34" s="183"/>
      <c r="P34" s="37"/>
      <c r="Q34" s="37"/>
      <c r="R34" s="37"/>
      <c r="S34" s="37"/>
      <c r="T34" s="40" t="s">
        <v>45</v>
      </c>
      <c r="U34" s="37"/>
      <c r="V34" s="37"/>
      <c r="W34" s="184">
        <f>ROUND(BC87+SUM(CE91),2)</f>
        <v>0</v>
      </c>
      <c r="X34" s="183"/>
      <c r="Y34" s="183"/>
      <c r="Z34" s="183"/>
      <c r="AA34" s="183"/>
      <c r="AB34" s="183"/>
      <c r="AC34" s="183"/>
      <c r="AD34" s="183"/>
      <c r="AE34" s="183"/>
      <c r="AF34" s="37"/>
      <c r="AG34" s="37"/>
      <c r="AH34" s="37"/>
      <c r="AI34" s="37"/>
      <c r="AJ34" s="37"/>
      <c r="AK34" s="184">
        <f>ROUND(AY87+SUM(BZ91),2)</f>
        <v>0</v>
      </c>
      <c r="AL34" s="183"/>
      <c r="AM34" s="183"/>
      <c r="AN34" s="183"/>
      <c r="AO34" s="183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47</v>
      </c>
      <c r="G35" s="37"/>
      <c r="H35" s="37"/>
      <c r="I35" s="37"/>
      <c r="J35" s="37"/>
      <c r="K35" s="37"/>
      <c r="L35" s="182">
        <v>0.21</v>
      </c>
      <c r="M35" s="183"/>
      <c r="N35" s="183"/>
      <c r="O35" s="183"/>
      <c r="P35" s="37"/>
      <c r="Q35" s="37"/>
      <c r="R35" s="37"/>
      <c r="S35" s="37"/>
      <c r="T35" s="40" t="s">
        <v>45</v>
      </c>
      <c r="U35" s="37"/>
      <c r="V35" s="37"/>
      <c r="W35" s="184">
        <f>ROUND(BD87+SUM(CF91),2)</f>
        <v>0</v>
      </c>
      <c r="X35" s="183"/>
      <c r="Y35" s="183"/>
      <c r="Z35" s="183"/>
      <c r="AA35" s="183"/>
      <c r="AB35" s="183"/>
      <c r="AC35" s="183"/>
      <c r="AD35" s="183"/>
      <c r="AE35" s="183"/>
      <c r="AF35" s="37"/>
      <c r="AG35" s="37"/>
      <c r="AH35" s="37"/>
      <c r="AI35" s="37"/>
      <c r="AJ35" s="37"/>
      <c r="AK35" s="184">
        <v>0</v>
      </c>
      <c r="AL35" s="183"/>
      <c r="AM35" s="183"/>
      <c r="AN35" s="183"/>
      <c r="AO35" s="183"/>
      <c r="AP35" s="37"/>
      <c r="AQ35" s="41"/>
    </row>
    <row r="36" spans="2:43" s="2" customFormat="1" ht="14.45" hidden="1" customHeight="1">
      <c r="B36" s="36"/>
      <c r="C36" s="37"/>
      <c r="D36" s="37"/>
      <c r="E36" s="37"/>
      <c r="F36" s="38" t="s">
        <v>48</v>
      </c>
      <c r="G36" s="37"/>
      <c r="H36" s="37"/>
      <c r="I36" s="37"/>
      <c r="J36" s="37"/>
      <c r="K36" s="37"/>
      <c r="L36" s="182">
        <v>0.15</v>
      </c>
      <c r="M36" s="183"/>
      <c r="N36" s="183"/>
      <c r="O36" s="183"/>
      <c r="P36" s="37"/>
      <c r="Q36" s="37"/>
      <c r="R36" s="37"/>
      <c r="S36" s="37"/>
      <c r="T36" s="40" t="s">
        <v>45</v>
      </c>
      <c r="U36" s="37"/>
      <c r="V36" s="37"/>
      <c r="W36" s="184">
        <f>ROUND(BE87+SUM(CG91),2)</f>
        <v>0</v>
      </c>
      <c r="X36" s="183"/>
      <c r="Y36" s="183"/>
      <c r="Z36" s="183"/>
      <c r="AA36" s="183"/>
      <c r="AB36" s="183"/>
      <c r="AC36" s="183"/>
      <c r="AD36" s="183"/>
      <c r="AE36" s="183"/>
      <c r="AF36" s="37"/>
      <c r="AG36" s="37"/>
      <c r="AH36" s="37"/>
      <c r="AI36" s="37"/>
      <c r="AJ36" s="37"/>
      <c r="AK36" s="184">
        <v>0</v>
      </c>
      <c r="AL36" s="183"/>
      <c r="AM36" s="183"/>
      <c r="AN36" s="183"/>
      <c r="AO36" s="183"/>
      <c r="AP36" s="37"/>
      <c r="AQ36" s="41"/>
    </row>
    <row r="37" spans="2:43" s="2" customFormat="1" ht="14.45" hidden="1" customHeight="1">
      <c r="B37" s="36"/>
      <c r="C37" s="37"/>
      <c r="D37" s="37"/>
      <c r="E37" s="37"/>
      <c r="F37" s="38" t="s">
        <v>49</v>
      </c>
      <c r="G37" s="37"/>
      <c r="H37" s="37"/>
      <c r="I37" s="37"/>
      <c r="J37" s="37"/>
      <c r="K37" s="37"/>
      <c r="L37" s="182">
        <v>0</v>
      </c>
      <c r="M37" s="183"/>
      <c r="N37" s="183"/>
      <c r="O37" s="183"/>
      <c r="P37" s="37"/>
      <c r="Q37" s="37"/>
      <c r="R37" s="37"/>
      <c r="S37" s="37"/>
      <c r="T37" s="40" t="s">
        <v>45</v>
      </c>
      <c r="U37" s="37"/>
      <c r="V37" s="37"/>
      <c r="W37" s="184">
        <f>ROUND(BF87+SUM(CH91),2)</f>
        <v>0</v>
      </c>
      <c r="X37" s="183"/>
      <c r="Y37" s="183"/>
      <c r="Z37" s="183"/>
      <c r="AA37" s="183"/>
      <c r="AB37" s="183"/>
      <c r="AC37" s="183"/>
      <c r="AD37" s="183"/>
      <c r="AE37" s="183"/>
      <c r="AF37" s="37"/>
      <c r="AG37" s="37"/>
      <c r="AH37" s="37"/>
      <c r="AI37" s="37"/>
      <c r="AJ37" s="37"/>
      <c r="AK37" s="184">
        <v>0</v>
      </c>
      <c r="AL37" s="183"/>
      <c r="AM37" s="183"/>
      <c r="AN37" s="183"/>
      <c r="AO37" s="183"/>
      <c r="AP37" s="37"/>
      <c r="AQ37" s="41"/>
    </row>
    <row r="38" spans="2:43" s="1" customFormat="1" ht="6.9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 s="1" customFormat="1" ht="25.9" customHeight="1">
      <c r="B39" s="31"/>
      <c r="C39" s="42"/>
      <c r="D39" s="43" t="s">
        <v>50</v>
      </c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5" t="s">
        <v>51</v>
      </c>
      <c r="U39" s="44"/>
      <c r="V39" s="44"/>
      <c r="W39" s="44"/>
      <c r="X39" s="185" t="s">
        <v>52</v>
      </c>
      <c r="Y39" s="186"/>
      <c r="Z39" s="186"/>
      <c r="AA39" s="186"/>
      <c r="AB39" s="186"/>
      <c r="AC39" s="44"/>
      <c r="AD39" s="44"/>
      <c r="AE39" s="44"/>
      <c r="AF39" s="44"/>
      <c r="AG39" s="44"/>
      <c r="AH39" s="44"/>
      <c r="AI39" s="44"/>
      <c r="AJ39" s="44"/>
      <c r="AK39" s="187">
        <f>SUM(AK31:AK37)</f>
        <v>4875897.45</v>
      </c>
      <c r="AL39" s="186"/>
      <c r="AM39" s="186"/>
      <c r="AN39" s="186"/>
      <c r="AO39" s="188"/>
      <c r="AP39" s="42"/>
      <c r="AQ39" s="33"/>
    </row>
    <row r="40" spans="2:43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3"/>
    </row>
    <row r="41" spans="2:43" ht="13.5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2"/>
    </row>
    <row r="42" spans="2:43" ht="13.5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2"/>
    </row>
    <row r="43" spans="2:43" ht="13.5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2"/>
    </row>
    <row r="44" spans="2:43" ht="13.5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2"/>
    </row>
    <row r="45" spans="2:43" ht="13.5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2"/>
    </row>
    <row r="46" spans="2:43" ht="13.5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2"/>
    </row>
    <row r="47" spans="2:43" ht="13.5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2"/>
    </row>
    <row r="48" spans="2:43" ht="13.5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2"/>
    </row>
    <row r="49" spans="2:43" s="1" customFormat="1">
      <c r="B49" s="31"/>
      <c r="C49" s="32"/>
      <c r="D49" s="46" t="s">
        <v>53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54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 ht="13.5">
      <c r="B50" s="21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2"/>
    </row>
    <row r="51" spans="2:43" ht="13.5">
      <c r="B51" s="21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2"/>
    </row>
    <row r="52" spans="2:43" ht="13.5">
      <c r="B52" s="21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2"/>
    </row>
    <row r="53" spans="2:43" ht="13.5">
      <c r="B53" s="21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2"/>
    </row>
    <row r="54" spans="2:43" ht="13.5">
      <c r="B54" s="21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2"/>
    </row>
    <row r="55" spans="2:43" ht="13.5">
      <c r="B55" s="21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2"/>
    </row>
    <row r="56" spans="2:43" ht="13.5">
      <c r="B56" s="21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2"/>
    </row>
    <row r="57" spans="2:43" ht="13.5">
      <c r="B57" s="21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2"/>
    </row>
    <row r="58" spans="2:43" s="1" customFormat="1">
      <c r="B58" s="31"/>
      <c r="C58" s="32"/>
      <c r="D58" s="51" t="s">
        <v>55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56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55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56</v>
      </c>
      <c r="AN58" s="52"/>
      <c r="AO58" s="54"/>
      <c r="AP58" s="32"/>
      <c r="AQ58" s="33"/>
    </row>
    <row r="59" spans="2:43" ht="13.5">
      <c r="B59" s="21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2"/>
    </row>
    <row r="60" spans="2:43" s="1" customFormat="1">
      <c r="B60" s="31"/>
      <c r="C60" s="32"/>
      <c r="D60" s="46" t="s">
        <v>57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58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 ht="13.5">
      <c r="B61" s="21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2"/>
    </row>
    <row r="62" spans="2:43" ht="13.5">
      <c r="B62" s="21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2"/>
    </row>
    <row r="63" spans="2:43" ht="13.5">
      <c r="B63" s="21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2"/>
    </row>
    <row r="64" spans="2:43" ht="13.5">
      <c r="B64" s="21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2"/>
    </row>
    <row r="65" spans="2:43" ht="13.5">
      <c r="B65" s="21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2"/>
    </row>
    <row r="66" spans="2:43" ht="13.5">
      <c r="B66" s="21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2"/>
    </row>
    <row r="67" spans="2:43" ht="13.5">
      <c r="B67" s="21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2"/>
    </row>
    <row r="68" spans="2:43" ht="13.5">
      <c r="B68" s="21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2"/>
    </row>
    <row r="69" spans="2:43" s="1" customFormat="1">
      <c r="B69" s="31"/>
      <c r="C69" s="32"/>
      <c r="D69" s="51" t="s">
        <v>55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56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55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56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72" t="s">
        <v>59</v>
      </c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173"/>
      <c r="S76" s="173"/>
      <c r="T76" s="173"/>
      <c r="U76" s="173"/>
      <c r="V76" s="173"/>
      <c r="W76" s="173"/>
      <c r="X76" s="173"/>
      <c r="Y76" s="173"/>
      <c r="Z76" s="173"/>
      <c r="AA76" s="173"/>
      <c r="AB76" s="173"/>
      <c r="AC76" s="173"/>
      <c r="AD76" s="173"/>
      <c r="AE76" s="173"/>
      <c r="AF76" s="173"/>
      <c r="AG76" s="173"/>
      <c r="AH76" s="173"/>
      <c r="AI76" s="173"/>
      <c r="AJ76" s="173"/>
      <c r="AK76" s="173"/>
      <c r="AL76" s="173"/>
      <c r="AM76" s="173"/>
      <c r="AN76" s="173"/>
      <c r="AO76" s="173"/>
      <c r="AP76" s="173"/>
      <c r="AQ76" s="33"/>
    </row>
    <row r="77" spans="2:43" s="3" customFormat="1" ht="14.45" customHeight="1">
      <c r="B77" s="61"/>
      <c r="C77" s="28" t="s">
        <v>16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JC161101-BON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18</v>
      </c>
      <c r="D78" s="66"/>
      <c r="E78" s="66"/>
      <c r="F78" s="66"/>
      <c r="G78" s="66"/>
      <c r="H78" s="66"/>
      <c r="I78" s="66"/>
      <c r="J78" s="66"/>
      <c r="K78" s="66"/>
      <c r="L78" s="189" t="str">
        <f>K6</f>
        <v>Modernizace dílenského areálu, SŠTŘ, Nový Bydžov - Hlušice</v>
      </c>
      <c r="M78" s="190"/>
      <c r="N78" s="190"/>
      <c r="O78" s="190"/>
      <c r="P78" s="190"/>
      <c r="Q78" s="190"/>
      <c r="R78" s="190"/>
      <c r="S78" s="190"/>
      <c r="T78" s="190"/>
      <c r="U78" s="190"/>
      <c r="V78" s="190"/>
      <c r="W78" s="190"/>
      <c r="X78" s="190"/>
      <c r="Y78" s="190"/>
      <c r="Z78" s="190"/>
      <c r="AA78" s="190"/>
      <c r="AB78" s="190"/>
      <c r="AC78" s="190"/>
      <c r="AD78" s="190"/>
      <c r="AE78" s="190"/>
      <c r="AF78" s="190"/>
      <c r="AG78" s="190"/>
      <c r="AH78" s="190"/>
      <c r="AI78" s="190"/>
      <c r="AJ78" s="190"/>
      <c r="AK78" s="190"/>
      <c r="AL78" s="190"/>
      <c r="AM78" s="190"/>
      <c r="AN78" s="190"/>
      <c r="AO78" s="190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>
      <c r="B80" s="31"/>
      <c r="C80" s="28" t="s">
        <v>25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>Hlušice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27</v>
      </c>
      <c r="AJ80" s="32"/>
      <c r="AK80" s="32"/>
      <c r="AL80" s="32"/>
      <c r="AM80" s="69" t="str">
        <f>IF(AN8= "","",AN8)</f>
        <v>21. 11. 2016</v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>
      <c r="B82" s="31"/>
      <c r="C82" s="28" t="s">
        <v>29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>SŠTŘ, Nový Bydžov, Dr. M. Tyrše 112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35</v>
      </c>
      <c r="AJ82" s="32"/>
      <c r="AK82" s="32"/>
      <c r="AL82" s="32"/>
      <c r="AM82" s="191" t="str">
        <f>IF(E17="","",E17)</f>
        <v xml:space="preserve"> </v>
      </c>
      <c r="AN82" s="191"/>
      <c r="AO82" s="191"/>
      <c r="AP82" s="191"/>
      <c r="AQ82" s="33"/>
      <c r="AS82" s="192" t="s">
        <v>60</v>
      </c>
      <c r="AT82" s="193"/>
      <c r="AU82" s="70"/>
      <c r="AV82" s="70"/>
      <c r="AW82" s="70"/>
      <c r="AX82" s="70"/>
      <c r="AY82" s="70"/>
      <c r="AZ82" s="70"/>
      <c r="BA82" s="70"/>
      <c r="BB82" s="70"/>
      <c r="BC82" s="70"/>
      <c r="BD82" s="70"/>
      <c r="BE82" s="70"/>
      <c r="BF82" s="71"/>
    </row>
    <row r="83" spans="1:76" s="1" customFormat="1">
      <c r="B83" s="31"/>
      <c r="C83" s="28" t="s">
        <v>33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36</v>
      </c>
      <c r="AJ83" s="32"/>
      <c r="AK83" s="32"/>
      <c r="AL83" s="32"/>
      <c r="AM83" s="191" t="str">
        <f>IF(E20="","",E20)</f>
        <v xml:space="preserve"> </v>
      </c>
      <c r="AN83" s="191"/>
      <c r="AO83" s="191"/>
      <c r="AP83" s="191"/>
      <c r="AQ83" s="33"/>
      <c r="AS83" s="194"/>
      <c r="AT83" s="195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3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96"/>
      <c r="AT84" s="197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74"/>
    </row>
    <row r="85" spans="1:76" s="1" customFormat="1" ht="29.25" customHeight="1">
      <c r="B85" s="31"/>
      <c r="C85" s="198" t="s">
        <v>61</v>
      </c>
      <c r="D85" s="199"/>
      <c r="E85" s="199"/>
      <c r="F85" s="199"/>
      <c r="G85" s="199"/>
      <c r="H85" s="75"/>
      <c r="I85" s="200" t="s">
        <v>62</v>
      </c>
      <c r="J85" s="199"/>
      <c r="K85" s="199"/>
      <c r="L85" s="199"/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200" t="s">
        <v>63</v>
      </c>
      <c r="AH85" s="199"/>
      <c r="AI85" s="199"/>
      <c r="AJ85" s="199"/>
      <c r="AK85" s="199"/>
      <c r="AL85" s="199"/>
      <c r="AM85" s="199"/>
      <c r="AN85" s="200" t="s">
        <v>64</v>
      </c>
      <c r="AO85" s="199"/>
      <c r="AP85" s="201"/>
      <c r="AQ85" s="33"/>
      <c r="AS85" s="76" t="s">
        <v>65</v>
      </c>
      <c r="AT85" s="77" t="s">
        <v>66</v>
      </c>
      <c r="AU85" s="77" t="s">
        <v>67</v>
      </c>
      <c r="AV85" s="77" t="s">
        <v>68</v>
      </c>
      <c r="AW85" s="77" t="s">
        <v>69</v>
      </c>
      <c r="AX85" s="77" t="s">
        <v>70</v>
      </c>
      <c r="AY85" s="77" t="s">
        <v>71</v>
      </c>
      <c r="AZ85" s="77" t="s">
        <v>72</v>
      </c>
      <c r="BA85" s="77" t="s">
        <v>73</v>
      </c>
      <c r="BB85" s="77" t="s">
        <v>74</v>
      </c>
      <c r="BC85" s="77" t="s">
        <v>75</v>
      </c>
      <c r="BD85" s="77" t="s">
        <v>76</v>
      </c>
      <c r="BE85" s="77" t="s">
        <v>77</v>
      </c>
      <c r="BF85" s="78" t="s">
        <v>78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9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8"/>
    </row>
    <row r="87" spans="1:76" s="4" customFormat="1" ht="32.450000000000003" customHeight="1">
      <c r="B87" s="64"/>
      <c r="C87" s="80" t="s">
        <v>79</v>
      </c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205">
        <f>ROUND(AG88,2)</f>
        <v>4029667.31</v>
      </c>
      <c r="AH87" s="205"/>
      <c r="AI87" s="205"/>
      <c r="AJ87" s="205"/>
      <c r="AK87" s="205"/>
      <c r="AL87" s="205"/>
      <c r="AM87" s="205"/>
      <c r="AN87" s="206">
        <f>SUM(AG87,AV87)</f>
        <v>4875897.45</v>
      </c>
      <c r="AO87" s="206"/>
      <c r="AP87" s="206"/>
      <c r="AQ87" s="67"/>
      <c r="AS87" s="82">
        <f>ROUND(AS88,2)</f>
        <v>3549026</v>
      </c>
      <c r="AT87" s="83">
        <f>ROUND(AT88,2)</f>
        <v>393897</v>
      </c>
      <c r="AU87" s="84">
        <f>ROUND(AU88,2)</f>
        <v>86744.31</v>
      </c>
      <c r="AV87" s="84">
        <f>ROUND(SUM(AX87:AY87),2)</f>
        <v>846230.14</v>
      </c>
      <c r="AW87" s="85">
        <f>ROUND(AW88,5)</f>
        <v>0</v>
      </c>
      <c r="AX87" s="84">
        <f>ROUND(BB87*L33,2)</f>
        <v>846230.14</v>
      </c>
      <c r="AY87" s="84">
        <f>ROUND(BC87*L34,2)</f>
        <v>0</v>
      </c>
      <c r="AZ87" s="84">
        <f>ROUND(BD87*L33,2)</f>
        <v>0</v>
      </c>
      <c r="BA87" s="84">
        <f>ROUND(BE87*L34,2)</f>
        <v>0</v>
      </c>
      <c r="BB87" s="84">
        <f>ROUND(BB88,2)</f>
        <v>4029667.31</v>
      </c>
      <c r="BC87" s="84">
        <f>ROUND(BC88,2)</f>
        <v>0</v>
      </c>
      <c r="BD87" s="84">
        <f>ROUND(BD88,2)</f>
        <v>0</v>
      </c>
      <c r="BE87" s="84">
        <f>ROUND(BE88,2)</f>
        <v>0</v>
      </c>
      <c r="BF87" s="86">
        <f>ROUND(BF88,2)</f>
        <v>0</v>
      </c>
      <c r="BS87" s="87" t="s">
        <v>80</v>
      </c>
      <c r="BT87" s="87" t="s">
        <v>81</v>
      </c>
      <c r="BU87" s="88" t="s">
        <v>82</v>
      </c>
      <c r="BV87" s="87" t="s">
        <v>83</v>
      </c>
      <c r="BW87" s="87" t="s">
        <v>84</v>
      </c>
      <c r="BX87" s="87" t="s">
        <v>85</v>
      </c>
    </row>
    <row r="88" spans="1:76" s="5" customFormat="1" ht="22.5" customHeight="1">
      <c r="A88" s="89" t="s">
        <v>86</v>
      </c>
      <c r="B88" s="90"/>
      <c r="C88" s="91"/>
      <c r="D88" s="204" t="s">
        <v>87</v>
      </c>
      <c r="E88" s="204"/>
      <c r="F88" s="204"/>
      <c r="G88" s="204"/>
      <c r="H88" s="204"/>
      <c r="I88" s="92"/>
      <c r="J88" s="204" t="s">
        <v>88</v>
      </c>
      <c r="K88" s="204"/>
      <c r="L88" s="204"/>
      <c r="M88" s="204"/>
      <c r="N88" s="204"/>
      <c r="O88" s="204"/>
      <c r="P88" s="204"/>
      <c r="Q88" s="204"/>
      <c r="R88" s="204"/>
      <c r="S88" s="204"/>
      <c r="T88" s="204"/>
      <c r="U88" s="204"/>
      <c r="V88" s="204"/>
      <c r="W88" s="204"/>
      <c r="X88" s="204"/>
      <c r="Y88" s="204"/>
      <c r="Z88" s="204"/>
      <c r="AA88" s="204"/>
      <c r="AB88" s="204"/>
      <c r="AC88" s="204"/>
      <c r="AD88" s="204"/>
      <c r="AE88" s="204"/>
      <c r="AF88" s="204"/>
      <c r="AG88" s="202">
        <f>'02.4 - Vzduchotechnika (b...'!M32</f>
        <v>4029667.31</v>
      </c>
      <c r="AH88" s="203"/>
      <c r="AI88" s="203"/>
      <c r="AJ88" s="203"/>
      <c r="AK88" s="203"/>
      <c r="AL88" s="203"/>
      <c r="AM88" s="203"/>
      <c r="AN88" s="202">
        <f>SUM(AG88,AV88)</f>
        <v>4875897.45</v>
      </c>
      <c r="AO88" s="203"/>
      <c r="AP88" s="203"/>
      <c r="AQ88" s="93"/>
      <c r="AS88" s="94">
        <f>'02.4 - Vzduchotechnika (b...'!M28</f>
        <v>3549026</v>
      </c>
      <c r="AT88" s="95">
        <f>'02.4 - Vzduchotechnika (b...'!M29</f>
        <v>393897</v>
      </c>
      <c r="AU88" s="95">
        <f>'02.4 - Vzduchotechnika (b...'!M30</f>
        <v>86744.31</v>
      </c>
      <c r="AV88" s="95">
        <f>ROUND(SUM(AX88:AY88),2)</f>
        <v>846230.14</v>
      </c>
      <c r="AW88" s="96">
        <f>'02.4 - Vzduchotechnika (b...'!Z121</f>
        <v>0</v>
      </c>
      <c r="AX88" s="95">
        <f>'02.4 - Vzduchotechnika (b...'!M34</f>
        <v>846230.14</v>
      </c>
      <c r="AY88" s="95">
        <f>'02.4 - Vzduchotechnika (b...'!M35</f>
        <v>0</v>
      </c>
      <c r="AZ88" s="95">
        <f>'02.4 - Vzduchotechnika (b...'!M36</f>
        <v>0</v>
      </c>
      <c r="BA88" s="95">
        <f>'02.4 - Vzduchotechnika (b...'!M37</f>
        <v>0</v>
      </c>
      <c r="BB88" s="95">
        <f>'02.4 - Vzduchotechnika (b...'!H34</f>
        <v>4029667.31</v>
      </c>
      <c r="BC88" s="95">
        <f>'02.4 - Vzduchotechnika (b...'!H35</f>
        <v>0</v>
      </c>
      <c r="BD88" s="95">
        <f>'02.4 - Vzduchotechnika (b...'!H36</f>
        <v>0</v>
      </c>
      <c r="BE88" s="95">
        <f>'02.4 - Vzduchotechnika (b...'!H37</f>
        <v>0</v>
      </c>
      <c r="BF88" s="97">
        <f>'02.4 - Vzduchotechnika (b...'!H38</f>
        <v>0</v>
      </c>
      <c r="BT88" s="98" t="s">
        <v>24</v>
      </c>
      <c r="BV88" s="98" t="s">
        <v>83</v>
      </c>
      <c r="BW88" s="98" t="s">
        <v>89</v>
      </c>
      <c r="BX88" s="98" t="s">
        <v>84</v>
      </c>
    </row>
    <row r="89" spans="1:76" ht="13.5">
      <c r="B89" s="21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2"/>
    </row>
    <row r="90" spans="1:76" s="1" customFormat="1" ht="30" customHeight="1">
      <c r="B90" s="31"/>
      <c r="C90" s="80" t="s">
        <v>90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206">
        <v>0</v>
      </c>
      <c r="AH90" s="206"/>
      <c r="AI90" s="206"/>
      <c r="AJ90" s="206"/>
      <c r="AK90" s="206"/>
      <c r="AL90" s="206"/>
      <c r="AM90" s="206"/>
      <c r="AN90" s="206">
        <v>0</v>
      </c>
      <c r="AO90" s="206"/>
      <c r="AP90" s="206"/>
      <c r="AQ90" s="33"/>
      <c r="AS90" s="76" t="s">
        <v>91</v>
      </c>
      <c r="AT90" s="77" t="s">
        <v>92</v>
      </c>
      <c r="AU90" s="77" t="s">
        <v>43</v>
      </c>
      <c r="AV90" s="78" t="s">
        <v>68</v>
      </c>
    </row>
    <row r="91" spans="1:76" s="1" customFormat="1" ht="10.9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3"/>
      <c r="AS91" s="99"/>
      <c r="AT91" s="100"/>
      <c r="AU91" s="100"/>
      <c r="AV91" s="101"/>
    </row>
    <row r="92" spans="1:76" s="1" customFormat="1" ht="30" customHeight="1">
      <c r="B92" s="31"/>
      <c r="C92" s="102" t="s">
        <v>93</v>
      </c>
      <c r="D92" s="103"/>
      <c r="E92" s="103"/>
      <c r="F92" s="103"/>
      <c r="G92" s="103"/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207">
        <f>ROUND(AG87+AG90,2)</f>
        <v>4029667.31</v>
      </c>
      <c r="AH92" s="207"/>
      <c r="AI92" s="207"/>
      <c r="AJ92" s="207"/>
      <c r="AK92" s="207"/>
      <c r="AL92" s="207"/>
      <c r="AM92" s="207"/>
      <c r="AN92" s="207">
        <f>AN87+AN90</f>
        <v>4875897.45</v>
      </c>
      <c r="AO92" s="207"/>
      <c r="AP92" s="207"/>
      <c r="AQ92" s="33"/>
    </row>
    <row r="93" spans="1:76" s="1" customFormat="1" ht="6.95" customHeight="1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7"/>
    </row>
  </sheetData>
  <sheetProtection password="CC35" sheet="1" objects="1" scenarios="1" formatCells="0" formatColumns="0" formatRows="0" sort="0" autoFilter="0"/>
  <mergeCells count="47">
    <mergeCell ref="AG90:AM90"/>
    <mergeCell ref="AN90:AP90"/>
    <mergeCell ref="AG92:AM92"/>
    <mergeCell ref="AN92:AP92"/>
    <mergeCell ref="AR2:BG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7:O37"/>
    <mergeCell ref="W37:AE37"/>
    <mergeCell ref="AK37:AO37"/>
    <mergeCell ref="X39:AB39"/>
    <mergeCell ref="AK39:AO39"/>
    <mergeCell ref="L35:O35"/>
    <mergeCell ref="W35:AE35"/>
    <mergeCell ref="AK35:AO35"/>
    <mergeCell ref="L36:O36"/>
    <mergeCell ref="W36:AE36"/>
    <mergeCell ref="AK36:AO36"/>
    <mergeCell ref="L33:O33"/>
    <mergeCell ref="W33:AE33"/>
    <mergeCell ref="AK33:AO33"/>
    <mergeCell ref="L34:O34"/>
    <mergeCell ref="W34:AE34"/>
    <mergeCell ref="AK34:AO34"/>
    <mergeCell ref="AK26:AO26"/>
    <mergeCell ref="AK27:AO27"/>
    <mergeCell ref="AK28:AO28"/>
    <mergeCell ref="AK29:AO29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02.4 - Vzduchotechnika (b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40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4" width="20" hidden="1" customWidth="1"/>
    <col min="25" max="25" width="12.33203125" hidden="1" customWidth="1"/>
    <col min="26" max="26" width="16.33203125" hidden="1" customWidth="1"/>
    <col min="27" max="27" width="12.33203125" hidden="1" customWidth="1"/>
    <col min="28" max="28" width="15" hidden="1" customWidth="1"/>
    <col min="29" max="29" width="11" hidden="1" customWidth="1"/>
    <col min="30" max="30" width="15" hidden="1" customWidth="1"/>
    <col min="31" max="31" width="16.33203125" hidden="1" customWidth="1"/>
    <col min="44" max="65" width="9.33203125" hidden="1"/>
  </cols>
  <sheetData>
    <row r="1" spans="1:66" ht="21.75" customHeight="1">
      <c r="A1" s="104"/>
      <c r="B1" s="11"/>
      <c r="C1" s="11"/>
      <c r="D1" s="12" t="s">
        <v>1</v>
      </c>
      <c r="E1" s="11"/>
      <c r="F1" s="13" t="s">
        <v>94</v>
      </c>
      <c r="G1" s="13"/>
      <c r="H1" s="243" t="s">
        <v>95</v>
      </c>
      <c r="I1" s="243"/>
      <c r="J1" s="243"/>
      <c r="K1" s="243"/>
      <c r="L1" s="13" t="s">
        <v>96</v>
      </c>
      <c r="M1" s="11"/>
      <c r="N1" s="11"/>
      <c r="O1" s="12" t="s">
        <v>97</v>
      </c>
      <c r="P1" s="11"/>
      <c r="Q1" s="11"/>
      <c r="R1" s="11"/>
      <c r="S1" s="13" t="s">
        <v>98</v>
      </c>
      <c r="T1" s="13"/>
      <c r="U1" s="104"/>
      <c r="V1" s="10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0" t="s">
        <v>8</v>
      </c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S2" s="208" t="s">
        <v>9</v>
      </c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209"/>
      <c r="AE2" s="209"/>
      <c r="AF2" s="209"/>
      <c r="AT2" s="17" t="s">
        <v>89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99</v>
      </c>
    </row>
    <row r="4" spans="1:66" ht="36.950000000000003" customHeight="1">
      <c r="B4" s="21"/>
      <c r="C4" s="172" t="s">
        <v>100</v>
      </c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22"/>
      <c r="T4" s="23" t="s">
        <v>14</v>
      </c>
      <c r="AT4" s="17" t="s">
        <v>6</v>
      </c>
    </row>
    <row r="5" spans="1:66" ht="6.95" customHeight="1">
      <c r="B5" s="21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2"/>
    </row>
    <row r="6" spans="1:66" ht="25.35" customHeight="1">
      <c r="B6" s="21"/>
      <c r="C6" s="24"/>
      <c r="D6" s="28" t="s">
        <v>18</v>
      </c>
      <c r="E6" s="24"/>
      <c r="F6" s="210" t="str">
        <f>'Rekapitulace stavby'!K6</f>
        <v>Modernizace dílenského areálu, SŠTŘ, Nový Bydžov - Hlušice</v>
      </c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4"/>
      <c r="R6" s="22"/>
    </row>
    <row r="7" spans="1:66" s="1" customFormat="1" ht="32.85" customHeight="1">
      <c r="B7" s="31"/>
      <c r="C7" s="32"/>
      <c r="D7" s="27" t="s">
        <v>101</v>
      </c>
      <c r="E7" s="32"/>
      <c r="F7" s="176" t="s">
        <v>102</v>
      </c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32"/>
      <c r="R7" s="33"/>
    </row>
    <row r="8" spans="1:66" s="1" customFormat="1" ht="14.45" customHeight="1">
      <c r="B8" s="31"/>
      <c r="C8" s="32"/>
      <c r="D8" s="28" t="s">
        <v>21</v>
      </c>
      <c r="E8" s="32"/>
      <c r="F8" s="26" t="s">
        <v>22</v>
      </c>
      <c r="G8" s="32"/>
      <c r="H8" s="32"/>
      <c r="I8" s="32"/>
      <c r="J8" s="32"/>
      <c r="K8" s="32"/>
      <c r="L8" s="32"/>
      <c r="M8" s="28" t="s">
        <v>23</v>
      </c>
      <c r="N8" s="32"/>
      <c r="O8" s="26" t="s">
        <v>22</v>
      </c>
      <c r="P8" s="32"/>
      <c r="Q8" s="32"/>
      <c r="R8" s="33"/>
    </row>
    <row r="9" spans="1:66" s="1" customFormat="1" ht="14.45" customHeight="1">
      <c r="B9" s="31"/>
      <c r="C9" s="32"/>
      <c r="D9" s="28" t="s">
        <v>25</v>
      </c>
      <c r="E9" s="32"/>
      <c r="F9" s="26" t="s">
        <v>34</v>
      </c>
      <c r="G9" s="32"/>
      <c r="H9" s="32"/>
      <c r="I9" s="32"/>
      <c r="J9" s="32"/>
      <c r="K9" s="32"/>
      <c r="L9" s="32"/>
      <c r="M9" s="28" t="s">
        <v>27</v>
      </c>
      <c r="N9" s="32"/>
      <c r="O9" s="213" t="str">
        <f>'Rekapitulace stavby'!AN8</f>
        <v>21. 11. 2016</v>
      </c>
      <c r="P9" s="213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29</v>
      </c>
      <c r="E11" s="32"/>
      <c r="F11" s="32"/>
      <c r="G11" s="32"/>
      <c r="H11" s="32"/>
      <c r="I11" s="32"/>
      <c r="J11" s="32"/>
      <c r="K11" s="32"/>
      <c r="L11" s="32"/>
      <c r="M11" s="28" t="s">
        <v>30</v>
      </c>
      <c r="N11" s="32"/>
      <c r="O11" s="174" t="str">
        <f>IF('Rekapitulace stavby'!AN10="","",'Rekapitulace stavby'!AN10)</f>
        <v/>
      </c>
      <c r="P11" s="174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IF('Rekapitulace stavby'!E11="","",'Rekapitulace stavby'!E11)</f>
        <v>SŠTŘ, Nový Bydžov, Dr. M. Tyrše 112</v>
      </c>
      <c r="F12" s="32"/>
      <c r="G12" s="32"/>
      <c r="H12" s="32"/>
      <c r="I12" s="32"/>
      <c r="J12" s="32"/>
      <c r="K12" s="32"/>
      <c r="L12" s="32"/>
      <c r="M12" s="28" t="s">
        <v>32</v>
      </c>
      <c r="N12" s="32"/>
      <c r="O12" s="174" t="str">
        <f>IF('Rekapitulace stavby'!AN11="","",'Rekapitulace stavby'!AN11)</f>
        <v/>
      </c>
      <c r="P12" s="174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33</v>
      </c>
      <c r="E14" s="32"/>
      <c r="F14" s="32"/>
      <c r="G14" s="32"/>
      <c r="H14" s="32"/>
      <c r="I14" s="32"/>
      <c r="J14" s="32"/>
      <c r="K14" s="32"/>
      <c r="L14" s="32"/>
      <c r="M14" s="28" t="s">
        <v>30</v>
      </c>
      <c r="N14" s="32"/>
      <c r="O14" s="174" t="str">
        <f>IF('Rekapitulace stavby'!AN13="","",'Rekapitulace stavby'!AN13)</f>
        <v/>
      </c>
      <c r="P14" s="174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32</v>
      </c>
      <c r="N15" s="32"/>
      <c r="O15" s="174" t="str">
        <f>IF('Rekapitulace stavby'!AN14="","",'Rekapitulace stavby'!AN14)</f>
        <v/>
      </c>
      <c r="P15" s="174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35</v>
      </c>
      <c r="E17" s="32"/>
      <c r="F17" s="32"/>
      <c r="G17" s="32"/>
      <c r="H17" s="32"/>
      <c r="I17" s="32"/>
      <c r="J17" s="32"/>
      <c r="K17" s="32"/>
      <c r="L17" s="32"/>
      <c r="M17" s="28" t="s">
        <v>30</v>
      </c>
      <c r="N17" s="32"/>
      <c r="O17" s="174" t="str">
        <f>IF('Rekapitulace stavby'!AN16="","",'Rekapitulace stavby'!AN16)</f>
        <v/>
      </c>
      <c r="P17" s="174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IF('Rekapitulace stavby'!E17="","",'Rekapitulace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32</v>
      </c>
      <c r="N18" s="32"/>
      <c r="O18" s="174" t="str">
        <f>IF('Rekapitulace stavby'!AN17="","",'Rekapitulace stavby'!AN17)</f>
        <v/>
      </c>
      <c r="P18" s="174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36</v>
      </c>
      <c r="E20" s="32"/>
      <c r="F20" s="32"/>
      <c r="G20" s="32"/>
      <c r="H20" s="32"/>
      <c r="I20" s="32"/>
      <c r="J20" s="32"/>
      <c r="K20" s="32"/>
      <c r="L20" s="32"/>
      <c r="M20" s="28" t="s">
        <v>30</v>
      </c>
      <c r="N20" s="32"/>
      <c r="O20" s="174" t="str">
        <f>IF('Rekapitulace stavby'!AN19="","",'Rekapitulace stavby'!AN19)</f>
        <v/>
      </c>
      <c r="P20" s="174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IF('Rekapitulace stavby'!E20="","",'Rekapitulace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32</v>
      </c>
      <c r="N21" s="32"/>
      <c r="O21" s="174" t="str">
        <f>IF('Rekapitulace stavby'!AN20="","",'Rekapitulace stavby'!AN20)</f>
        <v/>
      </c>
      <c r="P21" s="174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37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>
      <c r="B24" s="31"/>
      <c r="C24" s="32"/>
      <c r="D24" s="32"/>
      <c r="E24" s="177" t="s">
        <v>22</v>
      </c>
      <c r="F24" s="177"/>
      <c r="G24" s="177"/>
      <c r="H24" s="177"/>
      <c r="I24" s="177"/>
      <c r="J24" s="177"/>
      <c r="K24" s="177"/>
      <c r="L24" s="177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5" t="s">
        <v>103</v>
      </c>
      <c r="E27" s="32"/>
      <c r="F27" s="32"/>
      <c r="G27" s="32"/>
      <c r="H27" s="32"/>
      <c r="I27" s="32"/>
      <c r="J27" s="32"/>
      <c r="K27" s="32"/>
      <c r="L27" s="32"/>
      <c r="M27" s="178">
        <f>M88</f>
        <v>3942923</v>
      </c>
      <c r="N27" s="178"/>
      <c r="O27" s="178"/>
      <c r="P27" s="178"/>
      <c r="Q27" s="32"/>
      <c r="R27" s="33"/>
    </row>
    <row r="28" spans="2:18" s="1" customFormat="1">
      <c r="B28" s="31"/>
      <c r="C28" s="32"/>
      <c r="D28" s="32"/>
      <c r="E28" s="28" t="s">
        <v>39</v>
      </c>
      <c r="F28" s="32"/>
      <c r="G28" s="32"/>
      <c r="H28" s="32"/>
      <c r="I28" s="32"/>
      <c r="J28" s="32"/>
      <c r="K28" s="32"/>
      <c r="L28" s="32"/>
      <c r="M28" s="179">
        <f>H88</f>
        <v>3549026</v>
      </c>
      <c r="N28" s="179"/>
      <c r="O28" s="179"/>
      <c r="P28" s="179"/>
      <c r="Q28" s="32"/>
      <c r="R28" s="33"/>
    </row>
    <row r="29" spans="2:18" s="1" customFormat="1">
      <c r="B29" s="31"/>
      <c r="C29" s="32"/>
      <c r="D29" s="32"/>
      <c r="E29" s="28" t="s">
        <v>40</v>
      </c>
      <c r="F29" s="32"/>
      <c r="G29" s="32"/>
      <c r="H29" s="32"/>
      <c r="I29" s="32"/>
      <c r="J29" s="32"/>
      <c r="K29" s="32"/>
      <c r="L29" s="32"/>
      <c r="M29" s="179">
        <f>K88</f>
        <v>393897</v>
      </c>
      <c r="N29" s="179"/>
      <c r="O29" s="179"/>
      <c r="P29" s="179"/>
      <c r="Q29" s="32"/>
      <c r="R29" s="33"/>
    </row>
    <row r="30" spans="2:18" s="1" customFormat="1" ht="14.45" customHeight="1">
      <c r="B30" s="31"/>
      <c r="C30" s="32"/>
      <c r="D30" s="30" t="s">
        <v>104</v>
      </c>
      <c r="E30" s="32"/>
      <c r="F30" s="32"/>
      <c r="G30" s="32"/>
      <c r="H30" s="32"/>
      <c r="I30" s="32"/>
      <c r="J30" s="32"/>
      <c r="K30" s="32"/>
      <c r="L30" s="32"/>
      <c r="M30" s="178">
        <f>M100</f>
        <v>86744.31</v>
      </c>
      <c r="N30" s="178"/>
      <c r="O30" s="178"/>
      <c r="P30" s="178"/>
      <c r="Q30" s="32"/>
      <c r="R30" s="33"/>
    </row>
    <row r="31" spans="2:18" s="1" customFormat="1" ht="6.95" customHeight="1">
      <c r="B31" s="31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3"/>
    </row>
    <row r="32" spans="2:18" s="1" customFormat="1" ht="25.35" customHeight="1">
      <c r="B32" s="31"/>
      <c r="C32" s="32"/>
      <c r="D32" s="106" t="s">
        <v>42</v>
      </c>
      <c r="E32" s="32"/>
      <c r="F32" s="32"/>
      <c r="G32" s="32"/>
      <c r="H32" s="32"/>
      <c r="I32" s="32"/>
      <c r="J32" s="32"/>
      <c r="K32" s="32"/>
      <c r="L32" s="32"/>
      <c r="M32" s="214">
        <f>ROUND(M27+M30,2)</f>
        <v>4029667.31</v>
      </c>
      <c r="N32" s="212"/>
      <c r="O32" s="212"/>
      <c r="P32" s="212"/>
      <c r="Q32" s="32"/>
      <c r="R32" s="33"/>
    </row>
    <row r="33" spans="2:18" s="1" customFormat="1" ht="6.95" customHeight="1">
      <c r="B33" s="31"/>
      <c r="C33" s="32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32"/>
      <c r="R33" s="33"/>
    </row>
    <row r="34" spans="2:18" s="1" customFormat="1" ht="14.45" customHeight="1">
      <c r="B34" s="31"/>
      <c r="C34" s="32"/>
      <c r="D34" s="38" t="s">
        <v>43</v>
      </c>
      <c r="E34" s="38" t="s">
        <v>44</v>
      </c>
      <c r="F34" s="39">
        <v>0.21</v>
      </c>
      <c r="G34" s="107" t="s">
        <v>45</v>
      </c>
      <c r="H34" s="215">
        <f>ROUND((SUM(BE100:BE103)+SUM(BE121:BE407)), 2)</f>
        <v>4029667.31</v>
      </c>
      <c r="I34" s="212"/>
      <c r="J34" s="212"/>
      <c r="K34" s="32"/>
      <c r="L34" s="32"/>
      <c r="M34" s="215">
        <f>ROUND(ROUND((SUM(BE100:BE103)+SUM(BE121:BE407)), 2)*F34, 2)</f>
        <v>846230.14</v>
      </c>
      <c r="N34" s="212"/>
      <c r="O34" s="212"/>
      <c r="P34" s="212"/>
      <c r="Q34" s="32"/>
      <c r="R34" s="33"/>
    </row>
    <row r="35" spans="2:18" s="1" customFormat="1" ht="14.45" customHeight="1">
      <c r="B35" s="31"/>
      <c r="C35" s="32"/>
      <c r="D35" s="32"/>
      <c r="E35" s="38" t="s">
        <v>46</v>
      </c>
      <c r="F35" s="39">
        <v>0.15</v>
      </c>
      <c r="G35" s="107" t="s">
        <v>45</v>
      </c>
      <c r="H35" s="215">
        <f>ROUND((SUM(BF100:BF103)+SUM(BF121:BF407)), 2)</f>
        <v>0</v>
      </c>
      <c r="I35" s="212"/>
      <c r="J35" s="212"/>
      <c r="K35" s="32"/>
      <c r="L35" s="32"/>
      <c r="M35" s="215">
        <f>ROUND(ROUND((SUM(BF100:BF103)+SUM(BF121:BF407)), 2)*F35, 2)</f>
        <v>0</v>
      </c>
      <c r="N35" s="212"/>
      <c r="O35" s="212"/>
      <c r="P35" s="212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47</v>
      </c>
      <c r="F36" s="39">
        <v>0.21</v>
      </c>
      <c r="G36" s="107" t="s">
        <v>45</v>
      </c>
      <c r="H36" s="215">
        <f>ROUND((SUM(BG100:BG103)+SUM(BG121:BG407)), 2)</f>
        <v>0</v>
      </c>
      <c r="I36" s="212"/>
      <c r="J36" s="212"/>
      <c r="K36" s="32"/>
      <c r="L36" s="32"/>
      <c r="M36" s="215">
        <v>0</v>
      </c>
      <c r="N36" s="212"/>
      <c r="O36" s="212"/>
      <c r="P36" s="212"/>
      <c r="Q36" s="32"/>
      <c r="R36" s="33"/>
    </row>
    <row r="37" spans="2:18" s="1" customFormat="1" ht="14.45" hidden="1" customHeight="1">
      <c r="B37" s="31"/>
      <c r="C37" s="32"/>
      <c r="D37" s="32"/>
      <c r="E37" s="38" t="s">
        <v>48</v>
      </c>
      <c r="F37" s="39">
        <v>0.15</v>
      </c>
      <c r="G37" s="107" t="s">
        <v>45</v>
      </c>
      <c r="H37" s="215">
        <f>ROUND((SUM(BH100:BH103)+SUM(BH121:BH407)), 2)</f>
        <v>0</v>
      </c>
      <c r="I37" s="212"/>
      <c r="J37" s="212"/>
      <c r="K37" s="32"/>
      <c r="L37" s="32"/>
      <c r="M37" s="215">
        <v>0</v>
      </c>
      <c r="N37" s="212"/>
      <c r="O37" s="212"/>
      <c r="P37" s="212"/>
      <c r="Q37" s="32"/>
      <c r="R37" s="33"/>
    </row>
    <row r="38" spans="2:18" s="1" customFormat="1" ht="14.45" hidden="1" customHeight="1">
      <c r="B38" s="31"/>
      <c r="C38" s="32"/>
      <c r="D38" s="32"/>
      <c r="E38" s="38" t="s">
        <v>49</v>
      </c>
      <c r="F38" s="39">
        <v>0</v>
      </c>
      <c r="G38" s="107" t="s">
        <v>45</v>
      </c>
      <c r="H38" s="215">
        <f>ROUND((SUM(BI100:BI103)+SUM(BI121:BI407)), 2)</f>
        <v>0</v>
      </c>
      <c r="I38" s="212"/>
      <c r="J38" s="212"/>
      <c r="K38" s="32"/>
      <c r="L38" s="32"/>
      <c r="M38" s="215">
        <v>0</v>
      </c>
      <c r="N38" s="212"/>
      <c r="O38" s="212"/>
      <c r="P38" s="212"/>
      <c r="Q38" s="32"/>
      <c r="R38" s="33"/>
    </row>
    <row r="39" spans="2:18" s="1" customFormat="1" ht="6.9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25.35" customHeight="1">
      <c r="B40" s="31"/>
      <c r="C40" s="103"/>
      <c r="D40" s="109" t="s">
        <v>50</v>
      </c>
      <c r="E40" s="75"/>
      <c r="F40" s="75"/>
      <c r="G40" s="110" t="s">
        <v>51</v>
      </c>
      <c r="H40" s="111" t="s">
        <v>52</v>
      </c>
      <c r="I40" s="75"/>
      <c r="J40" s="75"/>
      <c r="K40" s="75"/>
      <c r="L40" s="216">
        <f>SUM(M32:M38)</f>
        <v>4875897.45</v>
      </c>
      <c r="M40" s="216"/>
      <c r="N40" s="216"/>
      <c r="O40" s="216"/>
      <c r="P40" s="217"/>
      <c r="Q40" s="103"/>
      <c r="R40" s="33"/>
    </row>
    <row r="41" spans="2:18" s="1" customFormat="1" ht="14.45" customHeight="1">
      <c r="B41" s="3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3"/>
    </row>
    <row r="42" spans="2:18" s="1" customFormat="1" ht="14.45" customHeight="1">
      <c r="B42" s="31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3"/>
    </row>
    <row r="43" spans="2:18" ht="13.5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2"/>
    </row>
    <row r="44" spans="2:18" ht="13.5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2"/>
    </row>
    <row r="45" spans="2:18" ht="13.5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2"/>
    </row>
    <row r="46" spans="2:18" ht="13.5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2"/>
    </row>
    <row r="47" spans="2:18" ht="13.5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2"/>
    </row>
    <row r="48" spans="2:18" ht="13.5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2"/>
    </row>
    <row r="49" spans="2:18" ht="13.5">
      <c r="B49" s="21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2"/>
    </row>
    <row r="50" spans="2:18" s="1" customFormat="1">
      <c r="B50" s="31"/>
      <c r="C50" s="32"/>
      <c r="D50" s="46" t="s">
        <v>53</v>
      </c>
      <c r="E50" s="47"/>
      <c r="F50" s="47"/>
      <c r="G50" s="47"/>
      <c r="H50" s="48"/>
      <c r="I50" s="32"/>
      <c r="J50" s="46" t="s">
        <v>54</v>
      </c>
      <c r="K50" s="47"/>
      <c r="L50" s="47"/>
      <c r="M50" s="47"/>
      <c r="N50" s="47"/>
      <c r="O50" s="47"/>
      <c r="P50" s="48"/>
      <c r="Q50" s="32"/>
      <c r="R50" s="33"/>
    </row>
    <row r="51" spans="2:18" ht="13.5">
      <c r="B51" s="21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2"/>
    </row>
    <row r="52" spans="2:18" ht="13.5">
      <c r="B52" s="21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2"/>
    </row>
    <row r="53" spans="2:18" ht="13.5">
      <c r="B53" s="21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2"/>
    </row>
    <row r="54" spans="2:18" ht="13.5">
      <c r="B54" s="21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2"/>
    </row>
    <row r="55" spans="2:18" ht="13.5">
      <c r="B55" s="21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2"/>
    </row>
    <row r="56" spans="2:18" ht="13.5">
      <c r="B56" s="21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2"/>
    </row>
    <row r="57" spans="2:18" ht="13.5">
      <c r="B57" s="21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2"/>
    </row>
    <row r="58" spans="2:18" ht="13.5">
      <c r="B58" s="21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2"/>
    </row>
    <row r="59" spans="2:18" s="1" customFormat="1">
      <c r="B59" s="31"/>
      <c r="C59" s="32"/>
      <c r="D59" s="51" t="s">
        <v>55</v>
      </c>
      <c r="E59" s="52"/>
      <c r="F59" s="52"/>
      <c r="G59" s="53" t="s">
        <v>56</v>
      </c>
      <c r="H59" s="54"/>
      <c r="I59" s="32"/>
      <c r="J59" s="51" t="s">
        <v>55</v>
      </c>
      <c r="K59" s="52"/>
      <c r="L59" s="52"/>
      <c r="M59" s="52"/>
      <c r="N59" s="53" t="s">
        <v>56</v>
      </c>
      <c r="O59" s="52"/>
      <c r="P59" s="54"/>
      <c r="Q59" s="32"/>
      <c r="R59" s="33"/>
    </row>
    <row r="60" spans="2:18" ht="13.5">
      <c r="B60" s="21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2"/>
    </row>
    <row r="61" spans="2:18" s="1" customFormat="1">
      <c r="B61" s="31"/>
      <c r="C61" s="32"/>
      <c r="D61" s="46" t="s">
        <v>57</v>
      </c>
      <c r="E61" s="47"/>
      <c r="F61" s="47"/>
      <c r="G61" s="47"/>
      <c r="H61" s="48"/>
      <c r="I61" s="32"/>
      <c r="J61" s="46" t="s">
        <v>58</v>
      </c>
      <c r="K61" s="47"/>
      <c r="L61" s="47"/>
      <c r="M61" s="47"/>
      <c r="N61" s="47"/>
      <c r="O61" s="47"/>
      <c r="P61" s="48"/>
      <c r="Q61" s="32"/>
      <c r="R61" s="33"/>
    </row>
    <row r="62" spans="2:18" ht="13.5">
      <c r="B62" s="21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2"/>
    </row>
    <row r="63" spans="2:18" ht="13.5">
      <c r="B63" s="21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2"/>
    </row>
    <row r="64" spans="2:18" ht="13.5">
      <c r="B64" s="21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2"/>
    </row>
    <row r="65" spans="2:21" ht="13.5">
      <c r="B65" s="21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2"/>
    </row>
    <row r="66" spans="2:21" ht="13.5">
      <c r="B66" s="21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2"/>
    </row>
    <row r="67" spans="2:21" ht="13.5">
      <c r="B67" s="21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2"/>
    </row>
    <row r="68" spans="2:21" ht="13.5">
      <c r="B68" s="21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2"/>
    </row>
    <row r="69" spans="2:21" ht="13.5">
      <c r="B69" s="21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2"/>
    </row>
    <row r="70" spans="2:21" s="1" customFormat="1">
      <c r="B70" s="31"/>
      <c r="C70" s="32"/>
      <c r="D70" s="51" t="s">
        <v>55</v>
      </c>
      <c r="E70" s="52"/>
      <c r="F70" s="52"/>
      <c r="G70" s="53" t="s">
        <v>56</v>
      </c>
      <c r="H70" s="54"/>
      <c r="I70" s="32"/>
      <c r="J70" s="51" t="s">
        <v>55</v>
      </c>
      <c r="K70" s="52"/>
      <c r="L70" s="52"/>
      <c r="M70" s="52"/>
      <c r="N70" s="53" t="s">
        <v>56</v>
      </c>
      <c r="O70" s="52"/>
      <c r="P70" s="54"/>
      <c r="Q70" s="32"/>
      <c r="R70" s="33"/>
    </row>
    <row r="71" spans="2:21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21" s="1" customFormat="1" ht="6.95" customHeight="1">
      <c r="B75" s="112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4"/>
    </row>
    <row r="76" spans="2:21" s="1" customFormat="1" ht="36.950000000000003" customHeight="1">
      <c r="B76" s="31"/>
      <c r="C76" s="172" t="s">
        <v>105</v>
      </c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33"/>
      <c r="T76" s="115"/>
      <c r="U76" s="115"/>
    </row>
    <row r="77" spans="2:21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  <c r="T77" s="115"/>
      <c r="U77" s="115"/>
    </row>
    <row r="78" spans="2:21" s="1" customFormat="1" ht="30" customHeight="1">
      <c r="B78" s="31"/>
      <c r="C78" s="28" t="s">
        <v>18</v>
      </c>
      <c r="D78" s="32"/>
      <c r="E78" s="32"/>
      <c r="F78" s="210" t="str">
        <f>F6</f>
        <v>Modernizace dílenského areálu, SŠTŘ, Nový Bydžov - Hlušice</v>
      </c>
      <c r="G78" s="211"/>
      <c r="H78" s="211"/>
      <c r="I78" s="211"/>
      <c r="J78" s="211"/>
      <c r="K78" s="211"/>
      <c r="L78" s="211"/>
      <c r="M78" s="211"/>
      <c r="N78" s="211"/>
      <c r="O78" s="211"/>
      <c r="P78" s="211"/>
      <c r="Q78" s="32"/>
      <c r="R78" s="33"/>
      <c r="T78" s="115"/>
      <c r="U78" s="115"/>
    </row>
    <row r="79" spans="2:21" s="1" customFormat="1" ht="36.950000000000003" customHeight="1">
      <c r="B79" s="31"/>
      <c r="C79" s="65" t="s">
        <v>101</v>
      </c>
      <c r="D79" s="32"/>
      <c r="E79" s="32"/>
      <c r="F79" s="189" t="str">
        <f>F7</f>
        <v>02.4 - Vzduchotechnika (bez obchodních názvů)</v>
      </c>
      <c r="G79" s="212"/>
      <c r="H79" s="212"/>
      <c r="I79" s="212"/>
      <c r="J79" s="212"/>
      <c r="K79" s="212"/>
      <c r="L79" s="212"/>
      <c r="M79" s="212"/>
      <c r="N79" s="212"/>
      <c r="O79" s="212"/>
      <c r="P79" s="212"/>
      <c r="Q79" s="32"/>
      <c r="R79" s="33"/>
      <c r="T79" s="115"/>
      <c r="U79" s="115"/>
    </row>
    <row r="80" spans="2:21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  <c r="T80" s="115"/>
      <c r="U80" s="115"/>
    </row>
    <row r="81" spans="2:47" s="1" customFormat="1" ht="18" customHeight="1">
      <c r="B81" s="31"/>
      <c r="C81" s="28" t="s">
        <v>25</v>
      </c>
      <c r="D81" s="32"/>
      <c r="E81" s="32"/>
      <c r="F81" s="26" t="str">
        <f>F9</f>
        <v xml:space="preserve"> </v>
      </c>
      <c r="G81" s="32"/>
      <c r="H81" s="32"/>
      <c r="I81" s="32"/>
      <c r="J81" s="32"/>
      <c r="K81" s="28" t="s">
        <v>27</v>
      </c>
      <c r="L81" s="32"/>
      <c r="M81" s="213" t="str">
        <f>IF(O9="","",O9)</f>
        <v>21. 11. 2016</v>
      </c>
      <c r="N81" s="213"/>
      <c r="O81" s="213"/>
      <c r="P81" s="213"/>
      <c r="Q81" s="32"/>
      <c r="R81" s="33"/>
      <c r="T81" s="115"/>
      <c r="U81" s="115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  <c r="T82" s="115"/>
      <c r="U82" s="115"/>
    </row>
    <row r="83" spans="2:47" s="1" customFormat="1">
      <c r="B83" s="31"/>
      <c r="C83" s="28" t="s">
        <v>29</v>
      </c>
      <c r="D83" s="32"/>
      <c r="E83" s="32"/>
      <c r="F83" s="26" t="str">
        <f>E12</f>
        <v>SŠTŘ, Nový Bydžov, Dr. M. Tyrše 112</v>
      </c>
      <c r="G83" s="32"/>
      <c r="H83" s="32"/>
      <c r="I83" s="32"/>
      <c r="J83" s="32"/>
      <c r="K83" s="28" t="s">
        <v>35</v>
      </c>
      <c r="L83" s="32"/>
      <c r="M83" s="174" t="str">
        <f>E18</f>
        <v xml:space="preserve"> </v>
      </c>
      <c r="N83" s="174"/>
      <c r="O83" s="174"/>
      <c r="P83" s="174"/>
      <c r="Q83" s="174"/>
      <c r="R83" s="33"/>
      <c r="T83" s="115"/>
      <c r="U83" s="115"/>
    </row>
    <row r="84" spans="2:47" s="1" customFormat="1" ht="14.45" customHeight="1">
      <c r="B84" s="31"/>
      <c r="C84" s="28" t="s">
        <v>33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36</v>
      </c>
      <c r="L84" s="32"/>
      <c r="M84" s="174" t="str">
        <f>E21</f>
        <v xml:space="preserve"> </v>
      </c>
      <c r="N84" s="174"/>
      <c r="O84" s="174"/>
      <c r="P84" s="174"/>
      <c r="Q84" s="174"/>
      <c r="R84" s="33"/>
      <c r="T84" s="115"/>
      <c r="U84" s="115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  <c r="T85" s="115"/>
      <c r="U85" s="115"/>
    </row>
    <row r="86" spans="2:47" s="1" customFormat="1" ht="29.25" customHeight="1">
      <c r="B86" s="31"/>
      <c r="C86" s="218" t="s">
        <v>106</v>
      </c>
      <c r="D86" s="219"/>
      <c r="E86" s="219"/>
      <c r="F86" s="219"/>
      <c r="G86" s="219"/>
      <c r="H86" s="218" t="s">
        <v>107</v>
      </c>
      <c r="I86" s="220"/>
      <c r="J86" s="220"/>
      <c r="K86" s="218" t="s">
        <v>108</v>
      </c>
      <c r="L86" s="219"/>
      <c r="M86" s="218" t="s">
        <v>109</v>
      </c>
      <c r="N86" s="219"/>
      <c r="O86" s="219"/>
      <c r="P86" s="219"/>
      <c r="Q86" s="219"/>
      <c r="R86" s="33"/>
      <c r="T86" s="115"/>
      <c r="U86" s="115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  <c r="T87" s="115"/>
      <c r="U87" s="115"/>
    </row>
    <row r="88" spans="2:47" s="1" customFormat="1" ht="29.25" customHeight="1">
      <c r="B88" s="31"/>
      <c r="C88" s="116" t="s">
        <v>110</v>
      </c>
      <c r="D88" s="32"/>
      <c r="E88" s="32"/>
      <c r="F88" s="32"/>
      <c r="G88" s="32"/>
      <c r="H88" s="206">
        <f>W121</f>
        <v>3549026</v>
      </c>
      <c r="I88" s="212"/>
      <c r="J88" s="212"/>
      <c r="K88" s="206">
        <f>X121</f>
        <v>393897</v>
      </c>
      <c r="L88" s="212"/>
      <c r="M88" s="206">
        <f>M121</f>
        <v>3942923</v>
      </c>
      <c r="N88" s="221"/>
      <c r="O88" s="221"/>
      <c r="P88" s="221"/>
      <c r="Q88" s="221"/>
      <c r="R88" s="33"/>
      <c r="T88" s="115"/>
      <c r="U88" s="115"/>
      <c r="AU88" s="17" t="s">
        <v>111</v>
      </c>
    </row>
    <row r="89" spans="2:47" s="6" customFormat="1" ht="24.95" customHeight="1">
      <c r="B89" s="117"/>
      <c r="C89" s="118"/>
      <c r="D89" s="119" t="s">
        <v>112</v>
      </c>
      <c r="E89" s="118"/>
      <c r="F89" s="118"/>
      <c r="G89" s="118"/>
      <c r="H89" s="222">
        <f>W122</f>
        <v>3549026</v>
      </c>
      <c r="I89" s="223"/>
      <c r="J89" s="223"/>
      <c r="K89" s="222">
        <f>X122</f>
        <v>393897</v>
      </c>
      <c r="L89" s="223"/>
      <c r="M89" s="222">
        <f>M122</f>
        <v>3942923</v>
      </c>
      <c r="N89" s="223"/>
      <c r="O89" s="223"/>
      <c r="P89" s="223"/>
      <c r="Q89" s="223"/>
      <c r="R89" s="120"/>
      <c r="T89" s="121"/>
      <c r="U89" s="121"/>
    </row>
    <row r="90" spans="2:47" s="7" customFormat="1" ht="19.899999999999999" customHeight="1">
      <c r="B90" s="122"/>
      <c r="C90" s="123"/>
      <c r="D90" s="124" t="s">
        <v>113</v>
      </c>
      <c r="E90" s="123"/>
      <c r="F90" s="123"/>
      <c r="G90" s="123"/>
      <c r="H90" s="224">
        <f>W123</f>
        <v>3549026</v>
      </c>
      <c r="I90" s="225"/>
      <c r="J90" s="225"/>
      <c r="K90" s="224">
        <f>X123</f>
        <v>393897</v>
      </c>
      <c r="L90" s="225"/>
      <c r="M90" s="224">
        <f>M123</f>
        <v>3942923</v>
      </c>
      <c r="N90" s="225"/>
      <c r="O90" s="225"/>
      <c r="P90" s="225"/>
      <c r="Q90" s="225"/>
      <c r="R90" s="125"/>
      <c r="T90" s="126"/>
      <c r="U90" s="126"/>
    </row>
    <row r="91" spans="2:47" s="7" customFormat="1" ht="14.85" customHeight="1">
      <c r="B91" s="122"/>
      <c r="C91" s="123"/>
      <c r="D91" s="124" t="s">
        <v>114</v>
      </c>
      <c r="E91" s="123"/>
      <c r="F91" s="123"/>
      <c r="G91" s="123"/>
      <c r="H91" s="224">
        <f>W124</f>
        <v>812632</v>
      </c>
      <c r="I91" s="225"/>
      <c r="J91" s="225"/>
      <c r="K91" s="224">
        <f>X124</f>
        <v>72417</v>
      </c>
      <c r="L91" s="225"/>
      <c r="M91" s="224">
        <f>M124</f>
        <v>885049</v>
      </c>
      <c r="N91" s="225"/>
      <c r="O91" s="225"/>
      <c r="P91" s="225"/>
      <c r="Q91" s="225"/>
      <c r="R91" s="125"/>
      <c r="T91" s="126"/>
      <c r="U91" s="126"/>
    </row>
    <row r="92" spans="2:47" s="7" customFormat="1" ht="14.85" customHeight="1">
      <c r="B92" s="122"/>
      <c r="C92" s="123"/>
      <c r="D92" s="124" t="s">
        <v>115</v>
      </c>
      <c r="E92" s="123"/>
      <c r="F92" s="123"/>
      <c r="G92" s="123"/>
      <c r="H92" s="224">
        <f>W161</f>
        <v>925040</v>
      </c>
      <c r="I92" s="225"/>
      <c r="J92" s="225"/>
      <c r="K92" s="224">
        <f>X161</f>
        <v>96161</v>
      </c>
      <c r="L92" s="225"/>
      <c r="M92" s="224">
        <f>M161</f>
        <v>1021201</v>
      </c>
      <c r="N92" s="225"/>
      <c r="O92" s="225"/>
      <c r="P92" s="225"/>
      <c r="Q92" s="225"/>
      <c r="R92" s="125"/>
      <c r="T92" s="126"/>
      <c r="U92" s="126"/>
    </row>
    <row r="93" spans="2:47" s="7" customFormat="1" ht="14.85" customHeight="1">
      <c r="B93" s="122"/>
      <c r="C93" s="123"/>
      <c r="D93" s="124" t="s">
        <v>116</v>
      </c>
      <c r="E93" s="123"/>
      <c r="F93" s="123"/>
      <c r="G93" s="123"/>
      <c r="H93" s="224">
        <f>W212</f>
        <v>199571</v>
      </c>
      <c r="I93" s="225"/>
      <c r="J93" s="225"/>
      <c r="K93" s="224">
        <f>X212</f>
        <v>37275</v>
      </c>
      <c r="L93" s="225"/>
      <c r="M93" s="224">
        <f>M212</f>
        <v>236846</v>
      </c>
      <c r="N93" s="225"/>
      <c r="O93" s="225"/>
      <c r="P93" s="225"/>
      <c r="Q93" s="225"/>
      <c r="R93" s="125"/>
      <c r="T93" s="126"/>
      <c r="U93" s="126"/>
    </row>
    <row r="94" spans="2:47" s="7" customFormat="1" ht="14.85" customHeight="1">
      <c r="B94" s="122"/>
      <c r="C94" s="123"/>
      <c r="D94" s="124" t="s">
        <v>117</v>
      </c>
      <c r="E94" s="123"/>
      <c r="F94" s="123"/>
      <c r="G94" s="123"/>
      <c r="H94" s="224">
        <f>W289</f>
        <v>821115</v>
      </c>
      <c r="I94" s="225"/>
      <c r="J94" s="225"/>
      <c r="K94" s="224">
        <f>X289</f>
        <v>63389</v>
      </c>
      <c r="L94" s="225"/>
      <c r="M94" s="224">
        <f>M289</f>
        <v>884504</v>
      </c>
      <c r="N94" s="225"/>
      <c r="O94" s="225"/>
      <c r="P94" s="225"/>
      <c r="Q94" s="225"/>
      <c r="R94" s="125"/>
      <c r="T94" s="126"/>
      <c r="U94" s="126"/>
    </row>
    <row r="95" spans="2:47" s="7" customFormat="1" ht="14.85" customHeight="1">
      <c r="B95" s="122"/>
      <c r="C95" s="123"/>
      <c r="D95" s="124" t="s">
        <v>118</v>
      </c>
      <c r="E95" s="123"/>
      <c r="F95" s="123"/>
      <c r="G95" s="123"/>
      <c r="H95" s="224">
        <f>W328</f>
        <v>577504</v>
      </c>
      <c r="I95" s="225"/>
      <c r="J95" s="225"/>
      <c r="K95" s="224">
        <f>X328</f>
        <v>74172</v>
      </c>
      <c r="L95" s="225"/>
      <c r="M95" s="224">
        <f>M328</f>
        <v>651676</v>
      </c>
      <c r="N95" s="225"/>
      <c r="O95" s="225"/>
      <c r="P95" s="225"/>
      <c r="Q95" s="225"/>
      <c r="R95" s="125"/>
      <c r="T95" s="126"/>
      <c r="U95" s="126"/>
    </row>
    <row r="96" spans="2:47" s="7" customFormat="1" ht="14.85" customHeight="1">
      <c r="B96" s="122"/>
      <c r="C96" s="123"/>
      <c r="D96" s="124" t="s">
        <v>119</v>
      </c>
      <c r="E96" s="123"/>
      <c r="F96" s="123"/>
      <c r="G96" s="123"/>
      <c r="H96" s="224">
        <f>W365</f>
        <v>79583</v>
      </c>
      <c r="I96" s="225"/>
      <c r="J96" s="225"/>
      <c r="K96" s="224">
        <f>X365</f>
        <v>15608</v>
      </c>
      <c r="L96" s="225"/>
      <c r="M96" s="224">
        <f>M365</f>
        <v>95191</v>
      </c>
      <c r="N96" s="225"/>
      <c r="O96" s="225"/>
      <c r="P96" s="225"/>
      <c r="Q96" s="225"/>
      <c r="R96" s="125"/>
      <c r="T96" s="126"/>
      <c r="U96" s="126"/>
    </row>
    <row r="97" spans="2:65" s="7" customFormat="1" ht="14.85" customHeight="1">
      <c r="B97" s="122"/>
      <c r="C97" s="123"/>
      <c r="D97" s="124" t="s">
        <v>120</v>
      </c>
      <c r="E97" s="123"/>
      <c r="F97" s="123"/>
      <c r="G97" s="123"/>
      <c r="H97" s="224">
        <f>W404</f>
        <v>133581</v>
      </c>
      <c r="I97" s="225"/>
      <c r="J97" s="225"/>
      <c r="K97" s="224">
        <f>X404</f>
        <v>0</v>
      </c>
      <c r="L97" s="225"/>
      <c r="M97" s="224">
        <f>M404</f>
        <v>133581</v>
      </c>
      <c r="N97" s="225"/>
      <c r="O97" s="225"/>
      <c r="P97" s="225"/>
      <c r="Q97" s="225"/>
      <c r="R97" s="125"/>
      <c r="T97" s="126"/>
      <c r="U97" s="126"/>
    </row>
    <row r="98" spans="2:65" s="7" customFormat="1" ht="14.85" customHeight="1">
      <c r="B98" s="122"/>
      <c r="C98" s="123"/>
      <c r="D98" s="124" t="s">
        <v>121</v>
      </c>
      <c r="E98" s="123"/>
      <c r="F98" s="123"/>
      <c r="G98" s="123"/>
      <c r="H98" s="224">
        <f>W406</f>
        <v>0</v>
      </c>
      <c r="I98" s="225"/>
      <c r="J98" s="225"/>
      <c r="K98" s="224">
        <f>X406</f>
        <v>34875</v>
      </c>
      <c r="L98" s="225"/>
      <c r="M98" s="224">
        <f>M406</f>
        <v>34875</v>
      </c>
      <c r="N98" s="225"/>
      <c r="O98" s="225"/>
      <c r="P98" s="225"/>
      <c r="Q98" s="225"/>
      <c r="R98" s="125"/>
      <c r="T98" s="126"/>
      <c r="U98" s="126"/>
    </row>
    <row r="99" spans="2:65" s="1" customFormat="1" ht="21.75" customHeight="1"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3"/>
      <c r="T99" s="115"/>
      <c r="U99" s="115"/>
    </row>
    <row r="100" spans="2:65" s="1" customFormat="1" ht="29.25" customHeight="1">
      <c r="B100" s="31"/>
      <c r="C100" s="116" t="s">
        <v>122</v>
      </c>
      <c r="D100" s="32"/>
      <c r="E100" s="32"/>
      <c r="F100" s="32"/>
      <c r="G100" s="32"/>
      <c r="H100" s="32"/>
      <c r="I100" s="32"/>
      <c r="J100" s="32"/>
      <c r="K100" s="32"/>
      <c r="L100" s="32"/>
      <c r="M100" s="221">
        <f>ROUND(M101+M102,2)</f>
        <v>86744.31</v>
      </c>
      <c r="N100" s="226"/>
      <c r="O100" s="226"/>
      <c r="P100" s="226"/>
      <c r="Q100" s="226"/>
      <c r="R100" s="33"/>
      <c r="T100" s="127"/>
      <c r="U100" s="128" t="s">
        <v>43</v>
      </c>
    </row>
    <row r="101" spans="2:65" s="1" customFormat="1" ht="18" customHeight="1">
      <c r="B101" s="31"/>
      <c r="C101" s="32"/>
      <c r="D101" s="227" t="s">
        <v>123</v>
      </c>
      <c r="E101" s="227"/>
      <c r="F101" s="227"/>
      <c r="G101" s="227"/>
      <c r="H101" s="227"/>
      <c r="I101" s="32"/>
      <c r="J101" s="32"/>
      <c r="K101" s="32"/>
      <c r="L101" s="32"/>
      <c r="M101" s="224">
        <v>78858.460000000006</v>
      </c>
      <c r="N101" s="224"/>
      <c r="O101" s="224"/>
      <c r="P101" s="224"/>
      <c r="Q101" s="224"/>
      <c r="R101" s="33"/>
      <c r="S101" s="129"/>
      <c r="T101" s="130"/>
      <c r="U101" s="131" t="s">
        <v>44</v>
      </c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32"/>
      <c r="AF101" s="132"/>
      <c r="AG101" s="132"/>
      <c r="AH101" s="132"/>
      <c r="AI101" s="132"/>
      <c r="AJ101" s="132"/>
      <c r="AK101" s="132"/>
      <c r="AL101" s="132"/>
      <c r="AM101" s="132"/>
      <c r="AN101" s="132"/>
      <c r="AO101" s="132"/>
      <c r="AP101" s="132"/>
      <c r="AQ101" s="132"/>
      <c r="AR101" s="132"/>
      <c r="AS101" s="132"/>
      <c r="AT101" s="132"/>
      <c r="AU101" s="132"/>
      <c r="AV101" s="132"/>
      <c r="AW101" s="132"/>
      <c r="AX101" s="132"/>
      <c r="AY101" s="133" t="s">
        <v>124</v>
      </c>
      <c r="AZ101" s="132"/>
      <c r="BA101" s="132"/>
      <c r="BB101" s="132"/>
      <c r="BC101" s="132"/>
      <c r="BD101" s="132"/>
      <c r="BE101" s="134">
        <f>IF(U101="základní",M101,0)</f>
        <v>78858.460000000006</v>
      </c>
      <c r="BF101" s="134">
        <f>IF(U101="snížená",M101,0)</f>
        <v>0</v>
      </c>
      <c r="BG101" s="134">
        <f>IF(U101="zákl. přenesená",M101,0)</f>
        <v>0</v>
      </c>
      <c r="BH101" s="134">
        <f>IF(U101="sníž. přenesená",M101,0)</f>
        <v>0</v>
      </c>
      <c r="BI101" s="134">
        <f>IF(U101="nulová",M101,0)</f>
        <v>0</v>
      </c>
      <c r="BJ101" s="133" t="s">
        <v>24</v>
      </c>
      <c r="BK101" s="132"/>
      <c r="BL101" s="132"/>
      <c r="BM101" s="132"/>
    </row>
    <row r="102" spans="2:65" s="1" customFormat="1" ht="18" customHeight="1">
      <c r="B102" s="31"/>
      <c r="C102" s="32"/>
      <c r="D102" s="227" t="s">
        <v>125</v>
      </c>
      <c r="E102" s="227"/>
      <c r="F102" s="227"/>
      <c r="G102" s="227"/>
      <c r="H102" s="227"/>
      <c r="I102" s="32"/>
      <c r="J102" s="32"/>
      <c r="K102" s="32"/>
      <c r="L102" s="32"/>
      <c r="M102" s="224">
        <v>7885.85</v>
      </c>
      <c r="N102" s="224"/>
      <c r="O102" s="224"/>
      <c r="P102" s="224"/>
      <c r="Q102" s="224"/>
      <c r="R102" s="33"/>
      <c r="S102" s="129"/>
      <c r="T102" s="135"/>
      <c r="U102" s="136" t="s">
        <v>44</v>
      </c>
      <c r="V102" s="132"/>
      <c r="W102" s="132"/>
      <c r="X102" s="132"/>
      <c r="Y102" s="132"/>
      <c r="Z102" s="132"/>
      <c r="AA102" s="132"/>
      <c r="AB102" s="132"/>
      <c r="AC102" s="132"/>
      <c r="AD102" s="132"/>
      <c r="AE102" s="132"/>
      <c r="AF102" s="132"/>
      <c r="AG102" s="132"/>
      <c r="AH102" s="132"/>
      <c r="AI102" s="132"/>
      <c r="AJ102" s="132"/>
      <c r="AK102" s="132"/>
      <c r="AL102" s="132"/>
      <c r="AM102" s="132"/>
      <c r="AN102" s="132"/>
      <c r="AO102" s="132"/>
      <c r="AP102" s="132"/>
      <c r="AQ102" s="132"/>
      <c r="AR102" s="132"/>
      <c r="AS102" s="132"/>
      <c r="AT102" s="132"/>
      <c r="AU102" s="132"/>
      <c r="AV102" s="132"/>
      <c r="AW102" s="132"/>
      <c r="AX102" s="132"/>
      <c r="AY102" s="133" t="s">
        <v>124</v>
      </c>
      <c r="AZ102" s="132"/>
      <c r="BA102" s="132"/>
      <c r="BB102" s="132"/>
      <c r="BC102" s="132"/>
      <c r="BD102" s="132"/>
      <c r="BE102" s="134">
        <f>IF(U102="základní",M102,0)</f>
        <v>7885.85</v>
      </c>
      <c r="BF102" s="134">
        <f>IF(U102="snížená",M102,0)</f>
        <v>0</v>
      </c>
      <c r="BG102" s="134">
        <f>IF(U102="zákl. přenesená",M102,0)</f>
        <v>0</v>
      </c>
      <c r="BH102" s="134">
        <f>IF(U102="sníž. přenesená",M102,0)</f>
        <v>0</v>
      </c>
      <c r="BI102" s="134">
        <f>IF(U102="nulová",M102,0)</f>
        <v>0</v>
      </c>
      <c r="BJ102" s="133" t="s">
        <v>24</v>
      </c>
      <c r="BK102" s="132"/>
      <c r="BL102" s="132"/>
      <c r="BM102" s="132"/>
    </row>
    <row r="103" spans="2:65" s="1" customFormat="1" ht="18" customHeight="1"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3"/>
      <c r="T103" s="115"/>
      <c r="U103" s="115"/>
    </row>
    <row r="104" spans="2:65" s="1" customFormat="1" ht="29.25" customHeight="1">
      <c r="B104" s="31"/>
      <c r="C104" s="102" t="s">
        <v>93</v>
      </c>
      <c r="D104" s="103"/>
      <c r="E104" s="103"/>
      <c r="F104" s="103"/>
      <c r="G104" s="103"/>
      <c r="H104" s="103"/>
      <c r="I104" s="103"/>
      <c r="J104" s="103"/>
      <c r="K104" s="103"/>
      <c r="L104" s="207">
        <f>ROUND(SUM(M88+M100),2)</f>
        <v>4029667.31</v>
      </c>
      <c r="M104" s="207"/>
      <c r="N104" s="207"/>
      <c r="O104" s="207"/>
      <c r="P104" s="207"/>
      <c r="Q104" s="207"/>
      <c r="R104" s="33"/>
      <c r="T104" s="115"/>
      <c r="U104" s="115"/>
    </row>
    <row r="105" spans="2:65" s="1" customFormat="1" ht="6.95" customHeight="1"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7"/>
      <c r="T105" s="115"/>
      <c r="U105" s="115"/>
    </row>
    <row r="109" spans="2:65" s="1" customFormat="1" ht="6.95" customHeight="1"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60"/>
    </row>
    <row r="110" spans="2:65" s="1" customFormat="1" ht="36.950000000000003" customHeight="1">
      <c r="B110" s="31"/>
      <c r="C110" s="172" t="s">
        <v>126</v>
      </c>
      <c r="D110" s="212"/>
      <c r="E110" s="212"/>
      <c r="F110" s="212"/>
      <c r="G110" s="212"/>
      <c r="H110" s="212"/>
      <c r="I110" s="212"/>
      <c r="J110" s="212"/>
      <c r="K110" s="212"/>
      <c r="L110" s="212"/>
      <c r="M110" s="212"/>
      <c r="N110" s="212"/>
      <c r="O110" s="212"/>
      <c r="P110" s="212"/>
      <c r="Q110" s="212"/>
      <c r="R110" s="33"/>
    </row>
    <row r="111" spans="2:65" s="1" customFormat="1" ht="6.95" customHeight="1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3"/>
    </row>
    <row r="112" spans="2:65" s="1" customFormat="1" ht="30" customHeight="1">
      <c r="B112" s="31"/>
      <c r="C112" s="28" t="s">
        <v>18</v>
      </c>
      <c r="D112" s="32"/>
      <c r="E112" s="32"/>
      <c r="F112" s="210" t="str">
        <f>F6</f>
        <v>Modernizace dílenského areálu, SŠTŘ, Nový Bydžov - Hlušice</v>
      </c>
      <c r="G112" s="211"/>
      <c r="H112" s="211"/>
      <c r="I112" s="211"/>
      <c r="J112" s="211"/>
      <c r="K112" s="211"/>
      <c r="L112" s="211"/>
      <c r="M112" s="211"/>
      <c r="N112" s="211"/>
      <c r="O112" s="211"/>
      <c r="P112" s="211"/>
      <c r="Q112" s="32"/>
      <c r="R112" s="33"/>
    </row>
    <row r="113" spans="2:65" s="1" customFormat="1" ht="36.950000000000003" customHeight="1">
      <c r="B113" s="31"/>
      <c r="C113" s="65" t="s">
        <v>101</v>
      </c>
      <c r="D113" s="32"/>
      <c r="E113" s="32"/>
      <c r="F113" s="189" t="str">
        <f>F7</f>
        <v>02.4 - Vzduchotechnika (bez obchodních názvů)</v>
      </c>
      <c r="G113" s="212"/>
      <c r="H113" s="212"/>
      <c r="I113" s="212"/>
      <c r="J113" s="212"/>
      <c r="K113" s="212"/>
      <c r="L113" s="212"/>
      <c r="M113" s="212"/>
      <c r="N113" s="212"/>
      <c r="O113" s="212"/>
      <c r="P113" s="212"/>
      <c r="Q113" s="32"/>
      <c r="R113" s="33"/>
    </row>
    <row r="114" spans="2:65" s="1" customFormat="1" ht="6.95" customHeight="1"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3"/>
    </row>
    <row r="115" spans="2:65" s="1" customFormat="1" ht="18" customHeight="1">
      <c r="B115" s="31"/>
      <c r="C115" s="28" t="s">
        <v>25</v>
      </c>
      <c r="D115" s="32"/>
      <c r="E115" s="32"/>
      <c r="F115" s="26" t="str">
        <f>F9</f>
        <v xml:space="preserve"> </v>
      </c>
      <c r="G115" s="32"/>
      <c r="H115" s="32"/>
      <c r="I115" s="32"/>
      <c r="J115" s="32"/>
      <c r="K115" s="28" t="s">
        <v>27</v>
      </c>
      <c r="L115" s="32"/>
      <c r="M115" s="213" t="str">
        <f>IF(O9="","",O9)</f>
        <v>21. 11. 2016</v>
      </c>
      <c r="N115" s="213"/>
      <c r="O115" s="213"/>
      <c r="P115" s="213"/>
      <c r="Q115" s="32"/>
      <c r="R115" s="33"/>
    </row>
    <row r="116" spans="2:65" s="1" customFormat="1" ht="6.95" customHeight="1"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3"/>
    </row>
    <row r="117" spans="2:65" s="1" customFormat="1">
      <c r="B117" s="31"/>
      <c r="C117" s="28" t="s">
        <v>29</v>
      </c>
      <c r="D117" s="32"/>
      <c r="E117" s="32"/>
      <c r="F117" s="26" t="str">
        <f>E12</f>
        <v>SŠTŘ, Nový Bydžov, Dr. M. Tyrše 112</v>
      </c>
      <c r="G117" s="32"/>
      <c r="H117" s="32"/>
      <c r="I117" s="32"/>
      <c r="J117" s="32"/>
      <c r="K117" s="28" t="s">
        <v>35</v>
      </c>
      <c r="L117" s="32"/>
      <c r="M117" s="174" t="str">
        <f>E18</f>
        <v xml:space="preserve"> </v>
      </c>
      <c r="N117" s="174"/>
      <c r="O117" s="174"/>
      <c r="P117" s="174"/>
      <c r="Q117" s="174"/>
      <c r="R117" s="33"/>
    </row>
    <row r="118" spans="2:65" s="1" customFormat="1" ht="14.45" customHeight="1">
      <c r="B118" s="31"/>
      <c r="C118" s="28" t="s">
        <v>33</v>
      </c>
      <c r="D118" s="32"/>
      <c r="E118" s="32"/>
      <c r="F118" s="26" t="str">
        <f>IF(E15="","",E15)</f>
        <v xml:space="preserve"> </v>
      </c>
      <c r="G118" s="32"/>
      <c r="H118" s="32"/>
      <c r="I118" s="32"/>
      <c r="J118" s="32"/>
      <c r="K118" s="28" t="s">
        <v>36</v>
      </c>
      <c r="L118" s="32"/>
      <c r="M118" s="174" t="str">
        <f>E21</f>
        <v xml:space="preserve"> </v>
      </c>
      <c r="N118" s="174"/>
      <c r="O118" s="174"/>
      <c r="P118" s="174"/>
      <c r="Q118" s="174"/>
      <c r="R118" s="33"/>
    </row>
    <row r="119" spans="2:65" s="1" customFormat="1" ht="10.35" customHeight="1">
      <c r="B119" s="31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3"/>
    </row>
    <row r="120" spans="2:65" s="8" customFormat="1" ht="29.25" customHeight="1">
      <c r="B120" s="137"/>
      <c r="C120" s="138" t="s">
        <v>127</v>
      </c>
      <c r="D120" s="139" t="s">
        <v>128</v>
      </c>
      <c r="E120" s="139" t="s">
        <v>61</v>
      </c>
      <c r="F120" s="228" t="s">
        <v>129</v>
      </c>
      <c r="G120" s="228"/>
      <c r="H120" s="228"/>
      <c r="I120" s="228"/>
      <c r="J120" s="139" t="s">
        <v>130</v>
      </c>
      <c r="K120" s="139" t="s">
        <v>131</v>
      </c>
      <c r="L120" s="139" t="s">
        <v>132</v>
      </c>
      <c r="M120" s="228" t="s">
        <v>133</v>
      </c>
      <c r="N120" s="228"/>
      <c r="O120" s="228"/>
      <c r="P120" s="228" t="s">
        <v>109</v>
      </c>
      <c r="Q120" s="229"/>
      <c r="R120" s="140"/>
      <c r="T120" s="76" t="s">
        <v>134</v>
      </c>
      <c r="U120" s="77" t="s">
        <v>43</v>
      </c>
      <c r="V120" s="77" t="s">
        <v>135</v>
      </c>
      <c r="W120" s="77" t="s">
        <v>136</v>
      </c>
      <c r="X120" s="77" t="s">
        <v>137</v>
      </c>
      <c r="Y120" s="77" t="s">
        <v>138</v>
      </c>
      <c r="Z120" s="77" t="s">
        <v>139</v>
      </c>
      <c r="AA120" s="77" t="s">
        <v>140</v>
      </c>
      <c r="AB120" s="77" t="s">
        <v>141</v>
      </c>
      <c r="AC120" s="77" t="s">
        <v>142</v>
      </c>
      <c r="AD120" s="78" t="s">
        <v>143</v>
      </c>
    </row>
    <row r="121" spans="2:65" s="1" customFormat="1" ht="29.25" customHeight="1">
      <c r="B121" s="31"/>
      <c r="C121" s="80" t="s">
        <v>103</v>
      </c>
      <c r="D121" s="32"/>
      <c r="E121" s="32"/>
      <c r="F121" s="32"/>
      <c r="G121" s="32"/>
      <c r="H121" s="32"/>
      <c r="I121" s="32"/>
      <c r="J121" s="32"/>
      <c r="K121" s="32"/>
      <c r="L121" s="32"/>
      <c r="M121" s="234">
        <f>BK121</f>
        <v>3942923</v>
      </c>
      <c r="N121" s="235"/>
      <c r="O121" s="235"/>
      <c r="P121" s="235"/>
      <c r="Q121" s="235"/>
      <c r="R121" s="33"/>
      <c r="T121" s="79"/>
      <c r="U121" s="47"/>
      <c r="V121" s="47"/>
      <c r="W121" s="141">
        <f>W122</f>
        <v>3549026</v>
      </c>
      <c r="X121" s="141">
        <f>X122</f>
        <v>393897</v>
      </c>
      <c r="Y121" s="47"/>
      <c r="Z121" s="142">
        <f>Z122</f>
        <v>0</v>
      </c>
      <c r="AA121" s="47"/>
      <c r="AB121" s="142">
        <f>AB122</f>
        <v>0</v>
      </c>
      <c r="AC121" s="47"/>
      <c r="AD121" s="143">
        <f>AD122</f>
        <v>0</v>
      </c>
      <c r="AT121" s="17" t="s">
        <v>80</v>
      </c>
      <c r="AU121" s="17" t="s">
        <v>111</v>
      </c>
      <c r="BK121" s="144">
        <f>BK122</f>
        <v>3942923</v>
      </c>
    </row>
    <row r="122" spans="2:65" s="9" customFormat="1" ht="37.35" customHeight="1">
      <c r="B122" s="145"/>
      <c r="C122" s="146"/>
      <c r="D122" s="147" t="s">
        <v>112</v>
      </c>
      <c r="E122" s="147"/>
      <c r="F122" s="147"/>
      <c r="G122" s="147"/>
      <c r="H122" s="147"/>
      <c r="I122" s="147"/>
      <c r="J122" s="147"/>
      <c r="K122" s="147"/>
      <c r="L122" s="147"/>
      <c r="M122" s="236">
        <f>BK122</f>
        <v>3942923</v>
      </c>
      <c r="N122" s="222"/>
      <c r="O122" s="222"/>
      <c r="P122" s="222"/>
      <c r="Q122" s="222"/>
      <c r="R122" s="148"/>
      <c r="T122" s="149"/>
      <c r="U122" s="146"/>
      <c r="V122" s="146"/>
      <c r="W122" s="150">
        <f>W123</f>
        <v>3549026</v>
      </c>
      <c r="X122" s="150">
        <f>X123</f>
        <v>393897</v>
      </c>
      <c r="Y122" s="146"/>
      <c r="Z122" s="151">
        <f>Z123</f>
        <v>0</v>
      </c>
      <c r="AA122" s="146"/>
      <c r="AB122" s="151">
        <f>AB123</f>
        <v>0</v>
      </c>
      <c r="AC122" s="146"/>
      <c r="AD122" s="152">
        <f>AD123</f>
        <v>0</v>
      </c>
      <c r="AR122" s="153" t="s">
        <v>99</v>
      </c>
      <c r="AT122" s="154" t="s">
        <v>80</v>
      </c>
      <c r="AU122" s="154" t="s">
        <v>81</v>
      </c>
      <c r="AY122" s="153" t="s">
        <v>144</v>
      </c>
      <c r="BK122" s="155">
        <f>BK123</f>
        <v>3942923</v>
      </c>
    </row>
    <row r="123" spans="2:65" s="9" customFormat="1" ht="19.899999999999999" customHeight="1">
      <c r="B123" s="145"/>
      <c r="C123" s="146"/>
      <c r="D123" s="156" t="s">
        <v>113</v>
      </c>
      <c r="E123" s="156"/>
      <c r="F123" s="156"/>
      <c r="G123" s="156"/>
      <c r="H123" s="156"/>
      <c r="I123" s="156"/>
      <c r="J123" s="156"/>
      <c r="K123" s="156"/>
      <c r="L123" s="156"/>
      <c r="M123" s="237">
        <f>BK123</f>
        <v>3942923</v>
      </c>
      <c r="N123" s="238"/>
      <c r="O123" s="238"/>
      <c r="P123" s="238"/>
      <c r="Q123" s="238"/>
      <c r="R123" s="148"/>
      <c r="T123" s="149"/>
      <c r="U123" s="146"/>
      <c r="V123" s="146"/>
      <c r="W123" s="150">
        <f>W124+W161+W212+W289+W328+W365+W404+W406</f>
        <v>3549026</v>
      </c>
      <c r="X123" s="150">
        <f>X124+X161+X212+X289+X328+X365+X404+X406</f>
        <v>393897</v>
      </c>
      <c r="Y123" s="146"/>
      <c r="Z123" s="151">
        <f>Z124+Z161+Z212+Z289+Z328+Z365+Z404+Z406</f>
        <v>0</v>
      </c>
      <c r="AA123" s="146"/>
      <c r="AB123" s="151">
        <f>AB124+AB161+AB212+AB289+AB328+AB365+AB404+AB406</f>
        <v>0</v>
      </c>
      <c r="AC123" s="146"/>
      <c r="AD123" s="152">
        <f>AD124+AD161+AD212+AD289+AD328+AD365+AD404+AD406</f>
        <v>0</v>
      </c>
      <c r="AR123" s="153" t="s">
        <v>99</v>
      </c>
      <c r="AT123" s="154" t="s">
        <v>80</v>
      </c>
      <c r="AU123" s="154" t="s">
        <v>24</v>
      </c>
      <c r="AY123" s="153" t="s">
        <v>144</v>
      </c>
      <c r="BK123" s="155">
        <f>BK124+BK161+BK212+BK289+BK328+BK365+BK404+BK406</f>
        <v>3942923</v>
      </c>
    </row>
    <row r="124" spans="2:65" s="9" customFormat="1" ht="14.85" customHeight="1">
      <c r="B124" s="145"/>
      <c r="C124" s="146"/>
      <c r="D124" s="156" t="s">
        <v>114</v>
      </c>
      <c r="E124" s="156"/>
      <c r="F124" s="156"/>
      <c r="G124" s="156"/>
      <c r="H124" s="156"/>
      <c r="I124" s="156"/>
      <c r="J124" s="156"/>
      <c r="K124" s="156"/>
      <c r="L124" s="156"/>
      <c r="M124" s="239">
        <f>BK124</f>
        <v>885049</v>
      </c>
      <c r="N124" s="240"/>
      <c r="O124" s="240"/>
      <c r="P124" s="240"/>
      <c r="Q124" s="240"/>
      <c r="R124" s="148"/>
      <c r="T124" s="149"/>
      <c r="U124" s="146"/>
      <c r="V124" s="146"/>
      <c r="W124" s="150">
        <f>SUM(W125:W160)</f>
        <v>812632</v>
      </c>
      <c r="X124" s="150">
        <f>SUM(X125:X160)</f>
        <v>72417</v>
      </c>
      <c r="Y124" s="146"/>
      <c r="Z124" s="151">
        <f>SUM(Z125:Z160)</f>
        <v>0</v>
      </c>
      <c r="AA124" s="146"/>
      <c r="AB124" s="151">
        <f>SUM(AB125:AB160)</f>
        <v>0</v>
      </c>
      <c r="AC124" s="146"/>
      <c r="AD124" s="152">
        <f>SUM(AD125:AD160)</f>
        <v>0</v>
      </c>
      <c r="AR124" s="153" t="s">
        <v>24</v>
      </c>
      <c r="AT124" s="154" t="s">
        <v>80</v>
      </c>
      <c r="AU124" s="154" t="s">
        <v>99</v>
      </c>
      <c r="AY124" s="153" t="s">
        <v>144</v>
      </c>
      <c r="BK124" s="155">
        <f>SUM(BK125:BK160)</f>
        <v>885049</v>
      </c>
    </row>
    <row r="125" spans="2:65" s="1" customFormat="1" ht="44.25" customHeight="1">
      <c r="B125" s="31"/>
      <c r="C125" s="157" t="s">
        <v>24</v>
      </c>
      <c r="D125" s="157" t="s">
        <v>145</v>
      </c>
      <c r="E125" s="158" t="s">
        <v>146</v>
      </c>
      <c r="F125" s="230" t="s">
        <v>147</v>
      </c>
      <c r="G125" s="230"/>
      <c r="H125" s="230"/>
      <c r="I125" s="230"/>
      <c r="J125" s="159" t="s">
        <v>148</v>
      </c>
      <c r="K125" s="160">
        <v>1</v>
      </c>
      <c r="L125" s="161">
        <v>113080</v>
      </c>
      <c r="M125" s="231">
        <v>4523</v>
      </c>
      <c r="N125" s="231"/>
      <c r="O125" s="231"/>
      <c r="P125" s="231">
        <f>ROUND(V125*K125,2)</f>
        <v>117603</v>
      </c>
      <c r="Q125" s="231"/>
      <c r="R125" s="33"/>
      <c r="T125" s="162" t="s">
        <v>22</v>
      </c>
      <c r="U125" s="40" t="s">
        <v>44</v>
      </c>
      <c r="V125" s="108">
        <f>L125+M125</f>
        <v>117603</v>
      </c>
      <c r="W125" s="108">
        <f>ROUND(L125*K125,2)</f>
        <v>113080</v>
      </c>
      <c r="X125" s="108">
        <f>ROUND(M125*K125,2)</f>
        <v>4523</v>
      </c>
      <c r="Y125" s="163">
        <v>0</v>
      </c>
      <c r="Z125" s="163">
        <f>Y125*K125</f>
        <v>0</v>
      </c>
      <c r="AA125" s="163">
        <v>0</v>
      </c>
      <c r="AB125" s="163">
        <f>AA125*K125</f>
        <v>0</v>
      </c>
      <c r="AC125" s="163">
        <v>0</v>
      </c>
      <c r="AD125" s="164">
        <f>AC125*K125</f>
        <v>0</v>
      </c>
      <c r="AR125" s="17" t="s">
        <v>149</v>
      </c>
      <c r="AT125" s="17" t="s">
        <v>145</v>
      </c>
      <c r="AU125" s="17" t="s">
        <v>150</v>
      </c>
      <c r="AY125" s="17" t="s">
        <v>144</v>
      </c>
      <c r="BE125" s="165">
        <f>IF(U125="základní",P125,0)</f>
        <v>117603</v>
      </c>
      <c r="BF125" s="165">
        <f>IF(U125="snížená",P125,0)</f>
        <v>0</v>
      </c>
      <c r="BG125" s="165">
        <f>IF(U125="zákl. přenesená",P125,0)</f>
        <v>0</v>
      </c>
      <c r="BH125" s="165">
        <f>IF(U125="sníž. přenesená",P125,0)</f>
        <v>0</v>
      </c>
      <c r="BI125" s="165">
        <f>IF(U125="nulová",P125,0)</f>
        <v>0</v>
      </c>
      <c r="BJ125" s="17" t="s">
        <v>24</v>
      </c>
      <c r="BK125" s="165">
        <f>ROUND(V125*K125,2)</f>
        <v>117603</v>
      </c>
      <c r="BL125" s="17" t="s">
        <v>149</v>
      </c>
      <c r="BM125" s="17" t="s">
        <v>24</v>
      </c>
    </row>
    <row r="126" spans="2:65" s="1" customFormat="1" ht="186" customHeight="1">
      <c r="B126" s="31"/>
      <c r="C126" s="32"/>
      <c r="D126" s="32"/>
      <c r="E126" s="32"/>
      <c r="F126" s="232" t="s">
        <v>151</v>
      </c>
      <c r="G126" s="233"/>
      <c r="H126" s="233"/>
      <c r="I126" s="233"/>
      <c r="J126" s="32"/>
      <c r="K126" s="32"/>
      <c r="L126" s="32"/>
      <c r="M126" s="32"/>
      <c r="N126" s="32"/>
      <c r="O126" s="32"/>
      <c r="P126" s="32"/>
      <c r="Q126" s="32"/>
      <c r="R126" s="33"/>
      <c r="T126" s="130"/>
      <c r="U126" s="32"/>
      <c r="V126" s="32"/>
      <c r="W126" s="32"/>
      <c r="X126" s="32"/>
      <c r="Y126" s="32"/>
      <c r="Z126" s="32"/>
      <c r="AA126" s="32"/>
      <c r="AB126" s="32"/>
      <c r="AC126" s="32"/>
      <c r="AD126" s="74"/>
      <c r="AT126" s="17" t="s">
        <v>152</v>
      </c>
      <c r="AU126" s="17" t="s">
        <v>150</v>
      </c>
    </row>
    <row r="127" spans="2:65" s="1" customFormat="1" ht="44.25" customHeight="1">
      <c r="B127" s="31"/>
      <c r="C127" s="157" t="s">
        <v>99</v>
      </c>
      <c r="D127" s="157" t="s">
        <v>145</v>
      </c>
      <c r="E127" s="158" t="s">
        <v>153</v>
      </c>
      <c r="F127" s="230" t="s">
        <v>147</v>
      </c>
      <c r="G127" s="230"/>
      <c r="H127" s="230"/>
      <c r="I127" s="230"/>
      <c r="J127" s="159" t="s">
        <v>148</v>
      </c>
      <c r="K127" s="160">
        <v>1</v>
      </c>
      <c r="L127" s="161">
        <v>113080</v>
      </c>
      <c r="M127" s="231">
        <v>4523</v>
      </c>
      <c r="N127" s="231"/>
      <c r="O127" s="231"/>
      <c r="P127" s="231">
        <f>ROUND(V127*K127,2)</f>
        <v>117603</v>
      </c>
      <c r="Q127" s="231"/>
      <c r="R127" s="33"/>
      <c r="T127" s="162" t="s">
        <v>22</v>
      </c>
      <c r="U127" s="40" t="s">
        <v>44</v>
      </c>
      <c r="V127" s="108">
        <f>L127+M127</f>
        <v>117603</v>
      </c>
      <c r="W127" s="108">
        <f>ROUND(L127*K127,2)</f>
        <v>113080</v>
      </c>
      <c r="X127" s="108">
        <f>ROUND(M127*K127,2)</f>
        <v>4523</v>
      </c>
      <c r="Y127" s="163">
        <v>0</v>
      </c>
      <c r="Z127" s="163">
        <f>Y127*K127</f>
        <v>0</v>
      </c>
      <c r="AA127" s="163">
        <v>0</v>
      </c>
      <c r="AB127" s="163">
        <f>AA127*K127</f>
        <v>0</v>
      </c>
      <c r="AC127" s="163">
        <v>0</v>
      </c>
      <c r="AD127" s="164">
        <f>AC127*K127</f>
        <v>0</v>
      </c>
      <c r="AR127" s="17" t="s">
        <v>149</v>
      </c>
      <c r="AT127" s="17" t="s">
        <v>145</v>
      </c>
      <c r="AU127" s="17" t="s">
        <v>150</v>
      </c>
      <c r="AY127" s="17" t="s">
        <v>144</v>
      </c>
      <c r="BE127" s="165">
        <f>IF(U127="základní",P127,0)</f>
        <v>117603</v>
      </c>
      <c r="BF127" s="165">
        <f>IF(U127="snížená",P127,0)</f>
        <v>0</v>
      </c>
      <c r="BG127" s="165">
        <f>IF(U127="zákl. přenesená",P127,0)</f>
        <v>0</v>
      </c>
      <c r="BH127" s="165">
        <f>IF(U127="sníž. přenesená",P127,0)</f>
        <v>0</v>
      </c>
      <c r="BI127" s="165">
        <f>IF(U127="nulová",P127,0)</f>
        <v>0</v>
      </c>
      <c r="BJ127" s="17" t="s">
        <v>24</v>
      </c>
      <c r="BK127" s="165">
        <f>ROUND(V127*K127,2)</f>
        <v>117603</v>
      </c>
      <c r="BL127" s="17" t="s">
        <v>149</v>
      </c>
      <c r="BM127" s="17" t="s">
        <v>99</v>
      </c>
    </row>
    <row r="128" spans="2:65" s="1" customFormat="1" ht="186" customHeight="1">
      <c r="B128" s="31"/>
      <c r="C128" s="32"/>
      <c r="D128" s="32"/>
      <c r="E128" s="32"/>
      <c r="F128" s="232" t="s">
        <v>151</v>
      </c>
      <c r="G128" s="233"/>
      <c r="H128" s="233"/>
      <c r="I128" s="233"/>
      <c r="J128" s="32"/>
      <c r="K128" s="32"/>
      <c r="L128" s="32"/>
      <c r="M128" s="32"/>
      <c r="N128" s="32"/>
      <c r="O128" s="32"/>
      <c r="P128" s="32"/>
      <c r="Q128" s="32"/>
      <c r="R128" s="33"/>
      <c r="T128" s="130"/>
      <c r="U128" s="32"/>
      <c r="V128" s="32"/>
      <c r="W128" s="32"/>
      <c r="X128" s="32"/>
      <c r="Y128" s="32"/>
      <c r="Z128" s="32"/>
      <c r="AA128" s="32"/>
      <c r="AB128" s="32"/>
      <c r="AC128" s="32"/>
      <c r="AD128" s="74"/>
      <c r="AT128" s="17" t="s">
        <v>152</v>
      </c>
      <c r="AU128" s="17" t="s">
        <v>150</v>
      </c>
    </row>
    <row r="129" spans="2:65" s="1" customFormat="1" ht="44.25" customHeight="1">
      <c r="B129" s="31"/>
      <c r="C129" s="157" t="s">
        <v>150</v>
      </c>
      <c r="D129" s="157" t="s">
        <v>145</v>
      </c>
      <c r="E129" s="158" t="s">
        <v>154</v>
      </c>
      <c r="F129" s="230" t="s">
        <v>147</v>
      </c>
      <c r="G129" s="230"/>
      <c r="H129" s="230"/>
      <c r="I129" s="230"/>
      <c r="J129" s="159" t="s">
        <v>148</v>
      </c>
      <c r="K129" s="160">
        <v>1</v>
      </c>
      <c r="L129" s="161">
        <v>113080</v>
      </c>
      <c r="M129" s="231">
        <v>4523</v>
      </c>
      <c r="N129" s="231"/>
      <c r="O129" s="231"/>
      <c r="P129" s="231">
        <f>ROUND(V129*K129,2)</f>
        <v>117603</v>
      </c>
      <c r="Q129" s="231"/>
      <c r="R129" s="33"/>
      <c r="T129" s="162" t="s">
        <v>22</v>
      </c>
      <c r="U129" s="40" t="s">
        <v>44</v>
      </c>
      <c r="V129" s="108">
        <f>L129+M129</f>
        <v>117603</v>
      </c>
      <c r="W129" s="108">
        <f>ROUND(L129*K129,2)</f>
        <v>113080</v>
      </c>
      <c r="X129" s="108">
        <f>ROUND(M129*K129,2)</f>
        <v>4523</v>
      </c>
      <c r="Y129" s="163">
        <v>0</v>
      </c>
      <c r="Z129" s="163">
        <f>Y129*K129</f>
        <v>0</v>
      </c>
      <c r="AA129" s="163">
        <v>0</v>
      </c>
      <c r="AB129" s="163">
        <f>AA129*K129</f>
        <v>0</v>
      </c>
      <c r="AC129" s="163">
        <v>0</v>
      </c>
      <c r="AD129" s="164">
        <f>AC129*K129</f>
        <v>0</v>
      </c>
      <c r="AR129" s="17" t="s">
        <v>149</v>
      </c>
      <c r="AT129" s="17" t="s">
        <v>145</v>
      </c>
      <c r="AU129" s="17" t="s">
        <v>150</v>
      </c>
      <c r="AY129" s="17" t="s">
        <v>144</v>
      </c>
      <c r="BE129" s="165">
        <f>IF(U129="základní",P129,0)</f>
        <v>117603</v>
      </c>
      <c r="BF129" s="165">
        <f>IF(U129="snížená",P129,0)</f>
        <v>0</v>
      </c>
      <c r="BG129" s="165">
        <f>IF(U129="zákl. přenesená",P129,0)</f>
        <v>0</v>
      </c>
      <c r="BH129" s="165">
        <f>IF(U129="sníž. přenesená",P129,0)</f>
        <v>0</v>
      </c>
      <c r="BI129" s="165">
        <f>IF(U129="nulová",P129,0)</f>
        <v>0</v>
      </c>
      <c r="BJ129" s="17" t="s">
        <v>24</v>
      </c>
      <c r="BK129" s="165">
        <f>ROUND(V129*K129,2)</f>
        <v>117603</v>
      </c>
      <c r="BL129" s="17" t="s">
        <v>149</v>
      </c>
      <c r="BM129" s="17" t="s">
        <v>150</v>
      </c>
    </row>
    <row r="130" spans="2:65" s="1" customFormat="1" ht="186" customHeight="1">
      <c r="B130" s="31"/>
      <c r="C130" s="32"/>
      <c r="D130" s="32"/>
      <c r="E130" s="32"/>
      <c r="F130" s="232" t="s">
        <v>151</v>
      </c>
      <c r="G130" s="233"/>
      <c r="H130" s="233"/>
      <c r="I130" s="233"/>
      <c r="J130" s="32"/>
      <c r="K130" s="32"/>
      <c r="L130" s="32"/>
      <c r="M130" s="32"/>
      <c r="N130" s="32"/>
      <c r="O130" s="32"/>
      <c r="P130" s="32"/>
      <c r="Q130" s="32"/>
      <c r="R130" s="33"/>
      <c r="T130" s="130"/>
      <c r="U130" s="32"/>
      <c r="V130" s="32"/>
      <c r="W130" s="32"/>
      <c r="X130" s="32"/>
      <c r="Y130" s="32"/>
      <c r="Z130" s="32"/>
      <c r="AA130" s="32"/>
      <c r="AB130" s="32"/>
      <c r="AC130" s="32"/>
      <c r="AD130" s="74"/>
      <c r="AT130" s="17" t="s">
        <v>152</v>
      </c>
      <c r="AU130" s="17" t="s">
        <v>150</v>
      </c>
    </row>
    <row r="131" spans="2:65" s="1" customFormat="1" ht="44.25" customHeight="1">
      <c r="B131" s="31"/>
      <c r="C131" s="157" t="s">
        <v>155</v>
      </c>
      <c r="D131" s="157" t="s">
        <v>145</v>
      </c>
      <c r="E131" s="158" t="s">
        <v>156</v>
      </c>
      <c r="F131" s="230" t="s">
        <v>147</v>
      </c>
      <c r="G131" s="230"/>
      <c r="H131" s="230"/>
      <c r="I131" s="230"/>
      <c r="J131" s="159" t="s">
        <v>148</v>
      </c>
      <c r="K131" s="160">
        <v>1</v>
      </c>
      <c r="L131" s="161">
        <v>113080</v>
      </c>
      <c r="M131" s="231">
        <v>4523</v>
      </c>
      <c r="N131" s="231"/>
      <c r="O131" s="231"/>
      <c r="P131" s="231">
        <f>ROUND(V131*K131,2)</f>
        <v>117603</v>
      </c>
      <c r="Q131" s="231"/>
      <c r="R131" s="33"/>
      <c r="T131" s="162" t="s">
        <v>22</v>
      </c>
      <c r="U131" s="40" t="s">
        <v>44</v>
      </c>
      <c r="V131" s="108">
        <f>L131+M131</f>
        <v>117603</v>
      </c>
      <c r="W131" s="108">
        <f>ROUND(L131*K131,2)</f>
        <v>113080</v>
      </c>
      <c r="X131" s="108">
        <f>ROUND(M131*K131,2)</f>
        <v>4523</v>
      </c>
      <c r="Y131" s="163">
        <v>0</v>
      </c>
      <c r="Z131" s="163">
        <f>Y131*K131</f>
        <v>0</v>
      </c>
      <c r="AA131" s="163">
        <v>0</v>
      </c>
      <c r="AB131" s="163">
        <f>AA131*K131</f>
        <v>0</v>
      </c>
      <c r="AC131" s="163">
        <v>0</v>
      </c>
      <c r="AD131" s="164">
        <f>AC131*K131</f>
        <v>0</v>
      </c>
      <c r="AR131" s="17" t="s">
        <v>149</v>
      </c>
      <c r="AT131" s="17" t="s">
        <v>145</v>
      </c>
      <c r="AU131" s="17" t="s">
        <v>150</v>
      </c>
      <c r="AY131" s="17" t="s">
        <v>144</v>
      </c>
      <c r="BE131" s="165">
        <f>IF(U131="základní",P131,0)</f>
        <v>117603</v>
      </c>
      <c r="BF131" s="165">
        <f>IF(U131="snížená",P131,0)</f>
        <v>0</v>
      </c>
      <c r="BG131" s="165">
        <f>IF(U131="zákl. přenesená",P131,0)</f>
        <v>0</v>
      </c>
      <c r="BH131" s="165">
        <f>IF(U131="sníž. přenesená",P131,0)</f>
        <v>0</v>
      </c>
      <c r="BI131" s="165">
        <f>IF(U131="nulová",P131,0)</f>
        <v>0</v>
      </c>
      <c r="BJ131" s="17" t="s">
        <v>24</v>
      </c>
      <c r="BK131" s="165">
        <f>ROUND(V131*K131,2)</f>
        <v>117603</v>
      </c>
      <c r="BL131" s="17" t="s">
        <v>149</v>
      </c>
      <c r="BM131" s="17" t="s">
        <v>155</v>
      </c>
    </row>
    <row r="132" spans="2:65" s="1" customFormat="1" ht="186" customHeight="1">
      <c r="B132" s="31"/>
      <c r="C132" s="32"/>
      <c r="D132" s="32"/>
      <c r="E132" s="32"/>
      <c r="F132" s="232" t="s">
        <v>151</v>
      </c>
      <c r="G132" s="233"/>
      <c r="H132" s="233"/>
      <c r="I132" s="233"/>
      <c r="J132" s="32"/>
      <c r="K132" s="32"/>
      <c r="L132" s="32"/>
      <c r="M132" s="32"/>
      <c r="N132" s="32"/>
      <c r="O132" s="32"/>
      <c r="P132" s="32"/>
      <c r="Q132" s="32"/>
      <c r="R132" s="33"/>
      <c r="T132" s="130"/>
      <c r="U132" s="32"/>
      <c r="V132" s="32"/>
      <c r="W132" s="32"/>
      <c r="X132" s="32"/>
      <c r="Y132" s="32"/>
      <c r="Z132" s="32"/>
      <c r="AA132" s="32"/>
      <c r="AB132" s="32"/>
      <c r="AC132" s="32"/>
      <c r="AD132" s="74"/>
      <c r="AT132" s="17" t="s">
        <v>152</v>
      </c>
      <c r="AU132" s="17" t="s">
        <v>150</v>
      </c>
    </row>
    <row r="133" spans="2:65" s="1" customFormat="1" ht="44.25" customHeight="1">
      <c r="B133" s="31"/>
      <c r="C133" s="157" t="s">
        <v>157</v>
      </c>
      <c r="D133" s="157" t="s">
        <v>145</v>
      </c>
      <c r="E133" s="158" t="s">
        <v>158</v>
      </c>
      <c r="F133" s="230" t="s">
        <v>147</v>
      </c>
      <c r="G133" s="230"/>
      <c r="H133" s="230"/>
      <c r="I133" s="230"/>
      <c r="J133" s="159" t="s">
        <v>148</v>
      </c>
      <c r="K133" s="160">
        <v>1</v>
      </c>
      <c r="L133" s="161">
        <v>113080</v>
      </c>
      <c r="M133" s="231">
        <v>4523</v>
      </c>
      <c r="N133" s="231"/>
      <c r="O133" s="231"/>
      <c r="P133" s="231">
        <f>ROUND(V133*K133,2)</f>
        <v>117603</v>
      </c>
      <c r="Q133" s="231"/>
      <c r="R133" s="33"/>
      <c r="T133" s="162" t="s">
        <v>22</v>
      </c>
      <c r="U133" s="40" t="s">
        <v>44</v>
      </c>
      <c r="V133" s="108">
        <f>L133+M133</f>
        <v>117603</v>
      </c>
      <c r="W133" s="108">
        <f>ROUND(L133*K133,2)</f>
        <v>113080</v>
      </c>
      <c r="X133" s="108">
        <f>ROUND(M133*K133,2)</f>
        <v>4523</v>
      </c>
      <c r="Y133" s="163">
        <v>0</v>
      </c>
      <c r="Z133" s="163">
        <f>Y133*K133</f>
        <v>0</v>
      </c>
      <c r="AA133" s="163">
        <v>0</v>
      </c>
      <c r="AB133" s="163">
        <f>AA133*K133</f>
        <v>0</v>
      </c>
      <c r="AC133" s="163">
        <v>0</v>
      </c>
      <c r="AD133" s="164">
        <f>AC133*K133</f>
        <v>0</v>
      </c>
      <c r="AR133" s="17" t="s">
        <v>149</v>
      </c>
      <c r="AT133" s="17" t="s">
        <v>145</v>
      </c>
      <c r="AU133" s="17" t="s">
        <v>150</v>
      </c>
      <c r="AY133" s="17" t="s">
        <v>144</v>
      </c>
      <c r="BE133" s="165">
        <f>IF(U133="základní",P133,0)</f>
        <v>117603</v>
      </c>
      <c r="BF133" s="165">
        <f>IF(U133="snížená",P133,0)</f>
        <v>0</v>
      </c>
      <c r="BG133" s="165">
        <f>IF(U133="zákl. přenesená",P133,0)</f>
        <v>0</v>
      </c>
      <c r="BH133" s="165">
        <f>IF(U133="sníž. přenesená",P133,0)</f>
        <v>0</v>
      </c>
      <c r="BI133" s="165">
        <f>IF(U133="nulová",P133,0)</f>
        <v>0</v>
      </c>
      <c r="BJ133" s="17" t="s">
        <v>24</v>
      </c>
      <c r="BK133" s="165">
        <f>ROUND(V133*K133,2)</f>
        <v>117603</v>
      </c>
      <c r="BL133" s="17" t="s">
        <v>149</v>
      </c>
      <c r="BM133" s="17" t="s">
        <v>157</v>
      </c>
    </row>
    <row r="134" spans="2:65" s="1" customFormat="1" ht="186" customHeight="1">
      <c r="B134" s="31"/>
      <c r="C134" s="32"/>
      <c r="D134" s="32"/>
      <c r="E134" s="32"/>
      <c r="F134" s="232" t="s">
        <v>151</v>
      </c>
      <c r="G134" s="233"/>
      <c r="H134" s="233"/>
      <c r="I134" s="233"/>
      <c r="J134" s="32"/>
      <c r="K134" s="32"/>
      <c r="L134" s="32"/>
      <c r="M134" s="32"/>
      <c r="N134" s="32"/>
      <c r="O134" s="32"/>
      <c r="P134" s="32"/>
      <c r="Q134" s="32"/>
      <c r="R134" s="33"/>
      <c r="T134" s="130"/>
      <c r="U134" s="32"/>
      <c r="V134" s="32"/>
      <c r="W134" s="32"/>
      <c r="X134" s="32"/>
      <c r="Y134" s="32"/>
      <c r="Z134" s="32"/>
      <c r="AA134" s="32"/>
      <c r="AB134" s="32"/>
      <c r="AC134" s="32"/>
      <c r="AD134" s="74"/>
      <c r="AT134" s="17" t="s">
        <v>152</v>
      </c>
      <c r="AU134" s="17" t="s">
        <v>150</v>
      </c>
    </row>
    <row r="135" spans="2:65" s="1" customFormat="1" ht="22.5" customHeight="1">
      <c r="B135" s="31"/>
      <c r="C135" s="157" t="s">
        <v>159</v>
      </c>
      <c r="D135" s="157" t="s">
        <v>145</v>
      </c>
      <c r="E135" s="158" t="s">
        <v>160</v>
      </c>
      <c r="F135" s="230" t="s">
        <v>161</v>
      </c>
      <c r="G135" s="230"/>
      <c r="H135" s="230"/>
      <c r="I135" s="230"/>
      <c r="J135" s="159" t="s">
        <v>148</v>
      </c>
      <c r="K135" s="160">
        <v>5</v>
      </c>
      <c r="L135" s="161">
        <v>3168</v>
      </c>
      <c r="M135" s="231">
        <v>507</v>
      </c>
      <c r="N135" s="231"/>
      <c r="O135" s="231"/>
      <c r="P135" s="231">
        <f>ROUND(V135*K135,2)</f>
        <v>18375</v>
      </c>
      <c r="Q135" s="231"/>
      <c r="R135" s="33"/>
      <c r="T135" s="162" t="s">
        <v>22</v>
      </c>
      <c r="U135" s="40" t="s">
        <v>44</v>
      </c>
      <c r="V135" s="108">
        <f>L135+M135</f>
        <v>3675</v>
      </c>
      <c r="W135" s="108">
        <f>ROUND(L135*K135,2)</f>
        <v>15840</v>
      </c>
      <c r="X135" s="108">
        <f>ROUND(M135*K135,2)</f>
        <v>2535</v>
      </c>
      <c r="Y135" s="163">
        <v>0</v>
      </c>
      <c r="Z135" s="163">
        <f>Y135*K135</f>
        <v>0</v>
      </c>
      <c r="AA135" s="163">
        <v>0</v>
      </c>
      <c r="AB135" s="163">
        <f>AA135*K135</f>
        <v>0</v>
      </c>
      <c r="AC135" s="163">
        <v>0</v>
      </c>
      <c r="AD135" s="164">
        <f>AC135*K135</f>
        <v>0</v>
      </c>
      <c r="AR135" s="17" t="s">
        <v>149</v>
      </c>
      <c r="AT135" s="17" t="s">
        <v>145</v>
      </c>
      <c r="AU135" s="17" t="s">
        <v>150</v>
      </c>
      <c r="AY135" s="17" t="s">
        <v>144</v>
      </c>
      <c r="BE135" s="165">
        <f>IF(U135="základní",P135,0)</f>
        <v>18375</v>
      </c>
      <c r="BF135" s="165">
        <f>IF(U135="snížená",P135,0)</f>
        <v>0</v>
      </c>
      <c r="BG135" s="165">
        <f>IF(U135="zákl. přenesená",P135,0)</f>
        <v>0</v>
      </c>
      <c r="BH135" s="165">
        <f>IF(U135="sníž. přenesená",P135,0)</f>
        <v>0</v>
      </c>
      <c r="BI135" s="165">
        <f>IF(U135="nulová",P135,0)</f>
        <v>0</v>
      </c>
      <c r="BJ135" s="17" t="s">
        <v>24</v>
      </c>
      <c r="BK135" s="165">
        <f>ROUND(V135*K135,2)</f>
        <v>18375</v>
      </c>
      <c r="BL135" s="17" t="s">
        <v>149</v>
      </c>
      <c r="BM135" s="17" t="s">
        <v>159</v>
      </c>
    </row>
    <row r="136" spans="2:65" s="1" customFormat="1" ht="54" customHeight="1">
      <c r="B136" s="31"/>
      <c r="C136" s="32"/>
      <c r="D136" s="32"/>
      <c r="E136" s="32"/>
      <c r="F136" s="232" t="s">
        <v>162</v>
      </c>
      <c r="G136" s="233"/>
      <c r="H136" s="233"/>
      <c r="I136" s="233"/>
      <c r="J136" s="32"/>
      <c r="K136" s="32"/>
      <c r="L136" s="32"/>
      <c r="M136" s="32"/>
      <c r="N136" s="32"/>
      <c r="O136" s="32"/>
      <c r="P136" s="32"/>
      <c r="Q136" s="32"/>
      <c r="R136" s="33"/>
      <c r="T136" s="130"/>
      <c r="U136" s="32"/>
      <c r="V136" s="32"/>
      <c r="W136" s="32"/>
      <c r="X136" s="32"/>
      <c r="Y136" s="32"/>
      <c r="Z136" s="32"/>
      <c r="AA136" s="32"/>
      <c r="AB136" s="32"/>
      <c r="AC136" s="32"/>
      <c r="AD136" s="74"/>
      <c r="AT136" s="17" t="s">
        <v>152</v>
      </c>
      <c r="AU136" s="17" t="s">
        <v>150</v>
      </c>
    </row>
    <row r="137" spans="2:65" s="1" customFormat="1" ht="22.5" customHeight="1">
      <c r="B137" s="31"/>
      <c r="C137" s="157" t="s">
        <v>163</v>
      </c>
      <c r="D137" s="157" t="s">
        <v>145</v>
      </c>
      <c r="E137" s="158" t="s">
        <v>164</v>
      </c>
      <c r="F137" s="230" t="s">
        <v>165</v>
      </c>
      <c r="G137" s="230"/>
      <c r="H137" s="230"/>
      <c r="I137" s="230"/>
      <c r="J137" s="159" t="s">
        <v>148</v>
      </c>
      <c r="K137" s="160">
        <v>20</v>
      </c>
      <c r="L137" s="161">
        <v>2679</v>
      </c>
      <c r="M137" s="231">
        <v>429</v>
      </c>
      <c r="N137" s="231"/>
      <c r="O137" s="231"/>
      <c r="P137" s="231">
        <f>ROUND(V137*K137,2)</f>
        <v>62160</v>
      </c>
      <c r="Q137" s="231"/>
      <c r="R137" s="33"/>
      <c r="T137" s="162" t="s">
        <v>22</v>
      </c>
      <c r="U137" s="40" t="s">
        <v>44</v>
      </c>
      <c r="V137" s="108">
        <f>L137+M137</f>
        <v>3108</v>
      </c>
      <c r="W137" s="108">
        <f>ROUND(L137*K137,2)</f>
        <v>53580</v>
      </c>
      <c r="X137" s="108">
        <f>ROUND(M137*K137,2)</f>
        <v>8580</v>
      </c>
      <c r="Y137" s="163">
        <v>0</v>
      </c>
      <c r="Z137" s="163">
        <f>Y137*K137</f>
        <v>0</v>
      </c>
      <c r="AA137" s="163">
        <v>0</v>
      </c>
      <c r="AB137" s="163">
        <f>AA137*K137</f>
        <v>0</v>
      </c>
      <c r="AC137" s="163">
        <v>0</v>
      </c>
      <c r="AD137" s="164">
        <f>AC137*K137</f>
        <v>0</v>
      </c>
      <c r="AR137" s="17" t="s">
        <v>149</v>
      </c>
      <c r="AT137" s="17" t="s">
        <v>145</v>
      </c>
      <c r="AU137" s="17" t="s">
        <v>150</v>
      </c>
      <c r="AY137" s="17" t="s">
        <v>144</v>
      </c>
      <c r="BE137" s="165">
        <f>IF(U137="základní",P137,0)</f>
        <v>62160</v>
      </c>
      <c r="BF137" s="165">
        <f>IF(U137="snížená",P137,0)</f>
        <v>0</v>
      </c>
      <c r="BG137" s="165">
        <f>IF(U137="zákl. přenesená",P137,0)</f>
        <v>0</v>
      </c>
      <c r="BH137" s="165">
        <f>IF(U137="sníž. přenesená",P137,0)</f>
        <v>0</v>
      </c>
      <c r="BI137" s="165">
        <f>IF(U137="nulová",P137,0)</f>
        <v>0</v>
      </c>
      <c r="BJ137" s="17" t="s">
        <v>24</v>
      </c>
      <c r="BK137" s="165">
        <f>ROUND(V137*K137,2)</f>
        <v>62160</v>
      </c>
      <c r="BL137" s="17" t="s">
        <v>149</v>
      </c>
      <c r="BM137" s="17" t="s">
        <v>163</v>
      </c>
    </row>
    <row r="138" spans="2:65" s="1" customFormat="1" ht="54" customHeight="1">
      <c r="B138" s="31"/>
      <c r="C138" s="32"/>
      <c r="D138" s="32"/>
      <c r="E138" s="32"/>
      <c r="F138" s="232" t="s">
        <v>166</v>
      </c>
      <c r="G138" s="233"/>
      <c r="H138" s="233"/>
      <c r="I138" s="233"/>
      <c r="J138" s="32"/>
      <c r="K138" s="32"/>
      <c r="L138" s="32"/>
      <c r="M138" s="32"/>
      <c r="N138" s="32"/>
      <c r="O138" s="32"/>
      <c r="P138" s="32"/>
      <c r="Q138" s="32"/>
      <c r="R138" s="33"/>
      <c r="T138" s="130"/>
      <c r="U138" s="32"/>
      <c r="V138" s="32"/>
      <c r="W138" s="32"/>
      <c r="X138" s="32"/>
      <c r="Y138" s="32"/>
      <c r="Z138" s="32"/>
      <c r="AA138" s="32"/>
      <c r="AB138" s="32"/>
      <c r="AC138" s="32"/>
      <c r="AD138" s="74"/>
      <c r="AT138" s="17" t="s">
        <v>152</v>
      </c>
      <c r="AU138" s="17" t="s">
        <v>150</v>
      </c>
    </row>
    <row r="139" spans="2:65" s="1" customFormat="1" ht="22.5" customHeight="1">
      <c r="B139" s="31"/>
      <c r="C139" s="157" t="s">
        <v>167</v>
      </c>
      <c r="D139" s="157" t="s">
        <v>145</v>
      </c>
      <c r="E139" s="158" t="s">
        <v>168</v>
      </c>
      <c r="F139" s="230" t="s">
        <v>169</v>
      </c>
      <c r="G139" s="230"/>
      <c r="H139" s="230"/>
      <c r="I139" s="230"/>
      <c r="J139" s="159" t="s">
        <v>148</v>
      </c>
      <c r="K139" s="160">
        <v>5</v>
      </c>
      <c r="L139" s="161">
        <v>242</v>
      </c>
      <c r="M139" s="231">
        <v>53</v>
      </c>
      <c r="N139" s="231"/>
      <c r="O139" s="231"/>
      <c r="P139" s="231">
        <f>ROUND(V139*K139,2)</f>
        <v>1475</v>
      </c>
      <c r="Q139" s="231"/>
      <c r="R139" s="33"/>
      <c r="T139" s="162" t="s">
        <v>22</v>
      </c>
      <c r="U139" s="40" t="s">
        <v>44</v>
      </c>
      <c r="V139" s="108">
        <f>L139+M139</f>
        <v>295</v>
      </c>
      <c r="W139" s="108">
        <f>ROUND(L139*K139,2)</f>
        <v>1210</v>
      </c>
      <c r="X139" s="108">
        <f>ROUND(M139*K139,2)</f>
        <v>265</v>
      </c>
      <c r="Y139" s="163">
        <v>0</v>
      </c>
      <c r="Z139" s="163">
        <f>Y139*K139</f>
        <v>0</v>
      </c>
      <c r="AA139" s="163">
        <v>0</v>
      </c>
      <c r="AB139" s="163">
        <f>AA139*K139</f>
        <v>0</v>
      </c>
      <c r="AC139" s="163">
        <v>0</v>
      </c>
      <c r="AD139" s="164">
        <f>AC139*K139</f>
        <v>0</v>
      </c>
      <c r="AR139" s="17" t="s">
        <v>149</v>
      </c>
      <c r="AT139" s="17" t="s">
        <v>145</v>
      </c>
      <c r="AU139" s="17" t="s">
        <v>150</v>
      </c>
      <c r="AY139" s="17" t="s">
        <v>144</v>
      </c>
      <c r="BE139" s="165">
        <f>IF(U139="základní",P139,0)</f>
        <v>1475</v>
      </c>
      <c r="BF139" s="165">
        <f>IF(U139="snížená",P139,0)</f>
        <v>0</v>
      </c>
      <c r="BG139" s="165">
        <f>IF(U139="zákl. přenesená",P139,0)</f>
        <v>0</v>
      </c>
      <c r="BH139" s="165">
        <f>IF(U139="sníž. přenesená",P139,0)</f>
        <v>0</v>
      </c>
      <c r="BI139" s="165">
        <f>IF(U139="nulová",P139,0)</f>
        <v>0</v>
      </c>
      <c r="BJ139" s="17" t="s">
        <v>24</v>
      </c>
      <c r="BK139" s="165">
        <f>ROUND(V139*K139,2)</f>
        <v>1475</v>
      </c>
      <c r="BL139" s="17" t="s">
        <v>149</v>
      </c>
      <c r="BM139" s="17" t="s">
        <v>167</v>
      </c>
    </row>
    <row r="140" spans="2:65" s="1" customFormat="1" ht="30" customHeight="1">
      <c r="B140" s="31"/>
      <c r="C140" s="32"/>
      <c r="D140" s="32"/>
      <c r="E140" s="32"/>
      <c r="F140" s="232" t="s">
        <v>170</v>
      </c>
      <c r="G140" s="233"/>
      <c r="H140" s="233"/>
      <c r="I140" s="233"/>
      <c r="J140" s="32"/>
      <c r="K140" s="32"/>
      <c r="L140" s="32"/>
      <c r="M140" s="32"/>
      <c r="N140" s="32"/>
      <c r="O140" s="32"/>
      <c r="P140" s="32"/>
      <c r="Q140" s="32"/>
      <c r="R140" s="33"/>
      <c r="T140" s="130"/>
      <c r="U140" s="32"/>
      <c r="V140" s="32"/>
      <c r="W140" s="32"/>
      <c r="X140" s="32"/>
      <c r="Y140" s="32"/>
      <c r="Z140" s="32"/>
      <c r="AA140" s="32"/>
      <c r="AB140" s="32"/>
      <c r="AC140" s="32"/>
      <c r="AD140" s="74"/>
      <c r="AT140" s="17" t="s">
        <v>152</v>
      </c>
      <c r="AU140" s="17" t="s">
        <v>150</v>
      </c>
    </row>
    <row r="141" spans="2:65" s="1" customFormat="1" ht="22.5" customHeight="1">
      <c r="B141" s="31"/>
      <c r="C141" s="157" t="s">
        <v>171</v>
      </c>
      <c r="D141" s="157" t="s">
        <v>145</v>
      </c>
      <c r="E141" s="158" t="s">
        <v>172</v>
      </c>
      <c r="F141" s="230" t="s">
        <v>173</v>
      </c>
      <c r="G141" s="230"/>
      <c r="H141" s="230"/>
      <c r="I141" s="230"/>
      <c r="J141" s="159" t="s">
        <v>148</v>
      </c>
      <c r="K141" s="160">
        <v>32</v>
      </c>
      <c r="L141" s="161">
        <v>538</v>
      </c>
      <c r="M141" s="231">
        <v>118</v>
      </c>
      <c r="N141" s="231"/>
      <c r="O141" s="231"/>
      <c r="P141" s="231">
        <f>ROUND(V141*K141,2)</f>
        <v>20992</v>
      </c>
      <c r="Q141" s="231"/>
      <c r="R141" s="33"/>
      <c r="T141" s="162" t="s">
        <v>22</v>
      </c>
      <c r="U141" s="40" t="s">
        <v>44</v>
      </c>
      <c r="V141" s="108">
        <f>L141+M141</f>
        <v>656</v>
      </c>
      <c r="W141" s="108">
        <f>ROUND(L141*K141,2)</f>
        <v>17216</v>
      </c>
      <c r="X141" s="108">
        <f>ROUND(M141*K141,2)</f>
        <v>3776</v>
      </c>
      <c r="Y141" s="163">
        <v>0</v>
      </c>
      <c r="Z141" s="163">
        <f>Y141*K141</f>
        <v>0</v>
      </c>
      <c r="AA141" s="163">
        <v>0</v>
      </c>
      <c r="AB141" s="163">
        <f>AA141*K141</f>
        <v>0</v>
      </c>
      <c r="AC141" s="163">
        <v>0</v>
      </c>
      <c r="AD141" s="164">
        <f>AC141*K141</f>
        <v>0</v>
      </c>
      <c r="AR141" s="17" t="s">
        <v>149</v>
      </c>
      <c r="AT141" s="17" t="s">
        <v>145</v>
      </c>
      <c r="AU141" s="17" t="s">
        <v>150</v>
      </c>
      <c r="AY141" s="17" t="s">
        <v>144</v>
      </c>
      <c r="BE141" s="165">
        <f>IF(U141="základní",P141,0)</f>
        <v>20992</v>
      </c>
      <c r="BF141" s="165">
        <f>IF(U141="snížená",P141,0)</f>
        <v>0</v>
      </c>
      <c r="BG141" s="165">
        <f>IF(U141="zákl. přenesená",P141,0)</f>
        <v>0</v>
      </c>
      <c r="BH141" s="165">
        <f>IF(U141="sníž. přenesená",P141,0)</f>
        <v>0</v>
      </c>
      <c r="BI141" s="165">
        <f>IF(U141="nulová",P141,0)</f>
        <v>0</v>
      </c>
      <c r="BJ141" s="17" t="s">
        <v>24</v>
      </c>
      <c r="BK141" s="165">
        <f>ROUND(V141*K141,2)</f>
        <v>20992</v>
      </c>
      <c r="BL141" s="17" t="s">
        <v>149</v>
      </c>
      <c r="BM141" s="17" t="s">
        <v>171</v>
      </c>
    </row>
    <row r="142" spans="2:65" s="1" customFormat="1" ht="66" customHeight="1">
      <c r="B142" s="31"/>
      <c r="C142" s="32"/>
      <c r="D142" s="32"/>
      <c r="E142" s="32"/>
      <c r="F142" s="232" t="s">
        <v>174</v>
      </c>
      <c r="G142" s="233"/>
      <c r="H142" s="233"/>
      <c r="I142" s="233"/>
      <c r="J142" s="32"/>
      <c r="K142" s="32"/>
      <c r="L142" s="32"/>
      <c r="M142" s="32"/>
      <c r="N142" s="32"/>
      <c r="O142" s="32"/>
      <c r="P142" s="32"/>
      <c r="Q142" s="32"/>
      <c r="R142" s="33"/>
      <c r="T142" s="130"/>
      <c r="U142" s="32"/>
      <c r="V142" s="32"/>
      <c r="W142" s="32"/>
      <c r="X142" s="32"/>
      <c r="Y142" s="32"/>
      <c r="Z142" s="32"/>
      <c r="AA142" s="32"/>
      <c r="AB142" s="32"/>
      <c r="AC142" s="32"/>
      <c r="AD142" s="74"/>
      <c r="AT142" s="17" t="s">
        <v>152</v>
      </c>
      <c r="AU142" s="17" t="s">
        <v>150</v>
      </c>
    </row>
    <row r="143" spans="2:65" s="1" customFormat="1" ht="22.5" customHeight="1">
      <c r="B143" s="31"/>
      <c r="C143" s="157" t="s">
        <v>175</v>
      </c>
      <c r="D143" s="157" t="s">
        <v>145</v>
      </c>
      <c r="E143" s="158" t="s">
        <v>176</v>
      </c>
      <c r="F143" s="230" t="s">
        <v>177</v>
      </c>
      <c r="G143" s="230"/>
      <c r="H143" s="230"/>
      <c r="I143" s="230"/>
      <c r="J143" s="159" t="s">
        <v>148</v>
      </c>
      <c r="K143" s="160">
        <v>5</v>
      </c>
      <c r="L143" s="161">
        <v>1085</v>
      </c>
      <c r="M143" s="231">
        <v>206</v>
      </c>
      <c r="N143" s="231"/>
      <c r="O143" s="231"/>
      <c r="P143" s="231">
        <f>ROUND(V143*K143,2)</f>
        <v>6455</v>
      </c>
      <c r="Q143" s="231"/>
      <c r="R143" s="33"/>
      <c r="T143" s="162" t="s">
        <v>22</v>
      </c>
      <c r="U143" s="40" t="s">
        <v>44</v>
      </c>
      <c r="V143" s="108">
        <f>L143+M143</f>
        <v>1291</v>
      </c>
      <c r="W143" s="108">
        <f>ROUND(L143*K143,2)</f>
        <v>5425</v>
      </c>
      <c r="X143" s="108">
        <f>ROUND(M143*K143,2)</f>
        <v>1030</v>
      </c>
      <c r="Y143" s="163">
        <v>0</v>
      </c>
      <c r="Z143" s="163">
        <f>Y143*K143</f>
        <v>0</v>
      </c>
      <c r="AA143" s="163">
        <v>0</v>
      </c>
      <c r="AB143" s="163">
        <f>AA143*K143</f>
        <v>0</v>
      </c>
      <c r="AC143" s="163">
        <v>0</v>
      </c>
      <c r="AD143" s="164">
        <f>AC143*K143</f>
        <v>0</v>
      </c>
      <c r="AR143" s="17" t="s">
        <v>149</v>
      </c>
      <c r="AT143" s="17" t="s">
        <v>145</v>
      </c>
      <c r="AU143" s="17" t="s">
        <v>150</v>
      </c>
      <c r="AY143" s="17" t="s">
        <v>144</v>
      </c>
      <c r="BE143" s="165">
        <f>IF(U143="základní",P143,0)</f>
        <v>6455</v>
      </c>
      <c r="BF143" s="165">
        <f>IF(U143="snížená",P143,0)</f>
        <v>0</v>
      </c>
      <c r="BG143" s="165">
        <f>IF(U143="zákl. přenesená",P143,0)</f>
        <v>0</v>
      </c>
      <c r="BH143" s="165">
        <f>IF(U143="sníž. přenesená",P143,0)</f>
        <v>0</v>
      </c>
      <c r="BI143" s="165">
        <f>IF(U143="nulová",P143,0)</f>
        <v>0</v>
      </c>
      <c r="BJ143" s="17" t="s">
        <v>24</v>
      </c>
      <c r="BK143" s="165">
        <f>ROUND(V143*K143,2)</f>
        <v>6455</v>
      </c>
      <c r="BL143" s="17" t="s">
        <v>149</v>
      </c>
      <c r="BM143" s="17" t="s">
        <v>175</v>
      </c>
    </row>
    <row r="144" spans="2:65" s="1" customFormat="1" ht="66" customHeight="1">
      <c r="B144" s="31"/>
      <c r="C144" s="32"/>
      <c r="D144" s="32"/>
      <c r="E144" s="32"/>
      <c r="F144" s="232" t="s">
        <v>178</v>
      </c>
      <c r="G144" s="233"/>
      <c r="H144" s="233"/>
      <c r="I144" s="233"/>
      <c r="J144" s="32"/>
      <c r="K144" s="32"/>
      <c r="L144" s="32"/>
      <c r="M144" s="32"/>
      <c r="N144" s="32"/>
      <c r="O144" s="32"/>
      <c r="P144" s="32"/>
      <c r="Q144" s="32"/>
      <c r="R144" s="33"/>
      <c r="T144" s="130"/>
      <c r="U144" s="32"/>
      <c r="V144" s="32"/>
      <c r="W144" s="32"/>
      <c r="X144" s="32"/>
      <c r="Y144" s="32"/>
      <c r="Z144" s="32"/>
      <c r="AA144" s="32"/>
      <c r="AB144" s="32"/>
      <c r="AC144" s="32"/>
      <c r="AD144" s="74"/>
      <c r="AT144" s="17" t="s">
        <v>152</v>
      </c>
      <c r="AU144" s="17" t="s">
        <v>150</v>
      </c>
    </row>
    <row r="145" spans="2:65" s="1" customFormat="1" ht="22.5" customHeight="1">
      <c r="B145" s="31"/>
      <c r="C145" s="157" t="s">
        <v>179</v>
      </c>
      <c r="D145" s="157" t="s">
        <v>145</v>
      </c>
      <c r="E145" s="158" t="s">
        <v>180</v>
      </c>
      <c r="F145" s="230" t="s">
        <v>181</v>
      </c>
      <c r="G145" s="230"/>
      <c r="H145" s="230"/>
      <c r="I145" s="230"/>
      <c r="J145" s="159" t="s">
        <v>148</v>
      </c>
      <c r="K145" s="160">
        <v>4</v>
      </c>
      <c r="L145" s="161">
        <v>584</v>
      </c>
      <c r="M145" s="231">
        <v>129</v>
      </c>
      <c r="N145" s="231"/>
      <c r="O145" s="231"/>
      <c r="P145" s="231">
        <f>ROUND(V145*K145,2)</f>
        <v>2852</v>
      </c>
      <c r="Q145" s="231"/>
      <c r="R145" s="33"/>
      <c r="T145" s="162" t="s">
        <v>22</v>
      </c>
      <c r="U145" s="40" t="s">
        <v>44</v>
      </c>
      <c r="V145" s="108">
        <f>L145+M145</f>
        <v>713</v>
      </c>
      <c r="W145" s="108">
        <f>ROUND(L145*K145,2)</f>
        <v>2336</v>
      </c>
      <c r="X145" s="108">
        <f>ROUND(M145*K145,2)</f>
        <v>516</v>
      </c>
      <c r="Y145" s="163">
        <v>0</v>
      </c>
      <c r="Z145" s="163">
        <f>Y145*K145</f>
        <v>0</v>
      </c>
      <c r="AA145" s="163">
        <v>0</v>
      </c>
      <c r="AB145" s="163">
        <f>AA145*K145</f>
        <v>0</v>
      </c>
      <c r="AC145" s="163">
        <v>0</v>
      </c>
      <c r="AD145" s="164">
        <f>AC145*K145</f>
        <v>0</v>
      </c>
      <c r="AR145" s="17" t="s">
        <v>149</v>
      </c>
      <c r="AT145" s="17" t="s">
        <v>145</v>
      </c>
      <c r="AU145" s="17" t="s">
        <v>150</v>
      </c>
      <c r="AY145" s="17" t="s">
        <v>144</v>
      </c>
      <c r="BE145" s="165">
        <f>IF(U145="základní",P145,0)</f>
        <v>2852</v>
      </c>
      <c r="BF145" s="165">
        <f>IF(U145="snížená",P145,0)</f>
        <v>0</v>
      </c>
      <c r="BG145" s="165">
        <f>IF(U145="zákl. přenesená",P145,0)</f>
        <v>0</v>
      </c>
      <c r="BH145" s="165">
        <f>IF(U145="sníž. přenesená",P145,0)</f>
        <v>0</v>
      </c>
      <c r="BI145" s="165">
        <f>IF(U145="nulová",P145,0)</f>
        <v>0</v>
      </c>
      <c r="BJ145" s="17" t="s">
        <v>24</v>
      </c>
      <c r="BK145" s="165">
        <f>ROUND(V145*K145,2)</f>
        <v>2852</v>
      </c>
      <c r="BL145" s="17" t="s">
        <v>149</v>
      </c>
      <c r="BM145" s="17" t="s">
        <v>179</v>
      </c>
    </row>
    <row r="146" spans="2:65" s="1" customFormat="1" ht="78" customHeight="1">
      <c r="B146" s="31"/>
      <c r="C146" s="32"/>
      <c r="D146" s="32"/>
      <c r="E146" s="32"/>
      <c r="F146" s="232" t="s">
        <v>182</v>
      </c>
      <c r="G146" s="233"/>
      <c r="H146" s="233"/>
      <c r="I146" s="233"/>
      <c r="J146" s="32"/>
      <c r="K146" s="32"/>
      <c r="L146" s="32"/>
      <c r="M146" s="32"/>
      <c r="N146" s="32"/>
      <c r="O146" s="32"/>
      <c r="P146" s="32"/>
      <c r="Q146" s="32"/>
      <c r="R146" s="33"/>
      <c r="T146" s="130"/>
      <c r="U146" s="32"/>
      <c r="V146" s="32"/>
      <c r="W146" s="32"/>
      <c r="X146" s="32"/>
      <c r="Y146" s="32"/>
      <c r="Z146" s="32"/>
      <c r="AA146" s="32"/>
      <c r="AB146" s="32"/>
      <c r="AC146" s="32"/>
      <c r="AD146" s="74"/>
      <c r="AT146" s="17" t="s">
        <v>152</v>
      </c>
      <c r="AU146" s="17" t="s">
        <v>150</v>
      </c>
    </row>
    <row r="147" spans="2:65" s="1" customFormat="1" ht="22.5" customHeight="1">
      <c r="B147" s="31"/>
      <c r="C147" s="157" t="s">
        <v>183</v>
      </c>
      <c r="D147" s="157" t="s">
        <v>145</v>
      </c>
      <c r="E147" s="158" t="s">
        <v>184</v>
      </c>
      <c r="F147" s="230" t="s">
        <v>185</v>
      </c>
      <c r="G147" s="230"/>
      <c r="H147" s="230"/>
      <c r="I147" s="230"/>
      <c r="J147" s="159" t="s">
        <v>148</v>
      </c>
      <c r="K147" s="160">
        <v>1</v>
      </c>
      <c r="L147" s="161">
        <v>2420</v>
      </c>
      <c r="M147" s="231">
        <v>387</v>
      </c>
      <c r="N147" s="231"/>
      <c r="O147" s="231"/>
      <c r="P147" s="231">
        <f>ROUND(V147*K147,2)</f>
        <v>2807</v>
      </c>
      <c r="Q147" s="231"/>
      <c r="R147" s="33"/>
      <c r="T147" s="162" t="s">
        <v>22</v>
      </c>
      <c r="U147" s="40" t="s">
        <v>44</v>
      </c>
      <c r="V147" s="108">
        <f>L147+M147</f>
        <v>2807</v>
      </c>
      <c r="W147" s="108">
        <f>ROUND(L147*K147,2)</f>
        <v>2420</v>
      </c>
      <c r="X147" s="108">
        <f>ROUND(M147*K147,2)</f>
        <v>387</v>
      </c>
      <c r="Y147" s="163">
        <v>0</v>
      </c>
      <c r="Z147" s="163">
        <f>Y147*K147</f>
        <v>0</v>
      </c>
      <c r="AA147" s="163">
        <v>0</v>
      </c>
      <c r="AB147" s="163">
        <f>AA147*K147</f>
        <v>0</v>
      </c>
      <c r="AC147" s="163">
        <v>0</v>
      </c>
      <c r="AD147" s="164">
        <f>AC147*K147</f>
        <v>0</v>
      </c>
      <c r="AR147" s="17" t="s">
        <v>149</v>
      </c>
      <c r="AT147" s="17" t="s">
        <v>145</v>
      </c>
      <c r="AU147" s="17" t="s">
        <v>150</v>
      </c>
      <c r="AY147" s="17" t="s">
        <v>144</v>
      </c>
      <c r="BE147" s="165">
        <f>IF(U147="základní",P147,0)</f>
        <v>2807</v>
      </c>
      <c r="BF147" s="165">
        <f>IF(U147="snížená",P147,0)</f>
        <v>0</v>
      </c>
      <c r="BG147" s="165">
        <f>IF(U147="zákl. přenesená",P147,0)</f>
        <v>0</v>
      </c>
      <c r="BH147" s="165">
        <f>IF(U147="sníž. přenesená",P147,0)</f>
        <v>0</v>
      </c>
      <c r="BI147" s="165">
        <f>IF(U147="nulová",P147,0)</f>
        <v>0</v>
      </c>
      <c r="BJ147" s="17" t="s">
        <v>24</v>
      </c>
      <c r="BK147" s="165">
        <f>ROUND(V147*K147,2)</f>
        <v>2807</v>
      </c>
      <c r="BL147" s="17" t="s">
        <v>149</v>
      </c>
      <c r="BM147" s="17" t="s">
        <v>183</v>
      </c>
    </row>
    <row r="148" spans="2:65" s="1" customFormat="1" ht="90" customHeight="1">
      <c r="B148" s="31"/>
      <c r="C148" s="32"/>
      <c r="D148" s="32"/>
      <c r="E148" s="32"/>
      <c r="F148" s="232" t="s">
        <v>186</v>
      </c>
      <c r="G148" s="233"/>
      <c r="H148" s="233"/>
      <c r="I148" s="233"/>
      <c r="J148" s="32"/>
      <c r="K148" s="32"/>
      <c r="L148" s="32"/>
      <c r="M148" s="32"/>
      <c r="N148" s="32"/>
      <c r="O148" s="32"/>
      <c r="P148" s="32"/>
      <c r="Q148" s="32"/>
      <c r="R148" s="33"/>
      <c r="T148" s="130"/>
      <c r="U148" s="32"/>
      <c r="V148" s="32"/>
      <c r="W148" s="32"/>
      <c r="X148" s="32"/>
      <c r="Y148" s="32"/>
      <c r="Z148" s="32"/>
      <c r="AA148" s="32"/>
      <c r="AB148" s="32"/>
      <c r="AC148" s="32"/>
      <c r="AD148" s="74"/>
      <c r="AT148" s="17" t="s">
        <v>152</v>
      </c>
      <c r="AU148" s="17" t="s">
        <v>150</v>
      </c>
    </row>
    <row r="149" spans="2:65" s="1" customFormat="1" ht="31.5" customHeight="1">
      <c r="B149" s="31"/>
      <c r="C149" s="157" t="s">
        <v>187</v>
      </c>
      <c r="D149" s="157" t="s">
        <v>145</v>
      </c>
      <c r="E149" s="158" t="s">
        <v>188</v>
      </c>
      <c r="F149" s="230" t="s">
        <v>189</v>
      </c>
      <c r="G149" s="230"/>
      <c r="H149" s="230"/>
      <c r="I149" s="230"/>
      <c r="J149" s="159" t="s">
        <v>148</v>
      </c>
      <c r="K149" s="160">
        <v>1</v>
      </c>
      <c r="L149" s="161">
        <v>1540</v>
      </c>
      <c r="M149" s="231">
        <v>293</v>
      </c>
      <c r="N149" s="231"/>
      <c r="O149" s="231"/>
      <c r="P149" s="231">
        <f>ROUND(V149*K149,2)</f>
        <v>1833</v>
      </c>
      <c r="Q149" s="231"/>
      <c r="R149" s="33"/>
      <c r="T149" s="162" t="s">
        <v>22</v>
      </c>
      <c r="U149" s="40" t="s">
        <v>44</v>
      </c>
      <c r="V149" s="108">
        <f>L149+M149</f>
        <v>1833</v>
      </c>
      <c r="W149" s="108">
        <f>ROUND(L149*K149,2)</f>
        <v>1540</v>
      </c>
      <c r="X149" s="108">
        <f>ROUND(M149*K149,2)</f>
        <v>293</v>
      </c>
      <c r="Y149" s="163">
        <v>0</v>
      </c>
      <c r="Z149" s="163">
        <f>Y149*K149</f>
        <v>0</v>
      </c>
      <c r="AA149" s="163">
        <v>0</v>
      </c>
      <c r="AB149" s="163">
        <f>AA149*K149</f>
        <v>0</v>
      </c>
      <c r="AC149" s="163">
        <v>0</v>
      </c>
      <c r="AD149" s="164">
        <f>AC149*K149</f>
        <v>0</v>
      </c>
      <c r="AR149" s="17" t="s">
        <v>149</v>
      </c>
      <c r="AT149" s="17" t="s">
        <v>145</v>
      </c>
      <c r="AU149" s="17" t="s">
        <v>150</v>
      </c>
      <c r="AY149" s="17" t="s">
        <v>144</v>
      </c>
      <c r="BE149" s="165">
        <f>IF(U149="základní",P149,0)</f>
        <v>1833</v>
      </c>
      <c r="BF149" s="165">
        <f>IF(U149="snížená",P149,0)</f>
        <v>0</v>
      </c>
      <c r="BG149" s="165">
        <f>IF(U149="zákl. přenesená",P149,0)</f>
        <v>0</v>
      </c>
      <c r="BH149" s="165">
        <f>IF(U149="sníž. přenesená",P149,0)</f>
        <v>0</v>
      </c>
      <c r="BI149" s="165">
        <f>IF(U149="nulová",P149,0)</f>
        <v>0</v>
      </c>
      <c r="BJ149" s="17" t="s">
        <v>24</v>
      </c>
      <c r="BK149" s="165">
        <f>ROUND(V149*K149,2)</f>
        <v>1833</v>
      </c>
      <c r="BL149" s="17" t="s">
        <v>149</v>
      </c>
      <c r="BM149" s="17" t="s">
        <v>187</v>
      </c>
    </row>
    <row r="150" spans="2:65" s="1" customFormat="1" ht="54" customHeight="1">
      <c r="B150" s="31"/>
      <c r="C150" s="32"/>
      <c r="D150" s="32"/>
      <c r="E150" s="32"/>
      <c r="F150" s="232" t="s">
        <v>190</v>
      </c>
      <c r="G150" s="233"/>
      <c r="H150" s="233"/>
      <c r="I150" s="233"/>
      <c r="J150" s="32"/>
      <c r="K150" s="32"/>
      <c r="L150" s="32"/>
      <c r="M150" s="32"/>
      <c r="N150" s="32"/>
      <c r="O150" s="32"/>
      <c r="P150" s="32"/>
      <c r="Q150" s="32"/>
      <c r="R150" s="33"/>
      <c r="T150" s="130"/>
      <c r="U150" s="32"/>
      <c r="V150" s="32"/>
      <c r="W150" s="32"/>
      <c r="X150" s="32"/>
      <c r="Y150" s="32"/>
      <c r="Z150" s="32"/>
      <c r="AA150" s="32"/>
      <c r="AB150" s="32"/>
      <c r="AC150" s="32"/>
      <c r="AD150" s="74"/>
      <c r="AT150" s="17" t="s">
        <v>152</v>
      </c>
      <c r="AU150" s="17" t="s">
        <v>150</v>
      </c>
    </row>
    <row r="151" spans="2:65" s="1" customFormat="1" ht="44.25" customHeight="1">
      <c r="B151" s="31"/>
      <c r="C151" s="157" t="s">
        <v>191</v>
      </c>
      <c r="D151" s="157" t="s">
        <v>145</v>
      </c>
      <c r="E151" s="158" t="s">
        <v>192</v>
      </c>
      <c r="F151" s="230" t="s">
        <v>193</v>
      </c>
      <c r="G151" s="230"/>
      <c r="H151" s="230"/>
      <c r="I151" s="230"/>
      <c r="J151" s="159" t="s">
        <v>194</v>
      </c>
      <c r="K151" s="160">
        <v>5</v>
      </c>
      <c r="L151" s="161">
        <v>429</v>
      </c>
      <c r="M151" s="231">
        <v>94</v>
      </c>
      <c r="N151" s="231"/>
      <c r="O151" s="231"/>
      <c r="P151" s="231">
        <f>ROUND(V151*K151,2)</f>
        <v>2615</v>
      </c>
      <c r="Q151" s="231"/>
      <c r="R151" s="33"/>
      <c r="T151" s="162" t="s">
        <v>22</v>
      </c>
      <c r="U151" s="40" t="s">
        <v>44</v>
      </c>
      <c r="V151" s="108">
        <f>L151+M151</f>
        <v>523</v>
      </c>
      <c r="W151" s="108">
        <f>ROUND(L151*K151,2)</f>
        <v>2145</v>
      </c>
      <c r="X151" s="108">
        <f>ROUND(M151*K151,2)</f>
        <v>470</v>
      </c>
      <c r="Y151" s="163">
        <v>0</v>
      </c>
      <c r="Z151" s="163">
        <f>Y151*K151</f>
        <v>0</v>
      </c>
      <c r="AA151" s="163">
        <v>0</v>
      </c>
      <c r="AB151" s="163">
        <f>AA151*K151</f>
        <v>0</v>
      </c>
      <c r="AC151" s="163">
        <v>0</v>
      </c>
      <c r="AD151" s="164">
        <f>AC151*K151</f>
        <v>0</v>
      </c>
      <c r="AR151" s="17" t="s">
        <v>149</v>
      </c>
      <c r="AT151" s="17" t="s">
        <v>145</v>
      </c>
      <c r="AU151" s="17" t="s">
        <v>150</v>
      </c>
      <c r="AY151" s="17" t="s">
        <v>144</v>
      </c>
      <c r="BE151" s="165">
        <f>IF(U151="základní",P151,0)</f>
        <v>2615</v>
      </c>
      <c r="BF151" s="165">
        <f>IF(U151="snížená",P151,0)</f>
        <v>0</v>
      </c>
      <c r="BG151" s="165">
        <f>IF(U151="zákl. přenesená",P151,0)</f>
        <v>0</v>
      </c>
      <c r="BH151" s="165">
        <f>IF(U151="sníž. přenesená",P151,0)</f>
        <v>0</v>
      </c>
      <c r="BI151" s="165">
        <f>IF(U151="nulová",P151,0)</f>
        <v>0</v>
      </c>
      <c r="BJ151" s="17" t="s">
        <v>24</v>
      </c>
      <c r="BK151" s="165">
        <f>ROUND(V151*K151,2)</f>
        <v>2615</v>
      </c>
      <c r="BL151" s="17" t="s">
        <v>149</v>
      </c>
      <c r="BM151" s="17" t="s">
        <v>191</v>
      </c>
    </row>
    <row r="152" spans="2:65" s="1" customFormat="1" ht="30" customHeight="1">
      <c r="B152" s="31"/>
      <c r="C152" s="32"/>
      <c r="D152" s="32"/>
      <c r="E152" s="32"/>
      <c r="F152" s="232" t="s">
        <v>193</v>
      </c>
      <c r="G152" s="233"/>
      <c r="H152" s="233"/>
      <c r="I152" s="233"/>
      <c r="J152" s="32"/>
      <c r="K152" s="32"/>
      <c r="L152" s="32"/>
      <c r="M152" s="32"/>
      <c r="N152" s="32"/>
      <c r="O152" s="32"/>
      <c r="P152" s="32"/>
      <c r="Q152" s="32"/>
      <c r="R152" s="33"/>
      <c r="T152" s="130"/>
      <c r="U152" s="32"/>
      <c r="V152" s="32"/>
      <c r="W152" s="32"/>
      <c r="X152" s="32"/>
      <c r="Y152" s="32"/>
      <c r="Z152" s="32"/>
      <c r="AA152" s="32"/>
      <c r="AB152" s="32"/>
      <c r="AC152" s="32"/>
      <c r="AD152" s="74"/>
      <c r="AT152" s="17" t="s">
        <v>152</v>
      </c>
      <c r="AU152" s="17" t="s">
        <v>150</v>
      </c>
    </row>
    <row r="153" spans="2:65" s="1" customFormat="1" ht="44.25" customHeight="1">
      <c r="B153" s="31"/>
      <c r="C153" s="157" t="s">
        <v>12</v>
      </c>
      <c r="D153" s="157" t="s">
        <v>145</v>
      </c>
      <c r="E153" s="158" t="s">
        <v>195</v>
      </c>
      <c r="F153" s="230" t="s">
        <v>196</v>
      </c>
      <c r="G153" s="230"/>
      <c r="H153" s="230"/>
      <c r="I153" s="230"/>
      <c r="J153" s="159" t="s">
        <v>197</v>
      </c>
      <c r="K153" s="160">
        <v>170</v>
      </c>
      <c r="L153" s="161">
        <v>418</v>
      </c>
      <c r="M153" s="231">
        <v>92</v>
      </c>
      <c r="N153" s="231"/>
      <c r="O153" s="231"/>
      <c r="P153" s="231">
        <f>ROUND(V153*K153,2)</f>
        <v>86700</v>
      </c>
      <c r="Q153" s="231"/>
      <c r="R153" s="33"/>
      <c r="T153" s="162" t="s">
        <v>22</v>
      </c>
      <c r="U153" s="40" t="s">
        <v>44</v>
      </c>
      <c r="V153" s="108">
        <f>L153+M153</f>
        <v>510</v>
      </c>
      <c r="W153" s="108">
        <f>ROUND(L153*K153,2)</f>
        <v>71060</v>
      </c>
      <c r="X153" s="108">
        <f>ROUND(M153*K153,2)</f>
        <v>15640</v>
      </c>
      <c r="Y153" s="163">
        <v>0</v>
      </c>
      <c r="Z153" s="163">
        <f>Y153*K153</f>
        <v>0</v>
      </c>
      <c r="AA153" s="163">
        <v>0</v>
      </c>
      <c r="AB153" s="163">
        <f>AA153*K153</f>
        <v>0</v>
      </c>
      <c r="AC153" s="163">
        <v>0</v>
      </c>
      <c r="AD153" s="164">
        <f>AC153*K153</f>
        <v>0</v>
      </c>
      <c r="AR153" s="17" t="s">
        <v>149</v>
      </c>
      <c r="AT153" s="17" t="s">
        <v>145</v>
      </c>
      <c r="AU153" s="17" t="s">
        <v>150</v>
      </c>
      <c r="AY153" s="17" t="s">
        <v>144</v>
      </c>
      <c r="BE153" s="165">
        <f>IF(U153="základní",P153,0)</f>
        <v>86700</v>
      </c>
      <c r="BF153" s="165">
        <f>IF(U153="snížená",P153,0)</f>
        <v>0</v>
      </c>
      <c r="BG153" s="165">
        <f>IF(U153="zákl. přenesená",P153,0)</f>
        <v>0</v>
      </c>
      <c r="BH153" s="165">
        <f>IF(U153="sníž. přenesená",P153,0)</f>
        <v>0</v>
      </c>
      <c r="BI153" s="165">
        <f>IF(U153="nulová",P153,0)</f>
        <v>0</v>
      </c>
      <c r="BJ153" s="17" t="s">
        <v>24</v>
      </c>
      <c r="BK153" s="165">
        <f>ROUND(V153*K153,2)</f>
        <v>86700</v>
      </c>
      <c r="BL153" s="17" t="s">
        <v>149</v>
      </c>
      <c r="BM153" s="17" t="s">
        <v>12</v>
      </c>
    </row>
    <row r="154" spans="2:65" s="1" customFormat="1" ht="30" customHeight="1">
      <c r="B154" s="31"/>
      <c r="C154" s="32"/>
      <c r="D154" s="32"/>
      <c r="E154" s="32"/>
      <c r="F154" s="232" t="s">
        <v>196</v>
      </c>
      <c r="G154" s="233"/>
      <c r="H154" s="233"/>
      <c r="I154" s="233"/>
      <c r="J154" s="32"/>
      <c r="K154" s="32"/>
      <c r="L154" s="32"/>
      <c r="M154" s="32"/>
      <c r="N154" s="32"/>
      <c r="O154" s="32"/>
      <c r="P154" s="32"/>
      <c r="Q154" s="32"/>
      <c r="R154" s="33"/>
      <c r="T154" s="130"/>
      <c r="U154" s="32"/>
      <c r="V154" s="32"/>
      <c r="W154" s="32"/>
      <c r="X154" s="32"/>
      <c r="Y154" s="32"/>
      <c r="Z154" s="32"/>
      <c r="AA154" s="32"/>
      <c r="AB154" s="32"/>
      <c r="AC154" s="32"/>
      <c r="AD154" s="74"/>
      <c r="AT154" s="17" t="s">
        <v>152</v>
      </c>
      <c r="AU154" s="17" t="s">
        <v>150</v>
      </c>
    </row>
    <row r="155" spans="2:65" s="1" customFormat="1" ht="44.25" customHeight="1">
      <c r="B155" s="31"/>
      <c r="C155" s="157" t="s">
        <v>149</v>
      </c>
      <c r="D155" s="157" t="s">
        <v>145</v>
      </c>
      <c r="E155" s="158" t="s">
        <v>198</v>
      </c>
      <c r="F155" s="230" t="s">
        <v>199</v>
      </c>
      <c r="G155" s="230"/>
      <c r="H155" s="230"/>
      <c r="I155" s="230"/>
      <c r="J155" s="159" t="s">
        <v>194</v>
      </c>
      <c r="K155" s="160">
        <v>100</v>
      </c>
      <c r="L155" s="161">
        <v>462</v>
      </c>
      <c r="M155" s="231">
        <v>102</v>
      </c>
      <c r="N155" s="231"/>
      <c r="O155" s="231"/>
      <c r="P155" s="231">
        <f>ROUND(V155*K155,2)</f>
        <v>56400</v>
      </c>
      <c r="Q155" s="231"/>
      <c r="R155" s="33"/>
      <c r="T155" s="162" t="s">
        <v>22</v>
      </c>
      <c r="U155" s="40" t="s">
        <v>44</v>
      </c>
      <c r="V155" s="108">
        <f>L155+M155</f>
        <v>564</v>
      </c>
      <c r="W155" s="108">
        <f>ROUND(L155*K155,2)</f>
        <v>46200</v>
      </c>
      <c r="X155" s="108">
        <f>ROUND(M155*K155,2)</f>
        <v>10200</v>
      </c>
      <c r="Y155" s="163">
        <v>0</v>
      </c>
      <c r="Z155" s="163">
        <f>Y155*K155</f>
        <v>0</v>
      </c>
      <c r="AA155" s="163">
        <v>0</v>
      </c>
      <c r="AB155" s="163">
        <f>AA155*K155</f>
        <v>0</v>
      </c>
      <c r="AC155" s="163">
        <v>0</v>
      </c>
      <c r="AD155" s="164">
        <f>AC155*K155</f>
        <v>0</v>
      </c>
      <c r="AR155" s="17" t="s">
        <v>149</v>
      </c>
      <c r="AT155" s="17" t="s">
        <v>145</v>
      </c>
      <c r="AU155" s="17" t="s">
        <v>150</v>
      </c>
      <c r="AY155" s="17" t="s">
        <v>144</v>
      </c>
      <c r="BE155" s="165">
        <f>IF(U155="základní",P155,0)</f>
        <v>56400</v>
      </c>
      <c r="BF155" s="165">
        <f>IF(U155="snížená",P155,0)</f>
        <v>0</v>
      </c>
      <c r="BG155" s="165">
        <f>IF(U155="zákl. přenesená",P155,0)</f>
        <v>0</v>
      </c>
      <c r="BH155" s="165">
        <f>IF(U155="sníž. přenesená",P155,0)</f>
        <v>0</v>
      </c>
      <c r="BI155" s="165">
        <f>IF(U155="nulová",P155,0)</f>
        <v>0</v>
      </c>
      <c r="BJ155" s="17" t="s">
        <v>24</v>
      </c>
      <c r="BK155" s="165">
        <f>ROUND(V155*K155,2)</f>
        <v>56400</v>
      </c>
      <c r="BL155" s="17" t="s">
        <v>149</v>
      </c>
      <c r="BM155" s="17" t="s">
        <v>149</v>
      </c>
    </row>
    <row r="156" spans="2:65" s="1" customFormat="1" ht="30" customHeight="1">
      <c r="B156" s="31"/>
      <c r="C156" s="32"/>
      <c r="D156" s="32"/>
      <c r="E156" s="32"/>
      <c r="F156" s="232" t="s">
        <v>199</v>
      </c>
      <c r="G156" s="233"/>
      <c r="H156" s="233"/>
      <c r="I156" s="233"/>
      <c r="J156" s="32"/>
      <c r="K156" s="32"/>
      <c r="L156" s="32"/>
      <c r="M156" s="32"/>
      <c r="N156" s="32"/>
      <c r="O156" s="32"/>
      <c r="P156" s="32"/>
      <c r="Q156" s="32"/>
      <c r="R156" s="33"/>
      <c r="T156" s="130"/>
      <c r="U156" s="32"/>
      <c r="V156" s="32"/>
      <c r="W156" s="32"/>
      <c r="X156" s="32"/>
      <c r="Y156" s="32"/>
      <c r="Z156" s="32"/>
      <c r="AA156" s="32"/>
      <c r="AB156" s="32"/>
      <c r="AC156" s="32"/>
      <c r="AD156" s="74"/>
      <c r="AT156" s="17" t="s">
        <v>152</v>
      </c>
      <c r="AU156" s="17" t="s">
        <v>150</v>
      </c>
    </row>
    <row r="157" spans="2:65" s="1" customFormat="1" ht="22.5" customHeight="1">
      <c r="B157" s="31"/>
      <c r="C157" s="157" t="s">
        <v>200</v>
      </c>
      <c r="D157" s="157" t="s">
        <v>145</v>
      </c>
      <c r="E157" s="158" t="s">
        <v>201</v>
      </c>
      <c r="F157" s="230" t="s">
        <v>202</v>
      </c>
      <c r="G157" s="230"/>
      <c r="H157" s="230"/>
      <c r="I157" s="230"/>
      <c r="J157" s="159" t="s">
        <v>194</v>
      </c>
      <c r="K157" s="160">
        <v>10</v>
      </c>
      <c r="L157" s="161">
        <v>506</v>
      </c>
      <c r="M157" s="231">
        <v>111</v>
      </c>
      <c r="N157" s="231"/>
      <c r="O157" s="231"/>
      <c r="P157" s="231">
        <f>ROUND(V157*K157,2)</f>
        <v>6170</v>
      </c>
      <c r="Q157" s="231"/>
      <c r="R157" s="33"/>
      <c r="T157" s="162" t="s">
        <v>22</v>
      </c>
      <c r="U157" s="40" t="s">
        <v>44</v>
      </c>
      <c r="V157" s="108">
        <f>L157+M157</f>
        <v>617</v>
      </c>
      <c r="W157" s="108">
        <f>ROUND(L157*K157,2)</f>
        <v>5060</v>
      </c>
      <c r="X157" s="108">
        <f>ROUND(M157*K157,2)</f>
        <v>1110</v>
      </c>
      <c r="Y157" s="163">
        <v>0</v>
      </c>
      <c r="Z157" s="163">
        <f>Y157*K157</f>
        <v>0</v>
      </c>
      <c r="AA157" s="163">
        <v>0</v>
      </c>
      <c r="AB157" s="163">
        <f>AA157*K157</f>
        <v>0</v>
      </c>
      <c r="AC157" s="163">
        <v>0</v>
      </c>
      <c r="AD157" s="164">
        <f>AC157*K157</f>
        <v>0</v>
      </c>
      <c r="AR157" s="17" t="s">
        <v>149</v>
      </c>
      <c r="AT157" s="17" t="s">
        <v>145</v>
      </c>
      <c r="AU157" s="17" t="s">
        <v>150</v>
      </c>
      <c r="AY157" s="17" t="s">
        <v>144</v>
      </c>
      <c r="BE157" s="165">
        <f>IF(U157="základní",P157,0)</f>
        <v>6170</v>
      </c>
      <c r="BF157" s="165">
        <f>IF(U157="snížená",P157,0)</f>
        <v>0</v>
      </c>
      <c r="BG157" s="165">
        <f>IF(U157="zákl. přenesená",P157,0)</f>
        <v>0</v>
      </c>
      <c r="BH157" s="165">
        <f>IF(U157="sníž. přenesená",P157,0)</f>
        <v>0</v>
      </c>
      <c r="BI157" s="165">
        <f>IF(U157="nulová",P157,0)</f>
        <v>0</v>
      </c>
      <c r="BJ157" s="17" t="s">
        <v>24</v>
      </c>
      <c r="BK157" s="165">
        <f>ROUND(V157*K157,2)</f>
        <v>6170</v>
      </c>
      <c r="BL157" s="17" t="s">
        <v>149</v>
      </c>
      <c r="BM157" s="17" t="s">
        <v>200</v>
      </c>
    </row>
    <row r="158" spans="2:65" s="1" customFormat="1" ht="42" customHeight="1">
      <c r="B158" s="31"/>
      <c r="C158" s="32"/>
      <c r="D158" s="32"/>
      <c r="E158" s="32"/>
      <c r="F158" s="232" t="s">
        <v>203</v>
      </c>
      <c r="G158" s="233"/>
      <c r="H158" s="233"/>
      <c r="I158" s="233"/>
      <c r="J158" s="32"/>
      <c r="K158" s="32"/>
      <c r="L158" s="32"/>
      <c r="M158" s="32"/>
      <c r="N158" s="32"/>
      <c r="O158" s="32"/>
      <c r="P158" s="32"/>
      <c r="Q158" s="32"/>
      <c r="R158" s="33"/>
      <c r="T158" s="130"/>
      <c r="U158" s="32"/>
      <c r="V158" s="32"/>
      <c r="W158" s="32"/>
      <c r="X158" s="32"/>
      <c r="Y158" s="32"/>
      <c r="Z158" s="32"/>
      <c r="AA158" s="32"/>
      <c r="AB158" s="32"/>
      <c r="AC158" s="32"/>
      <c r="AD158" s="74"/>
      <c r="AT158" s="17" t="s">
        <v>152</v>
      </c>
      <c r="AU158" s="17" t="s">
        <v>150</v>
      </c>
    </row>
    <row r="159" spans="2:65" s="1" customFormat="1" ht="31.5" customHeight="1">
      <c r="B159" s="31"/>
      <c r="C159" s="157" t="s">
        <v>204</v>
      </c>
      <c r="D159" s="157" t="s">
        <v>145</v>
      </c>
      <c r="E159" s="158" t="s">
        <v>205</v>
      </c>
      <c r="F159" s="230" t="s">
        <v>206</v>
      </c>
      <c r="G159" s="230"/>
      <c r="H159" s="230"/>
      <c r="I159" s="230"/>
      <c r="J159" s="159" t="s">
        <v>207</v>
      </c>
      <c r="K159" s="160">
        <v>200</v>
      </c>
      <c r="L159" s="161">
        <v>116</v>
      </c>
      <c r="M159" s="231">
        <v>25</v>
      </c>
      <c r="N159" s="231"/>
      <c r="O159" s="231"/>
      <c r="P159" s="231">
        <f>ROUND(V159*K159,2)</f>
        <v>28200</v>
      </c>
      <c r="Q159" s="231"/>
      <c r="R159" s="33"/>
      <c r="T159" s="162" t="s">
        <v>22</v>
      </c>
      <c r="U159" s="40" t="s">
        <v>44</v>
      </c>
      <c r="V159" s="108">
        <f>L159+M159</f>
        <v>141</v>
      </c>
      <c r="W159" s="108">
        <f>ROUND(L159*K159,2)</f>
        <v>23200</v>
      </c>
      <c r="X159" s="108">
        <f>ROUND(M159*K159,2)</f>
        <v>5000</v>
      </c>
      <c r="Y159" s="163">
        <v>0</v>
      </c>
      <c r="Z159" s="163">
        <f>Y159*K159</f>
        <v>0</v>
      </c>
      <c r="AA159" s="163">
        <v>0</v>
      </c>
      <c r="AB159" s="163">
        <f>AA159*K159</f>
        <v>0</v>
      </c>
      <c r="AC159" s="163">
        <v>0</v>
      </c>
      <c r="AD159" s="164">
        <f>AC159*K159</f>
        <v>0</v>
      </c>
      <c r="AR159" s="17" t="s">
        <v>149</v>
      </c>
      <c r="AT159" s="17" t="s">
        <v>145</v>
      </c>
      <c r="AU159" s="17" t="s">
        <v>150</v>
      </c>
      <c r="AY159" s="17" t="s">
        <v>144</v>
      </c>
      <c r="BE159" s="165">
        <f>IF(U159="základní",P159,0)</f>
        <v>28200</v>
      </c>
      <c r="BF159" s="165">
        <f>IF(U159="snížená",P159,0)</f>
        <v>0</v>
      </c>
      <c r="BG159" s="165">
        <f>IF(U159="zákl. přenesená",P159,0)</f>
        <v>0</v>
      </c>
      <c r="BH159" s="165">
        <f>IF(U159="sníž. přenesená",P159,0)</f>
        <v>0</v>
      </c>
      <c r="BI159" s="165">
        <f>IF(U159="nulová",P159,0)</f>
        <v>0</v>
      </c>
      <c r="BJ159" s="17" t="s">
        <v>24</v>
      </c>
      <c r="BK159" s="165">
        <f>ROUND(V159*K159,2)</f>
        <v>28200</v>
      </c>
      <c r="BL159" s="17" t="s">
        <v>149</v>
      </c>
      <c r="BM159" s="17" t="s">
        <v>204</v>
      </c>
    </row>
    <row r="160" spans="2:65" s="1" customFormat="1" ht="54" customHeight="1">
      <c r="B160" s="31"/>
      <c r="C160" s="32"/>
      <c r="D160" s="32"/>
      <c r="E160" s="32"/>
      <c r="F160" s="232" t="s">
        <v>208</v>
      </c>
      <c r="G160" s="233"/>
      <c r="H160" s="233"/>
      <c r="I160" s="233"/>
      <c r="J160" s="32"/>
      <c r="K160" s="32"/>
      <c r="L160" s="32"/>
      <c r="M160" s="32"/>
      <c r="N160" s="32"/>
      <c r="O160" s="32"/>
      <c r="P160" s="32"/>
      <c r="Q160" s="32"/>
      <c r="R160" s="33"/>
      <c r="T160" s="130"/>
      <c r="U160" s="32"/>
      <c r="V160" s="32"/>
      <c r="W160" s="32"/>
      <c r="X160" s="32"/>
      <c r="Y160" s="32"/>
      <c r="Z160" s="32"/>
      <c r="AA160" s="32"/>
      <c r="AB160" s="32"/>
      <c r="AC160" s="32"/>
      <c r="AD160" s="74"/>
      <c r="AT160" s="17" t="s">
        <v>152</v>
      </c>
      <c r="AU160" s="17" t="s">
        <v>150</v>
      </c>
    </row>
    <row r="161" spans="2:65" s="9" customFormat="1" ht="22.35" customHeight="1">
      <c r="B161" s="145"/>
      <c r="C161" s="146"/>
      <c r="D161" s="156" t="s">
        <v>115</v>
      </c>
      <c r="E161" s="156"/>
      <c r="F161" s="156"/>
      <c r="G161" s="156"/>
      <c r="H161" s="156"/>
      <c r="I161" s="156"/>
      <c r="J161" s="156"/>
      <c r="K161" s="156"/>
      <c r="L161" s="156"/>
      <c r="M161" s="239">
        <f>BK161</f>
        <v>1021201</v>
      </c>
      <c r="N161" s="240"/>
      <c r="O161" s="240"/>
      <c r="P161" s="240"/>
      <c r="Q161" s="240"/>
      <c r="R161" s="148"/>
      <c r="T161" s="149"/>
      <c r="U161" s="146"/>
      <c r="V161" s="146"/>
      <c r="W161" s="150">
        <f>SUM(W162:W211)</f>
        <v>925040</v>
      </c>
      <c r="X161" s="150">
        <f>SUM(X162:X211)</f>
        <v>96161</v>
      </c>
      <c r="Y161" s="146"/>
      <c r="Z161" s="151">
        <f>SUM(Z162:Z211)</f>
        <v>0</v>
      </c>
      <c r="AA161" s="146"/>
      <c r="AB161" s="151">
        <f>SUM(AB162:AB211)</f>
        <v>0</v>
      </c>
      <c r="AC161" s="146"/>
      <c r="AD161" s="152">
        <f>SUM(AD162:AD211)</f>
        <v>0</v>
      </c>
      <c r="AR161" s="153" t="s">
        <v>24</v>
      </c>
      <c r="AT161" s="154" t="s">
        <v>80</v>
      </c>
      <c r="AU161" s="154" t="s">
        <v>99</v>
      </c>
      <c r="AY161" s="153" t="s">
        <v>144</v>
      </c>
      <c r="BK161" s="155">
        <f>SUM(BK162:BK211)</f>
        <v>1021201</v>
      </c>
    </row>
    <row r="162" spans="2:65" s="1" customFormat="1" ht="31.5" customHeight="1">
      <c r="B162" s="31"/>
      <c r="C162" s="157" t="s">
        <v>209</v>
      </c>
      <c r="D162" s="157" t="s">
        <v>145</v>
      </c>
      <c r="E162" s="158" t="s">
        <v>210</v>
      </c>
      <c r="F162" s="230" t="s">
        <v>211</v>
      </c>
      <c r="G162" s="230"/>
      <c r="H162" s="230"/>
      <c r="I162" s="230"/>
      <c r="J162" s="159" t="s">
        <v>148</v>
      </c>
      <c r="K162" s="160">
        <v>1</v>
      </c>
      <c r="L162" s="161">
        <v>36850</v>
      </c>
      <c r="M162" s="231">
        <v>3685</v>
      </c>
      <c r="N162" s="231"/>
      <c r="O162" s="231"/>
      <c r="P162" s="231">
        <f>ROUND(V162*K162,2)</f>
        <v>40535</v>
      </c>
      <c r="Q162" s="231"/>
      <c r="R162" s="33"/>
      <c r="T162" s="162" t="s">
        <v>22</v>
      </c>
      <c r="U162" s="40" t="s">
        <v>44</v>
      </c>
      <c r="V162" s="108">
        <f>L162+M162</f>
        <v>40535</v>
      </c>
      <c r="W162" s="108">
        <f>ROUND(L162*K162,2)</f>
        <v>36850</v>
      </c>
      <c r="X162" s="108">
        <f>ROUND(M162*K162,2)</f>
        <v>3685</v>
      </c>
      <c r="Y162" s="163">
        <v>0</v>
      </c>
      <c r="Z162" s="163">
        <f>Y162*K162</f>
        <v>0</v>
      </c>
      <c r="AA162" s="163">
        <v>0</v>
      </c>
      <c r="AB162" s="163">
        <f>AA162*K162</f>
        <v>0</v>
      </c>
      <c r="AC162" s="163">
        <v>0</v>
      </c>
      <c r="AD162" s="164">
        <f>AC162*K162</f>
        <v>0</v>
      </c>
      <c r="AR162" s="17" t="s">
        <v>149</v>
      </c>
      <c r="AT162" s="17" t="s">
        <v>145</v>
      </c>
      <c r="AU162" s="17" t="s">
        <v>150</v>
      </c>
      <c r="AY162" s="17" t="s">
        <v>144</v>
      </c>
      <c r="BE162" s="165">
        <f>IF(U162="základní",P162,0)</f>
        <v>40535</v>
      </c>
      <c r="BF162" s="165">
        <f>IF(U162="snížená",P162,0)</f>
        <v>0</v>
      </c>
      <c r="BG162" s="165">
        <f>IF(U162="zákl. přenesená",P162,0)</f>
        <v>0</v>
      </c>
      <c r="BH162" s="165">
        <f>IF(U162="sníž. přenesená",P162,0)</f>
        <v>0</v>
      </c>
      <c r="BI162" s="165">
        <f>IF(U162="nulová",P162,0)</f>
        <v>0</v>
      </c>
      <c r="BJ162" s="17" t="s">
        <v>24</v>
      </c>
      <c r="BK162" s="165">
        <f>ROUND(V162*K162,2)</f>
        <v>40535</v>
      </c>
      <c r="BL162" s="17" t="s">
        <v>149</v>
      </c>
      <c r="BM162" s="17" t="s">
        <v>209</v>
      </c>
    </row>
    <row r="163" spans="2:65" s="1" customFormat="1" ht="174" customHeight="1">
      <c r="B163" s="31"/>
      <c r="C163" s="32"/>
      <c r="D163" s="32"/>
      <c r="E163" s="32"/>
      <c r="F163" s="232" t="s">
        <v>212</v>
      </c>
      <c r="G163" s="233"/>
      <c r="H163" s="233"/>
      <c r="I163" s="233"/>
      <c r="J163" s="32"/>
      <c r="K163" s="32"/>
      <c r="L163" s="32"/>
      <c r="M163" s="32"/>
      <c r="N163" s="32"/>
      <c r="O163" s="32"/>
      <c r="P163" s="32"/>
      <c r="Q163" s="32"/>
      <c r="R163" s="33"/>
      <c r="T163" s="130"/>
      <c r="U163" s="32"/>
      <c r="V163" s="32"/>
      <c r="W163" s="32"/>
      <c r="X163" s="32"/>
      <c r="Y163" s="32"/>
      <c r="Z163" s="32"/>
      <c r="AA163" s="32"/>
      <c r="AB163" s="32"/>
      <c r="AC163" s="32"/>
      <c r="AD163" s="74"/>
      <c r="AT163" s="17" t="s">
        <v>152</v>
      </c>
      <c r="AU163" s="17" t="s">
        <v>150</v>
      </c>
    </row>
    <row r="164" spans="2:65" s="1" customFormat="1" ht="31.5" customHeight="1">
      <c r="B164" s="31"/>
      <c r="C164" s="157" t="s">
        <v>213</v>
      </c>
      <c r="D164" s="157" t="s">
        <v>145</v>
      </c>
      <c r="E164" s="158" t="s">
        <v>214</v>
      </c>
      <c r="F164" s="230" t="s">
        <v>211</v>
      </c>
      <c r="G164" s="230"/>
      <c r="H164" s="230"/>
      <c r="I164" s="230"/>
      <c r="J164" s="159" t="s">
        <v>148</v>
      </c>
      <c r="K164" s="160">
        <v>1</v>
      </c>
      <c r="L164" s="161">
        <v>36850</v>
      </c>
      <c r="M164" s="231">
        <v>3685</v>
      </c>
      <c r="N164" s="231"/>
      <c r="O164" s="231"/>
      <c r="P164" s="231">
        <f>ROUND(V164*K164,2)</f>
        <v>40535</v>
      </c>
      <c r="Q164" s="231"/>
      <c r="R164" s="33"/>
      <c r="T164" s="162" t="s">
        <v>22</v>
      </c>
      <c r="U164" s="40" t="s">
        <v>44</v>
      </c>
      <c r="V164" s="108">
        <f>L164+M164</f>
        <v>40535</v>
      </c>
      <c r="W164" s="108">
        <f>ROUND(L164*K164,2)</f>
        <v>36850</v>
      </c>
      <c r="X164" s="108">
        <f>ROUND(M164*K164,2)</f>
        <v>3685</v>
      </c>
      <c r="Y164" s="163">
        <v>0</v>
      </c>
      <c r="Z164" s="163">
        <f>Y164*K164</f>
        <v>0</v>
      </c>
      <c r="AA164" s="163">
        <v>0</v>
      </c>
      <c r="AB164" s="163">
        <f>AA164*K164</f>
        <v>0</v>
      </c>
      <c r="AC164" s="163">
        <v>0</v>
      </c>
      <c r="AD164" s="164">
        <f>AC164*K164</f>
        <v>0</v>
      </c>
      <c r="AR164" s="17" t="s">
        <v>149</v>
      </c>
      <c r="AT164" s="17" t="s">
        <v>145</v>
      </c>
      <c r="AU164" s="17" t="s">
        <v>150</v>
      </c>
      <c r="AY164" s="17" t="s">
        <v>144</v>
      </c>
      <c r="BE164" s="165">
        <f>IF(U164="základní",P164,0)</f>
        <v>40535</v>
      </c>
      <c r="BF164" s="165">
        <f>IF(U164="snížená",P164,0)</f>
        <v>0</v>
      </c>
      <c r="BG164" s="165">
        <f>IF(U164="zákl. přenesená",P164,0)</f>
        <v>0</v>
      </c>
      <c r="BH164" s="165">
        <f>IF(U164="sníž. přenesená",P164,0)</f>
        <v>0</v>
      </c>
      <c r="BI164" s="165">
        <f>IF(U164="nulová",P164,0)</f>
        <v>0</v>
      </c>
      <c r="BJ164" s="17" t="s">
        <v>24</v>
      </c>
      <c r="BK164" s="165">
        <f>ROUND(V164*K164,2)</f>
        <v>40535</v>
      </c>
      <c r="BL164" s="17" t="s">
        <v>149</v>
      </c>
      <c r="BM164" s="17" t="s">
        <v>213</v>
      </c>
    </row>
    <row r="165" spans="2:65" s="1" customFormat="1" ht="174" customHeight="1">
      <c r="B165" s="31"/>
      <c r="C165" s="32"/>
      <c r="D165" s="32"/>
      <c r="E165" s="32"/>
      <c r="F165" s="232" t="s">
        <v>215</v>
      </c>
      <c r="G165" s="233"/>
      <c r="H165" s="233"/>
      <c r="I165" s="233"/>
      <c r="J165" s="32"/>
      <c r="K165" s="32"/>
      <c r="L165" s="32"/>
      <c r="M165" s="32"/>
      <c r="N165" s="32"/>
      <c r="O165" s="32"/>
      <c r="P165" s="32"/>
      <c r="Q165" s="32"/>
      <c r="R165" s="33"/>
      <c r="T165" s="130"/>
      <c r="U165" s="32"/>
      <c r="V165" s="32"/>
      <c r="W165" s="32"/>
      <c r="X165" s="32"/>
      <c r="Y165" s="32"/>
      <c r="Z165" s="32"/>
      <c r="AA165" s="32"/>
      <c r="AB165" s="32"/>
      <c r="AC165" s="32"/>
      <c r="AD165" s="74"/>
      <c r="AT165" s="17" t="s">
        <v>152</v>
      </c>
      <c r="AU165" s="17" t="s">
        <v>150</v>
      </c>
    </row>
    <row r="166" spans="2:65" s="1" customFormat="1" ht="31.5" customHeight="1">
      <c r="B166" s="31"/>
      <c r="C166" s="157" t="s">
        <v>11</v>
      </c>
      <c r="D166" s="157" t="s">
        <v>145</v>
      </c>
      <c r="E166" s="158" t="s">
        <v>216</v>
      </c>
      <c r="F166" s="230" t="s">
        <v>211</v>
      </c>
      <c r="G166" s="230"/>
      <c r="H166" s="230"/>
      <c r="I166" s="230"/>
      <c r="J166" s="159" t="s">
        <v>148</v>
      </c>
      <c r="K166" s="160">
        <v>1</v>
      </c>
      <c r="L166" s="161">
        <v>36850</v>
      </c>
      <c r="M166" s="231">
        <v>3685</v>
      </c>
      <c r="N166" s="231"/>
      <c r="O166" s="231"/>
      <c r="P166" s="231">
        <f>ROUND(V166*K166,2)</f>
        <v>40535</v>
      </c>
      <c r="Q166" s="231"/>
      <c r="R166" s="33"/>
      <c r="T166" s="162" t="s">
        <v>22</v>
      </c>
      <c r="U166" s="40" t="s">
        <v>44</v>
      </c>
      <c r="V166" s="108">
        <f>L166+M166</f>
        <v>40535</v>
      </c>
      <c r="W166" s="108">
        <f>ROUND(L166*K166,2)</f>
        <v>36850</v>
      </c>
      <c r="X166" s="108">
        <f>ROUND(M166*K166,2)</f>
        <v>3685</v>
      </c>
      <c r="Y166" s="163">
        <v>0</v>
      </c>
      <c r="Z166" s="163">
        <f>Y166*K166</f>
        <v>0</v>
      </c>
      <c r="AA166" s="163">
        <v>0</v>
      </c>
      <c r="AB166" s="163">
        <f>AA166*K166</f>
        <v>0</v>
      </c>
      <c r="AC166" s="163">
        <v>0</v>
      </c>
      <c r="AD166" s="164">
        <f>AC166*K166</f>
        <v>0</v>
      </c>
      <c r="AR166" s="17" t="s">
        <v>149</v>
      </c>
      <c r="AT166" s="17" t="s">
        <v>145</v>
      </c>
      <c r="AU166" s="17" t="s">
        <v>150</v>
      </c>
      <c r="AY166" s="17" t="s">
        <v>144</v>
      </c>
      <c r="BE166" s="165">
        <f>IF(U166="základní",P166,0)</f>
        <v>40535</v>
      </c>
      <c r="BF166" s="165">
        <f>IF(U166="snížená",P166,0)</f>
        <v>0</v>
      </c>
      <c r="BG166" s="165">
        <f>IF(U166="zákl. přenesená",P166,0)</f>
        <v>0</v>
      </c>
      <c r="BH166" s="165">
        <f>IF(U166="sníž. přenesená",P166,0)</f>
        <v>0</v>
      </c>
      <c r="BI166" s="165">
        <f>IF(U166="nulová",P166,0)</f>
        <v>0</v>
      </c>
      <c r="BJ166" s="17" t="s">
        <v>24</v>
      </c>
      <c r="BK166" s="165">
        <f>ROUND(V166*K166,2)</f>
        <v>40535</v>
      </c>
      <c r="BL166" s="17" t="s">
        <v>149</v>
      </c>
      <c r="BM166" s="17" t="s">
        <v>11</v>
      </c>
    </row>
    <row r="167" spans="2:65" s="1" customFormat="1" ht="174" customHeight="1">
      <c r="B167" s="31"/>
      <c r="C167" s="32"/>
      <c r="D167" s="32"/>
      <c r="E167" s="32"/>
      <c r="F167" s="232" t="s">
        <v>212</v>
      </c>
      <c r="G167" s="233"/>
      <c r="H167" s="233"/>
      <c r="I167" s="233"/>
      <c r="J167" s="32"/>
      <c r="K167" s="32"/>
      <c r="L167" s="32"/>
      <c r="M167" s="32"/>
      <c r="N167" s="32"/>
      <c r="O167" s="32"/>
      <c r="P167" s="32"/>
      <c r="Q167" s="32"/>
      <c r="R167" s="33"/>
      <c r="T167" s="130"/>
      <c r="U167" s="32"/>
      <c r="V167" s="32"/>
      <c r="W167" s="32"/>
      <c r="X167" s="32"/>
      <c r="Y167" s="32"/>
      <c r="Z167" s="32"/>
      <c r="AA167" s="32"/>
      <c r="AB167" s="32"/>
      <c r="AC167" s="32"/>
      <c r="AD167" s="74"/>
      <c r="AT167" s="17" t="s">
        <v>152</v>
      </c>
      <c r="AU167" s="17" t="s">
        <v>150</v>
      </c>
    </row>
    <row r="168" spans="2:65" s="1" customFormat="1" ht="31.5" customHeight="1">
      <c r="B168" s="31"/>
      <c r="C168" s="157" t="s">
        <v>217</v>
      </c>
      <c r="D168" s="157" t="s">
        <v>145</v>
      </c>
      <c r="E168" s="158" t="s">
        <v>218</v>
      </c>
      <c r="F168" s="230" t="s">
        <v>211</v>
      </c>
      <c r="G168" s="230"/>
      <c r="H168" s="230"/>
      <c r="I168" s="230"/>
      <c r="J168" s="159" t="s">
        <v>148</v>
      </c>
      <c r="K168" s="160">
        <v>1</v>
      </c>
      <c r="L168" s="161">
        <v>36850</v>
      </c>
      <c r="M168" s="231">
        <v>3685</v>
      </c>
      <c r="N168" s="231"/>
      <c r="O168" s="231"/>
      <c r="P168" s="231">
        <f>ROUND(V168*K168,2)</f>
        <v>40535</v>
      </c>
      <c r="Q168" s="231"/>
      <c r="R168" s="33"/>
      <c r="T168" s="162" t="s">
        <v>22</v>
      </c>
      <c r="U168" s="40" t="s">
        <v>44</v>
      </c>
      <c r="V168" s="108">
        <f>L168+M168</f>
        <v>40535</v>
      </c>
      <c r="W168" s="108">
        <f>ROUND(L168*K168,2)</f>
        <v>36850</v>
      </c>
      <c r="X168" s="108">
        <f>ROUND(M168*K168,2)</f>
        <v>3685</v>
      </c>
      <c r="Y168" s="163">
        <v>0</v>
      </c>
      <c r="Z168" s="163">
        <f>Y168*K168</f>
        <v>0</v>
      </c>
      <c r="AA168" s="163">
        <v>0</v>
      </c>
      <c r="AB168" s="163">
        <f>AA168*K168</f>
        <v>0</v>
      </c>
      <c r="AC168" s="163">
        <v>0</v>
      </c>
      <c r="AD168" s="164">
        <f>AC168*K168</f>
        <v>0</v>
      </c>
      <c r="AR168" s="17" t="s">
        <v>149</v>
      </c>
      <c r="AT168" s="17" t="s">
        <v>145</v>
      </c>
      <c r="AU168" s="17" t="s">
        <v>150</v>
      </c>
      <c r="AY168" s="17" t="s">
        <v>144</v>
      </c>
      <c r="BE168" s="165">
        <f>IF(U168="základní",P168,0)</f>
        <v>40535</v>
      </c>
      <c r="BF168" s="165">
        <f>IF(U168="snížená",P168,0)</f>
        <v>0</v>
      </c>
      <c r="BG168" s="165">
        <f>IF(U168="zákl. přenesená",P168,0)</f>
        <v>0</v>
      </c>
      <c r="BH168" s="165">
        <f>IF(U168="sníž. přenesená",P168,0)</f>
        <v>0</v>
      </c>
      <c r="BI168" s="165">
        <f>IF(U168="nulová",P168,0)</f>
        <v>0</v>
      </c>
      <c r="BJ168" s="17" t="s">
        <v>24</v>
      </c>
      <c r="BK168" s="165">
        <f>ROUND(V168*K168,2)</f>
        <v>40535</v>
      </c>
      <c r="BL168" s="17" t="s">
        <v>149</v>
      </c>
      <c r="BM168" s="17" t="s">
        <v>217</v>
      </c>
    </row>
    <row r="169" spans="2:65" s="1" customFormat="1" ht="174" customHeight="1">
      <c r="B169" s="31"/>
      <c r="C169" s="32"/>
      <c r="D169" s="32"/>
      <c r="E169" s="32"/>
      <c r="F169" s="232" t="s">
        <v>212</v>
      </c>
      <c r="G169" s="233"/>
      <c r="H169" s="233"/>
      <c r="I169" s="233"/>
      <c r="J169" s="32"/>
      <c r="K169" s="32"/>
      <c r="L169" s="32"/>
      <c r="M169" s="32"/>
      <c r="N169" s="32"/>
      <c r="O169" s="32"/>
      <c r="P169" s="32"/>
      <c r="Q169" s="32"/>
      <c r="R169" s="33"/>
      <c r="T169" s="130"/>
      <c r="U169" s="32"/>
      <c r="V169" s="32"/>
      <c r="W169" s="32"/>
      <c r="X169" s="32"/>
      <c r="Y169" s="32"/>
      <c r="Z169" s="32"/>
      <c r="AA169" s="32"/>
      <c r="AB169" s="32"/>
      <c r="AC169" s="32"/>
      <c r="AD169" s="74"/>
      <c r="AT169" s="17" t="s">
        <v>152</v>
      </c>
      <c r="AU169" s="17" t="s">
        <v>150</v>
      </c>
    </row>
    <row r="170" spans="2:65" s="1" customFormat="1" ht="31.5" customHeight="1">
      <c r="B170" s="31"/>
      <c r="C170" s="157" t="s">
        <v>219</v>
      </c>
      <c r="D170" s="157" t="s">
        <v>145</v>
      </c>
      <c r="E170" s="158" t="s">
        <v>220</v>
      </c>
      <c r="F170" s="230" t="s">
        <v>221</v>
      </c>
      <c r="G170" s="230"/>
      <c r="H170" s="230"/>
      <c r="I170" s="230"/>
      <c r="J170" s="159" t="s">
        <v>148</v>
      </c>
      <c r="K170" s="160">
        <v>4</v>
      </c>
      <c r="L170" s="161">
        <v>6160</v>
      </c>
      <c r="M170" s="231">
        <v>801</v>
      </c>
      <c r="N170" s="231"/>
      <c r="O170" s="231"/>
      <c r="P170" s="231">
        <f>ROUND(V170*K170,2)</f>
        <v>27844</v>
      </c>
      <c r="Q170" s="231"/>
      <c r="R170" s="33"/>
      <c r="T170" s="162" t="s">
        <v>22</v>
      </c>
      <c r="U170" s="40" t="s">
        <v>44</v>
      </c>
      <c r="V170" s="108">
        <f>L170+M170</f>
        <v>6961</v>
      </c>
      <c r="W170" s="108">
        <f>ROUND(L170*K170,2)</f>
        <v>24640</v>
      </c>
      <c r="X170" s="108">
        <f>ROUND(M170*K170,2)</f>
        <v>3204</v>
      </c>
      <c r="Y170" s="163">
        <v>0</v>
      </c>
      <c r="Z170" s="163">
        <f>Y170*K170</f>
        <v>0</v>
      </c>
      <c r="AA170" s="163">
        <v>0</v>
      </c>
      <c r="AB170" s="163">
        <f>AA170*K170</f>
        <v>0</v>
      </c>
      <c r="AC170" s="163">
        <v>0</v>
      </c>
      <c r="AD170" s="164">
        <f>AC170*K170</f>
        <v>0</v>
      </c>
      <c r="AR170" s="17" t="s">
        <v>149</v>
      </c>
      <c r="AT170" s="17" t="s">
        <v>145</v>
      </c>
      <c r="AU170" s="17" t="s">
        <v>150</v>
      </c>
      <c r="AY170" s="17" t="s">
        <v>144</v>
      </c>
      <c r="BE170" s="165">
        <f>IF(U170="základní",P170,0)</f>
        <v>27844</v>
      </c>
      <c r="BF170" s="165">
        <f>IF(U170="snížená",P170,0)</f>
        <v>0</v>
      </c>
      <c r="BG170" s="165">
        <f>IF(U170="zákl. přenesená",P170,0)</f>
        <v>0</v>
      </c>
      <c r="BH170" s="165">
        <f>IF(U170="sníž. přenesená",P170,0)</f>
        <v>0</v>
      </c>
      <c r="BI170" s="165">
        <f>IF(U170="nulová",P170,0)</f>
        <v>0</v>
      </c>
      <c r="BJ170" s="17" t="s">
        <v>24</v>
      </c>
      <c r="BK170" s="165">
        <f>ROUND(V170*K170,2)</f>
        <v>27844</v>
      </c>
      <c r="BL170" s="17" t="s">
        <v>149</v>
      </c>
      <c r="BM170" s="17" t="s">
        <v>219</v>
      </c>
    </row>
    <row r="171" spans="2:65" s="1" customFormat="1" ht="42" customHeight="1">
      <c r="B171" s="31"/>
      <c r="C171" s="32"/>
      <c r="D171" s="32"/>
      <c r="E171" s="32"/>
      <c r="F171" s="232" t="s">
        <v>222</v>
      </c>
      <c r="G171" s="233"/>
      <c r="H171" s="233"/>
      <c r="I171" s="233"/>
      <c r="J171" s="32"/>
      <c r="K171" s="32"/>
      <c r="L171" s="32"/>
      <c r="M171" s="32"/>
      <c r="N171" s="32"/>
      <c r="O171" s="32"/>
      <c r="P171" s="32"/>
      <c r="Q171" s="32"/>
      <c r="R171" s="33"/>
      <c r="T171" s="130"/>
      <c r="U171" s="32"/>
      <c r="V171" s="32"/>
      <c r="W171" s="32"/>
      <c r="X171" s="32"/>
      <c r="Y171" s="32"/>
      <c r="Z171" s="32"/>
      <c r="AA171" s="32"/>
      <c r="AB171" s="32"/>
      <c r="AC171" s="32"/>
      <c r="AD171" s="74"/>
      <c r="AT171" s="17" t="s">
        <v>152</v>
      </c>
      <c r="AU171" s="17" t="s">
        <v>150</v>
      </c>
    </row>
    <row r="172" spans="2:65" s="1" customFormat="1" ht="44.25" customHeight="1">
      <c r="B172" s="31"/>
      <c r="C172" s="157" t="s">
        <v>223</v>
      </c>
      <c r="D172" s="157" t="s">
        <v>145</v>
      </c>
      <c r="E172" s="158" t="s">
        <v>224</v>
      </c>
      <c r="F172" s="230" t="s">
        <v>225</v>
      </c>
      <c r="G172" s="230"/>
      <c r="H172" s="230"/>
      <c r="I172" s="230"/>
      <c r="J172" s="159" t="s">
        <v>148</v>
      </c>
      <c r="K172" s="160">
        <v>1</v>
      </c>
      <c r="L172" s="161">
        <v>62920</v>
      </c>
      <c r="M172" s="231">
        <v>4404</v>
      </c>
      <c r="N172" s="231"/>
      <c r="O172" s="231"/>
      <c r="P172" s="231">
        <f>ROUND(V172*K172,2)</f>
        <v>67324</v>
      </c>
      <c r="Q172" s="231"/>
      <c r="R172" s="33"/>
      <c r="T172" s="162" t="s">
        <v>22</v>
      </c>
      <c r="U172" s="40" t="s">
        <v>44</v>
      </c>
      <c r="V172" s="108">
        <f>L172+M172</f>
        <v>67324</v>
      </c>
      <c r="W172" s="108">
        <f>ROUND(L172*K172,2)</f>
        <v>62920</v>
      </c>
      <c r="X172" s="108">
        <f>ROUND(M172*K172,2)</f>
        <v>4404</v>
      </c>
      <c r="Y172" s="163">
        <v>0</v>
      </c>
      <c r="Z172" s="163">
        <f>Y172*K172</f>
        <v>0</v>
      </c>
      <c r="AA172" s="163">
        <v>0</v>
      </c>
      <c r="AB172" s="163">
        <f>AA172*K172</f>
        <v>0</v>
      </c>
      <c r="AC172" s="163">
        <v>0</v>
      </c>
      <c r="AD172" s="164">
        <f>AC172*K172</f>
        <v>0</v>
      </c>
      <c r="AR172" s="17" t="s">
        <v>149</v>
      </c>
      <c r="AT172" s="17" t="s">
        <v>145</v>
      </c>
      <c r="AU172" s="17" t="s">
        <v>150</v>
      </c>
      <c r="AY172" s="17" t="s">
        <v>144</v>
      </c>
      <c r="BE172" s="165">
        <f>IF(U172="základní",P172,0)</f>
        <v>67324</v>
      </c>
      <c r="BF172" s="165">
        <f>IF(U172="snížená",P172,0)</f>
        <v>0</v>
      </c>
      <c r="BG172" s="165">
        <f>IF(U172="zákl. přenesená",P172,0)</f>
        <v>0</v>
      </c>
      <c r="BH172" s="165">
        <f>IF(U172="sníž. přenesená",P172,0)</f>
        <v>0</v>
      </c>
      <c r="BI172" s="165">
        <f>IF(U172="nulová",P172,0)</f>
        <v>0</v>
      </c>
      <c r="BJ172" s="17" t="s">
        <v>24</v>
      </c>
      <c r="BK172" s="165">
        <f>ROUND(V172*K172,2)</f>
        <v>67324</v>
      </c>
      <c r="BL172" s="17" t="s">
        <v>149</v>
      </c>
      <c r="BM172" s="17" t="s">
        <v>223</v>
      </c>
    </row>
    <row r="173" spans="2:65" s="1" customFormat="1" ht="114" customHeight="1">
      <c r="B173" s="31"/>
      <c r="C173" s="32"/>
      <c r="D173" s="32"/>
      <c r="E173" s="32"/>
      <c r="F173" s="232" t="s">
        <v>226</v>
      </c>
      <c r="G173" s="233"/>
      <c r="H173" s="233"/>
      <c r="I173" s="233"/>
      <c r="J173" s="32"/>
      <c r="K173" s="32"/>
      <c r="L173" s="32"/>
      <c r="M173" s="32"/>
      <c r="N173" s="32"/>
      <c r="O173" s="32"/>
      <c r="P173" s="32"/>
      <c r="Q173" s="32"/>
      <c r="R173" s="33"/>
      <c r="T173" s="130"/>
      <c r="U173" s="32"/>
      <c r="V173" s="32"/>
      <c r="W173" s="32"/>
      <c r="X173" s="32"/>
      <c r="Y173" s="32"/>
      <c r="Z173" s="32"/>
      <c r="AA173" s="32"/>
      <c r="AB173" s="32"/>
      <c r="AC173" s="32"/>
      <c r="AD173" s="74"/>
      <c r="AT173" s="17" t="s">
        <v>152</v>
      </c>
      <c r="AU173" s="17" t="s">
        <v>150</v>
      </c>
    </row>
    <row r="174" spans="2:65" s="1" customFormat="1" ht="44.25" customHeight="1">
      <c r="B174" s="31"/>
      <c r="C174" s="157" t="s">
        <v>227</v>
      </c>
      <c r="D174" s="157" t="s">
        <v>145</v>
      </c>
      <c r="E174" s="158" t="s">
        <v>228</v>
      </c>
      <c r="F174" s="230" t="s">
        <v>225</v>
      </c>
      <c r="G174" s="230"/>
      <c r="H174" s="230"/>
      <c r="I174" s="230"/>
      <c r="J174" s="159" t="s">
        <v>148</v>
      </c>
      <c r="K174" s="160">
        <v>1</v>
      </c>
      <c r="L174" s="161">
        <v>62920</v>
      </c>
      <c r="M174" s="231">
        <v>4404</v>
      </c>
      <c r="N174" s="231"/>
      <c r="O174" s="231"/>
      <c r="P174" s="231">
        <f>ROUND(V174*K174,2)</f>
        <v>67324</v>
      </c>
      <c r="Q174" s="231"/>
      <c r="R174" s="33"/>
      <c r="T174" s="162" t="s">
        <v>22</v>
      </c>
      <c r="U174" s="40" t="s">
        <v>44</v>
      </c>
      <c r="V174" s="108">
        <f>L174+M174</f>
        <v>67324</v>
      </c>
      <c r="W174" s="108">
        <f>ROUND(L174*K174,2)</f>
        <v>62920</v>
      </c>
      <c r="X174" s="108">
        <f>ROUND(M174*K174,2)</f>
        <v>4404</v>
      </c>
      <c r="Y174" s="163">
        <v>0</v>
      </c>
      <c r="Z174" s="163">
        <f>Y174*K174</f>
        <v>0</v>
      </c>
      <c r="AA174" s="163">
        <v>0</v>
      </c>
      <c r="AB174" s="163">
        <f>AA174*K174</f>
        <v>0</v>
      </c>
      <c r="AC174" s="163">
        <v>0</v>
      </c>
      <c r="AD174" s="164">
        <f>AC174*K174</f>
        <v>0</v>
      </c>
      <c r="AR174" s="17" t="s">
        <v>149</v>
      </c>
      <c r="AT174" s="17" t="s">
        <v>145</v>
      </c>
      <c r="AU174" s="17" t="s">
        <v>150</v>
      </c>
      <c r="AY174" s="17" t="s">
        <v>144</v>
      </c>
      <c r="BE174" s="165">
        <f>IF(U174="základní",P174,0)</f>
        <v>67324</v>
      </c>
      <c r="BF174" s="165">
        <f>IF(U174="snížená",P174,0)</f>
        <v>0</v>
      </c>
      <c r="BG174" s="165">
        <f>IF(U174="zákl. přenesená",P174,0)</f>
        <v>0</v>
      </c>
      <c r="BH174" s="165">
        <f>IF(U174="sníž. přenesená",P174,0)</f>
        <v>0</v>
      </c>
      <c r="BI174" s="165">
        <f>IF(U174="nulová",P174,0)</f>
        <v>0</v>
      </c>
      <c r="BJ174" s="17" t="s">
        <v>24</v>
      </c>
      <c r="BK174" s="165">
        <f>ROUND(V174*K174,2)</f>
        <v>67324</v>
      </c>
      <c r="BL174" s="17" t="s">
        <v>149</v>
      </c>
      <c r="BM174" s="17" t="s">
        <v>227</v>
      </c>
    </row>
    <row r="175" spans="2:65" s="1" customFormat="1" ht="114" customHeight="1">
      <c r="B175" s="31"/>
      <c r="C175" s="32"/>
      <c r="D175" s="32"/>
      <c r="E175" s="32"/>
      <c r="F175" s="232" t="s">
        <v>226</v>
      </c>
      <c r="G175" s="233"/>
      <c r="H175" s="233"/>
      <c r="I175" s="233"/>
      <c r="J175" s="32"/>
      <c r="K175" s="32"/>
      <c r="L175" s="32"/>
      <c r="M175" s="32"/>
      <c r="N175" s="32"/>
      <c r="O175" s="32"/>
      <c r="P175" s="32"/>
      <c r="Q175" s="32"/>
      <c r="R175" s="33"/>
      <c r="T175" s="130"/>
      <c r="U175" s="32"/>
      <c r="V175" s="32"/>
      <c r="W175" s="32"/>
      <c r="X175" s="32"/>
      <c r="Y175" s="32"/>
      <c r="Z175" s="32"/>
      <c r="AA175" s="32"/>
      <c r="AB175" s="32"/>
      <c r="AC175" s="32"/>
      <c r="AD175" s="74"/>
      <c r="AT175" s="17" t="s">
        <v>152</v>
      </c>
      <c r="AU175" s="17" t="s">
        <v>150</v>
      </c>
    </row>
    <row r="176" spans="2:65" s="1" customFormat="1" ht="44.25" customHeight="1">
      <c r="B176" s="31"/>
      <c r="C176" s="157" t="s">
        <v>229</v>
      </c>
      <c r="D176" s="157" t="s">
        <v>145</v>
      </c>
      <c r="E176" s="158" t="s">
        <v>230</v>
      </c>
      <c r="F176" s="230" t="s">
        <v>225</v>
      </c>
      <c r="G176" s="230"/>
      <c r="H176" s="230"/>
      <c r="I176" s="230"/>
      <c r="J176" s="159" t="s">
        <v>148</v>
      </c>
      <c r="K176" s="160">
        <v>1</v>
      </c>
      <c r="L176" s="161">
        <v>62920</v>
      </c>
      <c r="M176" s="231">
        <v>4404</v>
      </c>
      <c r="N176" s="231"/>
      <c r="O176" s="231"/>
      <c r="P176" s="231">
        <f>ROUND(V176*K176,2)</f>
        <v>67324</v>
      </c>
      <c r="Q176" s="231"/>
      <c r="R176" s="33"/>
      <c r="T176" s="162" t="s">
        <v>22</v>
      </c>
      <c r="U176" s="40" t="s">
        <v>44</v>
      </c>
      <c r="V176" s="108">
        <f>L176+M176</f>
        <v>67324</v>
      </c>
      <c r="W176" s="108">
        <f>ROUND(L176*K176,2)</f>
        <v>62920</v>
      </c>
      <c r="X176" s="108">
        <f>ROUND(M176*K176,2)</f>
        <v>4404</v>
      </c>
      <c r="Y176" s="163">
        <v>0</v>
      </c>
      <c r="Z176" s="163">
        <f>Y176*K176</f>
        <v>0</v>
      </c>
      <c r="AA176" s="163">
        <v>0</v>
      </c>
      <c r="AB176" s="163">
        <f>AA176*K176</f>
        <v>0</v>
      </c>
      <c r="AC176" s="163">
        <v>0</v>
      </c>
      <c r="AD176" s="164">
        <f>AC176*K176</f>
        <v>0</v>
      </c>
      <c r="AR176" s="17" t="s">
        <v>149</v>
      </c>
      <c r="AT176" s="17" t="s">
        <v>145</v>
      </c>
      <c r="AU176" s="17" t="s">
        <v>150</v>
      </c>
      <c r="AY176" s="17" t="s">
        <v>144</v>
      </c>
      <c r="BE176" s="165">
        <f>IF(U176="základní",P176,0)</f>
        <v>67324</v>
      </c>
      <c r="BF176" s="165">
        <f>IF(U176="snížená",P176,0)</f>
        <v>0</v>
      </c>
      <c r="BG176" s="165">
        <f>IF(U176="zákl. přenesená",P176,0)</f>
        <v>0</v>
      </c>
      <c r="BH176" s="165">
        <f>IF(U176="sníž. přenesená",P176,0)</f>
        <v>0</v>
      </c>
      <c r="BI176" s="165">
        <f>IF(U176="nulová",P176,0)</f>
        <v>0</v>
      </c>
      <c r="BJ176" s="17" t="s">
        <v>24</v>
      </c>
      <c r="BK176" s="165">
        <f>ROUND(V176*K176,2)</f>
        <v>67324</v>
      </c>
      <c r="BL176" s="17" t="s">
        <v>149</v>
      </c>
      <c r="BM176" s="17" t="s">
        <v>229</v>
      </c>
    </row>
    <row r="177" spans="2:65" s="1" customFormat="1" ht="114" customHeight="1">
      <c r="B177" s="31"/>
      <c r="C177" s="32"/>
      <c r="D177" s="32"/>
      <c r="E177" s="32"/>
      <c r="F177" s="232" t="s">
        <v>226</v>
      </c>
      <c r="G177" s="233"/>
      <c r="H177" s="233"/>
      <c r="I177" s="233"/>
      <c r="J177" s="32"/>
      <c r="K177" s="32"/>
      <c r="L177" s="32"/>
      <c r="M177" s="32"/>
      <c r="N177" s="32"/>
      <c r="O177" s="32"/>
      <c r="P177" s="32"/>
      <c r="Q177" s="32"/>
      <c r="R177" s="33"/>
      <c r="T177" s="130"/>
      <c r="U177" s="32"/>
      <c r="V177" s="32"/>
      <c r="W177" s="32"/>
      <c r="X177" s="32"/>
      <c r="Y177" s="32"/>
      <c r="Z177" s="32"/>
      <c r="AA177" s="32"/>
      <c r="AB177" s="32"/>
      <c r="AC177" s="32"/>
      <c r="AD177" s="74"/>
      <c r="AT177" s="17" t="s">
        <v>152</v>
      </c>
      <c r="AU177" s="17" t="s">
        <v>150</v>
      </c>
    </row>
    <row r="178" spans="2:65" s="1" customFormat="1" ht="44.25" customHeight="1">
      <c r="B178" s="31"/>
      <c r="C178" s="157" t="s">
        <v>231</v>
      </c>
      <c r="D178" s="157" t="s">
        <v>145</v>
      </c>
      <c r="E178" s="158" t="s">
        <v>232</v>
      </c>
      <c r="F178" s="230" t="s">
        <v>225</v>
      </c>
      <c r="G178" s="230"/>
      <c r="H178" s="230"/>
      <c r="I178" s="230"/>
      <c r="J178" s="159" t="s">
        <v>148</v>
      </c>
      <c r="K178" s="160">
        <v>1</v>
      </c>
      <c r="L178" s="161">
        <v>62920</v>
      </c>
      <c r="M178" s="231">
        <v>4404</v>
      </c>
      <c r="N178" s="231"/>
      <c r="O178" s="231"/>
      <c r="P178" s="231">
        <f>ROUND(V178*K178,2)</f>
        <v>67324</v>
      </c>
      <c r="Q178" s="231"/>
      <c r="R178" s="33"/>
      <c r="T178" s="162" t="s">
        <v>22</v>
      </c>
      <c r="U178" s="40" t="s">
        <v>44</v>
      </c>
      <c r="V178" s="108">
        <f>L178+M178</f>
        <v>67324</v>
      </c>
      <c r="W178" s="108">
        <f>ROUND(L178*K178,2)</f>
        <v>62920</v>
      </c>
      <c r="X178" s="108">
        <f>ROUND(M178*K178,2)</f>
        <v>4404</v>
      </c>
      <c r="Y178" s="163">
        <v>0</v>
      </c>
      <c r="Z178" s="163">
        <f>Y178*K178</f>
        <v>0</v>
      </c>
      <c r="AA178" s="163">
        <v>0</v>
      </c>
      <c r="AB178" s="163">
        <f>AA178*K178</f>
        <v>0</v>
      </c>
      <c r="AC178" s="163">
        <v>0</v>
      </c>
      <c r="AD178" s="164">
        <f>AC178*K178</f>
        <v>0</v>
      </c>
      <c r="AR178" s="17" t="s">
        <v>149</v>
      </c>
      <c r="AT178" s="17" t="s">
        <v>145</v>
      </c>
      <c r="AU178" s="17" t="s">
        <v>150</v>
      </c>
      <c r="AY178" s="17" t="s">
        <v>144</v>
      </c>
      <c r="BE178" s="165">
        <f>IF(U178="základní",P178,0)</f>
        <v>67324</v>
      </c>
      <c r="BF178" s="165">
        <f>IF(U178="snížená",P178,0)</f>
        <v>0</v>
      </c>
      <c r="BG178" s="165">
        <f>IF(U178="zákl. přenesená",P178,0)</f>
        <v>0</v>
      </c>
      <c r="BH178" s="165">
        <f>IF(U178="sníž. přenesená",P178,0)</f>
        <v>0</v>
      </c>
      <c r="BI178" s="165">
        <f>IF(U178="nulová",P178,0)</f>
        <v>0</v>
      </c>
      <c r="BJ178" s="17" t="s">
        <v>24</v>
      </c>
      <c r="BK178" s="165">
        <f>ROUND(V178*K178,2)</f>
        <v>67324</v>
      </c>
      <c r="BL178" s="17" t="s">
        <v>149</v>
      </c>
      <c r="BM178" s="17" t="s">
        <v>231</v>
      </c>
    </row>
    <row r="179" spans="2:65" s="1" customFormat="1" ht="114" customHeight="1">
      <c r="B179" s="31"/>
      <c r="C179" s="32"/>
      <c r="D179" s="32"/>
      <c r="E179" s="32"/>
      <c r="F179" s="232" t="s">
        <v>226</v>
      </c>
      <c r="G179" s="233"/>
      <c r="H179" s="233"/>
      <c r="I179" s="233"/>
      <c r="J179" s="32"/>
      <c r="K179" s="32"/>
      <c r="L179" s="32"/>
      <c r="M179" s="32"/>
      <c r="N179" s="32"/>
      <c r="O179" s="32"/>
      <c r="P179" s="32"/>
      <c r="Q179" s="32"/>
      <c r="R179" s="33"/>
      <c r="T179" s="130"/>
      <c r="U179" s="32"/>
      <c r="V179" s="32"/>
      <c r="W179" s="32"/>
      <c r="X179" s="32"/>
      <c r="Y179" s="32"/>
      <c r="Z179" s="32"/>
      <c r="AA179" s="32"/>
      <c r="AB179" s="32"/>
      <c r="AC179" s="32"/>
      <c r="AD179" s="74"/>
      <c r="AT179" s="17" t="s">
        <v>152</v>
      </c>
      <c r="AU179" s="17" t="s">
        <v>150</v>
      </c>
    </row>
    <row r="180" spans="2:65" s="1" customFormat="1" ht="44.25" customHeight="1">
      <c r="B180" s="31"/>
      <c r="C180" s="157" t="s">
        <v>233</v>
      </c>
      <c r="D180" s="157" t="s">
        <v>145</v>
      </c>
      <c r="E180" s="158" t="s">
        <v>234</v>
      </c>
      <c r="F180" s="230" t="s">
        <v>225</v>
      </c>
      <c r="G180" s="230"/>
      <c r="H180" s="230"/>
      <c r="I180" s="230"/>
      <c r="J180" s="159" t="s">
        <v>148</v>
      </c>
      <c r="K180" s="160">
        <v>1</v>
      </c>
      <c r="L180" s="161">
        <v>62920</v>
      </c>
      <c r="M180" s="231">
        <v>4404</v>
      </c>
      <c r="N180" s="231"/>
      <c r="O180" s="231"/>
      <c r="P180" s="231">
        <f>ROUND(V180*K180,2)</f>
        <v>67324</v>
      </c>
      <c r="Q180" s="231"/>
      <c r="R180" s="33"/>
      <c r="T180" s="162" t="s">
        <v>22</v>
      </c>
      <c r="U180" s="40" t="s">
        <v>44</v>
      </c>
      <c r="V180" s="108">
        <f>L180+M180</f>
        <v>67324</v>
      </c>
      <c r="W180" s="108">
        <f>ROUND(L180*K180,2)</f>
        <v>62920</v>
      </c>
      <c r="X180" s="108">
        <f>ROUND(M180*K180,2)</f>
        <v>4404</v>
      </c>
      <c r="Y180" s="163">
        <v>0</v>
      </c>
      <c r="Z180" s="163">
        <f>Y180*K180</f>
        <v>0</v>
      </c>
      <c r="AA180" s="163">
        <v>0</v>
      </c>
      <c r="AB180" s="163">
        <f>AA180*K180</f>
        <v>0</v>
      </c>
      <c r="AC180" s="163">
        <v>0</v>
      </c>
      <c r="AD180" s="164">
        <f>AC180*K180</f>
        <v>0</v>
      </c>
      <c r="AR180" s="17" t="s">
        <v>149</v>
      </c>
      <c r="AT180" s="17" t="s">
        <v>145</v>
      </c>
      <c r="AU180" s="17" t="s">
        <v>150</v>
      </c>
      <c r="AY180" s="17" t="s">
        <v>144</v>
      </c>
      <c r="BE180" s="165">
        <f>IF(U180="základní",P180,0)</f>
        <v>67324</v>
      </c>
      <c r="BF180" s="165">
        <f>IF(U180="snížená",P180,0)</f>
        <v>0</v>
      </c>
      <c r="BG180" s="165">
        <f>IF(U180="zákl. přenesená",P180,0)</f>
        <v>0</v>
      </c>
      <c r="BH180" s="165">
        <f>IF(U180="sníž. přenesená",P180,0)</f>
        <v>0</v>
      </c>
      <c r="BI180" s="165">
        <f>IF(U180="nulová",P180,0)</f>
        <v>0</v>
      </c>
      <c r="BJ180" s="17" t="s">
        <v>24</v>
      </c>
      <c r="BK180" s="165">
        <f>ROUND(V180*K180,2)</f>
        <v>67324</v>
      </c>
      <c r="BL180" s="17" t="s">
        <v>149</v>
      </c>
      <c r="BM180" s="17" t="s">
        <v>233</v>
      </c>
    </row>
    <row r="181" spans="2:65" s="1" customFormat="1" ht="114" customHeight="1">
      <c r="B181" s="31"/>
      <c r="C181" s="32"/>
      <c r="D181" s="32"/>
      <c r="E181" s="32"/>
      <c r="F181" s="232" t="s">
        <v>226</v>
      </c>
      <c r="G181" s="233"/>
      <c r="H181" s="233"/>
      <c r="I181" s="233"/>
      <c r="J181" s="32"/>
      <c r="K181" s="32"/>
      <c r="L181" s="32"/>
      <c r="M181" s="32"/>
      <c r="N181" s="32"/>
      <c r="O181" s="32"/>
      <c r="P181" s="32"/>
      <c r="Q181" s="32"/>
      <c r="R181" s="33"/>
      <c r="T181" s="130"/>
      <c r="U181" s="32"/>
      <c r="V181" s="32"/>
      <c r="W181" s="32"/>
      <c r="X181" s="32"/>
      <c r="Y181" s="32"/>
      <c r="Z181" s="32"/>
      <c r="AA181" s="32"/>
      <c r="AB181" s="32"/>
      <c r="AC181" s="32"/>
      <c r="AD181" s="74"/>
      <c r="AT181" s="17" t="s">
        <v>152</v>
      </c>
      <c r="AU181" s="17" t="s">
        <v>150</v>
      </c>
    </row>
    <row r="182" spans="2:65" s="1" customFormat="1" ht="44.25" customHeight="1">
      <c r="B182" s="31"/>
      <c r="C182" s="157" t="s">
        <v>235</v>
      </c>
      <c r="D182" s="157" t="s">
        <v>145</v>
      </c>
      <c r="E182" s="158" t="s">
        <v>236</v>
      </c>
      <c r="F182" s="230" t="s">
        <v>225</v>
      </c>
      <c r="G182" s="230"/>
      <c r="H182" s="230"/>
      <c r="I182" s="230"/>
      <c r="J182" s="159" t="s">
        <v>148</v>
      </c>
      <c r="K182" s="160">
        <v>1</v>
      </c>
      <c r="L182" s="161">
        <v>62920</v>
      </c>
      <c r="M182" s="231">
        <v>4404</v>
      </c>
      <c r="N182" s="231"/>
      <c r="O182" s="231"/>
      <c r="P182" s="231">
        <f>ROUND(V182*K182,2)</f>
        <v>67324</v>
      </c>
      <c r="Q182" s="231"/>
      <c r="R182" s="33"/>
      <c r="T182" s="162" t="s">
        <v>22</v>
      </c>
      <c r="U182" s="40" t="s">
        <v>44</v>
      </c>
      <c r="V182" s="108">
        <f>L182+M182</f>
        <v>67324</v>
      </c>
      <c r="W182" s="108">
        <f>ROUND(L182*K182,2)</f>
        <v>62920</v>
      </c>
      <c r="X182" s="108">
        <f>ROUND(M182*K182,2)</f>
        <v>4404</v>
      </c>
      <c r="Y182" s="163">
        <v>0</v>
      </c>
      <c r="Z182" s="163">
        <f>Y182*K182</f>
        <v>0</v>
      </c>
      <c r="AA182" s="163">
        <v>0</v>
      </c>
      <c r="AB182" s="163">
        <f>AA182*K182</f>
        <v>0</v>
      </c>
      <c r="AC182" s="163">
        <v>0</v>
      </c>
      <c r="AD182" s="164">
        <f>AC182*K182</f>
        <v>0</v>
      </c>
      <c r="AR182" s="17" t="s">
        <v>149</v>
      </c>
      <c r="AT182" s="17" t="s">
        <v>145</v>
      </c>
      <c r="AU182" s="17" t="s">
        <v>150</v>
      </c>
      <c r="AY182" s="17" t="s">
        <v>144</v>
      </c>
      <c r="BE182" s="165">
        <f>IF(U182="základní",P182,0)</f>
        <v>67324</v>
      </c>
      <c r="BF182" s="165">
        <f>IF(U182="snížená",P182,0)</f>
        <v>0</v>
      </c>
      <c r="BG182" s="165">
        <f>IF(U182="zákl. přenesená",P182,0)</f>
        <v>0</v>
      </c>
      <c r="BH182" s="165">
        <f>IF(U182="sníž. přenesená",P182,0)</f>
        <v>0</v>
      </c>
      <c r="BI182" s="165">
        <f>IF(U182="nulová",P182,0)</f>
        <v>0</v>
      </c>
      <c r="BJ182" s="17" t="s">
        <v>24</v>
      </c>
      <c r="BK182" s="165">
        <f>ROUND(V182*K182,2)</f>
        <v>67324</v>
      </c>
      <c r="BL182" s="17" t="s">
        <v>149</v>
      </c>
      <c r="BM182" s="17" t="s">
        <v>235</v>
      </c>
    </row>
    <row r="183" spans="2:65" s="1" customFormat="1" ht="114" customHeight="1">
      <c r="B183" s="31"/>
      <c r="C183" s="32"/>
      <c r="D183" s="32"/>
      <c r="E183" s="32"/>
      <c r="F183" s="232" t="s">
        <v>226</v>
      </c>
      <c r="G183" s="233"/>
      <c r="H183" s="233"/>
      <c r="I183" s="233"/>
      <c r="J183" s="32"/>
      <c r="K183" s="32"/>
      <c r="L183" s="32"/>
      <c r="M183" s="32"/>
      <c r="N183" s="32"/>
      <c r="O183" s="32"/>
      <c r="P183" s="32"/>
      <c r="Q183" s="32"/>
      <c r="R183" s="33"/>
      <c r="T183" s="130"/>
      <c r="U183" s="32"/>
      <c r="V183" s="32"/>
      <c r="W183" s="32"/>
      <c r="X183" s="32"/>
      <c r="Y183" s="32"/>
      <c r="Z183" s="32"/>
      <c r="AA183" s="32"/>
      <c r="AB183" s="32"/>
      <c r="AC183" s="32"/>
      <c r="AD183" s="74"/>
      <c r="AT183" s="17" t="s">
        <v>152</v>
      </c>
      <c r="AU183" s="17" t="s">
        <v>150</v>
      </c>
    </row>
    <row r="184" spans="2:65" s="1" customFormat="1" ht="44.25" customHeight="1">
      <c r="B184" s="31"/>
      <c r="C184" s="157" t="s">
        <v>237</v>
      </c>
      <c r="D184" s="157" t="s">
        <v>145</v>
      </c>
      <c r="E184" s="158" t="s">
        <v>238</v>
      </c>
      <c r="F184" s="230" t="s">
        <v>225</v>
      </c>
      <c r="G184" s="230"/>
      <c r="H184" s="230"/>
      <c r="I184" s="230"/>
      <c r="J184" s="159" t="s">
        <v>148</v>
      </c>
      <c r="K184" s="160">
        <v>1</v>
      </c>
      <c r="L184" s="161">
        <v>62920</v>
      </c>
      <c r="M184" s="231">
        <v>4404</v>
      </c>
      <c r="N184" s="231"/>
      <c r="O184" s="231"/>
      <c r="P184" s="231">
        <f>ROUND(V184*K184,2)</f>
        <v>67324</v>
      </c>
      <c r="Q184" s="231"/>
      <c r="R184" s="33"/>
      <c r="T184" s="162" t="s">
        <v>22</v>
      </c>
      <c r="U184" s="40" t="s">
        <v>44</v>
      </c>
      <c r="V184" s="108">
        <f>L184+M184</f>
        <v>67324</v>
      </c>
      <c r="W184" s="108">
        <f>ROUND(L184*K184,2)</f>
        <v>62920</v>
      </c>
      <c r="X184" s="108">
        <f>ROUND(M184*K184,2)</f>
        <v>4404</v>
      </c>
      <c r="Y184" s="163">
        <v>0</v>
      </c>
      <c r="Z184" s="163">
        <f>Y184*K184</f>
        <v>0</v>
      </c>
      <c r="AA184" s="163">
        <v>0</v>
      </c>
      <c r="AB184" s="163">
        <f>AA184*K184</f>
        <v>0</v>
      </c>
      <c r="AC184" s="163">
        <v>0</v>
      </c>
      <c r="AD184" s="164">
        <f>AC184*K184</f>
        <v>0</v>
      </c>
      <c r="AR184" s="17" t="s">
        <v>149</v>
      </c>
      <c r="AT184" s="17" t="s">
        <v>145</v>
      </c>
      <c r="AU184" s="17" t="s">
        <v>150</v>
      </c>
      <c r="AY184" s="17" t="s">
        <v>144</v>
      </c>
      <c r="BE184" s="165">
        <f>IF(U184="základní",P184,0)</f>
        <v>67324</v>
      </c>
      <c r="BF184" s="165">
        <f>IF(U184="snížená",P184,0)</f>
        <v>0</v>
      </c>
      <c r="BG184" s="165">
        <f>IF(U184="zákl. přenesená",P184,0)</f>
        <v>0</v>
      </c>
      <c r="BH184" s="165">
        <f>IF(U184="sníž. přenesená",P184,0)</f>
        <v>0</v>
      </c>
      <c r="BI184" s="165">
        <f>IF(U184="nulová",P184,0)</f>
        <v>0</v>
      </c>
      <c r="BJ184" s="17" t="s">
        <v>24</v>
      </c>
      <c r="BK184" s="165">
        <f>ROUND(V184*K184,2)</f>
        <v>67324</v>
      </c>
      <c r="BL184" s="17" t="s">
        <v>149</v>
      </c>
      <c r="BM184" s="17" t="s">
        <v>237</v>
      </c>
    </row>
    <row r="185" spans="2:65" s="1" customFormat="1" ht="114" customHeight="1">
      <c r="B185" s="31"/>
      <c r="C185" s="32"/>
      <c r="D185" s="32"/>
      <c r="E185" s="32"/>
      <c r="F185" s="232" t="s">
        <v>226</v>
      </c>
      <c r="G185" s="233"/>
      <c r="H185" s="233"/>
      <c r="I185" s="233"/>
      <c r="J185" s="32"/>
      <c r="K185" s="32"/>
      <c r="L185" s="32"/>
      <c r="M185" s="32"/>
      <c r="N185" s="32"/>
      <c r="O185" s="32"/>
      <c r="P185" s="32"/>
      <c r="Q185" s="32"/>
      <c r="R185" s="33"/>
      <c r="T185" s="130"/>
      <c r="U185" s="32"/>
      <c r="V185" s="32"/>
      <c r="W185" s="32"/>
      <c r="X185" s="32"/>
      <c r="Y185" s="32"/>
      <c r="Z185" s="32"/>
      <c r="AA185" s="32"/>
      <c r="AB185" s="32"/>
      <c r="AC185" s="32"/>
      <c r="AD185" s="74"/>
      <c r="AT185" s="17" t="s">
        <v>152</v>
      </c>
      <c r="AU185" s="17" t="s">
        <v>150</v>
      </c>
    </row>
    <row r="186" spans="2:65" s="1" customFormat="1" ht="44.25" customHeight="1">
      <c r="B186" s="31"/>
      <c r="C186" s="157" t="s">
        <v>239</v>
      </c>
      <c r="D186" s="157" t="s">
        <v>145</v>
      </c>
      <c r="E186" s="158" t="s">
        <v>240</v>
      </c>
      <c r="F186" s="230" t="s">
        <v>225</v>
      </c>
      <c r="G186" s="230"/>
      <c r="H186" s="230"/>
      <c r="I186" s="230"/>
      <c r="J186" s="159" t="s">
        <v>148</v>
      </c>
      <c r="K186" s="160">
        <v>1</v>
      </c>
      <c r="L186" s="161">
        <v>62920</v>
      </c>
      <c r="M186" s="231">
        <v>4404</v>
      </c>
      <c r="N186" s="231"/>
      <c r="O186" s="231"/>
      <c r="P186" s="231">
        <f>ROUND(V186*K186,2)</f>
        <v>67324</v>
      </c>
      <c r="Q186" s="231"/>
      <c r="R186" s="33"/>
      <c r="T186" s="162" t="s">
        <v>22</v>
      </c>
      <c r="U186" s="40" t="s">
        <v>44</v>
      </c>
      <c r="V186" s="108">
        <f>L186+M186</f>
        <v>67324</v>
      </c>
      <c r="W186" s="108">
        <f>ROUND(L186*K186,2)</f>
        <v>62920</v>
      </c>
      <c r="X186" s="108">
        <f>ROUND(M186*K186,2)</f>
        <v>4404</v>
      </c>
      <c r="Y186" s="163">
        <v>0</v>
      </c>
      <c r="Z186" s="163">
        <f>Y186*K186</f>
        <v>0</v>
      </c>
      <c r="AA186" s="163">
        <v>0</v>
      </c>
      <c r="AB186" s="163">
        <f>AA186*K186</f>
        <v>0</v>
      </c>
      <c r="AC186" s="163">
        <v>0</v>
      </c>
      <c r="AD186" s="164">
        <f>AC186*K186</f>
        <v>0</v>
      </c>
      <c r="AR186" s="17" t="s">
        <v>149</v>
      </c>
      <c r="AT186" s="17" t="s">
        <v>145</v>
      </c>
      <c r="AU186" s="17" t="s">
        <v>150</v>
      </c>
      <c r="AY186" s="17" t="s">
        <v>144</v>
      </c>
      <c r="BE186" s="165">
        <f>IF(U186="základní",P186,0)</f>
        <v>67324</v>
      </c>
      <c r="BF186" s="165">
        <f>IF(U186="snížená",P186,0)</f>
        <v>0</v>
      </c>
      <c r="BG186" s="165">
        <f>IF(U186="zákl. přenesená",P186,0)</f>
        <v>0</v>
      </c>
      <c r="BH186" s="165">
        <f>IF(U186="sníž. přenesená",P186,0)</f>
        <v>0</v>
      </c>
      <c r="BI186" s="165">
        <f>IF(U186="nulová",P186,0)</f>
        <v>0</v>
      </c>
      <c r="BJ186" s="17" t="s">
        <v>24</v>
      </c>
      <c r="BK186" s="165">
        <f>ROUND(V186*K186,2)</f>
        <v>67324</v>
      </c>
      <c r="BL186" s="17" t="s">
        <v>149</v>
      </c>
      <c r="BM186" s="17" t="s">
        <v>239</v>
      </c>
    </row>
    <row r="187" spans="2:65" s="1" customFormat="1" ht="114" customHeight="1">
      <c r="B187" s="31"/>
      <c r="C187" s="32"/>
      <c r="D187" s="32"/>
      <c r="E187" s="32"/>
      <c r="F187" s="232" t="s">
        <v>226</v>
      </c>
      <c r="G187" s="233"/>
      <c r="H187" s="233"/>
      <c r="I187" s="233"/>
      <c r="J187" s="32"/>
      <c r="K187" s="32"/>
      <c r="L187" s="32"/>
      <c r="M187" s="32"/>
      <c r="N187" s="32"/>
      <c r="O187" s="32"/>
      <c r="P187" s="32"/>
      <c r="Q187" s="32"/>
      <c r="R187" s="33"/>
      <c r="T187" s="130"/>
      <c r="U187" s="32"/>
      <c r="V187" s="32"/>
      <c r="W187" s="32"/>
      <c r="X187" s="32"/>
      <c r="Y187" s="32"/>
      <c r="Z187" s="32"/>
      <c r="AA187" s="32"/>
      <c r="AB187" s="32"/>
      <c r="AC187" s="32"/>
      <c r="AD187" s="74"/>
      <c r="AT187" s="17" t="s">
        <v>152</v>
      </c>
      <c r="AU187" s="17" t="s">
        <v>150</v>
      </c>
    </row>
    <row r="188" spans="2:65" s="1" customFormat="1" ht="44.25" customHeight="1">
      <c r="B188" s="31"/>
      <c r="C188" s="157" t="s">
        <v>241</v>
      </c>
      <c r="D188" s="157" t="s">
        <v>145</v>
      </c>
      <c r="E188" s="158" t="s">
        <v>242</v>
      </c>
      <c r="F188" s="230" t="s">
        <v>225</v>
      </c>
      <c r="G188" s="230"/>
      <c r="H188" s="230"/>
      <c r="I188" s="230"/>
      <c r="J188" s="159" t="s">
        <v>148</v>
      </c>
      <c r="K188" s="160">
        <v>1</v>
      </c>
      <c r="L188" s="161">
        <v>62920</v>
      </c>
      <c r="M188" s="231">
        <v>4404</v>
      </c>
      <c r="N188" s="231"/>
      <c r="O188" s="231"/>
      <c r="P188" s="231">
        <f>ROUND(V188*K188,2)</f>
        <v>67324</v>
      </c>
      <c r="Q188" s="231"/>
      <c r="R188" s="33"/>
      <c r="T188" s="162" t="s">
        <v>22</v>
      </c>
      <c r="U188" s="40" t="s">
        <v>44</v>
      </c>
      <c r="V188" s="108">
        <f>L188+M188</f>
        <v>67324</v>
      </c>
      <c r="W188" s="108">
        <f>ROUND(L188*K188,2)</f>
        <v>62920</v>
      </c>
      <c r="X188" s="108">
        <f>ROUND(M188*K188,2)</f>
        <v>4404</v>
      </c>
      <c r="Y188" s="163">
        <v>0</v>
      </c>
      <c r="Z188" s="163">
        <f>Y188*K188</f>
        <v>0</v>
      </c>
      <c r="AA188" s="163">
        <v>0</v>
      </c>
      <c r="AB188" s="163">
        <f>AA188*K188</f>
        <v>0</v>
      </c>
      <c r="AC188" s="163">
        <v>0</v>
      </c>
      <c r="AD188" s="164">
        <f>AC188*K188</f>
        <v>0</v>
      </c>
      <c r="AR188" s="17" t="s">
        <v>149</v>
      </c>
      <c r="AT188" s="17" t="s">
        <v>145</v>
      </c>
      <c r="AU188" s="17" t="s">
        <v>150</v>
      </c>
      <c r="AY188" s="17" t="s">
        <v>144</v>
      </c>
      <c r="BE188" s="165">
        <f>IF(U188="základní",P188,0)</f>
        <v>67324</v>
      </c>
      <c r="BF188" s="165">
        <f>IF(U188="snížená",P188,0)</f>
        <v>0</v>
      </c>
      <c r="BG188" s="165">
        <f>IF(U188="zákl. přenesená",P188,0)</f>
        <v>0</v>
      </c>
      <c r="BH188" s="165">
        <f>IF(U188="sníž. přenesená",P188,0)</f>
        <v>0</v>
      </c>
      <c r="BI188" s="165">
        <f>IF(U188="nulová",P188,0)</f>
        <v>0</v>
      </c>
      <c r="BJ188" s="17" t="s">
        <v>24</v>
      </c>
      <c r="BK188" s="165">
        <f>ROUND(V188*K188,2)</f>
        <v>67324</v>
      </c>
      <c r="BL188" s="17" t="s">
        <v>149</v>
      </c>
      <c r="BM188" s="17" t="s">
        <v>241</v>
      </c>
    </row>
    <row r="189" spans="2:65" s="1" customFormat="1" ht="114" customHeight="1">
      <c r="B189" s="31"/>
      <c r="C189" s="32"/>
      <c r="D189" s="32"/>
      <c r="E189" s="32"/>
      <c r="F189" s="232" t="s">
        <v>226</v>
      </c>
      <c r="G189" s="233"/>
      <c r="H189" s="233"/>
      <c r="I189" s="233"/>
      <c r="J189" s="32"/>
      <c r="K189" s="32"/>
      <c r="L189" s="32"/>
      <c r="M189" s="32"/>
      <c r="N189" s="32"/>
      <c r="O189" s="32"/>
      <c r="P189" s="32"/>
      <c r="Q189" s="32"/>
      <c r="R189" s="33"/>
      <c r="T189" s="130"/>
      <c r="U189" s="32"/>
      <c r="V189" s="32"/>
      <c r="W189" s="32"/>
      <c r="X189" s="32"/>
      <c r="Y189" s="32"/>
      <c r="Z189" s="32"/>
      <c r="AA189" s="32"/>
      <c r="AB189" s="32"/>
      <c r="AC189" s="32"/>
      <c r="AD189" s="74"/>
      <c r="AT189" s="17" t="s">
        <v>152</v>
      </c>
      <c r="AU189" s="17" t="s">
        <v>150</v>
      </c>
    </row>
    <row r="190" spans="2:65" s="1" customFormat="1" ht="22.5" customHeight="1">
      <c r="B190" s="31"/>
      <c r="C190" s="157" t="s">
        <v>243</v>
      </c>
      <c r="D190" s="157" t="s">
        <v>145</v>
      </c>
      <c r="E190" s="158" t="s">
        <v>244</v>
      </c>
      <c r="F190" s="230" t="s">
        <v>245</v>
      </c>
      <c r="G190" s="230"/>
      <c r="H190" s="230"/>
      <c r="I190" s="230"/>
      <c r="J190" s="159" t="s">
        <v>148</v>
      </c>
      <c r="K190" s="160">
        <v>9</v>
      </c>
      <c r="L190" s="161">
        <v>310</v>
      </c>
      <c r="M190" s="231">
        <v>68</v>
      </c>
      <c r="N190" s="231"/>
      <c r="O190" s="231"/>
      <c r="P190" s="231">
        <f>ROUND(V190*K190,2)</f>
        <v>3402</v>
      </c>
      <c r="Q190" s="231"/>
      <c r="R190" s="33"/>
      <c r="T190" s="162" t="s">
        <v>22</v>
      </c>
      <c r="U190" s="40" t="s">
        <v>44</v>
      </c>
      <c r="V190" s="108">
        <f>L190+M190</f>
        <v>378</v>
      </c>
      <c r="W190" s="108">
        <f>ROUND(L190*K190,2)</f>
        <v>2790</v>
      </c>
      <c r="X190" s="108">
        <f>ROUND(M190*K190,2)</f>
        <v>612</v>
      </c>
      <c r="Y190" s="163">
        <v>0</v>
      </c>
      <c r="Z190" s="163">
        <f>Y190*K190</f>
        <v>0</v>
      </c>
      <c r="AA190" s="163">
        <v>0</v>
      </c>
      <c r="AB190" s="163">
        <f>AA190*K190</f>
        <v>0</v>
      </c>
      <c r="AC190" s="163">
        <v>0</v>
      </c>
      <c r="AD190" s="164">
        <f>AC190*K190</f>
        <v>0</v>
      </c>
      <c r="AR190" s="17" t="s">
        <v>149</v>
      </c>
      <c r="AT190" s="17" t="s">
        <v>145</v>
      </c>
      <c r="AU190" s="17" t="s">
        <v>150</v>
      </c>
      <c r="AY190" s="17" t="s">
        <v>144</v>
      </c>
      <c r="BE190" s="165">
        <f>IF(U190="základní",P190,0)</f>
        <v>3402</v>
      </c>
      <c r="BF190" s="165">
        <f>IF(U190="snížená",P190,0)</f>
        <v>0</v>
      </c>
      <c r="BG190" s="165">
        <f>IF(U190="zákl. přenesená",P190,0)</f>
        <v>0</v>
      </c>
      <c r="BH190" s="165">
        <f>IF(U190="sníž. přenesená",P190,0)</f>
        <v>0</v>
      </c>
      <c r="BI190" s="165">
        <f>IF(U190="nulová",P190,0)</f>
        <v>0</v>
      </c>
      <c r="BJ190" s="17" t="s">
        <v>24</v>
      </c>
      <c r="BK190" s="165">
        <f>ROUND(V190*K190,2)</f>
        <v>3402</v>
      </c>
      <c r="BL190" s="17" t="s">
        <v>149</v>
      </c>
      <c r="BM190" s="17" t="s">
        <v>243</v>
      </c>
    </row>
    <row r="191" spans="2:65" s="1" customFormat="1" ht="42" customHeight="1">
      <c r="B191" s="31"/>
      <c r="C191" s="32"/>
      <c r="D191" s="32"/>
      <c r="E191" s="32"/>
      <c r="F191" s="232" t="s">
        <v>246</v>
      </c>
      <c r="G191" s="233"/>
      <c r="H191" s="233"/>
      <c r="I191" s="233"/>
      <c r="J191" s="32"/>
      <c r="K191" s="32"/>
      <c r="L191" s="32"/>
      <c r="M191" s="32"/>
      <c r="N191" s="32"/>
      <c r="O191" s="32"/>
      <c r="P191" s="32"/>
      <c r="Q191" s="32"/>
      <c r="R191" s="33"/>
      <c r="T191" s="130"/>
      <c r="U191" s="32"/>
      <c r="V191" s="32"/>
      <c r="W191" s="32"/>
      <c r="X191" s="32"/>
      <c r="Y191" s="32"/>
      <c r="Z191" s="32"/>
      <c r="AA191" s="32"/>
      <c r="AB191" s="32"/>
      <c r="AC191" s="32"/>
      <c r="AD191" s="74"/>
      <c r="AT191" s="17" t="s">
        <v>152</v>
      </c>
      <c r="AU191" s="17" t="s">
        <v>150</v>
      </c>
    </row>
    <row r="192" spans="2:65" s="1" customFormat="1" ht="44.25" customHeight="1">
      <c r="B192" s="31"/>
      <c r="C192" s="157" t="s">
        <v>247</v>
      </c>
      <c r="D192" s="157" t="s">
        <v>145</v>
      </c>
      <c r="E192" s="158" t="s">
        <v>248</v>
      </c>
      <c r="F192" s="230" t="s">
        <v>249</v>
      </c>
      <c r="G192" s="230"/>
      <c r="H192" s="230"/>
      <c r="I192" s="230"/>
      <c r="J192" s="159" t="s">
        <v>148</v>
      </c>
      <c r="K192" s="160">
        <v>1</v>
      </c>
      <c r="L192" s="161">
        <v>4730</v>
      </c>
      <c r="M192" s="231">
        <v>757</v>
      </c>
      <c r="N192" s="231"/>
      <c r="O192" s="231"/>
      <c r="P192" s="231">
        <f>ROUND(V192*K192,2)</f>
        <v>5487</v>
      </c>
      <c r="Q192" s="231"/>
      <c r="R192" s="33"/>
      <c r="T192" s="162" t="s">
        <v>22</v>
      </c>
      <c r="U192" s="40" t="s">
        <v>44</v>
      </c>
      <c r="V192" s="108">
        <f>L192+M192</f>
        <v>5487</v>
      </c>
      <c r="W192" s="108">
        <f>ROUND(L192*K192,2)</f>
        <v>4730</v>
      </c>
      <c r="X192" s="108">
        <f>ROUND(M192*K192,2)</f>
        <v>757</v>
      </c>
      <c r="Y192" s="163">
        <v>0</v>
      </c>
      <c r="Z192" s="163">
        <f>Y192*K192</f>
        <v>0</v>
      </c>
      <c r="AA192" s="163">
        <v>0</v>
      </c>
      <c r="AB192" s="163">
        <f>AA192*K192</f>
        <v>0</v>
      </c>
      <c r="AC192" s="163">
        <v>0</v>
      </c>
      <c r="AD192" s="164">
        <f>AC192*K192</f>
        <v>0</v>
      </c>
      <c r="AR192" s="17" t="s">
        <v>149</v>
      </c>
      <c r="AT192" s="17" t="s">
        <v>145</v>
      </c>
      <c r="AU192" s="17" t="s">
        <v>150</v>
      </c>
      <c r="AY192" s="17" t="s">
        <v>144</v>
      </c>
      <c r="BE192" s="165">
        <f>IF(U192="základní",P192,0)</f>
        <v>5487</v>
      </c>
      <c r="BF192" s="165">
        <f>IF(U192="snížená",P192,0)</f>
        <v>0</v>
      </c>
      <c r="BG192" s="165">
        <f>IF(U192="zákl. přenesená",P192,0)</f>
        <v>0</v>
      </c>
      <c r="BH192" s="165">
        <f>IF(U192="sníž. přenesená",P192,0)</f>
        <v>0</v>
      </c>
      <c r="BI192" s="165">
        <f>IF(U192="nulová",P192,0)</f>
        <v>0</v>
      </c>
      <c r="BJ192" s="17" t="s">
        <v>24</v>
      </c>
      <c r="BK192" s="165">
        <f>ROUND(V192*K192,2)</f>
        <v>5487</v>
      </c>
      <c r="BL192" s="17" t="s">
        <v>149</v>
      </c>
      <c r="BM192" s="17" t="s">
        <v>247</v>
      </c>
    </row>
    <row r="193" spans="2:65" s="1" customFormat="1" ht="90" customHeight="1">
      <c r="B193" s="31"/>
      <c r="C193" s="32"/>
      <c r="D193" s="32"/>
      <c r="E193" s="32"/>
      <c r="F193" s="232" t="s">
        <v>250</v>
      </c>
      <c r="G193" s="233"/>
      <c r="H193" s="233"/>
      <c r="I193" s="233"/>
      <c r="J193" s="32"/>
      <c r="K193" s="32"/>
      <c r="L193" s="32"/>
      <c r="M193" s="32"/>
      <c r="N193" s="32"/>
      <c r="O193" s="32"/>
      <c r="P193" s="32"/>
      <c r="Q193" s="32"/>
      <c r="R193" s="33"/>
      <c r="T193" s="130"/>
      <c r="U193" s="32"/>
      <c r="V193" s="32"/>
      <c r="W193" s="32"/>
      <c r="X193" s="32"/>
      <c r="Y193" s="32"/>
      <c r="Z193" s="32"/>
      <c r="AA193" s="32"/>
      <c r="AB193" s="32"/>
      <c r="AC193" s="32"/>
      <c r="AD193" s="74"/>
      <c r="AT193" s="17" t="s">
        <v>152</v>
      </c>
      <c r="AU193" s="17" t="s">
        <v>150</v>
      </c>
    </row>
    <row r="194" spans="2:65" s="1" customFormat="1" ht="44.25" customHeight="1">
      <c r="B194" s="31"/>
      <c r="C194" s="157" t="s">
        <v>251</v>
      </c>
      <c r="D194" s="157" t="s">
        <v>145</v>
      </c>
      <c r="E194" s="158" t="s">
        <v>252</v>
      </c>
      <c r="F194" s="230" t="s">
        <v>253</v>
      </c>
      <c r="G194" s="230"/>
      <c r="H194" s="230"/>
      <c r="I194" s="230"/>
      <c r="J194" s="159" t="s">
        <v>148</v>
      </c>
      <c r="K194" s="160">
        <v>2</v>
      </c>
      <c r="L194" s="161">
        <v>3960</v>
      </c>
      <c r="M194" s="231">
        <v>634</v>
      </c>
      <c r="N194" s="231"/>
      <c r="O194" s="231"/>
      <c r="P194" s="231">
        <f>ROUND(V194*K194,2)</f>
        <v>9188</v>
      </c>
      <c r="Q194" s="231"/>
      <c r="R194" s="33"/>
      <c r="T194" s="162" t="s">
        <v>22</v>
      </c>
      <c r="U194" s="40" t="s">
        <v>44</v>
      </c>
      <c r="V194" s="108">
        <f>L194+M194</f>
        <v>4594</v>
      </c>
      <c r="W194" s="108">
        <f>ROUND(L194*K194,2)</f>
        <v>7920</v>
      </c>
      <c r="X194" s="108">
        <f>ROUND(M194*K194,2)</f>
        <v>1268</v>
      </c>
      <c r="Y194" s="163">
        <v>0</v>
      </c>
      <c r="Z194" s="163">
        <f>Y194*K194</f>
        <v>0</v>
      </c>
      <c r="AA194" s="163">
        <v>0</v>
      </c>
      <c r="AB194" s="163">
        <f>AA194*K194</f>
        <v>0</v>
      </c>
      <c r="AC194" s="163">
        <v>0</v>
      </c>
      <c r="AD194" s="164">
        <f>AC194*K194</f>
        <v>0</v>
      </c>
      <c r="AR194" s="17" t="s">
        <v>149</v>
      </c>
      <c r="AT194" s="17" t="s">
        <v>145</v>
      </c>
      <c r="AU194" s="17" t="s">
        <v>150</v>
      </c>
      <c r="AY194" s="17" t="s">
        <v>144</v>
      </c>
      <c r="BE194" s="165">
        <f>IF(U194="základní",P194,0)</f>
        <v>9188</v>
      </c>
      <c r="BF194" s="165">
        <f>IF(U194="snížená",P194,0)</f>
        <v>0</v>
      </c>
      <c r="BG194" s="165">
        <f>IF(U194="zákl. přenesená",P194,0)</f>
        <v>0</v>
      </c>
      <c r="BH194" s="165">
        <f>IF(U194="sníž. přenesená",P194,0)</f>
        <v>0</v>
      </c>
      <c r="BI194" s="165">
        <f>IF(U194="nulová",P194,0)</f>
        <v>0</v>
      </c>
      <c r="BJ194" s="17" t="s">
        <v>24</v>
      </c>
      <c r="BK194" s="165">
        <f>ROUND(V194*K194,2)</f>
        <v>9188</v>
      </c>
      <c r="BL194" s="17" t="s">
        <v>149</v>
      </c>
      <c r="BM194" s="17" t="s">
        <v>251</v>
      </c>
    </row>
    <row r="195" spans="2:65" s="1" customFormat="1" ht="90" customHeight="1">
      <c r="B195" s="31"/>
      <c r="C195" s="32"/>
      <c r="D195" s="32"/>
      <c r="E195" s="32"/>
      <c r="F195" s="232" t="s">
        <v>254</v>
      </c>
      <c r="G195" s="233"/>
      <c r="H195" s="233"/>
      <c r="I195" s="233"/>
      <c r="J195" s="32"/>
      <c r="K195" s="32"/>
      <c r="L195" s="32"/>
      <c r="M195" s="32"/>
      <c r="N195" s="32"/>
      <c r="O195" s="32"/>
      <c r="P195" s="32"/>
      <c r="Q195" s="32"/>
      <c r="R195" s="33"/>
      <c r="T195" s="130"/>
      <c r="U195" s="32"/>
      <c r="V195" s="32"/>
      <c r="W195" s="32"/>
      <c r="X195" s="32"/>
      <c r="Y195" s="32"/>
      <c r="Z195" s="32"/>
      <c r="AA195" s="32"/>
      <c r="AB195" s="32"/>
      <c r="AC195" s="32"/>
      <c r="AD195" s="74"/>
      <c r="AT195" s="17" t="s">
        <v>152</v>
      </c>
      <c r="AU195" s="17" t="s">
        <v>150</v>
      </c>
    </row>
    <row r="196" spans="2:65" s="1" customFormat="1" ht="44.25" customHeight="1">
      <c r="B196" s="31"/>
      <c r="C196" s="157" t="s">
        <v>255</v>
      </c>
      <c r="D196" s="157" t="s">
        <v>145</v>
      </c>
      <c r="E196" s="158" t="s">
        <v>256</v>
      </c>
      <c r="F196" s="230" t="s">
        <v>257</v>
      </c>
      <c r="G196" s="230"/>
      <c r="H196" s="230"/>
      <c r="I196" s="230"/>
      <c r="J196" s="159" t="s">
        <v>148</v>
      </c>
      <c r="K196" s="160">
        <v>1</v>
      </c>
      <c r="L196" s="161">
        <v>3960</v>
      </c>
      <c r="M196" s="231">
        <v>634</v>
      </c>
      <c r="N196" s="231"/>
      <c r="O196" s="231"/>
      <c r="P196" s="231">
        <f>ROUND(V196*K196,2)</f>
        <v>4594</v>
      </c>
      <c r="Q196" s="231"/>
      <c r="R196" s="33"/>
      <c r="T196" s="162" t="s">
        <v>22</v>
      </c>
      <c r="U196" s="40" t="s">
        <v>44</v>
      </c>
      <c r="V196" s="108">
        <f>L196+M196</f>
        <v>4594</v>
      </c>
      <c r="W196" s="108">
        <f>ROUND(L196*K196,2)</f>
        <v>3960</v>
      </c>
      <c r="X196" s="108">
        <f>ROUND(M196*K196,2)</f>
        <v>634</v>
      </c>
      <c r="Y196" s="163">
        <v>0</v>
      </c>
      <c r="Z196" s="163">
        <f>Y196*K196</f>
        <v>0</v>
      </c>
      <c r="AA196" s="163">
        <v>0</v>
      </c>
      <c r="AB196" s="163">
        <f>AA196*K196</f>
        <v>0</v>
      </c>
      <c r="AC196" s="163">
        <v>0</v>
      </c>
      <c r="AD196" s="164">
        <f>AC196*K196</f>
        <v>0</v>
      </c>
      <c r="AR196" s="17" t="s">
        <v>149</v>
      </c>
      <c r="AT196" s="17" t="s">
        <v>145</v>
      </c>
      <c r="AU196" s="17" t="s">
        <v>150</v>
      </c>
      <c r="AY196" s="17" t="s">
        <v>144</v>
      </c>
      <c r="BE196" s="165">
        <f>IF(U196="základní",P196,0)</f>
        <v>4594</v>
      </c>
      <c r="BF196" s="165">
        <f>IF(U196="snížená",P196,0)</f>
        <v>0</v>
      </c>
      <c r="BG196" s="165">
        <f>IF(U196="zákl. přenesená",P196,0)</f>
        <v>0</v>
      </c>
      <c r="BH196" s="165">
        <f>IF(U196="sníž. přenesená",P196,0)</f>
        <v>0</v>
      </c>
      <c r="BI196" s="165">
        <f>IF(U196="nulová",P196,0)</f>
        <v>0</v>
      </c>
      <c r="BJ196" s="17" t="s">
        <v>24</v>
      </c>
      <c r="BK196" s="165">
        <f>ROUND(V196*K196,2)</f>
        <v>4594</v>
      </c>
      <c r="BL196" s="17" t="s">
        <v>149</v>
      </c>
      <c r="BM196" s="17" t="s">
        <v>255</v>
      </c>
    </row>
    <row r="197" spans="2:65" s="1" customFormat="1" ht="90" customHeight="1">
      <c r="B197" s="31"/>
      <c r="C197" s="32"/>
      <c r="D197" s="32"/>
      <c r="E197" s="32"/>
      <c r="F197" s="232" t="s">
        <v>258</v>
      </c>
      <c r="G197" s="233"/>
      <c r="H197" s="233"/>
      <c r="I197" s="233"/>
      <c r="J197" s="32"/>
      <c r="K197" s="32"/>
      <c r="L197" s="32"/>
      <c r="M197" s="32"/>
      <c r="N197" s="32"/>
      <c r="O197" s="32"/>
      <c r="P197" s="32"/>
      <c r="Q197" s="32"/>
      <c r="R197" s="33"/>
      <c r="T197" s="130"/>
      <c r="U197" s="32"/>
      <c r="V197" s="32"/>
      <c r="W197" s="32"/>
      <c r="X197" s="32"/>
      <c r="Y197" s="32"/>
      <c r="Z197" s="32"/>
      <c r="AA197" s="32"/>
      <c r="AB197" s="32"/>
      <c r="AC197" s="32"/>
      <c r="AD197" s="74"/>
      <c r="AT197" s="17" t="s">
        <v>152</v>
      </c>
      <c r="AU197" s="17" t="s">
        <v>150</v>
      </c>
    </row>
    <row r="198" spans="2:65" s="1" customFormat="1" ht="22.5" customHeight="1">
      <c r="B198" s="31"/>
      <c r="C198" s="157" t="s">
        <v>259</v>
      </c>
      <c r="D198" s="157" t="s">
        <v>145</v>
      </c>
      <c r="E198" s="158" t="s">
        <v>260</v>
      </c>
      <c r="F198" s="230" t="s">
        <v>261</v>
      </c>
      <c r="G198" s="230"/>
      <c r="H198" s="230"/>
      <c r="I198" s="230"/>
      <c r="J198" s="159" t="s">
        <v>148</v>
      </c>
      <c r="K198" s="160">
        <v>9</v>
      </c>
      <c r="L198" s="161">
        <v>2278</v>
      </c>
      <c r="M198" s="231">
        <v>364</v>
      </c>
      <c r="N198" s="231"/>
      <c r="O198" s="231"/>
      <c r="P198" s="231">
        <f>ROUND(V198*K198,2)</f>
        <v>23778</v>
      </c>
      <c r="Q198" s="231"/>
      <c r="R198" s="33"/>
      <c r="T198" s="162" t="s">
        <v>22</v>
      </c>
      <c r="U198" s="40" t="s">
        <v>44</v>
      </c>
      <c r="V198" s="108">
        <f>L198+M198</f>
        <v>2642</v>
      </c>
      <c r="W198" s="108">
        <f>ROUND(L198*K198,2)</f>
        <v>20502</v>
      </c>
      <c r="X198" s="108">
        <f>ROUND(M198*K198,2)</f>
        <v>3276</v>
      </c>
      <c r="Y198" s="163">
        <v>0</v>
      </c>
      <c r="Z198" s="163">
        <f>Y198*K198</f>
        <v>0</v>
      </c>
      <c r="AA198" s="163">
        <v>0</v>
      </c>
      <c r="AB198" s="163">
        <f>AA198*K198</f>
        <v>0</v>
      </c>
      <c r="AC198" s="163">
        <v>0</v>
      </c>
      <c r="AD198" s="164">
        <f>AC198*K198</f>
        <v>0</v>
      </c>
      <c r="AR198" s="17" t="s">
        <v>149</v>
      </c>
      <c r="AT198" s="17" t="s">
        <v>145</v>
      </c>
      <c r="AU198" s="17" t="s">
        <v>150</v>
      </c>
      <c r="AY198" s="17" t="s">
        <v>144</v>
      </c>
      <c r="BE198" s="165">
        <f>IF(U198="základní",P198,0)</f>
        <v>23778</v>
      </c>
      <c r="BF198" s="165">
        <f>IF(U198="snížená",P198,0)</f>
        <v>0</v>
      </c>
      <c r="BG198" s="165">
        <f>IF(U198="zákl. přenesená",P198,0)</f>
        <v>0</v>
      </c>
      <c r="BH198" s="165">
        <f>IF(U198="sníž. přenesená",P198,0)</f>
        <v>0</v>
      </c>
      <c r="BI198" s="165">
        <f>IF(U198="nulová",P198,0)</f>
        <v>0</v>
      </c>
      <c r="BJ198" s="17" t="s">
        <v>24</v>
      </c>
      <c r="BK198" s="165">
        <f>ROUND(V198*K198,2)</f>
        <v>23778</v>
      </c>
      <c r="BL198" s="17" t="s">
        <v>149</v>
      </c>
      <c r="BM198" s="17" t="s">
        <v>259</v>
      </c>
    </row>
    <row r="199" spans="2:65" s="1" customFormat="1" ht="66" customHeight="1">
      <c r="B199" s="31"/>
      <c r="C199" s="32"/>
      <c r="D199" s="32"/>
      <c r="E199" s="32"/>
      <c r="F199" s="232" t="s">
        <v>262</v>
      </c>
      <c r="G199" s="233"/>
      <c r="H199" s="233"/>
      <c r="I199" s="233"/>
      <c r="J199" s="32"/>
      <c r="K199" s="32"/>
      <c r="L199" s="32"/>
      <c r="M199" s="32"/>
      <c r="N199" s="32"/>
      <c r="O199" s="32"/>
      <c r="P199" s="32"/>
      <c r="Q199" s="32"/>
      <c r="R199" s="33"/>
      <c r="T199" s="130"/>
      <c r="U199" s="32"/>
      <c r="V199" s="32"/>
      <c r="W199" s="32"/>
      <c r="X199" s="32"/>
      <c r="Y199" s="32"/>
      <c r="Z199" s="32"/>
      <c r="AA199" s="32"/>
      <c r="AB199" s="32"/>
      <c r="AC199" s="32"/>
      <c r="AD199" s="74"/>
      <c r="AT199" s="17" t="s">
        <v>152</v>
      </c>
      <c r="AU199" s="17" t="s">
        <v>150</v>
      </c>
    </row>
    <row r="200" spans="2:65" s="1" customFormat="1" ht="44.25" customHeight="1">
      <c r="B200" s="31"/>
      <c r="C200" s="157" t="s">
        <v>263</v>
      </c>
      <c r="D200" s="157" t="s">
        <v>145</v>
      </c>
      <c r="E200" s="158" t="s">
        <v>264</v>
      </c>
      <c r="F200" s="230" t="s">
        <v>265</v>
      </c>
      <c r="G200" s="230"/>
      <c r="H200" s="230"/>
      <c r="I200" s="230"/>
      <c r="J200" s="159" t="s">
        <v>148</v>
      </c>
      <c r="K200" s="160">
        <v>4</v>
      </c>
      <c r="L200" s="161">
        <v>1452</v>
      </c>
      <c r="M200" s="231">
        <v>276</v>
      </c>
      <c r="N200" s="231"/>
      <c r="O200" s="231"/>
      <c r="P200" s="231">
        <f>ROUND(V200*K200,2)</f>
        <v>6912</v>
      </c>
      <c r="Q200" s="231"/>
      <c r="R200" s="33"/>
      <c r="T200" s="162" t="s">
        <v>22</v>
      </c>
      <c r="U200" s="40" t="s">
        <v>44</v>
      </c>
      <c r="V200" s="108">
        <f>L200+M200</f>
        <v>1728</v>
      </c>
      <c r="W200" s="108">
        <f>ROUND(L200*K200,2)</f>
        <v>5808</v>
      </c>
      <c r="X200" s="108">
        <f>ROUND(M200*K200,2)</f>
        <v>1104</v>
      </c>
      <c r="Y200" s="163">
        <v>0</v>
      </c>
      <c r="Z200" s="163">
        <f>Y200*K200</f>
        <v>0</v>
      </c>
      <c r="AA200" s="163">
        <v>0</v>
      </c>
      <c r="AB200" s="163">
        <f>AA200*K200</f>
        <v>0</v>
      </c>
      <c r="AC200" s="163">
        <v>0</v>
      </c>
      <c r="AD200" s="164">
        <f>AC200*K200</f>
        <v>0</v>
      </c>
      <c r="AR200" s="17" t="s">
        <v>149</v>
      </c>
      <c r="AT200" s="17" t="s">
        <v>145</v>
      </c>
      <c r="AU200" s="17" t="s">
        <v>150</v>
      </c>
      <c r="AY200" s="17" t="s">
        <v>144</v>
      </c>
      <c r="BE200" s="165">
        <f>IF(U200="základní",P200,0)</f>
        <v>6912</v>
      </c>
      <c r="BF200" s="165">
        <f>IF(U200="snížená",P200,0)</f>
        <v>0</v>
      </c>
      <c r="BG200" s="165">
        <f>IF(U200="zákl. přenesená",P200,0)</f>
        <v>0</v>
      </c>
      <c r="BH200" s="165">
        <f>IF(U200="sníž. přenesená",P200,0)</f>
        <v>0</v>
      </c>
      <c r="BI200" s="165">
        <f>IF(U200="nulová",P200,0)</f>
        <v>0</v>
      </c>
      <c r="BJ200" s="17" t="s">
        <v>24</v>
      </c>
      <c r="BK200" s="165">
        <f>ROUND(V200*K200,2)</f>
        <v>6912</v>
      </c>
      <c r="BL200" s="17" t="s">
        <v>149</v>
      </c>
      <c r="BM200" s="17" t="s">
        <v>263</v>
      </c>
    </row>
    <row r="201" spans="2:65" s="1" customFormat="1" ht="42" customHeight="1">
      <c r="B201" s="31"/>
      <c r="C201" s="32"/>
      <c r="D201" s="32"/>
      <c r="E201" s="32"/>
      <c r="F201" s="232" t="s">
        <v>265</v>
      </c>
      <c r="G201" s="233"/>
      <c r="H201" s="233"/>
      <c r="I201" s="233"/>
      <c r="J201" s="32"/>
      <c r="K201" s="32"/>
      <c r="L201" s="32"/>
      <c r="M201" s="32"/>
      <c r="N201" s="32"/>
      <c r="O201" s="32"/>
      <c r="P201" s="32"/>
      <c r="Q201" s="32"/>
      <c r="R201" s="33"/>
      <c r="T201" s="130"/>
      <c r="U201" s="32"/>
      <c r="V201" s="32"/>
      <c r="W201" s="32"/>
      <c r="X201" s="32"/>
      <c r="Y201" s="32"/>
      <c r="Z201" s="32"/>
      <c r="AA201" s="32"/>
      <c r="AB201" s="32"/>
      <c r="AC201" s="32"/>
      <c r="AD201" s="74"/>
      <c r="AT201" s="17" t="s">
        <v>152</v>
      </c>
      <c r="AU201" s="17" t="s">
        <v>150</v>
      </c>
    </row>
    <row r="202" spans="2:65" s="1" customFormat="1" ht="44.25" customHeight="1">
      <c r="B202" s="31"/>
      <c r="C202" s="157" t="s">
        <v>266</v>
      </c>
      <c r="D202" s="157" t="s">
        <v>145</v>
      </c>
      <c r="E202" s="158" t="s">
        <v>267</v>
      </c>
      <c r="F202" s="230" t="s">
        <v>193</v>
      </c>
      <c r="G202" s="230"/>
      <c r="H202" s="230"/>
      <c r="I202" s="230"/>
      <c r="J202" s="159" t="s">
        <v>194</v>
      </c>
      <c r="K202" s="160">
        <v>50</v>
      </c>
      <c r="L202" s="161">
        <v>429</v>
      </c>
      <c r="M202" s="231">
        <v>94</v>
      </c>
      <c r="N202" s="231"/>
      <c r="O202" s="231"/>
      <c r="P202" s="231">
        <f>ROUND(V202*K202,2)</f>
        <v>26150</v>
      </c>
      <c r="Q202" s="231"/>
      <c r="R202" s="33"/>
      <c r="T202" s="162" t="s">
        <v>22</v>
      </c>
      <c r="U202" s="40" t="s">
        <v>44</v>
      </c>
      <c r="V202" s="108">
        <f>L202+M202</f>
        <v>523</v>
      </c>
      <c r="W202" s="108">
        <f>ROUND(L202*K202,2)</f>
        <v>21450</v>
      </c>
      <c r="X202" s="108">
        <f>ROUND(M202*K202,2)</f>
        <v>4700</v>
      </c>
      <c r="Y202" s="163">
        <v>0</v>
      </c>
      <c r="Z202" s="163">
        <f>Y202*K202</f>
        <v>0</v>
      </c>
      <c r="AA202" s="163">
        <v>0</v>
      </c>
      <c r="AB202" s="163">
        <f>AA202*K202</f>
        <v>0</v>
      </c>
      <c r="AC202" s="163">
        <v>0</v>
      </c>
      <c r="AD202" s="164">
        <f>AC202*K202</f>
        <v>0</v>
      </c>
      <c r="AR202" s="17" t="s">
        <v>149</v>
      </c>
      <c r="AT202" s="17" t="s">
        <v>145</v>
      </c>
      <c r="AU202" s="17" t="s">
        <v>150</v>
      </c>
      <c r="AY202" s="17" t="s">
        <v>144</v>
      </c>
      <c r="BE202" s="165">
        <f>IF(U202="základní",P202,0)</f>
        <v>26150</v>
      </c>
      <c r="BF202" s="165">
        <f>IF(U202="snížená",P202,0)</f>
        <v>0</v>
      </c>
      <c r="BG202" s="165">
        <f>IF(U202="zákl. přenesená",P202,0)</f>
        <v>0</v>
      </c>
      <c r="BH202" s="165">
        <f>IF(U202="sníž. přenesená",P202,0)</f>
        <v>0</v>
      </c>
      <c r="BI202" s="165">
        <f>IF(U202="nulová",P202,0)</f>
        <v>0</v>
      </c>
      <c r="BJ202" s="17" t="s">
        <v>24</v>
      </c>
      <c r="BK202" s="165">
        <f>ROUND(V202*K202,2)</f>
        <v>26150</v>
      </c>
      <c r="BL202" s="17" t="s">
        <v>149</v>
      </c>
      <c r="BM202" s="17" t="s">
        <v>266</v>
      </c>
    </row>
    <row r="203" spans="2:65" s="1" customFormat="1" ht="30" customHeight="1">
      <c r="B203" s="31"/>
      <c r="C203" s="32"/>
      <c r="D203" s="32"/>
      <c r="E203" s="32"/>
      <c r="F203" s="232" t="s">
        <v>193</v>
      </c>
      <c r="G203" s="233"/>
      <c r="H203" s="233"/>
      <c r="I203" s="233"/>
      <c r="J203" s="32"/>
      <c r="K203" s="32"/>
      <c r="L203" s="32"/>
      <c r="M203" s="32"/>
      <c r="N203" s="32"/>
      <c r="O203" s="32"/>
      <c r="P203" s="32"/>
      <c r="Q203" s="32"/>
      <c r="R203" s="33"/>
      <c r="T203" s="130"/>
      <c r="U203" s="32"/>
      <c r="V203" s="32"/>
      <c r="W203" s="32"/>
      <c r="X203" s="32"/>
      <c r="Y203" s="32"/>
      <c r="Z203" s="32"/>
      <c r="AA203" s="32"/>
      <c r="AB203" s="32"/>
      <c r="AC203" s="32"/>
      <c r="AD203" s="74"/>
      <c r="AT203" s="17" t="s">
        <v>152</v>
      </c>
      <c r="AU203" s="17" t="s">
        <v>150</v>
      </c>
    </row>
    <row r="204" spans="2:65" s="1" customFormat="1" ht="44.25" customHeight="1">
      <c r="B204" s="31"/>
      <c r="C204" s="157" t="s">
        <v>268</v>
      </c>
      <c r="D204" s="157" t="s">
        <v>145</v>
      </c>
      <c r="E204" s="158" t="s">
        <v>269</v>
      </c>
      <c r="F204" s="230" t="s">
        <v>196</v>
      </c>
      <c r="G204" s="230"/>
      <c r="H204" s="230"/>
      <c r="I204" s="230"/>
      <c r="J204" s="159" t="s">
        <v>197</v>
      </c>
      <c r="K204" s="160">
        <v>130</v>
      </c>
      <c r="L204" s="161">
        <v>418</v>
      </c>
      <c r="M204" s="231">
        <v>92</v>
      </c>
      <c r="N204" s="231"/>
      <c r="O204" s="231"/>
      <c r="P204" s="231">
        <f>ROUND(V204*K204,2)</f>
        <v>66300</v>
      </c>
      <c r="Q204" s="231"/>
      <c r="R204" s="33"/>
      <c r="T204" s="162" t="s">
        <v>22</v>
      </c>
      <c r="U204" s="40" t="s">
        <v>44</v>
      </c>
      <c r="V204" s="108">
        <f>L204+M204</f>
        <v>510</v>
      </c>
      <c r="W204" s="108">
        <f>ROUND(L204*K204,2)</f>
        <v>54340</v>
      </c>
      <c r="X204" s="108">
        <f>ROUND(M204*K204,2)</f>
        <v>11960</v>
      </c>
      <c r="Y204" s="163">
        <v>0</v>
      </c>
      <c r="Z204" s="163">
        <f>Y204*K204</f>
        <v>0</v>
      </c>
      <c r="AA204" s="163">
        <v>0</v>
      </c>
      <c r="AB204" s="163">
        <f>AA204*K204</f>
        <v>0</v>
      </c>
      <c r="AC204" s="163">
        <v>0</v>
      </c>
      <c r="AD204" s="164">
        <f>AC204*K204</f>
        <v>0</v>
      </c>
      <c r="AR204" s="17" t="s">
        <v>149</v>
      </c>
      <c r="AT204" s="17" t="s">
        <v>145</v>
      </c>
      <c r="AU204" s="17" t="s">
        <v>150</v>
      </c>
      <c r="AY204" s="17" t="s">
        <v>144</v>
      </c>
      <c r="BE204" s="165">
        <f>IF(U204="základní",P204,0)</f>
        <v>66300</v>
      </c>
      <c r="BF204" s="165">
        <f>IF(U204="snížená",P204,0)</f>
        <v>0</v>
      </c>
      <c r="BG204" s="165">
        <f>IF(U204="zákl. přenesená",P204,0)</f>
        <v>0</v>
      </c>
      <c r="BH204" s="165">
        <f>IF(U204="sníž. přenesená",P204,0)</f>
        <v>0</v>
      </c>
      <c r="BI204" s="165">
        <f>IF(U204="nulová",P204,0)</f>
        <v>0</v>
      </c>
      <c r="BJ204" s="17" t="s">
        <v>24</v>
      </c>
      <c r="BK204" s="165">
        <f>ROUND(V204*K204,2)</f>
        <v>66300</v>
      </c>
      <c r="BL204" s="17" t="s">
        <v>149</v>
      </c>
      <c r="BM204" s="17" t="s">
        <v>268</v>
      </c>
    </row>
    <row r="205" spans="2:65" s="1" customFormat="1" ht="30" customHeight="1">
      <c r="B205" s="31"/>
      <c r="C205" s="32"/>
      <c r="D205" s="32"/>
      <c r="E205" s="32"/>
      <c r="F205" s="232" t="s">
        <v>196</v>
      </c>
      <c r="G205" s="233"/>
      <c r="H205" s="233"/>
      <c r="I205" s="233"/>
      <c r="J205" s="32"/>
      <c r="K205" s="32"/>
      <c r="L205" s="32"/>
      <c r="M205" s="32"/>
      <c r="N205" s="32"/>
      <c r="O205" s="32"/>
      <c r="P205" s="32"/>
      <c r="Q205" s="32"/>
      <c r="R205" s="33"/>
      <c r="T205" s="130"/>
      <c r="U205" s="32"/>
      <c r="V205" s="32"/>
      <c r="W205" s="32"/>
      <c r="X205" s="32"/>
      <c r="Y205" s="32"/>
      <c r="Z205" s="32"/>
      <c r="AA205" s="32"/>
      <c r="AB205" s="32"/>
      <c r="AC205" s="32"/>
      <c r="AD205" s="74"/>
      <c r="AT205" s="17" t="s">
        <v>152</v>
      </c>
      <c r="AU205" s="17" t="s">
        <v>150</v>
      </c>
    </row>
    <row r="206" spans="2:65" s="1" customFormat="1" ht="44.25" customHeight="1">
      <c r="B206" s="31"/>
      <c r="C206" s="157" t="s">
        <v>270</v>
      </c>
      <c r="D206" s="157" t="s">
        <v>145</v>
      </c>
      <c r="E206" s="158" t="s">
        <v>271</v>
      </c>
      <c r="F206" s="230" t="s">
        <v>199</v>
      </c>
      <c r="G206" s="230"/>
      <c r="H206" s="230"/>
      <c r="I206" s="230"/>
      <c r="J206" s="159" t="s">
        <v>194</v>
      </c>
      <c r="K206" s="160">
        <v>80</v>
      </c>
      <c r="L206" s="161">
        <v>462</v>
      </c>
      <c r="M206" s="231">
        <v>102</v>
      </c>
      <c r="N206" s="231"/>
      <c r="O206" s="231"/>
      <c r="P206" s="231">
        <f>ROUND(V206*K206,2)</f>
        <v>45120</v>
      </c>
      <c r="Q206" s="231"/>
      <c r="R206" s="33"/>
      <c r="T206" s="162" t="s">
        <v>22</v>
      </c>
      <c r="U206" s="40" t="s">
        <v>44</v>
      </c>
      <c r="V206" s="108">
        <f>L206+M206</f>
        <v>564</v>
      </c>
      <c r="W206" s="108">
        <f>ROUND(L206*K206,2)</f>
        <v>36960</v>
      </c>
      <c r="X206" s="108">
        <f>ROUND(M206*K206,2)</f>
        <v>8160</v>
      </c>
      <c r="Y206" s="163">
        <v>0</v>
      </c>
      <c r="Z206" s="163">
        <f>Y206*K206</f>
        <v>0</v>
      </c>
      <c r="AA206" s="163">
        <v>0</v>
      </c>
      <c r="AB206" s="163">
        <f>AA206*K206</f>
        <v>0</v>
      </c>
      <c r="AC206" s="163">
        <v>0</v>
      </c>
      <c r="AD206" s="164">
        <f>AC206*K206</f>
        <v>0</v>
      </c>
      <c r="AR206" s="17" t="s">
        <v>149</v>
      </c>
      <c r="AT206" s="17" t="s">
        <v>145</v>
      </c>
      <c r="AU206" s="17" t="s">
        <v>150</v>
      </c>
      <c r="AY206" s="17" t="s">
        <v>144</v>
      </c>
      <c r="BE206" s="165">
        <f>IF(U206="základní",P206,0)</f>
        <v>45120</v>
      </c>
      <c r="BF206" s="165">
        <f>IF(U206="snížená",P206,0)</f>
        <v>0</v>
      </c>
      <c r="BG206" s="165">
        <f>IF(U206="zákl. přenesená",P206,0)</f>
        <v>0</v>
      </c>
      <c r="BH206" s="165">
        <f>IF(U206="sníž. přenesená",P206,0)</f>
        <v>0</v>
      </c>
      <c r="BI206" s="165">
        <f>IF(U206="nulová",P206,0)</f>
        <v>0</v>
      </c>
      <c r="BJ206" s="17" t="s">
        <v>24</v>
      </c>
      <c r="BK206" s="165">
        <f>ROUND(V206*K206,2)</f>
        <v>45120</v>
      </c>
      <c r="BL206" s="17" t="s">
        <v>149</v>
      </c>
      <c r="BM206" s="17" t="s">
        <v>270</v>
      </c>
    </row>
    <row r="207" spans="2:65" s="1" customFormat="1" ht="30" customHeight="1">
      <c r="B207" s="31"/>
      <c r="C207" s="32"/>
      <c r="D207" s="32"/>
      <c r="E207" s="32"/>
      <c r="F207" s="232" t="s">
        <v>199</v>
      </c>
      <c r="G207" s="233"/>
      <c r="H207" s="233"/>
      <c r="I207" s="233"/>
      <c r="J207" s="32"/>
      <c r="K207" s="32"/>
      <c r="L207" s="32"/>
      <c r="M207" s="32"/>
      <c r="N207" s="32"/>
      <c r="O207" s="32"/>
      <c r="P207" s="32"/>
      <c r="Q207" s="32"/>
      <c r="R207" s="33"/>
      <c r="T207" s="130"/>
      <c r="U207" s="32"/>
      <c r="V207" s="32"/>
      <c r="W207" s="32"/>
      <c r="X207" s="32"/>
      <c r="Y207" s="32"/>
      <c r="Z207" s="32"/>
      <c r="AA207" s="32"/>
      <c r="AB207" s="32"/>
      <c r="AC207" s="32"/>
      <c r="AD207" s="74"/>
      <c r="AT207" s="17" t="s">
        <v>152</v>
      </c>
      <c r="AU207" s="17" t="s">
        <v>150</v>
      </c>
    </row>
    <row r="208" spans="2:65" s="1" customFormat="1" ht="57" customHeight="1">
      <c r="B208" s="31"/>
      <c r="C208" s="157" t="s">
        <v>272</v>
      </c>
      <c r="D208" s="157" t="s">
        <v>145</v>
      </c>
      <c r="E208" s="158" t="s">
        <v>273</v>
      </c>
      <c r="F208" s="230" t="s">
        <v>203</v>
      </c>
      <c r="G208" s="230"/>
      <c r="H208" s="230"/>
      <c r="I208" s="230"/>
      <c r="J208" s="159" t="s">
        <v>194</v>
      </c>
      <c r="K208" s="160">
        <v>10</v>
      </c>
      <c r="L208" s="161">
        <v>506</v>
      </c>
      <c r="M208" s="231">
        <v>111</v>
      </c>
      <c r="N208" s="231"/>
      <c r="O208" s="231"/>
      <c r="P208" s="231">
        <f>ROUND(V208*K208,2)</f>
        <v>6170</v>
      </c>
      <c r="Q208" s="231"/>
      <c r="R208" s="33"/>
      <c r="T208" s="162" t="s">
        <v>22</v>
      </c>
      <c r="U208" s="40" t="s">
        <v>44</v>
      </c>
      <c r="V208" s="108">
        <f>L208+M208</f>
        <v>617</v>
      </c>
      <c r="W208" s="108">
        <f>ROUND(L208*K208,2)</f>
        <v>5060</v>
      </c>
      <c r="X208" s="108">
        <f>ROUND(M208*K208,2)</f>
        <v>1110</v>
      </c>
      <c r="Y208" s="163">
        <v>0</v>
      </c>
      <c r="Z208" s="163">
        <f>Y208*K208</f>
        <v>0</v>
      </c>
      <c r="AA208" s="163">
        <v>0</v>
      </c>
      <c r="AB208" s="163">
        <f>AA208*K208</f>
        <v>0</v>
      </c>
      <c r="AC208" s="163">
        <v>0</v>
      </c>
      <c r="AD208" s="164">
        <f>AC208*K208</f>
        <v>0</v>
      </c>
      <c r="AR208" s="17" t="s">
        <v>149</v>
      </c>
      <c r="AT208" s="17" t="s">
        <v>145</v>
      </c>
      <c r="AU208" s="17" t="s">
        <v>150</v>
      </c>
      <c r="AY208" s="17" t="s">
        <v>144</v>
      </c>
      <c r="BE208" s="165">
        <f>IF(U208="základní",P208,0)</f>
        <v>6170</v>
      </c>
      <c r="BF208" s="165">
        <f>IF(U208="snížená",P208,0)</f>
        <v>0</v>
      </c>
      <c r="BG208" s="165">
        <f>IF(U208="zákl. přenesená",P208,0)</f>
        <v>0</v>
      </c>
      <c r="BH208" s="165">
        <f>IF(U208="sníž. přenesená",P208,0)</f>
        <v>0</v>
      </c>
      <c r="BI208" s="165">
        <f>IF(U208="nulová",P208,0)</f>
        <v>0</v>
      </c>
      <c r="BJ208" s="17" t="s">
        <v>24</v>
      </c>
      <c r="BK208" s="165">
        <f>ROUND(V208*K208,2)</f>
        <v>6170</v>
      </c>
      <c r="BL208" s="17" t="s">
        <v>149</v>
      </c>
      <c r="BM208" s="17" t="s">
        <v>272</v>
      </c>
    </row>
    <row r="209" spans="2:65" s="1" customFormat="1" ht="42" customHeight="1">
      <c r="B209" s="31"/>
      <c r="C209" s="32"/>
      <c r="D209" s="32"/>
      <c r="E209" s="32"/>
      <c r="F209" s="232" t="s">
        <v>203</v>
      </c>
      <c r="G209" s="233"/>
      <c r="H209" s="233"/>
      <c r="I209" s="233"/>
      <c r="J209" s="32"/>
      <c r="K209" s="32"/>
      <c r="L209" s="32"/>
      <c r="M209" s="32"/>
      <c r="N209" s="32"/>
      <c r="O209" s="32"/>
      <c r="P209" s="32"/>
      <c r="Q209" s="32"/>
      <c r="R209" s="33"/>
      <c r="T209" s="130"/>
      <c r="U209" s="32"/>
      <c r="V209" s="32"/>
      <c r="W209" s="32"/>
      <c r="X209" s="32"/>
      <c r="Y209" s="32"/>
      <c r="Z209" s="32"/>
      <c r="AA209" s="32"/>
      <c r="AB209" s="32"/>
      <c r="AC209" s="32"/>
      <c r="AD209" s="74"/>
      <c r="AT209" s="17" t="s">
        <v>152</v>
      </c>
      <c r="AU209" s="17" t="s">
        <v>150</v>
      </c>
    </row>
    <row r="210" spans="2:65" s="1" customFormat="1" ht="31.5" customHeight="1">
      <c r="B210" s="31"/>
      <c r="C210" s="157" t="s">
        <v>274</v>
      </c>
      <c r="D210" s="157" t="s">
        <v>145</v>
      </c>
      <c r="E210" s="158" t="s">
        <v>275</v>
      </c>
      <c r="F210" s="230" t="s">
        <v>206</v>
      </c>
      <c r="G210" s="230"/>
      <c r="H210" s="230"/>
      <c r="I210" s="230"/>
      <c r="J210" s="159" t="s">
        <v>207</v>
      </c>
      <c r="K210" s="160">
        <v>200</v>
      </c>
      <c r="L210" s="161">
        <v>116</v>
      </c>
      <c r="M210" s="231">
        <v>25</v>
      </c>
      <c r="N210" s="231"/>
      <c r="O210" s="231"/>
      <c r="P210" s="231">
        <f>ROUND(V210*K210,2)</f>
        <v>28200</v>
      </c>
      <c r="Q210" s="231"/>
      <c r="R210" s="33"/>
      <c r="T210" s="162" t="s">
        <v>22</v>
      </c>
      <c r="U210" s="40" t="s">
        <v>44</v>
      </c>
      <c r="V210" s="108">
        <f>L210+M210</f>
        <v>141</v>
      </c>
      <c r="W210" s="108">
        <f>ROUND(L210*K210,2)</f>
        <v>23200</v>
      </c>
      <c r="X210" s="108">
        <f>ROUND(M210*K210,2)</f>
        <v>5000</v>
      </c>
      <c r="Y210" s="163">
        <v>0</v>
      </c>
      <c r="Z210" s="163">
        <f>Y210*K210</f>
        <v>0</v>
      </c>
      <c r="AA210" s="163">
        <v>0</v>
      </c>
      <c r="AB210" s="163">
        <f>AA210*K210</f>
        <v>0</v>
      </c>
      <c r="AC210" s="163">
        <v>0</v>
      </c>
      <c r="AD210" s="164">
        <f>AC210*K210</f>
        <v>0</v>
      </c>
      <c r="AR210" s="17" t="s">
        <v>149</v>
      </c>
      <c r="AT210" s="17" t="s">
        <v>145</v>
      </c>
      <c r="AU210" s="17" t="s">
        <v>150</v>
      </c>
      <c r="AY210" s="17" t="s">
        <v>144</v>
      </c>
      <c r="BE210" s="165">
        <f>IF(U210="základní",P210,0)</f>
        <v>28200</v>
      </c>
      <c r="BF210" s="165">
        <f>IF(U210="snížená",P210,0)</f>
        <v>0</v>
      </c>
      <c r="BG210" s="165">
        <f>IF(U210="zákl. přenesená",P210,0)</f>
        <v>0</v>
      </c>
      <c r="BH210" s="165">
        <f>IF(U210="sníž. přenesená",P210,0)</f>
        <v>0</v>
      </c>
      <c r="BI210" s="165">
        <f>IF(U210="nulová",P210,0)</f>
        <v>0</v>
      </c>
      <c r="BJ210" s="17" t="s">
        <v>24</v>
      </c>
      <c r="BK210" s="165">
        <f>ROUND(V210*K210,2)</f>
        <v>28200</v>
      </c>
      <c r="BL210" s="17" t="s">
        <v>149</v>
      </c>
      <c r="BM210" s="17" t="s">
        <v>274</v>
      </c>
    </row>
    <row r="211" spans="2:65" s="1" customFormat="1" ht="54" customHeight="1">
      <c r="B211" s="31"/>
      <c r="C211" s="32"/>
      <c r="D211" s="32"/>
      <c r="E211" s="32"/>
      <c r="F211" s="232" t="s">
        <v>208</v>
      </c>
      <c r="G211" s="233"/>
      <c r="H211" s="233"/>
      <c r="I211" s="233"/>
      <c r="J211" s="32"/>
      <c r="K211" s="32"/>
      <c r="L211" s="32"/>
      <c r="M211" s="32"/>
      <c r="N211" s="32"/>
      <c r="O211" s="32"/>
      <c r="P211" s="32"/>
      <c r="Q211" s="32"/>
      <c r="R211" s="33"/>
      <c r="T211" s="130"/>
      <c r="U211" s="32"/>
      <c r="V211" s="32"/>
      <c r="W211" s="32"/>
      <c r="X211" s="32"/>
      <c r="Y211" s="32"/>
      <c r="Z211" s="32"/>
      <c r="AA211" s="32"/>
      <c r="AB211" s="32"/>
      <c r="AC211" s="32"/>
      <c r="AD211" s="74"/>
      <c r="AT211" s="17" t="s">
        <v>152</v>
      </c>
      <c r="AU211" s="17" t="s">
        <v>150</v>
      </c>
    </row>
    <row r="212" spans="2:65" s="9" customFormat="1" ht="22.35" customHeight="1">
      <c r="B212" s="145"/>
      <c r="C212" s="146"/>
      <c r="D212" s="156" t="s">
        <v>116</v>
      </c>
      <c r="E212" s="156"/>
      <c r="F212" s="156"/>
      <c r="G212" s="156"/>
      <c r="H212" s="156"/>
      <c r="I212" s="156"/>
      <c r="J212" s="156"/>
      <c r="K212" s="156"/>
      <c r="L212" s="156"/>
      <c r="M212" s="239">
        <f>BK212</f>
        <v>236846</v>
      </c>
      <c r="N212" s="240"/>
      <c r="O212" s="240"/>
      <c r="P212" s="240"/>
      <c r="Q212" s="240"/>
      <c r="R212" s="148"/>
      <c r="T212" s="149"/>
      <c r="U212" s="146"/>
      <c r="V212" s="146"/>
      <c r="W212" s="150">
        <f>SUM(W213:W288)</f>
        <v>199571</v>
      </c>
      <c r="X212" s="150">
        <f>SUM(X213:X288)</f>
        <v>37275</v>
      </c>
      <c r="Y212" s="146"/>
      <c r="Z212" s="151">
        <f>SUM(Z213:Z288)</f>
        <v>0</v>
      </c>
      <c r="AA212" s="146"/>
      <c r="AB212" s="151">
        <f>SUM(AB213:AB288)</f>
        <v>0</v>
      </c>
      <c r="AC212" s="146"/>
      <c r="AD212" s="152">
        <f>SUM(AD213:AD288)</f>
        <v>0</v>
      </c>
      <c r="AR212" s="153" t="s">
        <v>24</v>
      </c>
      <c r="AT212" s="154" t="s">
        <v>80</v>
      </c>
      <c r="AU212" s="154" t="s">
        <v>99</v>
      </c>
      <c r="AY212" s="153" t="s">
        <v>144</v>
      </c>
      <c r="BK212" s="155">
        <f>SUM(BK213:BK288)</f>
        <v>236846</v>
      </c>
    </row>
    <row r="213" spans="2:65" s="1" customFormat="1" ht="31.5" customHeight="1">
      <c r="B213" s="31"/>
      <c r="C213" s="157" t="s">
        <v>276</v>
      </c>
      <c r="D213" s="157" t="s">
        <v>145</v>
      </c>
      <c r="E213" s="158" t="s">
        <v>277</v>
      </c>
      <c r="F213" s="230" t="s">
        <v>278</v>
      </c>
      <c r="G213" s="230"/>
      <c r="H213" s="230"/>
      <c r="I213" s="230"/>
      <c r="J213" s="159" t="s">
        <v>148</v>
      </c>
      <c r="K213" s="160">
        <v>1</v>
      </c>
      <c r="L213" s="161">
        <v>3524</v>
      </c>
      <c r="M213" s="231">
        <v>564</v>
      </c>
      <c r="N213" s="231"/>
      <c r="O213" s="231"/>
      <c r="P213" s="231">
        <f>ROUND(V213*K213,2)</f>
        <v>4088</v>
      </c>
      <c r="Q213" s="231"/>
      <c r="R213" s="33"/>
      <c r="T213" s="162" t="s">
        <v>22</v>
      </c>
      <c r="U213" s="40" t="s">
        <v>44</v>
      </c>
      <c r="V213" s="108">
        <f>L213+M213</f>
        <v>4088</v>
      </c>
      <c r="W213" s="108">
        <f>ROUND(L213*K213,2)</f>
        <v>3524</v>
      </c>
      <c r="X213" s="108">
        <f>ROUND(M213*K213,2)</f>
        <v>564</v>
      </c>
      <c r="Y213" s="163">
        <v>0</v>
      </c>
      <c r="Z213" s="163">
        <f>Y213*K213</f>
        <v>0</v>
      </c>
      <c r="AA213" s="163">
        <v>0</v>
      </c>
      <c r="AB213" s="163">
        <f>AA213*K213</f>
        <v>0</v>
      </c>
      <c r="AC213" s="163">
        <v>0</v>
      </c>
      <c r="AD213" s="164">
        <f>AC213*K213</f>
        <v>0</v>
      </c>
      <c r="AR213" s="17" t="s">
        <v>149</v>
      </c>
      <c r="AT213" s="17" t="s">
        <v>145</v>
      </c>
      <c r="AU213" s="17" t="s">
        <v>150</v>
      </c>
      <c r="AY213" s="17" t="s">
        <v>144</v>
      </c>
      <c r="BE213" s="165">
        <f>IF(U213="základní",P213,0)</f>
        <v>4088</v>
      </c>
      <c r="BF213" s="165">
        <f>IF(U213="snížená",P213,0)</f>
        <v>0</v>
      </c>
      <c r="BG213" s="165">
        <f>IF(U213="zákl. přenesená",P213,0)</f>
        <v>0</v>
      </c>
      <c r="BH213" s="165">
        <f>IF(U213="sníž. přenesená",P213,0)</f>
        <v>0</v>
      </c>
      <c r="BI213" s="165">
        <f>IF(U213="nulová",P213,0)</f>
        <v>0</v>
      </c>
      <c r="BJ213" s="17" t="s">
        <v>24</v>
      </c>
      <c r="BK213" s="165">
        <f>ROUND(V213*K213,2)</f>
        <v>4088</v>
      </c>
      <c r="BL213" s="17" t="s">
        <v>149</v>
      </c>
      <c r="BM213" s="17" t="s">
        <v>276</v>
      </c>
    </row>
    <row r="214" spans="2:65" s="1" customFormat="1" ht="54" customHeight="1">
      <c r="B214" s="31"/>
      <c r="C214" s="32"/>
      <c r="D214" s="32"/>
      <c r="E214" s="32"/>
      <c r="F214" s="232" t="s">
        <v>279</v>
      </c>
      <c r="G214" s="233"/>
      <c r="H214" s="233"/>
      <c r="I214" s="233"/>
      <c r="J214" s="32"/>
      <c r="K214" s="32"/>
      <c r="L214" s="32"/>
      <c r="M214" s="32"/>
      <c r="N214" s="32"/>
      <c r="O214" s="32"/>
      <c r="P214" s="32"/>
      <c r="Q214" s="32"/>
      <c r="R214" s="33"/>
      <c r="T214" s="130"/>
      <c r="U214" s="32"/>
      <c r="V214" s="32"/>
      <c r="W214" s="32"/>
      <c r="X214" s="32"/>
      <c r="Y214" s="32"/>
      <c r="Z214" s="32"/>
      <c r="AA214" s="32"/>
      <c r="AB214" s="32"/>
      <c r="AC214" s="32"/>
      <c r="AD214" s="74"/>
      <c r="AT214" s="17" t="s">
        <v>152</v>
      </c>
      <c r="AU214" s="17" t="s">
        <v>150</v>
      </c>
    </row>
    <row r="215" spans="2:65" s="1" customFormat="1" ht="31.5" customHeight="1">
      <c r="B215" s="31"/>
      <c r="C215" s="157" t="s">
        <v>280</v>
      </c>
      <c r="D215" s="157" t="s">
        <v>145</v>
      </c>
      <c r="E215" s="158" t="s">
        <v>281</v>
      </c>
      <c r="F215" s="230" t="s">
        <v>282</v>
      </c>
      <c r="G215" s="230"/>
      <c r="H215" s="230"/>
      <c r="I215" s="230"/>
      <c r="J215" s="159" t="s">
        <v>148</v>
      </c>
      <c r="K215" s="160">
        <v>1</v>
      </c>
      <c r="L215" s="161">
        <v>3607</v>
      </c>
      <c r="M215" s="231">
        <v>577</v>
      </c>
      <c r="N215" s="231"/>
      <c r="O215" s="231"/>
      <c r="P215" s="231">
        <f>ROUND(V215*K215,2)</f>
        <v>4184</v>
      </c>
      <c r="Q215" s="231"/>
      <c r="R215" s="33"/>
      <c r="T215" s="162" t="s">
        <v>22</v>
      </c>
      <c r="U215" s="40" t="s">
        <v>44</v>
      </c>
      <c r="V215" s="108">
        <f>L215+M215</f>
        <v>4184</v>
      </c>
      <c r="W215" s="108">
        <f>ROUND(L215*K215,2)</f>
        <v>3607</v>
      </c>
      <c r="X215" s="108">
        <f>ROUND(M215*K215,2)</f>
        <v>577</v>
      </c>
      <c r="Y215" s="163">
        <v>0</v>
      </c>
      <c r="Z215" s="163">
        <f>Y215*K215</f>
        <v>0</v>
      </c>
      <c r="AA215" s="163">
        <v>0</v>
      </c>
      <c r="AB215" s="163">
        <f>AA215*K215</f>
        <v>0</v>
      </c>
      <c r="AC215" s="163">
        <v>0</v>
      </c>
      <c r="AD215" s="164">
        <f>AC215*K215</f>
        <v>0</v>
      </c>
      <c r="AR215" s="17" t="s">
        <v>149</v>
      </c>
      <c r="AT215" s="17" t="s">
        <v>145</v>
      </c>
      <c r="AU215" s="17" t="s">
        <v>150</v>
      </c>
      <c r="AY215" s="17" t="s">
        <v>144</v>
      </c>
      <c r="BE215" s="165">
        <f>IF(U215="základní",P215,0)</f>
        <v>4184</v>
      </c>
      <c r="BF215" s="165">
        <f>IF(U215="snížená",P215,0)</f>
        <v>0</v>
      </c>
      <c r="BG215" s="165">
        <f>IF(U215="zákl. přenesená",P215,0)</f>
        <v>0</v>
      </c>
      <c r="BH215" s="165">
        <f>IF(U215="sníž. přenesená",P215,0)</f>
        <v>0</v>
      </c>
      <c r="BI215" s="165">
        <f>IF(U215="nulová",P215,0)</f>
        <v>0</v>
      </c>
      <c r="BJ215" s="17" t="s">
        <v>24</v>
      </c>
      <c r="BK215" s="165">
        <f>ROUND(V215*K215,2)</f>
        <v>4184</v>
      </c>
      <c r="BL215" s="17" t="s">
        <v>149</v>
      </c>
      <c r="BM215" s="17" t="s">
        <v>280</v>
      </c>
    </row>
    <row r="216" spans="2:65" s="1" customFormat="1" ht="54" customHeight="1">
      <c r="B216" s="31"/>
      <c r="C216" s="32"/>
      <c r="D216" s="32"/>
      <c r="E216" s="32"/>
      <c r="F216" s="232" t="s">
        <v>283</v>
      </c>
      <c r="G216" s="233"/>
      <c r="H216" s="233"/>
      <c r="I216" s="233"/>
      <c r="J216" s="32"/>
      <c r="K216" s="32"/>
      <c r="L216" s="32"/>
      <c r="M216" s="32"/>
      <c r="N216" s="32"/>
      <c r="O216" s="32"/>
      <c r="P216" s="32"/>
      <c r="Q216" s="32"/>
      <c r="R216" s="33"/>
      <c r="T216" s="130"/>
      <c r="U216" s="32"/>
      <c r="V216" s="32"/>
      <c r="W216" s="32"/>
      <c r="X216" s="32"/>
      <c r="Y216" s="32"/>
      <c r="Z216" s="32"/>
      <c r="AA216" s="32"/>
      <c r="AB216" s="32"/>
      <c r="AC216" s="32"/>
      <c r="AD216" s="74"/>
      <c r="AT216" s="17" t="s">
        <v>152</v>
      </c>
      <c r="AU216" s="17" t="s">
        <v>150</v>
      </c>
    </row>
    <row r="217" spans="2:65" s="1" customFormat="1" ht="31.5" customHeight="1">
      <c r="B217" s="31"/>
      <c r="C217" s="157" t="s">
        <v>284</v>
      </c>
      <c r="D217" s="157" t="s">
        <v>145</v>
      </c>
      <c r="E217" s="158" t="s">
        <v>285</v>
      </c>
      <c r="F217" s="230" t="s">
        <v>282</v>
      </c>
      <c r="G217" s="230"/>
      <c r="H217" s="230"/>
      <c r="I217" s="230"/>
      <c r="J217" s="159" t="s">
        <v>148</v>
      </c>
      <c r="K217" s="160">
        <v>1</v>
      </c>
      <c r="L217" s="161">
        <v>3607</v>
      </c>
      <c r="M217" s="231">
        <v>577</v>
      </c>
      <c r="N217" s="231"/>
      <c r="O217" s="231"/>
      <c r="P217" s="231">
        <f>ROUND(V217*K217,2)</f>
        <v>4184</v>
      </c>
      <c r="Q217" s="231"/>
      <c r="R217" s="33"/>
      <c r="T217" s="162" t="s">
        <v>22</v>
      </c>
      <c r="U217" s="40" t="s">
        <v>44</v>
      </c>
      <c r="V217" s="108">
        <f>L217+M217</f>
        <v>4184</v>
      </c>
      <c r="W217" s="108">
        <f>ROUND(L217*K217,2)</f>
        <v>3607</v>
      </c>
      <c r="X217" s="108">
        <f>ROUND(M217*K217,2)</f>
        <v>577</v>
      </c>
      <c r="Y217" s="163">
        <v>0</v>
      </c>
      <c r="Z217" s="163">
        <f>Y217*K217</f>
        <v>0</v>
      </c>
      <c r="AA217" s="163">
        <v>0</v>
      </c>
      <c r="AB217" s="163">
        <f>AA217*K217</f>
        <v>0</v>
      </c>
      <c r="AC217" s="163">
        <v>0</v>
      </c>
      <c r="AD217" s="164">
        <f>AC217*K217</f>
        <v>0</v>
      </c>
      <c r="AR217" s="17" t="s">
        <v>149</v>
      </c>
      <c r="AT217" s="17" t="s">
        <v>145</v>
      </c>
      <c r="AU217" s="17" t="s">
        <v>150</v>
      </c>
      <c r="AY217" s="17" t="s">
        <v>144</v>
      </c>
      <c r="BE217" s="165">
        <f>IF(U217="základní",P217,0)</f>
        <v>4184</v>
      </c>
      <c r="BF217" s="165">
        <f>IF(U217="snížená",P217,0)</f>
        <v>0</v>
      </c>
      <c r="BG217" s="165">
        <f>IF(U217="zákl. přenesená",P217,0)</f>
        <v>0</v>
      </c>
      <c r="BH217" s="165">
        <f>IF(U217="sníž. přenesená",P217,0)</f>
        <v>0</v>
      </c>
      <c r="BI217" s="165">
        <f>IF(U217="nulová",P217,0)</f>
        <v>0</v>
      </c>
      <c r="BJ217" s="17" t="s">
        <v>24</v>
      </c>
      <c r="BK217" s="165">
        <f>ROUND(V217*K217,2)</f>
        <v>4184</v>
      </c>
      <c r="BL217" s="17" t="s">
        <v>149</v>
      </c>
      <c r="BM217" s="17" t="s">
        <v>284</v>
      </c>
    </row>
    <row r="218" spans="2:65" s="1" customFormat="1" ht="54" customHeight="1">
      <c r="B218" s="31"/>
      <c r="C218" s="32"/>
      <c r="D218" s="32"/>
      <c r="E218" s="32"/>
      <c r="F218" s="232" t="s">
        <v>283</v>
      </c>
      <c r="G218" s="233"/>
      <c r="H218" s="233"/>
      <c r="I218" s="233"/>
      <c r="J218" s="32"/>
      <c r="K218" s="32"/>
      <c r="L218" s="32"/>
      <c r="M218" s="32"/>
      <c r="N218" s="32"/>
      <c r="O218" s="32"/>
      <c r="P218" s="32"/>
      <c r="Q218" s="32"/>
      <c r="R218" s="33"/>
      <c r="T218" s="130"/>
      <c r="U218" s="32"/>
      <c r="V218" s="32"/>
      <c r="W218" s="32"/>
      <c r="X218" s="32"/>
      <c r="Y218" s="32"/>
      <c r="Z218" s="32"/>
      <c r="AA218" s="32"/>
      <c r="AB218" s="32"/>
      <c r="AC218" s="32"/>
      <c r="AD218" s="74"/>
      <c r="AT218" s="17" t="s">
        <v>152</v>
      </c>
      <c r="AU218" s="17" t="s">
        <v>150</v>
      </c>
    </row>
    <row r="219" spans="2:65" s="1" customFormat="1" ht="31.5" customHeight="1">
      <c r="B219" s="31"/>
      <c r="C219" s="157" t="s">
        <v>286</v>
      </c>
      <c r="D219" s="157" t="s">
        <v>145</v>
      </c>
      <c r="E219" s="158" t="s">
        <v>287</v>
      </c>
      <c r="F219" s="230" t="s">
        <v>282</v>
      </c>
      <c r="G219" s="230"/>
      <c r="H219" s="230"/>
      <c r="I219" s="230"/>
      <c r="J219" s="159" t="s">
        <v>148</v>
      </c>
      <c r="K219" s="160">
        <v>1</v>
      </c>
      <c r="L219" s="161">
        <v>3607</v>
      </c>
      <c r="M219" s="231">
        <v>577</v>
      </c>
      <c r="N219" s="231"/>
      <c r="O219" s="231"/>
      <c r="P219" s="231">
        <f>ROUND(V219*K219,2)</f>
        <v>4184</v>
      </c>
      <c r="Q219" s="231"/>
      <c r="R219" s="33"/>
      <c r="T219" s="162" t="s">
        <v>22</v>
      </c>
      <c r="U219" s="40" t="s">
        <v>44</v>
      </c>
      <c r="V219" s="108">
        <f>L219+M219</f>
        <v>4184</v>
      </c>
      <c r="W219" s="108">
        <f>ROUND(L219*K219,2)</f>
        <v>3607</v>
      </c>
      <c r="X219" s="108">
        <f>ROUND(M219*K219,2)</f>
        <v>577</v>
      </c>
      <c r="Y219" s="163">
        <v>0</v>
      </c>
      <c r="Z219" s="163">
        <f>Y219*K219</f>
        <v>0</v>
      </c>
      <c r="AA219" s="163">
        <v>0</v>
      </c>
      <c r="AB219" s="163">
        <f>AA219*K219</f>
        <v>0</v>
      </c>
      <c r="AC219" s="163">
        <v>0</v>
      </c>
      <c r="AD219" s="164">
        <f>AC219*K219</f>
        <v>0</v>
      </c>
      <c r="AR219" s="17" t="s">
        <v>149</v>
      </c>
      <c r="AT219" s="17" t="s">
        <v>145</v>
      </c>
      <c r="AU219" s="17" t="s">
        <v>150</v>
      </c>
      <c r="AY219" s="17" t="s">
        <v>144</v>
      </c>
      <c r="BE219" s="165">
        <f>IF(U219="základní",P219,0)</f>
        <v>4184</v>
      </c>
      <c r="BF219" s="165">
        <f>IF(U219="snížená",P219,0)</f>
        <v>0</v>
      </c>
      <c r="BG219" s="165">
        <f>IF(U219="zákl. přenesená",P219,0)</f>
        <v>0</v>
      </c>
      <c r="BH219" s="165">
        <f>IF(U219="sníž. přenesená",P219,0)</f>
        <v>0</v>
      </c>
      <c r="BI219" s="165">
        <f>IF(U219="nulová",P219,0)</f>
        <v>0</v>
      </c>
      <c r="BJ219" s="17" t="s">
        <v>24</v>
      </c>
      <c r="BK219" s="165">
        <f>ROUND(V219*K219,2)</f>
        <v>4184</v>
      </c>
      <c r="BL219" s="17" t="s">
        <v>149</v>
      </c>
      <c r="BM219" s="17" t="s">
        <v>286</v>
      </c>
    </row>
    <row r="220" spans="2:65" s="1" customFormat="1" ht="54" customHeight="1">
      <c r="B220" s="31"/>
      <c r="C220" s="32"/>
      <c r="D220" s="32"/>
      <c r="E220" s="32"/>
      <c r="F220" s="232" t="s">
        <v>283</v>
      </c>
      <c r="G220" s="233"/>
      <c r="H220" s="233"/>
      <c r="I220" s="233"/>
      <c r="J220" s="32"/>
      <c r="K220" s="32"/>
      <c r="L220" s="32"/>
      <c r="M220" s="32"/>
      <c r="N220" s="32"/>
      <c r="O220" s="32"/>
      <c r="P220" s="32"/>
      <c r="Q220" s="32"/>
      <c r="R220" s="33"/>
      <c r="T220" s="130"/>
      <c r="U220" s="32"/>
      <c r="V220" s="32"/>
      <c r="W220" s="32"/>
      <c r="X220" s="32"/>
      <c r="Y220" s="32"/>
      <c r="Z220" s="32"/>
      <c r="AA220" s="32"/>
      <c r="AB220" s="32"/>
      <c r="AC220" s="32"/>
      <c r="AD220" s="74"/>
      <c r="AT220" s="17" t="s">
        <v>152</v>
      </c>
      <c r="AU220" s="17" t="s">
        <v>150</v>
      </c>
    </row>
    <row r="221" spans="2:65" s="1" customFormat="1" ht="31.5" customHeight="1">
      <c r="B221" s="31"/>
      <c r="C221" s="157" t="s">
        <v>288</v>
      </c>
      <c r="D221" s="157" t="s">
        <v>145</v>
      </c>
      <c r="E221" s="158" t="s">
        <v>289</v>
      </c>
      <c r="F221" s="230" t="s">
        <v>282</v>
      </c>
      <c r="G221" s="230"/>
      <c r="H221" s="230"/>
      <c r="I221" s="230"/>
      <c r="J221" s="159" t="s">
        <v>148</v>
      </c>
      <c r="K221" s="160">
        <v>1</v>
      </c>
      <c r="L221" s="161">
        <v>3607</v>
      </c>
      <c r="M221" s="231">
        <v>577</v>
      </c>
      <c r="N221" s="231"/>
      <c r="O221" s="231"/>
      <c r="P221" s="231">
        <f>ROUND(V221*K221,2)</f>
        <v>4184</v>
      </c>
      <c r="Q221" s="231"/>
      <c r="R221" s="33"/>
      <c r="T221" s="162" t="s">
        <v>22</v>
      </c>
      <c r="U221" s="40" t="s">
        <v>44</v>
      </c>
      <c r="V221" s="108">
        <f>L221+M221</f>
        <v>4184</v>
      </c>
      <c r="W221" s="108">
        <f>ROUND(L221*K221,2)</f>
        <v>3607</v>
      </c>
      <c r="X221" s="108">
        <f>ROUND(M221*K221,2)</f>
        <v>577</v>
      </c>
      <c r="Y221" s="163">
        <v>0</v>
      </c>
      <c r="Z221" s="163">
        <f>Y221*K221</f>
        <v>0</v>
      </c>
      <c r="AA221" s="163">
        <v>0</v>
      </c>
      <c r="AB221" s="163">
        <f>AA221*K221</f>
        <v>0</v>
      </c>
      <c r="AC221" s="163">
        <v>0</v>
      </c>
      <c r="AD221" s="164">
        <f>AC221*K221</f>
        <v>0</v>
      </c>
      <c r="AR221" s="17" t="s">
        <v>149</v>
      </c>
      <c r="AT221" s="17" t="s">
        <v>145</v>
      </c>
      <c r="AU221" s="17" t="s">
        <v>150</v>
      </c>
      <c r="AY221" s="17" t="s">
        <v>144</v>
      </c>
      <c r="BE221" s="165">
        <f>IF(U221="základní",P221,0)</f>
        <v>4184</v>
      </c>
      <c r="BF221" s="165">
        <f>IF(U221="snížená",P221,0)</f>
        <v>0</v>
      </c>
      <c r="BG221" s="165">
        <f>IF(U221="zákl. přenesená",P221,0)</f>
        <v>0</v>
      </c>
      <c r="BH221" s="165">
        <f>IF(U221="sníž. přenesená",P221,0)</f>
        <v>0</v>
      </c>
      <c r="BI221" s="165">
        <f>IF(U221="nulová",P221,0)</f>
        <v>0</v>
      </c>
      <c r="BJ221" s="17" t="s">
        <v>24</v>
      </c>
      <c r="BK221" s="165">
        <f>ROUND(V221*K221,2)</f>
        <v>4184</v>
      </c>
      <c r="BL221" s="17" t="s">
        <v>149</v>
      </c>
      <c r="BM221" s="17" t="s">
        <v>288</v>
      </c>
    </row>
    <row r="222" spans="2:65" s="1" customFormat="1" ht="54" customHeight="1">
      <c r="B222" s="31"/>
      <c r="C222" s="32"/>
      <c r="D222" s="32"/>
      <c r="E222" s="32"/>
      <c r="F222" s="232" t="s">
        <v>283</v>
      </c>
      <c r="G222" s="233"/>
      <c r="H222" s="233"/>
      <c r="I222" s="233"/>
      <c r="J222" s="32"/>
      <c r="K222" s="32"/>
      <c r="L222" s="32"/>
      <c r="M222" s="32"/>
      <c r="N222" s="32"/>
      <c r="O222" s="32"/>
      <c r="P222" s="32"/>
      <c r="Q222" s="32"/>
      <c r="R222" s="33"/>
      <c r="T222" s="130"/>
      <c r="U222" s="32"/>
      <c r="V222" s="32"/>
      <c r="W222" s="32"/>
      <c r="X222" s="32"/>
      <c r="Y222" s="32"/>
      <c r="Z222" s="32"/>
      <c r="AA222" s="32"/>
      <c r="AB222" s="32"/>
      <c r="AC222" s="32"/>
      <c r="AD222" s="74"/>
      <c r="AT222" s="17" t="s">
        <v>152</v>
      </c>
      <c r="AU222" s="17" t="s">
        <v>150</v>
      </c>
    </row>
    <row r="223" spans="2:65" s="1" customFormat="1" ht="31.5" customHeight="1">
      <c r="B223" s="31"/>
      <c r="C223" s="157" t="s">
        <v>290</v>
      </c>
      <c r="D223" s="157" t="s">
        <v>145</v>
      </c>
      <c r="E223" s="158" t="s">
        <v>291</v>
      </c>
      <c r="F223" s="230" t="s">
        <v>282</v>
      </c>
      <c r="G223" s="230"/>
      <c r="H223" s="230"/>
      <c r="I223" s="230"/>
      <c r="J223" s="159" t="s">
        <v>148</v>
      </c>
      <c r="K223" s="160">
        <v>1</v>
      </c>
      <c r="L223" s="161">
        <v>3607</v>
      </c>
      <c r="M223" s="231">
        <v>577</v>
      </c>
      <c r="N223" s="231"/>
      <c r="O223" s="231"/>
      <c r="P223" s="231">
        <f>ROUND(V223*K223,2)</f>
        <v>4184</v>
      </c>
      <c r="Q223" s="231"/>
      <c r="R223" s="33"/>
      <c r="T223" s="162" t="s">
        <v>22</v>
      </c>
      <c r="U223" s="40" t="s">
        <v>44</v>
      </c>
      <c r="V223" s="108">
        <f>L223+M223</f>
        <v>4184</v>
      </c>
      <c r="W223" s="108">
        <f>ROUND(L223*K223,2)</f>
        <v>3607</v>
      </c>
      <c r="X223" s="108">
        <f>ROUND(M223*K223,2)</f>
        <v>577</v>
      </c>
      <c r="Y223" s="163">
        <v>0</v>
      </c>
      <c r="Z223" s="163">
        <f>Y223*K223</f>
        <v>0</v>
      </c>
      <c r="AA223" s="163">
        <v>0</v>
      </c>
      <c r="AB223" s="163">
        <f>AA223*K223</f>
        <v>0</v>
      </c>
      <c r="AC223" s="163">
        <v>0</v>
      </c>
      <c r="AD223" s="164">
        <f>AC223*K223</f>
        <v>0</v>
      </c>
      <c r="AR223" s="17" t="s">
        <v>149</v>
      </c>
      <c r="AT223" s="17" t="s">
        <v>145</v>
      </c>
      <c r="AU223" s="17" t="s">
        <v>150</v>
      </c>
      <c r="AY223" s="17" t="s">
        <v>144</v>
      </c>
      <c r="BE223" s="165">
        <f>IF(U223="základní",P223,0)</f>
        <v>4184</v>
      </c>
      <c r="BF223" s="165">
        <f>IF(U223="snížená",P223,0)</f>
        <v>0</v>
      </c>
      <c r="BG223" s="165">
        <f>IF(U223="zákl. přenesená",P223,0)</f>
        <v>0</v>
      </c>
      <c r="BH223" s="165">
        <f>IF(U223="sníž. přenesená",P223,0)</f>
        <v>0</v>
      </c>
      <c r="BI223" s="165">
        <f>IF(U223="nulová",P223,0)</f>
        <v>0</v>
      </c>
      <c r="BJ223" s="17" t="s">
        <v>24</v>
      </c>
      <c r="BK223" s="165">
        <f>ROUND(V223*K223,2)</f>
        <v>4184</v>
      </c>
      <c r="BL223" s="17" t="s">
        <v>149</v>
      </c>
      <c r="BM223" s="17" t="s">
        <v>290</v>
      </c>
    </row>
    <row r="224" spans="2:65" s="1" customFormat="1" ht="54" customHeight="1">
      <c r="B224" s="31"/>
      <c r="C224" s="32"/>
      <c r="D224" s="32"/>
      <c r="E224" s="32"/>
      <c r="F224" s="232" t="s">
        <v>283</v>
      </c>
      <c r="G224" s="233"/>
      <c r="H224" s="233"/>
      <c r="I224" s="233"/>
      <c r="J224" s="32"/>
      <c r="K224" s="32"/>
      <c r="L224" s="32"/>
      <c r="M224" s="32"/>
      <c r="N224" s="32"/>
      <c r="O224" s="32"/>
      <c r="P224" s="32"/>
      <c r="Q224" s="32"/>
      <c r="R224" s="33"/>
      <c r="T224" s="130"/>
      <c r="U224" s="32"/>
      <c r="V224" s="32"/>
      <c r="W224" s="32"/>
      <c r="X224" s="32"/>
      <c r="Y224" s="32"/>
      <c r="Z224" s="32"/>
      <c r="AA224" s="32"/>
      <c r="AB224" s="32"/>
      <c r="AC224" s="32"/>
      <c r="AD224" s="74"/>
      <c r="AT224" s="17" t="s">
        <v>152</v>
      </c>
      <c r="AU224" s="17" t="s">
        <v>150</v>
      </c>
    </row>
    <row r="225" spans="2:65" s="1" customFormat="1" ht="31.5" customHeight="1">
      <c r="B225" s="31"/>
      <c r="C225" s="157" t="s">
        <v>292</v>
      </c>
      <c r="D225" s="157" t="s">
        <v>145</v>
      </c>
      <c r="E225" s="158" t="s">
        <v>293</v>
      </c>
      <c r="F225" s="230" t="s">
        <v>294</v>
      </c>
      <c r="G225" s="230"/>
      <c r="H225" s="230"/>
      <c r="I225" s="230"/>
      <c r="J225" s="159" t="s">
        <v>148</v>
      </c>
      <c r="K225" s="160">
        <v>1</v>
      </c>
      <c r="L225" s="161">
        <v>3850</v>
      </c>
      <c r="M225" s="231">
        <v>616</v>
      </c>
      <c r="N225" s="231"/>
      <c r="O225" s="231"/>
      <c r="P225" s="231">
        <f>ROUND(V225*K225,2)</f>
        <v>4466</v>
      </c>
      <c r="Q225" s="231"/>
      <c r="R225" s="33"/>
      <c r="T225" s="162" t="s">
        <v>22</v>
      </c>
      <c r="U225" s="40" t="s">
        <v>44</v>
      </c>
      <c r="V225" s="108">
        <f>L225+M225</f>
        <v>4466</v>
      </c>
      <c r="W225" s="108">
        <f>ROUND(L225*K225,2)</f>
        <v>3850</v>
      </c>
      <c r="X225" s="108">
        <f>ROUND(M225*K225,2)</f>
        <v>616</v>
      </c>
      <c r="Y225" s="163">
        <v>0</v>
      </c>
      <c r="Z225" s="163">
        <f>Y225*K225</f>
        <v>0</v>
      </c>
      <c r="AA225" s="163">
        <v>0</v>
      </c>
      <c r="AB225" s="163">
        <f>AA225*K225</f>
        <v>0</v>
      </c>
      <c r="AC225" s="163">
        <v>0</v>
      </c>
      <c r="AD225" s="164">
        <f>AC225*K225</f>
        <v>0</v>
      </c>
      <c r="AR225" s="17" t="s">
        <v>149</v>
      </c>
      <c r="AT225" s="17" t="s">
        <v>145</v>
      </c>
      <c r="AU225" s="17" t="s">
        <v>150</v>
      </c>
      <c r="AY225" s="17" t="s">
        <v>144</v>
      </c>
      <c r="BE225" s="165">
        <f>IF(U225="základní",P225,0)</f>
        <v>4466</v>
      </c>
      <c r="BF225" s="165">
        <f>IF(U225="snížená",P225,0)</f>
        <v>0</v>
      </c>
      <c r="BG225" s="165">
        <f>IF(U225="zákl. přenesená",P225,0)</f>
        <v>0</v>
      </c>
      <c r="BH225" s="165">
        <f>IF(U225="sníž. přenesená",P225,0)</f>
        <v>0</v>
      </c>
      <c r="BI225" s="165">
        <f>IF(U225="nulová",P225,0)</f>
        <v>0</v>
      </c>
      <c r="BJ225" s="17" t="s">
        <v>24</v>
      </c>
      <c r="BK225" s="165">
        <f>ROUND(V225*K225,2)</f>
        <v>4466</v>
      </c>
      <c r="BL225" s="17" t="s">
        <v>149</v>
      </c>
      <c r="BM225" s="17" t="s">
        <v>292</v>
      </c>
    </row>
    <row r="226" spans="2:65" s="1" customFormat="1" ht="54" customHeight="1">
      <c r="B226" s="31"/>
      <c r="C226" s="32"/>
      <c r="D226" s="32"/>
      <c r="E226" s="32"/>
      <c r="F226" s="232" t="s">
        <v>295</v>
      </c>
      <c r="G226" s="233"/>
      <c r="H226" s="233"/>
      <c r="I226" s="233"/>
      <c r="J226" s="32"/>
      <c r="K226" s="32"/>
      <c r="L226" s="32"/>
      <c r="M226" s="32"/>
      <c r="N226" s="32"/>
      <c r="O226" s="32"/>
      <c r="P226" s="32"/>
      <c r="Q226" s="32"/>
      <c r="R226" s="33"/>
      <c r="T226" s="130"/>
      <c r="U226" s="32"/>
      <c r="V226" s="32"/>
      <c r="W226" s="32"/>
      <c r="X226" s="32"/>
      <c r="Y226" s="32"/>
      <c r="Z226" s="32"/>
      <c r="AA226" s="32"/>
      <c r="AB226" s="32"/>
      <c r="AC226" s="32"/>
      <c r="AD226" s="74"/>
      <c r="AT226" s="17" t="s">
        <v>152</v>
      </c>
      <c r="AU226" s="17" t="s">
        <v>150</v>
      </c>
    </row>
    <row r="227" spans="2:65" s="1" customFormat="1" ht="31.5" customHeight="1">
      <c r="B227" s="31"/>
      <c r="C227" s="157" t="s">
        <v>296</v>
      </c>
      <c r="D227" s="157" t="s">
        <v>145</v>
      </c>
      <c r="E227" s="158" t="s">
        <v>297</v>
      </c>
      <c r="F227" s="230" t="s">
        <v>294</v>
      </c>
      <c r="G227" s="230"/>
      <c r="H227" s="230"/>
      <c r="I227" s="230"/>
      <c r="J227" s="159" t="s">
        <v>148</v>
      </c>
      <c r="K227" s="160">
        <v>1</v>
      </c>
      <c r="L227" s="161">
        <v>3850</v>
      </c>
      <c r="M227" s="231">
        <v>616</v>
      </c>
      <c r="N227" s="231"/>
      <c r="O227" s="231"/>
      <c r="P227" s="231">
        <f>ROUND(V227*K227,2)</f>
        <v>4466</v>
      </c>
      <c r="Q227" s="231"/>
      <c r="R227" s="33"/>
      <c r="T227" s="162" t="s">
        <v>22</v>
      </c>
      <c r="U227" s="40" t="s">
        <v>44</v>
      </c>
      <c r="V227" s="108">
        <f>L227+M227</f>
        <v>4466</v>
      </c>
      <c r="W227" s="108">
        <f>ROUND(L227*K227,2)</f>
        <v>3850</v>
      </c>
      <c r="X227" s="108">
        <f>ROUND(M227*K227,2)</f>
        <v>616</v>
      </c>
      <c r="Y227" s="163">
        <v>0</v>
      </c>
      <c r="Z227" s="163">
        <f>Y227*K227</f>
        <v>0</v>
      </c>
      <c r="AA227" s="163">
        <v>0</v>
      </c>
      <c r="AB227" s="163">
        <f>AA227*K227</f>
        <v>0</v>
      </c>
      <c r="AC227" s="163">
        <v>0</v>
      </c>
      <c r="AD227" s="164">
        <f>AC227*K227</f>
        <v>0</v>
      </c>
      <c r="AR227" s="17" t="s">
        <v>149</v>
      </c>
      <c r="AT227" s="17" t="s">
        <v>145</v>
      </c>
      <c r="AU227" s="17" t="s">
        <v>150</v>
      </c>
      <c r="AY227" s="17" t="s">
        <v>144</v>
      </c>
      <c r="BE227" s="165">
        <f>IF(U227="základní",P227,0)</f>
        <v>4466</v>
      </c>
      <c r="BF227" s="165">
        <f>IF(U227="snížená",P227,0)</f>
        <v>0</v>
      </c>
      <c r="BG227" s="165">
        <f>IF(U227="zákl. přenesená",P227,0)</f>
        <v>0</v>
      </c>
      <c r="BH227" s="165">
        <f>IF(U227="sníž. přenesená",P227,0)</f>
        <v>0</v>
      </c>
      <c r="BI227" s="165">
        <f>IF(U227="nulová",P227,0)</f>
        <v>0</v>
      </c>
      <c r="BJ227" s="17" t="s">
        <v>24</v>
      </c>
      <c r="BK227" s="165">
        <f>ROUND(V227*K227,2)</f>
        <v>4466</v>
      </c>
      <c r="BL227" s="17" t="s">
        <v>149</v>
      </c>
      <c r="BM227" s="17" t="s">
        <v>296</v>
      </c>
    </row>
    <row r="228" spans="2:65" s="1" customFormat="1" ht="54" customHeight="1">
      <c r="B228" s="31"/>
      <c r="C228" s="32"/>
      <c r="D228" s="32"/>
      <c r="E228" s="32"/>
      <c r="F228" s="232" t="s">
        <v>295</v>
      </c>
      <c r="G228" s="233"/>
      <c r="H228" s="233"/>
      <c r="I228" s="233"/>
      <c r="J228" s="32"/>
      <c r="K228" s="32"/>
      <c r="L228" s="32"/>
      <c r="M228" s="32"/>
      <c r="N228" s="32"/>
      <c r="O228" s="32"/>
      <c r="P228" s="32"/>
      <c r="Q228" s="32"/>
      <c r="R228" s="33"/>
      <c r="T228" s="130"/>
      <c r="U228" s="32"/>
      <c r="V228" s="32"/>
      <c r="W228" s="32"/>
      <c r="X228" s="32"/>
      <c r="Y228" s="32"/>
      <c r="Z228" s="32"/>
      <c r="AA228" s="32"/>
      <c r="AB228" s="32"/>
      <c r="AC228" s="32"/>
      <c r="AD228" s="74"/>
      <c r="AT228" s="17" t="s">
        <v>152</v>
      </c>
      <c r="AU228" s="17" t="s">
        <v>150</v>
      </c>
    </row>
    <row r="229" spans="2:65" s="1" customFormat="1" ht="31.5" customHeight="1">
      <c r="B229" s="31"/>
      <c r="C229" s="157" t="s">
        <v>298</v>
      </c>
      <c r="D229" s="157" t="s">
        <v>145</v>
      </c>
      <c r="E229" s="158" t="s">
        <v>299</v>
      </c>
      <c r="F229" s="230" t="s">
        <v>294</v>
      </c>
      <c r="G229" s="230"/>
      <c r="H229" s="230"/>
      <c r="I229" s="230"/>
      <c r="J229" s="159" t="s">
        <v>148</v>
      </c>
      <c r="K229" s="160">
        <v>1</v>
      </c>
      <c r="L229" s="161">
        <v>3850</v>
      </c>
      <c r="M229" s="231">
        <v>616</v>
      </c>
      <c r="N229" s="231"/>
      <c r="O229" s="231"/>
      <c r="P229" s="231">
        <f>ROUND(V229*K229,2)</f>
        <v>4466</v>
      </c>
      <c r="Q229" s="231"/>
      <c r="R229" s="33"/>
      <c r="T229" s="162" t="s">
        <v>22</v>
      </c>
      <c r="U229" s="40" t="s">
        <v>44</v>
      </c>
      <c r="V229" s="108">
        <f>L229+M229</f>
        <v>4466</v>
      </c>
      <c r="W229" s="108">
        <f>ROUND(L229*K229,2)</f>
        <v>3850</v>
      </c>
      <c r="X229" s="108">
        <f>ROUND(M229*K229,2)</f>
        <v>616</v>
      </c>
      <c r="Y229" s="163">
        <v>0</v>
      </c>
      <c r="Z229" s="163">
        <f>Y229*K229</f>
        <v>0</v>
      </c>
      <c r="AA229" s="163">
        <v>0</v>
      </c>
      <c r="AB229" s="163">
        <f>AA229*K229</f>
        <v>0</v>
      </c>
      <c r="AC229" s="163">
        <v>0</v>
      </c>
      <c r="AD229" s="164">
        <f>AC229*K229</f>
        <v>0</v>
      </c>
      <c r="AR229" s="17" t="s">
        <v>149</v>
      </c>
      <c r="AT229" s="17" t="s">
        <v>145</v>
      </c>
      <c r="AU229" s="17" t="s">
        <v>150</v>
      </c>
      <c r="AY229" s="17" t="s">
        <v>144</v>
      </c>
      <c r="BE229" s="165">
        <f>IF(U229="základní",P229,0)</f>
        <v>4466</v>
      </c>
      <c r="BF229" s="165">
        <f>IF(U229="snížená",P229,0)</f>
        <v>0</v>
      </c>
      <c r="BG229" s="165">
        <f>IF(U229="zákl. přenesená",P229,0)</f>
        <v>0</v>
      </c>
      <c r="BH229" s="165">
        <f>IF(U229="sníž. přenesená",P229,0)</f>
        <v>0</v>
      </c>
      <c r="BI229" s="165">
        <f>IF(U229="nulová",P229,0)</f>
        <v>0</v>
      </c>
      <c r="BJ229" s="17" t="s">
        <v>24</v>
      </c>
      <c r="BK229" s="165">
        <f>ROUND(V229*K229,2)</f>
        <v>4466</v>
      </c>
      <c r="BL229" s="17" t="s">
        <v>149</v>
      </c>
      <c r="BM229" s="17" t="s">
        <v>298</v>
      </c>
    </row>
    <row r="230" spans="2:65" s="1" customFormat="1" ht="54" customHeight="1">
      <c r="B230" s="31"/>
      <c r="C230" s="32"/>
      <c r="D230" s="32"/>
      <c r="E230" s="32"/>
      <c r="F230" s="232" t="s">
        <v>295</v>
      </c>
      <c r="G230" s="233"/>
      <c r="H230" s="233"/>
      <c r="I230" s="233"/>
      <c r="J230" s="32"/>
      <c r="K230" s="32"/>
      <c r="L230" s="32"/>
      <c r="M230" s="32"/>
      <c r="N230" s="32"/>
      <c r="O230" s="32"/>
      <c r="P230" s="32"/>
      <c r="Q230" s="32"/>
      <c r="R230" s="33"/>
      <c r="T230" s="130"/>
      <c r="U230" s="32"/>
      <c r="V230" s="32"/>
      <c r="W230" s="32"/>
      <c r="X230" s="32"/>
      <c r="Y230" s="32"/>
      <c r="Z230" s="32"/>
      <c r="AA230" s="32"/>
      <c r="AB230" s="32"/>
      <c r="AC230" s="32"/>
      <c r="AD230" s="74"/>
      <c r="AT230" s="17" t="s">
        <v>152</v>
      </c>
      <c r="AU230" s="17" t="s">
        <v>150</v>
      </c>
    </row>
    <row r="231" spans="2:65" s="1" customFormat="1" ht="31.5" customHeight="1">
      <c r="B231" s="31"/>
      <c r="C231" s="157" t="s">
        <v>300</v>
      </c>
      <c r="D231" s="157" t="s">
        <v>145</v>
      </c>
      <c r="E231" s="158" t="s">
        <v>301</v>
      </c>
      <c r="F231" s="230" t="s">
        <v>294</v>
      </c>
      <c r="G231" s="230"/>
      <c r="H231" s="230"/>
      <c r="I231" s="230"/>
      <c r="J231" s="159" t="s">
        <v>148</v>
      </c>
      <c r="K231" s="160">
        <v>1</v>
      </c>
      <c r="L231" s="161">
        <v>3850</v>
      </c>
      <c r="M231" s="231">
        <v>616</v>
      </c>
      <c r="N231" s="231"/>
      <c r="O231" s="231"/>
      <c r="P231" s="231">
        <f>ROUND(V231*K231,2)</f>
        <v>4466</v>
      </c>
      <c r="Q231" s="231"/>
      <c r="R231" s="33"/>
      <c r="T231" s="162" t="s">
        <v>22</v>
      </c>
      <c r="U231" s="40" t="s">
        <v>44</v>
      </c>
      <c r="V231" s="108">
        <f>L231+M231</f>
        <v>4466</v>
      </c>
      <c r="W231" s="108">
        <f>ROUND(L231*K231,2)</f>
        <v>3850</v>
      </c>
      <c r="X231" s="108">
        <f>ROUND(M231*K231,2)</f>
        <v>616</v>
      </c>
      <c r="Y231" s="163">
        <v>0</v>
      </c>
      <c r="Z231" s="163">
        <f>Y231*K231</f>
        <v>0</v>
      </c>
      <c r="AA231" s="163">
        <v>0</v>
      </c>
      <c r="AB231" s="163">
        <f>AA231*K231</f>
        <v>0</v>
      </c>
      <c r="AC231" s="163">
        <v>0</v>
      </c>
      <c r="AD231" s="164">
        <f>AC231*K231</f>
        <v>0</v>
      </c>
      <c r="AR231" s="17" t="s">
        <v>149</v>
      </c>
      <c r="AT231" s="17" t="s">
        <v>145</v>
      </c>
      <c r="AU231" s="17" t="s">
        <v>150</v>
      </c>
      <c r="AY231" s="17" t="s">
        <v>144</v>
      </c>
      <c r="BE231" s="165">
        <f>IF(U231="základní",P231,0)</f>
        <v>4466</v>
      </c>
      <c r="BF231" s="165">
        <f>IF(U231="snížená",P231,0)</f>
        <v>0</v>
      </c>
      <c r="BG231" s="165">
        <f>IF(U231="zákl. přenesená",P231,0)</f>
        <v>0</v>
      </c>
      <c r="BH231" s="165">
        <f>IF(U231="sníž. přenesená",P231,0)</f>
        <v>0</v>
      </c>
      <c r="BI231" s="165">
        <f>IF(U231="nulová",P231,0)</f>
        <v>0</v>
      </c>
      <c r="BJ231" s="17" t="s">
        <v>24</v>
      </c>
      <c r="BK231" s="165">
        <f>ROUND(V231*K231,2)</f>
        <v>4466</v>
      </c>
      <c r="BL231" s="17" t="s">
        <v>149</v>
      </c>
      <c r="BM231" s="17" t="s">
        <v>300</v>
      </c>
    </row>
    <row r="232" spans="2:65" s="1" customFormat="1" ht="54" customHeight="1">
      <c r="B232" s="31"/>
      <c r="C232" s="32"/>
      <c r="D232" s="32"/>
      <c r="E232" s="32"/>
      <c r="F232" s="232" t="s">
        <v>295</v>
      </c>
      <c r="G232" s="233"/>
      <c r="H232" s="233"/>
      <c r="I232" s="233"/>
      <c r="J232" s="32"/>
      <c r="K232" s="32"/>
      <c r="L232" s="32"/>
      <c r="M232" s="32"/>
      <c r="N232" s="32"/>
      <c r="O232" s="32"/>
      <c r="P232" s="32"/>
      <c r="Q232" s="32"/>
      <c r="R232" s="33"/>
      <c r="T232" s="130"/>
      <c r="U232" s="32"/>
      <c r="V232" s="32"/>
      <c r="W232" s="32"/>
      <c r="X232" s="32"/>
      <c r="Y232" s="32"/>
      <c r="Z232" s="32"/>
      <c r="AA232" s="32"/>
      <c r="AB232" s="32"/>
      <c r="AC232" s="32"/>
      <c r="AD232" s="74"/>
      <c r="AT232" s="17" t="s">
        <v>152</v>
      </c>
      <c r="AU232" s="17" t="s">
        <v>150</v>
      </c>
    </row>
    <row r="233" spans="2:65" s="1" customFormat="1" ht="31.5" customHeight="1">
      <c r="B233" s="31"/>
      <c r="C233" s="157" t="s">
        <v>302</v>
      </c>
      <c r="D233" s="157" t="s">
        <v>145</v>
      </c>
      <c r="E233" s="158" t="s">
        <v>303</v>
      </c>
      <c r="F233" s="230" t="s">
        <v>304</v>
      </c>
      <c r="G233" s="230"/>
      <c r="H233" s="230"/>
      <c r="I233" s="230"/>
      <c r="J233" s="159" t="s">
        <v>148</v>
      </c>
      <c r="K233" s="160">
        <v>1</v>
      </c>
      <c r="L233" s="161">
        <v>8030</v>
      </c>
      <c r="M233" s="231">
        <v>1044</v>
      </c>
      <c r="N233" s="231"/>
      <c r="O233" s="231"/>
      <c r="P233" s="231">
        <f>ROUND(V233*K233,2)</f>
        <v>9074</v>
      </c>
      <c r="Q233" s="231"/>
      <c r="R233" s="33"/>
      <c r="T233" s="162" t="s">
        <v>22</v>
      </c>
      <c r="U233" s="40" t="s">
        <v>44</v>
      </c>
      <c r="V233" s="108">
        <f>L233+M233</f>
        <v>9074</v>
      </c>
      <c r="W233" s="108">
        <f>ROUND(L233*K233,2)</f>
        <v>8030</v>
      </c>
      <c r="X233" s="108">
        <f>ROUND(M233*K233,2)</f>
        <v>1044</v>
      </c>
      <c r="Y233" s="163">
        <v>0</v>
      </c>
      <c r="Z233" s="163">
        <f>Y233*K233</f>
        <v>0</v>
      </c>
      <c r="AA233" s="163">
        <v>0</v>
      </c>
      <c r="AB233" s="163">
        <f>AA233*K233</f>
        <v>0</v>
      </c>
      <c r="AC233" s="163">
        <v>0</v>
      </c>
      <c r="AD233" s="164">
        <f>AC233*K233</f>
        <v>0</v>
      </c>
      <c r="AR233" s="17" t="s">
        <v>149</v>
      </c>
      <c r="AT233" s="17" t="s">
        <v>145</v>
      </c>
      <c r="AU233" s="17" t="s">
        <v>150</v>
      </c>
      <c r="AY233" s="17" t="s">
        <v>144</v>
      </c>
      <c r="BE233" s="165">
        <f>IF(U233="základní",P233,0)</f>
        <v>9074</v>
      </c>
      <c r="BF233" s="165">
        <f>IF(U233="snížená",P233,0)</f>
        <v>0</v>
      </c>
      <c r="BG233" s="165">
        <f>IF(U233="zákl. přenesená",P233,0)</f>
        <v>0</v>
      </c>
      <c r="BH233" s="165">
        <f>IF(U233="sníž. přenesená",P233,0)</f>
        <v>0</v>
      </c>
      <c r="BI233" s="165">
        <f>IF(U233="nulová",P233,0)</f>
        <v>0</v>
      </c>
      <c r="BJ233" s="17" t="s">
        <v>24</v>
      </c>
      <c r="BK233" s="165">
        <f>ROUND(V233*K233,2)</f>
        <v>9074</v>
      </c>
      <c r="BL233" s="17" t="s">
        <v>149</v>
      </c>
      <c r="BM233" s="17" t="s">
        <v>302</v>
      </c>
    </row>
    <row r="234" spans="2:65" s="1" customFormat="1" ht="54" customHeight="1">
      <c r="B234" s="31"/>
      <c r="C234" s="32"/>
      <c r="D234" s="32"/>
      <c r="E234" s="32"/>
      <c r="F234" s="232" t="s">
        <v>305</v>
      </c>
      <c r="G234" s="233"/>
      <c r="H234" s="233"/>
      <c r="I234" s="233"/>
      <c r="J234" s="32"/>
      <c r="K234" s="32"/>
      <c r="L234" s="32"/>
      <c r="M234" s="32"/>
      <c r="N234" s="32"/>
      <c r="O234" s="32"/>
      <c r="P234" s="32"/>
      <c r="Q234" s="32"/>
      <c r="R234" s="33"/>
      <c r="T234" s="130"/>
      <c r="U234" s="32"/>
      <c r="V234" s="32"/>
      <c r="W234" s="32"/>
      <c r="X234" s="32"/>
      <c r="Y234" s="32"/>
      <c r="Z234" s="32"/>
      <c r="AA234" s="32"/>
      <c r="AB234" s="32"/>
      <c r="AC234" s="32"/>
      <c r="AD234" s="74"/>
      <c r="AT234" s="17" t="s">
        <v>152</v>
      </c>
      <c r="AU234" s="17" t="s">
        <v>150</v>
      </c>
    </row>
    <row r="235" spans="2:65" s="1" customFormat="1" ht="22.5" customHeight="1">
      <c r="B235" s="31"/>
      <c r="C235" s="157" t="s">
        <v>306</v>
      </c>
      <c r="D235" s="157" t="s">
        <v>145</v>
      </c>
      <c r="E235" s="158" t="s">
        <v>307</v>
      </c>
      <c r="F235" s="230" t="s">
        <v>308</v>
      </c>
      <c r="G235" s="230"/>
      <c r="H235" s="230"/>
      <c r="I235" s="230"/>
      <c r="J235" s="159" t="s">
        <v>148</v>
      </c>
      <c r="K235" s="160">
        <v>1</v>
      </c>
      <c r="L235" s="161">
        <v>8360</v>
      </c>
      <c r="M235" s="231">
        <v>1087</v>
      </c>
      <c r="N235" s="231"/>
      <c r="O235" s="231"/>
      <c r="P235" s="231">
        <f>ROUND(V235*K235,2)</f>
        <v>9447</v>
      </c>
      <c r="Q235" s="231"/>
      <c r="R235" s="33"/>
      <c r="T235" s="162" t="s">
        <v>22</v>
      </c>
      <c r="U235" s="40" t="s">
        <v>44</v>
      </c>
      <c r="V235" s="108">
        <f>L235+M235</f>
        <v>9447</v>
      </c>
      <c r="W235" s="108">
        <f>ROUND(L235*K235,2)</f>
        <v>8360</v>
      </c>
      <c r="X235" s="108">
        <f>ROUND(M235*K235,2)</f>
        <v>1087</v>
      </c>
      <c r="Y235" s="163">
        <v>0</v>
      </c>
      <c r="Z235" s="163">
        <f>Y235*K235</f>
        <v>0</v>
      </c>
      <c r="AA235" s="163">
        <v>0</v>
      </c>
      <c r="AB235" s="163">
        <f>AA235*K235</f>
        <v>0</v>
      </c>
      <c r="AC235" s="163">
        <v>0</v>
      </c>
      <c r="AD235" s="164">
        <f>AC235*K235</f>
        <v>0</v>
      </c>
      <c r="AR235" s="17" t="s">
        <v>149</v>
      </c>
      <c r="AT235" s="17" t="s">
        <v>145</v>
      </c>
      <c r="AU235" s="17" t="s">
        <v>150</v>
      </c>
      <c r="AY235" s="17" t="s">
        <v>144</v>
      </c>
      <c r="BE235" s="165">
        <f>IF(U235="základní",P235,0)</f>
        <v>9447</v>
      </c>
      <c r="BF235" s="165">
        <f>IF(U235="snížená",P235,0)</f>
        <v>0</v>
      </c>
      <c r="BG235" s="165">
        <f>IF(U235="zákl. přenesená",P235,0)</f>
        <v>0</v>
      </c>
      <c r="BH235" s="165">
        <f>IF(U235="sníž. přenesená",P235,0)</f>
        <v>0</v>
      </c>
      <c r="BI235" s="165">
        <f>IF(U235="nulová",P235,0)</f>
        <v>0</v>
      </c>
      <c r="BJ235" s="17" t="s">
        <v>24</v>
      </c>
      <c r="BK235" s="165">
        <f>ROUND(V235*K235,2)</f>
        <v>9447</v>
      </c>
      <c r="BL235" s="17" t="s">
        <v>149</v>
      </c>
      <c r="BM235" s="17" t="s">
        <v>306</v>
      </c>
    </row>
    <row r="236" spans="2:65" s="1" customFormat="1" ht="54" customHeight="1">
      <c r="B236" s="31"/>
      <c r="C236" s="32"/>
      <c r="D236" s="32"/>
      <c r="E236" s="32"/>
      <c r="F236" s="232" t="s">
        <v>309</v>
      </c>
      <c r="G236" s="233"/>
      <c r="H236" s="233"/>
      <c r="I236" s="233"/>
      <c r="J236" s="32"/>
      <c r="K236" s="32"/>
      <c r="L236" s="32"/>
      <c r="M236" s="32"/>
      <c r="N236" s="32"/>
      <c r="O236" s="32"/>
      <c r="P236" s="32"/>
      <c r="Q236" s="32"/>
      <c r="R236" s="33"/>
      <c r="T236" s="130"/>
      <c r="U236" s="32"/>
      <c r="V236" s="32"/>
      <c r="W236" s="32"/>
      <c r="X236" s="32"/>
      <c r="Y236" s="32"/>
      <c r="Z236" s="32"/>
      <c r="AA236" s="32"/>
      <c r="AB236" s="32"/>
      <c r="AC236" s="32"/>
      <c r="AD236" s="74"/>
      <c r="AT236" s="17" t="s">
        <v>152</v>
      </c>
      <c r="AU236" s="17" t="s">
        <v>150</v>
      </c>
    </row>
    <row r="237" spans="2:65" s="1" customFormat="1" ht="31.5" customHeight="1">
      <c r="B237" s="31"/>
      <c r="C237" s="157" t="s">
        <v>310</v>
      </c>
      <c r="D237" s="157" t="s">
        <v>145</v>
      </c>
      <c r="E237" s="158" t="s">
        <v>311</v>
      </c>
      <c r="F237" s="230" t="s">
        <v>304</v>
      </c>
      <c r="G237" s="230"/>
      <c r="H237" s="230"/>
      <c r="I237" s="230"/>
      <c r="J237" s="159" t="s">
        <v>148</v>
      </c>
      <c r="K237" s="160">
        <v>1</v>
      </c>
      <c r="L237" s="161">
        <v>9020</v>
      </c>
      <c r="M237" s="231">
        <v>1173</v>
      </c>
      <c r="N237" s="231"/>
      <c r="O237" s="231"/>
      <c r="P237" s="231">
        <f>ROUND(V237*K237,2)</f>
        <v>10193</v>
      </c>
      <c r="Q237" s="231"/>
      <c r="R237" s="33"/>
      <c r="T237" s="162" t="s">
        <v>22</v>
      </c>
      <c r="U237" s="40" t="s">
        <v>44</v>
      </c>
      <c r="V237" s="108">
        <f>L237+M237</f>
        <v>10193</v>
      </c>
      <c r="W237" s="108">
        <f>ROUND(L237*K237,2)</f>
        <v>9020</v>
      </c>
      <c r="X237" s="108">
        <f>ROUND(M237*K237,2)</f>
        <v>1173</v>
      </c>
      <c r="Y237" s="163">
        <v>0</v>
      </c>
      <c r="Z237" s="163">
        <f>Y237*K237</f>
        <v>0</v>
      </c>
      <c r="AA237" s="163">
        <v>0</v>
      </c>
      <c r="AB237" s="163">
        <f>AA237*K237</f>
        <v>0</v>
      </c>
      <c r="AC237" s="163">
        <v>0</v>
      </c>
      <c r="AD237" s="164">
        <f>AC237*K237</f>
        <v>0</v>
      </c>
      <c r="AR237" s="17" t="s">
        <v>149</v>
      </c>
      <c r="AT237" s="17" t="s">
        <v>145</v>
      </c>
      <c r="AU237" s="17" t="s">
        <v>150</v>
      </c>
      <c r="AY237" s="17" t="s">
        <v>144</v>
      </c>
      <c r="BE237" s="165">
        <f>IF(U237="základní",P237,0)</f>
        <v>10193</v>
      </c>
      <c r="BF237" s="165">
        <f>IF(U237="snížená",P237,0)</f>
        <v>0</v>
      </c>
      <c r="BG237" s="165">
        <f>IF(U237="zákl. přenesená",P237,0)</f>
        <v>0</v>
      </c>
      <c r="BH237" s="165">
        <f>IF(U237="sníž. přenesená",P237,0)</f>
        <v>0</v>
      </c>
      <c r="BI237" s="165">
        <f>IF(U237="nulová",P237,0)</f>
        <v>0</v>
      </c>
      <c r="BJ237" s="17" t="s">
        <v>24</v>
      </c>
      <c r="BK237" s="165">
        <f>ROUND(V237*K237,2)</f>
        <v>10193</v>
      </c>
      <c r="BL237" s="17" t="s">
        <v>149</v>
      </c>
      <c r="BM237" s="17" t="s">
        <v>310</v>
      </c>
    </row>
    <row r="238" spans="2:65" s="1" customFormat="1" ht="54" customHeight="1">
      <c r="B238" s="31"/>
      <c r="C238" s="32"/>
      <c r="D238" s="32"/>
      <c r="E238" s="32"/>
      <c r="F238" s="232" t="s">
        <v>312</v>
      </c>
      <c r="G238" s="233"/>
      <c r="H238" s="233"/>
      <c r="I238" s="233"/>
      <c r="J238" s="32"/>
      <c r="K238" s="32"/>
      <c r="L238" s="32"/>
      <c r="M238" s="32"/>
      <c r="N238" s="32"/>
      <c r="O238" s="32"/>
      <c r="P238" s="32"/>
      <c r="Q238" s="32"/>
      <c r="R238" s="33"/>
      <c r="T238" s="130"/>
      <c r="U238" s="32"/>
      <c r="V238" s="32"/>
      <c r="W238" s="32"/>
      <c r="X238" s="32"/>
      <c r="Y238" s="32"/>
      <c r="Z238" s="32"/>
      <c r="AA238" s="32"/>
      <c r="AB238" s="32"/>
      <c r="AC238" s="32"/>
      <c r="AD238" s="74"/>
      <c r="AT238" s="17" t="s">
        <v>152</v>
      </c>
      <c r="AU238" s="17" t="s">
        <v>150</v>
      </c>
    </row>
    <row r="239" spans="2:65" s="1" customFormat="1" ht="31.5" customHeight="1">
      <c r="B239" s="31"/>
      <c r="C239" s="157" t="s">
        <v>313</v>
      </c>
      <c r="D239" s="157" t="s">
        <v>145</v>
      </c>
      <c r="E239" s="158" t="s">
        <v>314</v>
      </c>
      <c r="F239" s="230" t="s">
        <v>315</v>
      </c>
      <c r="G239" s="230"/>
      <c r="H239" s="230"/>
      <c r="I239" s="230"/>
      <c r="J239" s="159" t="s">
        <v>148</v>
      </c>
      <c r="K239" s="160">
        <v>1</v>
      </c>
      <c r="L239" s="161">
        <v>3003</v>
      </c>
      <c r="M239" s="231">
        <v>480</v>
      </c>
      <c r="N239" s="231"/>
      <c r="O239" s="231"/>
      <c r="P239" s="231">
        <f>ROUND(V239*K239,2)</f>
        <v>3483</v>
      </c>
      <c r="Q239" s="231"/>
      <c r="R239" s="33"/>
      <c r="T239" s="162" t="s">
        <v>22</v>
      </c>
      <c r="U239" s="40" t="s">
        <v>44</v>
      </c>
      <c r="V239" s="108">
        <f>L239+M239</f>
        <v>3483</v>
      </c>
      <c r="W239" s="108">
        <f>ROUND(L239*K239,2)</f>
        <v>3003</v>
      </c>
      <c r="X239" s="108">
        <f>ROUND(M239*K239,2)</f>
        <v>480</v>
      </c>
      <c r="Y239" s="163">
        <v>0</v>
      </c>
      <c r="Z239" s="163">
        <f>Y239*K239</f>
        <v>0</v>
      </c>
      <c r="AA239" s="163">
        <v>0</v>
      </c>
      <c r="AB239" s="163">
        <f>AA239*K239</f>
        <v>0</v>
      </c>
      <c r="AC239" s="163">
        <v>0</v>
      </c>
      <c r="AD239" s="164">
        <f>AC239*K239</f>
        <v>0</v>
      </c>
      <c r="AR239" s="17" t="s">
        <v>149</v>
      </c>
      <c r="AT239" s="17" t="s">
        <v>145</v>
      </c>
      <c r="AU239" s="17" t="s">
        <v>150</v>
      </c>
      <c r="AY239" s="17" t="s">
        <v>144</v>
      </c>
      <c r="BE239" s="165">
        <f>IF(U239="základní",P239,0)</f>
        <v>3483</v>
      </c>
      <c r="BF239" s="165">
        <f>IF(U239="snížená",P239,0)</f>
        <v>0</v>
      </c>
      <c r="BG239" s="165">
        <f>IF(U239="zákl. přenesená",P239,0)</f>
        <v>0</v>
      </c>
      <c r="BH239" s="165">
        <f>IF(U239="sníž. přenesená",P239,0)</f>
        <v>0</v>
      </c>
      <c r="BI239" s="165">
        <f>IF(U239="nulová",P239,0)</f>
        <v>0</v>
      </c>
      <c r="BJ239" s="17" t="s">
        <v>24</v>
      </c>
      <c r="BK239" s="165">
        <f>ROUND(V239*K239,2)</f>
        <v>3483</v>
      </c>
      <c r="BL239" s="17" t="s">
        <v>149</v>
      </c>
      <c r="BM239" s="17" t="s">
        <v>313</v>
      </c>
    </row>
    <row r="240" spans="2:65" s="1" customFormat="1" ht="42" customHeight="1">
      <c r="B240" s="31"/>
      <c r="C240" s="32"/>
      <c r="D240" s="32"/>
      <c r="E240" s="32"/>
      <c r="F240" s="232" t="s">
        <v>316</v>
      </c>
      <c r="G240" s="233"/>
      <c r="H240" s="233"/>
      <c r="I240" s="233"/>
      <c r="J240" s="32"/>
      <c r="K240" s="32"/>
      <c r="L240" s="32"/>
      <c r="M240" s="32"/>
      <c r="N240" s="32"/>
      <c r="O240" s="32"/>
      <c r="P240" s="32"/>
      <c r="Q240" s="32"/>
      <c r="R240" s="33"/>
      <c r="T240" s="130"/>
      <c r="U240" s="32"/>
      <c r="V240" s="32"/>
      <c r="W240" s="32"/>
      <c r="X240" s="32"/>
      <c r="Y240" s="32"/>
      <c r="Z240" s="32"/>
      <c r="AA240" s="32"/>
      <c r="AB240" s="32"/>
      <c r="AC240" s="32"/>
      <c r="AD240" s="74"/>
      <c r="AT240" s="17" t="s">
        <v>152</v>
      </c>
      <c r="AU240" s="17" t="s">
        <v>150</v>
      </c>
    </row>
    <row r="241" spans="2:65" s="1" customFormat="1" ht="31.5" customHeight="1">
      <c r="B241" s="31"/>
      <c r="C241" s="157" t="s">
        <v>317</v>
      </c>
      <c r="D241" s="157" t="s">
        <v>145</v>
      </c>
      <c r="E241" s="158" t="s">
        <v>318</v>
      </c>
      <c r="F241" s="230" t="s">
        <v>319</v>
      </c>
      <c r="G241" s="230"/>
      <c r="H241" s="230"/>
      <c r="I241" s="230"/>
      <c r="J241" s="159" t="s">
        <v>148</v>
      </c>
      <c r="K241" s="160">
        <v>1</v>
      </c>
      <c r="L241" s="161">
        <v>3168</v>
      </c>
      <c r="M241" s="231">
        <v>507</v>
      </c>
      <c r="N241" s="231"/>
      <c r="O241" s="231"/>
      <c r="P241" s="231">
        <f>ROUND(V241*K241,2)</f>
        <v>3675</v>
      </c>
      <c r="Q241" s="231"/>
      <c r="R241" s="33"/>
      <c r="T241" s="162" t="s">
        <v>22</v>
      </c>
      <c r="U241" s="40" t="s">
        <v>44</v>
      </c>
      <c r="V241" s="108">
        <f>L241+M241</f>
        <v>3675</v>
      </c>
      <c r="W241" s="108">
        <f>ROUND(L241*K241,2)</f>
        <v>3168</v>
      </c>
      <c r="X241" s="108">
        <f>ROUND(M241*K241,2)</f>
        <v>507</v>
      </c>
      <c r="Y241" s="163">
        <v>0</v>
      </c>
      <c r="Z241" s="163">
        <f>Y241*K241</f>
        <v>0</v>
      </c>
      <c r="AA241" s="163">
        <v>0</v>
      </c>
      <c r="AB241" s="163">
        <f>AA241*K241</f>
        <v>0</v>
      </c>
      <c r="AC241" s="163">
        <v>0</v>
      </c>
      <c r="AD241" s="164">
        <f>AC241*K241</f>
        <v>0</v>
      </c>
      <c r="AR241" s="17" t="s">
        <v>149</v>
      </c>
      <c r="AT241" s="17" t="s">
        <v>145</v>
      </c>
      <c r="AU241" s="17" t="s">
        <v>150</v>
      </c>
      <c r="AY241" s="17" t="s">
        <v>144</v>
      </c>
      <c r="BE241" s="165">
        <f>IF(U241="základní",P241,0)</f>
        <v>3675</v>
      </c>
      <c r="BF241" s="165">
        <f>IF(U241="snížená",P241,0)</f>
        <v>0</v>
      </c>
      <c r="BG241" s="165">
        <f>IF(U241="zákl. přenesená",P241,0)</f>
        <v>0</v>
      </c>
      <c r="BH241" s="165">
        <f>IF(U241="sníž. přenesená",P241,0)</f>
        <v>0</v>
      </c>
      <c r="BI241" s="165">
        <f>IF(U241="nulová",P241,0)</f>
        <v>0</v>
      </c>
      <c r="BJ241" s="17" t="s">
        <v>24</v>
      </c>
      <c r="BK241" s="165">
        <f>ROUND(V241*K241,2)</f>
        <v>3675</v>
      </c>
      <c r="BL241" s="17" t="s">
        <v>149</v>
      </c>
      <c r="BM241" s="17" t="s">
        <v>317</v>
      </c>
    </row>
    <row r="242" spans="2:65" s="1" customFormat="1" ht="42" customHeight="1">
      <c r="B242" s="31"/>
      <c r="C242" s="32"/>
      <c r="D242" s="32"/>
      <c r="E242" s="32"/>
      <c r="F242" s="232" t="s">
        <v>320</v>
      </c>
      <c r="G242" s="233"/>
      <c r="H242" s="233"/>
      <c r="I242" s="233"/>
      <c r="J242" s="32"/>
      <c r="K242" s="32"/>
      <c r="L242" s="32"/>
      <c r="M242" s="32"/>
      <c r="N242" s="32"/>
      <c r="O242" s="32"/>
      <c r="P242" s="32"/>
      <c r="Q242" s="32"/>
      <c r="R242" s="33"/>
      <c r="T242" s="130"/>
      <c r="U242" s="32"/>
      <c r="V242" s="32"/>
      <c r="W242" s="32"/>
      <c r="X242" s="32"/>
      <c r="Y242" s="32"/>
      <c r="Z242" s="32"/>
      <c r="AA242" s="32"/>
      <c r="AB242" s="32"/>
      <c r="AC242" s="32"/>
      <c r="AD242" s="74"/>
      <c r="AT242" s="17" t="s">
        <v>152</v>
      </c>
      <c r="AU242" s="17" t="s">
        <v>150</v>
      </c>
    </row>
    <row r="243" spans="2:65" s="1" customFormat="1" ht="31.5" customHeight="1">
      <c r="B243" s="31"/>
      <c r="C243" s="157" t="s">
        <v>321</v>
      </c>
      <c r="D243" s="157" t="s">
        <v>145</v>
      </c>
      <c r="E243" s="158" t="s">
        <v>322</v>
      </c>
      <c r="F243" s="230" t="s">
        <v>323</v>
      </c>
      <c r="G243" s="230"/>
      <c r="H243" s="230"/>
      <c r="I243" s="230"/>
      <c r="J243" s="159" t="s">
        <v>148</v>
      </c>
      <c r="K243" s="160">
        <v>1</v>
      </c>
      <c r="L243" s="161">
        <v>229</v>
      </c>
      <c r="M243" s="231">
        <v>50</v>
      </c>
      <c r="N243" s="231"/>
      <c r="O243" s="231"/>
      <c r="P243" s="231">
        <f>ROUND(V243*K243,2)</f>
        <v>279</v>
      </c>
      <c r="Q243" s="231"/>
      <c r="R243" s="33"/>
      <c r="T243" s="162" t="s">
        <v>22</v>
      </c>
      <c r="U243" s="40" t="s">
        <v>44</v>
      </c>
      <c r="V243" s="108">
        <f>L243+M243</f>
        <v>279</v>
      </c>
      <c r="W243" s="108">
        <f>ROUND(L243*K243,2)</f>
        <v>229</v>
      </c>
      <c r="X243" s="108">
        <f>ROUND(M243*K243,2)</f>
        <v>50</v>
      </c>
      <c r="Y243" s="163">
        <v>0</v>
      </c>
      <c r="Z243" s="163">
        <f>Y243*K243</f>
        <v>0</v>
      </c>
      <c r="AA243" s="163">
        <v>0</v>
      </c>
      <c r="AB243" s="163">
        <f>AA243*K243</f>
        <v>0</v>
      </c>
      <c r="AC243" s="163">
        <v>0</v>
      </c>
      <c r="AD243" s="164">
        <f>AC243*K243</f>
        <v>0</v>
      </c>
      <c r="AR243" s="17" t="s">
        <v>149</v>
      </c>
      <c r="AT243" s="17" t="s">
        <v>145</v>
      </c>
      <c r="AU243" s="17" t="s">
        <v>150</v>
      </c>
      <c r="AY243" s="17" t="s">
        <v>144</v>
      </c>
      <c r="BE243" s="165">
        <f>IF(U243="základní",P243,0)</f>
        <v>279</v>
      </c>
      <c r="BF243" s="165">
        <f>IF(U243="snížená",P243,0)</f>
        <v>0</v>
      </c>
      <c r="BG243" s="165">
        <f>IF(U243="zákl. přenesená",P243,0)</f>
        <v>0</v>
      </c>
      <c r="BH243" s="165">
        <f>IF(U243="sníž. přenesená",P243,0)</f>
        <v>0</v>
      </c>
      <c r="BI243" s="165">
        <f>IF(U243="nulová",P243,0)</f>
        <v>0</v>
      </c>
      <c r="BJ243" s="17" t="s">
        <v>24</v>
      </c>
      <c r="BK243" s="165">
        <f>ROUND(V243*K243,2)</f>
        <v>279</v>
      </c>
      <c r="BL243" s="17" t="s">
        <v>149</v>
      </c>
      <c r="BM243" s="17" t="s">
        <v>321</v>
      </c>
    </row>
    <row r="244" spans="2:65" s="1" customFormat="1" ht="30" customHeight="1">
      <c r="B244" s="31"/>
      <c r="C244" s="32"/>
      <c r="D244" s="32"/>
      <c r="E244" s="32"/>
      <c r="F244" s="232" t="s">
        <v>323</v>
      </c>
      <c r="G244" s="233"/>
      <c r="H244" s="233"/>
      <c r="I244" s="233"/>
      <c r="J244" s="32"/>
      <c r="K244" s="32"/>
      <c r="L244" s="32"/>
      <c r="M244" s="32"/>
      <c r="N244" s="32"/>
      <c r="O244" s="32"/>
      <c r="P244" s="32"/>
      <c r="Q244" s="32"/>
      <c r="R244" s="33"/>
      <c r="T244" s="130"/>
      <c r="U244" s="32"/>
      <c r="V244" s="32"/>
      <c r="W244" s="32"/>
      <c r="X244" s="32"/>
      <c r="Y244" s="32"/>
      <c r="Z244" s="32"/>
      <c r="AA244" s="32"/>
      <c r="AB244" s="32"/>
      <c r="AC244" s="32"/>
      <c r="AD244" s="74"/>
      <c r="AT244" s="17" t="s">
        <v>152</v>
      </c>
      <c r="AU244" s="17" t="s">
        <v>150</v>
      </c>
    </row>
    <row r="245" spans="2:65" s="1" customFormat="1" ht="31.5" customHeight="1">
      <c r="B245" s="31"/>
      <c r="C245" s="157" t="s">
        <v>324</v>
      </c>
      <c r="D245" s="157" t="s">
        <v>145</v>
      </c>
      <c r="E245" s="158" t="s">
        <v>325</v>
      </c>
      <c r="F245" s="230" t="s">
        <v>326</v>
      </c>
      <c r="G245" s="230"/>
      <c r="H245" s="230"/>
      <c r="I245" s="230"/>
      <c r="J245" s="159" t="s">
        <v>148</v>
      </c>
      <c r="K245" s="160">
        <v>5</v>
      </c>
      <c r="L245" s="161">
        <v>262</v>
      </c>
      <c r="M245" s="231">
        <v>58</v>
      </c>
      <c r="N245" s="231"/>
      <c r="O245" s="231"/>
      <c r="P245" s="231">
        <f>ROUND(V245*K245,2)</f>
        <v>1600</v>
      </c>
      <c r="Q245" s="231"/>
      <c r="R245" s="33"/>
      <c r="T245" s="162" t="s">
        <v>22</v>
      </c>
      <c r="U245" s="40" t="s">
        <v>44</v>
      </c>
      <c r="V245" s="108">
        <f>L245+M245</f>
        <v>320</v>
      </c>
      <c r="W245" s="108">
        <f>ROUND(L245*K245,2)</f>
        <v>1310</v>
      </c>
      <c r="X245" s="108">
        <f>ROUND(M245*K245,2)</f>
        <v>290</v>
      </c>
      <c r="Y245" s="163">
        <v>0</v>
      </c>
      <c r="Z245" s="163">
        <f>Y245*K245</f>
        <v>0</v>
      </c>
      <c r="AA245" s="163">
        <v>0</v>
      </c>
      <c r="AB245" s="163">
        <f>AA245*K245</f>
        <v>0</v>
      </c>
      <c r="AC245" s="163">
        <v>0</v>
      </c>
      <c r="AD245" s="164">
        <f>AC245*K245</f>
        <v>0</v>
      </c>
      <c r="AR245" s="17" t="s">
        <v>149</v>
      </c>
      <c r="AT245" s="17" t="s">
        <v>145</v>
      </c>
      <c r="AU245" s="17" t="s">
        <v>150</v>
      </c>
      <c r="AY245" s="17" t="s">
        <v>144</v>
      </c>
      <c r="BE245" s="165">
        <f>IF(U245="základní",P245,0)</f>
        <v>1600</v>
      </c>
      <c r="BF245" s="165">
        <f>IF(U245="snížená",P245,0)</f>
        <v>0</v>
      </c>
      <c r="BG245" s="165">
        <f>IF(U245="zákl. přenesená",P245,0)</f>
        <v>0</v>
      </c>
      <c r="BH245" s="165">
        <f>IF(U245="sníž. přenesená",P245,0)</f>
        <v>0</v>
      </c>
      <c r="BI245" s="165">
        <f>IF(U245="nulová",P245,0)</f>
        <v>0</v>
      </c>
      <c r="BJ245" s="17" t="s">
        <v>24</v>
      </c>
      <c r="BK245" s="165">
        <f>ROUND(V245*K245,2)</f>
        <v>1600</v>
      </c>
      <c r="BL245" s="17" t="s">
        <v>149</v>
      </c>
      <c r="BM245" s="17" t="s">
        <v>324</v>
      </c>
    </row>
    <row r="246" spans="2:65" s="1" customFormat="1" ht="30" customHeight="1">
      <c r="B246" s="31"/>
      <c r="C246" s="32"/>
      <c r="D246" s="32"/>
      <c r="E246" s="32"/>
      <c r="F246" s="232" t="s">
        <v>326</v>
      </c>
      <c r="G246" s="233"/>
      <c r="H246" s="233"/>
      <c r="I246" s="233"/>
      <c r="J246" s="32"/>
      <c r="K246" s="32"/>
      <c r="L246" s="32"/>
      <c r="M246" s="32"/>
      <c r="N246" s="32"/>
      <c r="O246" s="32"/>
      <c r="P246" s="32"/>
      <c r="Q246" s="32"/>
      <c r="R246" s="33"/>
      <c r="T246" s="130"/>
      <c r="U246" s="32"/>
      <c r="V246" s="32"/>
      <c r="W246" s="32"/>
      <c r="X246" s="32"/>
      <c r="Y246" s="32"/>
      <c r="Z246" s="32"/>
      <c r="AA246" s="32"/>
      <c r="AB246" s="32"/>
      <c r="AC246" s="32"/>
      <c r="AD246" s="74"/>
      <c r="AT246" s="17" t="s">
        <v>152</v>
      </c>
      <c r="AU246" s="17" t="s">
        <v>150</v>
      </c>
    </row>
    <row r="247" spans="2:65" s="1" customFormat="1" ht="44.25" customHeight="1">
      <c r="B247" s="31"/>
      <c r="C247" s="157" t="s">
        <v>327</v>
      </c>
      <c r="D247" s="157" t="s">
        <v>145</v>
      </c>
      <c r="E247" s="158" t="s">
        <v>328</v>
      </c>
      <c r="F247" s="230" t="s">
        <v>329</v>
      </c>
      <c r="G247" s="230"/>
      <c r="H247" s="230"/>
      <c r="I247" s="230"/>
      <c r="J247" s="159" t="s">
        <v>148</v>
      </c>
      <c r="K247" s="160">
        <v>1</v>
      </c>
      <c r="L247" s="161">
        <v>385</v>
      </c>
      <c r="M247" s="231">
        <v>85</v>
      </c>
      <c r="N247" s="231"/>
      <c r="O247" s="231"/>
      <c r="P247" s="231">
        <f>ROUND(V247*K247,2)</f>
        <v>470</v>
      </c>
      <c r="Q247" s="231"/>
      <c r="R247" s="33"/>
      <c r="T247" s="162" t="s">
        <v>22</v>
      </c>
      <c r="U247" s="40" t="s">
        <v>44</v>
      </c>
      <c r="V247" s="108">
        <f>L247+M247</f>
        <v>470</v>
      </c>
      <c r="W247" s="108">
        <f>ROUND(L247*K247,2)</f>
        <v>385</v>
      </c>
      <c r="X247" s="108">
        <f>ROUND(M247*K247,2)</f>
        <v>85</v>
      </c>
      <c r="Y247" s="163">
        <v>0</v>
      </c>
      <c r="Z247" s="163">
        <f>Y247*K247</f>
        <v>0</v>
      </c>
      <c r="AA247" s="163">
        <v>0</v>
      </c>
      <c r="AB247" s="163">
        <f>AA247*K247</f>
        <v>0</v>
      </c>
      <c r="AC247" s="163">
        <v>0</v>
      </c>
      <c r="AD247" s="164">
        <f>AC247*K247</f>
        <v>0</v>
      </c>
      <c r="AR247" s="17" t="s">
        <v>149</v>
      </c>
      <c r="AT247" s="17" t="s">
        <v>145</v>
      </c>
      <c r="AU247" s="17" t="s">
        <v>150</v>
      </c>
      <c r="AY247" s="17" t="s">
        <v>144</v>
      </c>
      <c r="BE247" s="165">
        <f>IF(U247="základní",P247,0)</f>
        <v>470</v>
      </c>
      <c r="BF247" s="165">
        <f>IF(U247="snížená",P247,0)</f>
        <v>0</v>
      </c>
      <c r="BG247" s="165">
        <f>IF(U247="zákl. přenesená",P247,0)</f>
        <v>0</v>
      </c>
      <c r="BH247" s="165">
        <f>IF(U247="sníž. přenesená",P247,0)</f>
        <v>0</v>
      </c>
      <c r="BI247" s="165">
        <f>IF(U247="nulová",P247,0)</f>
        <v>0</v>
      </c>
      <c r="BJ247" s="17" t="s">
        <v>24</v>
      </c>
      <c r="BK247" s="165">
        <f>ROUND(V247*K247,2)</f>
        <v>470</v>
      </c>
      <c r="BL247" s="17" t="s">
        <v>149</v>
      </c>
      <c r="BM247" s="17" t="s">
        <v>327</v>
      </c>
    </row>
    <row r="248" spans="2:65" s="1" customFormat="1" ht="30" customHeight="1">
      <c r="B248" s="31"/>
      <c r="C248" s="32"/>
      <c r="D248" s="32"/>
      <c r="E248" s="32"/>
      <c r="F248" s="232" t="s">
        <v>330</v>
      </c>
      <c r="G248" s="233"/>
      <c r="H248" s="233"/>
      <c r="I248" s="233"/>
      <c r="J248" s="32"/>
      <c r="K248" s="32"/>
      <c r="L248" s="32"/>
      <c r="M248" s="32"/>
      <c r="N248" s="32"/>
      <c r="O248" s="32"/>
      <c r="P248" s="32"/>
      <c r="Q248" s="32"/>
      <c r="R248" s="33"/>
      <c r="T248" s="130"/>
      <c r="U248" s="32"/>
      <c r="V248" s="32"/>
      <c r="W248" s="32"/>
      <c r="X248" s="32"/>
      <c r="Y248" s="32"/>
      <c r="Z248" s="32"/>
      <c r="AA248" s="32"/>
      <c r="AB248" s="32"/>
      <c r="AC248" s="32"/>
      <c r="AD248" s="74"/>
      <c r="AT248" s="17" t="s">
        <v>152</v>
      </c>
      <c r="AU248" s="17" t="s">
        <v>150</v>
      </c>
    </row>
    <row r="249" spans="2:65" s="1" customFormat="1" ht="44.25" customHeight="1">
      <c r="B249" s="31"/>
      <c r="C249" s="157" t="s">
        <v>331</v>
      </c>
      <c r="D249" s="157" t="s">
        <v>145</v>
      </c>
      <c r="E249" s="158" t="s">
        <v>332</v>
      </c>
      <c r="F249" s="230" t="s">
        <v>333</v>
      </c>
      <c r="G249" s="230"/>
      <c r="H249" s="230"/>
      <c r="I249" s="230"/>
      <c r="J249" s="159" t="s">
        <v>148</v>
      </c>
      <c r="K249" s="160">
        <v>1</v>
      </c>
      <c r="L249" s="161">
        <v>482</v>
      </c>
      <c r="M249" s="231">
        <v>106</v>
      </c>
      <c r="N249" s="231"/>
      <c r="O249" s="231"/>
      <c r="P249" s="231">
        <f>ROUND(V249*K249,2)</f>
        <v>588</v>
      </c>
      <c r="Q249" s="231"/>
      <c r="R249" s="33"/>
      <c r="T249" s="162" t="s">
        <v>22</v>
      </c>
      <c r="U249" s="40" t="s">
        <v>44</v>
      </c>
      <c r="V249" s="108">
        <f>L249+M249</f>
        <v>588</v>
      </c>
      <c r="W249" s="108">
        <f>ROUND(L249*K249,2)</f>
        <v>482</v>
      </c>
      <c r="X249" s="108">
        <f>ROUND(M249*K249,2)</f>
        <v>106</v>
      </c>
      <c r="Y249" s="163">
        <v>0</v>
      </c>
      <c r="Z249" s="163">
        <f>Y249*K249</f>
        <v>0</v>
      </c>
      <c r="AA249" s="163">
        <v>0</v>
      </c>
      <c r="AB249" s="163">
        <f>AA249*K249</f>
        <v>0</v>
      </c>
      <c r="AC249" s="163">
        <v>0</v>
      </c>
      <c r="AD249" s="164">
        <f>AC249*K249</f>
        <v>0</v>
      </c>
      <c r="AR249" s="17" t="s">
        <v>149</v>
      </c>
      <c r="AT249" s="17" t="s">
        <v>145</v>
      </c>
      <c r="AU249" s="17" t="s">
        <v>150</v>
      </c>
      <c r="AY249" s="17" t="s">
        <v>144</v>
      </c>
      <c r="BE249" s="165">
        <f>IF(U249="základní",P249,0)</f>
        <v>588</v>
      </c>
      <c r="BF249" s="165">
        <f>IF(U249="snížená",P249,0)</f>
        <v>0</v>
      </c>
      <c r="BG249" s="165">
        <f>IF(U249="zákl. přenesená",P249,0)</f>
        <v>0</v>
      </c>
      <c r="BH249" s="165">
        <f>IF(U249="sníž. přenesená",P249,0)</f>
        <v>0</v>
      </c>
      <c r="BI249" s="165">
        <f>IF(U249="nulová",P249,0)</f>
        <v>0</v>
      </c>
      <c r="BJ249" s="17" t="s">
        <v>24</v>
      </c>
      <c r="BK249" s="165">
        <f>ROUND(V249*K249,2)</f>
        <v>588</v>
      </c>
      <c r="BL249" s="17" t="s">
        <v>149</v>
      </c>
      <c r="BM249" s="17" t="s">
        <v>331</v>
      </c>
    </row>
    <row r="250" spans="2:65" s="1" customFormat="1" ht="30" customHeight="1">
      <c r="B250" s="31"/>
      <c r="C250" s="32"/>
      <c r="D250" s="32"/>
      <c r="E250" s="32"/>
      <c r="F250" s="232" t="s">
        <v>334</v>
      </c>
      <c r="G250" s="233"/>
      <c r="H250" s="233"/>
      <c r="I250" s="233"/>
      <c r="J250" s="32"/>
      <c r="K250" s="32"/>
      <c r="L250" s="32"/>
      <c r="M250" s="32"/>
      <c r="N250" s="32"/>
      <c r="O250" s="32"/>
      <c r="P250" s="32"/>
      <c r="Q250" s="32"/>
      <c r="R250" s="33"/>
      <c r="T250" s="130"/>
      <c r="U250" s="32"/>
      <c r="V250" s="32"/>
      <c r="W250" s="32"/>
      <c r="X250" s="32"/>
      <c r="Y250" s="32"/>
      <c r="Z250" s="32"/>
      <c r="AA250" s="32"/>
      <c r="AB250" s="32"/>
      <c r="AC250" s="32"/>
      <c r="AD250" s="74"/>
      <c r="AT250" s="17" t="s">
        <v>152</v>
      </c>
      <c r="AU250" s="17" t="s">
        <v>150</v>
      </c>
    </row>
    <row r="251" spans="2:65" s="1" customFormat="1" ht="44.25" customHeight="1">
      <c r="B251" s="31"/>
      <c r="C251" s="157" t="s">
        <v>335</v>
      </c>
      <c r="D251" s="157" t="s">
        <v>145</v>
      </c>
      <c r="E251" s="158" t="s">
        <v>336</v>
      </c>
      <c r="F251" s="230" t="s">
        <v>337</v>
      </c>
      <c r="G251" s="230"/>
      <c r="H251" s="230"/>
      <c r="I251" s="230"/>
      <c r="J251" s="159" t="s">
        <v>148</v>
      </c>
      <c r="K251" s="160">
        <v>1</v>
      </c>
      <c r="L251" s="161">
        <v>1212</v>
      </c>
      <c r="M251" s="231">
        <v>230</v>
      </c>
      <c r="N251" s="231"/>
      <c r="O251" s="231"/>
      <c r="P251" s="231">
        <f>ROUND(V251*K251,2)</f>
        <v>1442</v>
      </c>
      <c r="Q251" s="231"/>
      <c r="R251" s="33"/>
      <c r="T251" s="162" t="s">
        <v>22</v>
      </c>
      <c r="U251" s="40" t="s">
        <v>44</v>
      </c>
      <c r="V251" s="108">
        <f>L251+M251</f>
        <v>1442</v>
      </c>
      <c r="W251" s="108">
        <f>ROUND(L251*K251,2)</f>
        <v>1212</v>
      </c>
      <c r="X251" s="108">
        <f>ROUND(M251*K251,2)</f>
        <v>230</v>
      </c>
      <c r="Y251" s="163">
        <v>0</v>
      </c>
      <c r="Z251" s="163">
        <f>Y251*K251</f>
        <v>0</v>
      </c>
      <c r="AA251" s="163">
        <v>0</v>
      </c>
      <c r="AB251" s="163">
        <f>AA251*K251</f>
        <v>0</v>
      </c>
      <c r="AC251" s="163">
        <v>0</v>
      </c>
      <c r="AD251" s="164">
        <f>AC251*K251</f>
        <v>0</v>
      </c>
      <c r="AR251" s="17" t="s">
        <v>149</v>
      </c>
      <c r="AT251" s="17" t="s">
        <v>145</v>
      </c>
      <c r="AU251" s="17" t="s">
        <v>150</v>
      </c>
      <c r="AY251" s="17" t="s">
        <v>144</v>
      </c>
      <c r="BE251" s="165">
        <f>IF(U251="základní",P251,0)</f>
        <v>1442</v>
      </c>
      <c r="BF251" s="165">
        <f>IF(U251="snížená",P251,0)</f>
        <v>0</v>
      </c>
      <c r="BG251" s="165">
        <f>IF(U251="zákl. přenesená",P251,0)</f>
        <v>0</v>
      </c>
      <c r="BH251" s="165">
        <f>IF(U251="sníž. přenesená",P251,0)</f>
        <v>0</v>
      </c>
      <c r="BI251" s="165">
        <f>IF(U251="nulová",P251,0)</f>
        <v>0</v>
      </c>
      <c r="BJ251" s="17" t="s">
        <v>24</v>
      </c>
      <c r="BK251" s="165">
        <f>ROUND(V251*K251,2)</f>
        <v>1442</v>
      </c>
      <c r="BL251" s="17" t="s">
        <v>149</v>
      </c>
      <c r="BM251" s="17" t="s">
        <v>335</v>
      </c>
    </row>
    <row r="252" spans="2:65" s="1" customFormat="1" ht="30" customHeight="1">
      <c r="B252" s="31"/>
      <c r="C252" s="32"/>
      <c r="D252" s="32"/>
      <c r="E252" s="32"/>
      <c r="F252" s="232" t="s">
        <v>338</v>
      </c>
      <c r="G252" s="233"/>
      <c r="H252" s="233"/>
      <c r="I252" s="233"/>
      <c r="J252" s="32"/>
      <c r="K252" s="32"/>
      <c r="L252" s="32"/>
      <c r="M252" s="32"/>
      <c r="N252" s="32"/>
      <c r="O252" s="32"/>
      <c r="P252" s="32"/>
      <c r="Q252" s="32"/>
      <c r="R252" s="33"/>
      <c r="T252" s="130"/>
      <c r="U252" s="32"/>
      <c r="V252" s="32"/>
      <c r="W252" s="32"/>
      <c r="X252" s="32"/>
      <c r="Y252" s="32"/>
      <c r="Z252" s="32"/>
      <c r="AA252" s="32"/>
      <c r="AB252" s="32"/>
      <c r="AC252" s="32"/>
      <c r="AD252" s="74"/>
      <c r="AT252" s="17" t="s">
        <v>152</v>
      </c>
      <c r="AU252" s="17" t="s">
        <v>150</v>
      </c>
    </row>
    <row r="253" spans="2:65" s="1" customFormat="1" ht="22.5" customHeight="1">
      <c r="B253" s="31"/>
      <c r="C253" s="157" t="s">
        <v>339</v>
      </c>
      <c r="D253" s="157" t="s">
        <v>145</v>
      </c>
      <c r="E253" s="158" t="s">
        <v>340</v>
      </c>
      <c r="F253" s="230" t="s">
        <v>341</v>
      </c>
      <c r="G253" s="230"/>
      <c r="H253" s="230"/>
      <c r="I253" s="230"/>
      <c r="J253" s="159" t="s">
        <v>148</v>
      </c>
      <c r="K253" s="160">
        <v>1</v>
      </c>
      <c r="L253" s="161">
        <v>462</v>
      </c>
      <c r="M253" s="231">
        <v>102</v>
      </c>
      <c r="N253" s="231"/>
      <c r="O253" s="231"/>
      <c r="P253" s="231">
        <f>ROUND(V253*K253,2)</f>
        <v>564</v>
      </c>
      <c r="Q253" s="231"/>
      <c r="R253" s="33"/>
      <c r="T253" s="162" t="s">
        <v>22</v>
      </c>
      <c r="U253" s="40" t="s">
        <v>44</v>
      </c>
      <c r="V253" s="108">
        <f>L253+M253</f>
        <v>564</v>
      </c>
      <c r="W253" s="108">
        <f>ROUND(L253*K253,2)</f>
        <v>462</v>
      </c>
      <c r="X253" s="108">
        <f>ROUND(M253*K253,2)</f>
        <v>102</v>
      </c>
      <c r="Y253" s="163">
        <v>0</v>
      </c>
      <c r="Z253" s="163">
        <f>Y253*K253</f>
        <v>0</v>
      </c>
      <c r="AA253" s="163">
        <v>0</v>
      </c>
      <c r="AB253" s="163">
        <f>AA253*K253</f>
        <v>0</v>
      </c>
      <c r="AC253" s="163">
        <v>0</v>
      </c>
      <c r="AD253" s="164">
        <f>AC253*K253</f>
        <v>0</v>
      </c>
      <c r="AR253" s="17" t="s">
        <v>149</v>
      </c>
      <c r="AT253" s="17" t="s">
        <v>145</v>
      </c>
      <c r="AU253" s="17" t="s">
        <v>150</v>
      </c>
      <c r="AY253" s="17" t="s">
        <v>144</v>
      </c>
      <c r="BE253" s="165">
        <f>IF(U253="základní",P253,0)</f>
        <v>564</v>
      </c>
      <c r="BF253" s="165">
        <f>IF(U253="snížená",P253,0)</f>
        <v>0</v>
      </c>
      <c r="BG253" s="165">
        <f>IF(U253="zákl. přenesená",P253,0)</f>
        <v>0</v>
      </c>
      <c r="BH253" s="165">
        <f>IF(U253="sníž. přenesená",P253,0)</f>
        <v>0</v>
      </c>
      <c r="BI253" s="165">
        <f>IF(U253="nulová",P253,0)</f>
        <v>0</v>
      </c>
      <c r="BJ253" s="17" t="s">
        <v>24</v>
      </c>
      <c r="BK253" s="165">
        <f>ROUND(V253*K253,2)</f>
        <v>564</v>
      </c>
      <c r="BL253" s="17" t="s">
        <v>149</v>
      </c>
      <c r="BM253" s="17" t="s">
        <v>339</v>
      </c>
    </row>
    <row r="254" spans="2:65" s="1" customFormat="1" ht="66" customHeight="1">
      <c r="B254" s="31"/>
      <c r="C254" s="32"/>
      <c r="D254" s="32"/>
      <c r="E254" s="32"/>
      <c r="F254" s="232" t="s">
        <v>342</v>
      </c>
      <c r="G254" s="233"/>
      <c r="H254" s="233"/>
      <c r="I254" s="233"/>
      <c r="J254" s="32"/>
      <c r="K254" s="32"/>
      <c r="L254" s="32"/>
      <c r="M254" s="32"/>
      <c r="N254" s="32"/>
      <c r="O254" s="32"/>
      <c r="P254" s="32"/>
      <c r="Q254" s="32"/>
      <c r="R254" s="33"/>
      <c r="T254" s="130"/>
      <c r="U254" s="32"/>
      <c r="V254" s="32"/>
      <c r="W254" s="32"/>
      <c r="X254" s="32"/>
      <c r="Y254" s="32"/>
      <c r="Z254" s="32"/>
      <c r="AA254" s="32"/>
      <c r="AB254" s="32"/>
      <c r="AC254" s="32"/>
      <c r="AD254" s="74"/>
      <c r="AT254" s="17" t="s">
        <v>152</v>
      </c>
      <c r="AU254" s="17" t="s">
        <v>150</v>
      </c>
    </row>
    <row r="255" spans="2:65" s="1" customFormat="1" ht="31.5" customHeight="1">
      <c r="B255" s="31"/>
      <c r="C255" s="157" t="s">
        <v>343</v>
      </c>
      <c r="D255" s="157" t="s">
        <v>145</v>
      </c>
      <c r="E255" s="158" t="s">
        <v>344</v>
      </c>
      <c r="F255" s="230" t="s">
        <v>345</v>
      </c>
      <c r="G255" s="230"/>
      <c r="H255" s="230"/>
      <c r="I255" s="230"/>
      <c r="J255" s="159" t="s">
        <v>148</v>
      </c>
      <c r="K255" s="160">
        <v>1</v>
      </c>
      <c r="L255" s="161">
        <v>198</v>
      </c>
      <c r="M255" s="231">
        <v>44</v>
      </c>
      <c r="N255" s="231"/>
      <c r="O255" s="231"/>
      <c r="P255" s="231">
        <f>ROUND(V255*K255,2)</f>
        <v>242</v>
      </c>
      <c r="Q255" s="231"/>
      <c r="R255" s="33"/>
      <c r="T255" s="162" t="s">
        <v>22</v>
      </c>
      <c r="U255" s="40" t="s">
        <v>44</v>
      </c>
      <c r="V255" s="108">
        <f>L255+M255</f>
        <v>242</v>
      </c>
      <c r="W255" s="108">
        <f>ROUND(L255*K255,2)</f>
        <v>198</v>
      </c>
      <c r="X255" s="108">
        <f>ROUND(M255*K255,2)</f>
        <v>44</v>
      </c>
      <c r="Y255" s="163">
        <v>0</v>
      </c>
      <c r="Z255" s="163">
        <f>Y255*K255</f>
        <v>0</v>
      </c>
      <c r="AA255" s="163">
        <v>0</v>
      </c>
      <c r="AB255" s="163">
        <f>AA255*K255</f>
        <v>0</v>
      </c>
      <c r="AC255" s="163">
        <v>0</v>
      </c>
      <c r="AD255" s="164">
        <f>AC255*K255</f>
        <v>0</v>
      </c>
      <c r="AR255" s="17" t="s">
        <v>149</v>
      </c>
      <c r="AT255" s="17" t="s">
        <v>145</v>
      </c>
      <c r="AU255" s="17" t="s">
        <v>150</v>
      </c>
      <c r="AY255" s="17" t="s">
        <v>144</v>
      </c>
      <c r="BE255" s="165">
        <f>IF(U255="základní",P255,0)</f>
        <v>242</v>
      </c>
      <c r="BF255" s="165">
        <f>IF(U255="snížená",P255,0)</f>
        <v>0</v>
      </c>
      <c r="BG255" s="165">
        <f>IF(U255="zákl. přenesená",P255,0)</f>
        <v>0</v>
      </c>
      <c r="BH255" s="165">
        <f>IF(U255="sníž. přenesená",P255,0)</f>
        <v>0</v>
      </c>
      <c r="BI255" s="165">
        <f>IF(U255="nulová",P255,0)</f>
        <v>0</v>
      </c>
      <c r="BJ255" s="17" t="s">
        <v>24</v>
      </c>
      <c r="BK255" s="165">
        <f>ROUND(V255*K255,2)</f>
        <v>242</v>
      </c>
      <c r="BL255" s="17" t="s">
        <v>149</v>
      </c>
      <c r="BM255" s="17" t="s">
        <v>343</v>
      </c>
    </row>
    <row r="256" spans="2:65" s="1" customFormat="1" ht="30" customHeight="1">
      <c r="B256" s="31"/>
      <c r="C256" s="32"/>
      <c r="D256" s="32"/>
      <c r="E256" s="32"/>
      <c r="F256" s="232" t="s">
        <v>346</v>
      </c>
      <c r="G256" s="233"/>
      <c r="H256" s="233"/>
      <c r="I256" s="233"/>
      <c r="J256" s="32"/>
      <c r="K256" s="32"/>
      <c r="L256" s="32"/>
      <c r="M256" s="32"/>
      <c r="N256" s="32"/>
      <c r="O256" s="32"/>
      <c r="P256" s="32"/>
      <c r="Q256" s="32"/>
      <c r="R256" s="33"/>
      <c r="T256" s="130"/>
      <c r="U256" s="32"/>
      <c r="V256" s="32"/>
      <c r="W256" s="32"/>
      <c r="X256" s="32"/>
      <c r="Y256" s="32"/>
      <c r="Z256" s="32"/>
      <c r="AA256" s="32"/>
      <c r="AB256" s="32"/>
      <c r="AC256" s="32"/>
      <c r="AD256" s="74"/>
      <c r="AT256" s="17" t="s">
        <v>152</v>
      </c>
      <c r="AU256" s="17" t="s">
        <v>150</v>
      </c>
    </row>
    <row r="257" spans="2:65" s="1" customFormat="1" ht="31.5" customHeight="1">
      <c r="B257" s="31"/>
      <c r="C257" s="157" t="s">
        <v>347</v>
      </c>
      <c r="D257" s="157" t="s">
        <v>145</v>
      </c>
      <c r="E257" s="158" t="s">
        <v>348</v>
      </c>
      <c r="F257" s="230" t="s">
        <v>349</v>
      </c>
      <c r="G257" s="230"/>
      <c r="H257" s="230"/>
      <c r="I257" s="230"/>
      <c r="J257" s="159" t="s">
        <v>148</v>
      </c>
      <c r="K257" s="160">
        <v>1</v>
      </c>
      <c r="L257" s="161">
        <v>242</v>
      </c>
      <c r="M257" s="231">
        <v>53</v>
      </c>
      <c r="N257" s="231"/>
      <c r="O257" s="231"/>
      <c r="P257" s="231">
        <f>ROUND(V257*K257,2)</f>
        <v>295</v>
      </c>
      <c r="Q257" s="231"/>
      <c r="R257" s="33"/>
      <c r="T257" s="162" t="s">
        <v>22</v>
      </c>
      <c r="U257" s="40" t="s">
        <v>44</v>
      </c>
      <c r="V257" s="108">
        <f>L257+M257</f>
        <v>295</v>
      </c>
      <c r="W257" s="108">
        <f>ROUND(L257*K257,2)</f>
        <v>242</v>
      </c>
      <c r="X257" s="108">
        <f>ROUND(M257*K257,2)</f>
        <v>53</v>
      </c>
      <c r="Y257" s="163">
        <v>0</v>
      </c>
      <c r="Z257" s="163">
        <f>Y257*K257</f>
        <v>0</v>
      </c>
      <c r="AA257" s="163">
        <v>0</v>
      </c>
      <c r="AB257" s="163">
        <f>AA257*K257</f>
        <v>0</v>
      </c>
      <c r="AC257" s="163">
        <v>0</v>
      </c>
      <c r="AD257" s="164">
        <f>AC257*K257</f>
        <v>0</v>
      </c>
      <c r="AR257" s="17" t="s">
        <v>149</v>
      </c>
      <c r="AT257" s="17" t="s">
        <v>145</v>
      </c>
      <c r="AU257" s="17" t="s">
        <v>150</v>
      </c>
      <c r="AY257" s="17" t="s">
        <v>144</v>
      </c>
      <c r="BE257" s="165">
        <f>IF(U257="základní",P257,0)</f>
        <v>295</v>
      </c>
      <c r="BF257" s="165">
        <f>IF(U257="snížená",P257,0)</f>
        <v>0</v>
      </c>
      <c r="BG257" s="165">
        <f>IF(U257="zákl. přenesená",P257,0)</f>
        <v>0</v>
      </c>
      <c r="BH257" s="165">
        <f>IF(U257="sníž. přenesená",P257,0)</f>
        <v>0</v>
      </c>
      <c r="BI257" s="165">
        <f>IF(U257="nulová",P257,0)</f>
        <v>0</v>
      </c>
      <c r="BJ257" s="17" t="s">
        <v>24</v>
      </c>
      <c r="BK257" s="165">
        <f>ROUND(V257*K257,2)</f>
        <v>295</v>
      </c>
      <c r="BL257" s="17" t="s">
        <v>149</v>
      </c>
      <c r="BM257" s="17" t="s">
        <v>347</v>
      </c>
    </row>
    <row r="258" spans="2:65" s="1" customFormat="1" ht="30" customHeight="1">
      <c r="B258" s="31"/>
      <c r="C258" s="32"/>
      <c r="D258" s="32"/>
      <c r="E258" s="32"/>
      <c r="F258" s="232" t="s">
        <v>350</v>
      </c>
      <c r="G258" s="233"/>
      <c r="H258" s="233"/>
      <c r="I258" s="233"/>
      <c r="J258" s="32"/>
      <c r="K258" s="32"/>
      <c r="L258" s="32"/>
      <c r="M258" s="32"/>
      <c r="N258" s="32"/>
      <c r="O258" s="32"/>
      <c r="P258" s="32"/>
      <c r="Q258" s="32"/>
      <c r="R258" s="33"/>
      <c r="T258" s="130"/>
      <c r="U258" s="32"/>
      <c r="V258" s="32"/>
      <c r="W258" s="32"/>
      <c r="X258" s="32"/>
      <c r="Y258" s="32"/>
      <c r="Z258" s="32"/>
      <c r="AA258" s="32"/>
      <c r="AB258" s="32"/>
      <c r="AC258" s="32"/>
      <c r="AD258" s="74"/>
      <c r="AT258" s="17" t="s">
        <v>152</v>
      </c>
      <c r="AU258" s="17" t="s">
        <v>150</v>
      </c>
    </row>
    <row r="259" spans="2:65" s="1" customFormat="1" ht="22.5" customHeight="1">
      <c r="B259" s="31"/>
      <c r="C259" s="157" t="s">
        <v>351</v>
      </c>
      <c r="D259" s="157" t="s">
        <v>145</v>
      </c>
      <c r="E259" s="158" t="s">
        <v>352</v>
      </c>
      <c r="F259" s="230" t="s">
        <v>353</v>
      </c>
      <c r="G259" s="230"/>
      <c r="H259" s="230"/>
      <c r="I259" s="230"/>
      <c r="J259" s="159" t="s">
        <v>148</v>
      </c>
      <c r="K259" s="160">
        <v>1</v>
      </c>
      <c r="L259" s="161">
        <v>1843</v>
      </c>
      <c r="M259" s="231">
        <v>350</v>
      </c>
      <c r="N259" s="231"/>
      <c r="O259" s="231"/>
      <c r="P259" s="231">
        <f>ROUND(V259*K259,2)</f>
        <v>2193</v>
      </c>
      <c r="Q259" s="231"/>
      <c r="R259" s="33"/>
      <c r="T259" s="162" t="s">
        <v>22</v>
      </c>
      <c r="U259" s="40" t="s">
        <v>44</v>
      </c>
      <c r="V259" s="108">
        <f>L259+M259</f>
        <v>2193</v>
      </c>
      <c r="W259" s="108">
        <f>ROUND(L259*K259,2)</f>
        <v>1843</v>
      </c>
      <c r="X259" s="108">
        <f>ROUND(M259*K259,2)</f>
        <v>350</v>
      </c>
      <c r="Y259" s="163">
        <v>0</v>
      </c>
      <c r="Z259" s="163">
        <f>Y259*K259</f>
        <v>0</v>
      </c>
      <c r="AA259" s="163">
        <v>0</v>
      </c>
      <c r="AB259" s="163">
        <f>AA259*K259</f>
        <v>0</v>
      </c>
      <c r="AC259" s="163">
        <v>0</v>
      </c>
      <c r="AD259" s="164">
        <f>AC259*K259</f>
        <v>0</v>
      </c>
      <c r="AR259" s="17" t="s">
        <v>149</v>
      </c>
      <c r="AT259" s="17" t="s">
        <v>145</v>
      </c>
      <c r="AU259" s="17" t="s">
        <v>150</v>
      </c>
      <c r="AY259" s="17" t="s">
        <v>144</v>
      </c>
      <c r="BE259" s="165">
        <f>IF(U259="základní",P259,0)</f>
        <v>2193</v>
      </c>
      <c r="BF259" s="165">
        <f>IF(U259="snížená",P259,0)</f>
        <v>0</v>
      </c>
      <c r="BG259" s="165">
        <f>IF(U259="zákl. přenesená",P259,0)</f>
        <v>0</v>
      </c>
      <c r="BH259" s="165">
        <f>IF(U259="sníž. přenesená",P259,0)</f>
        <v>0</v>
      </c>
      <c r="BI259" s="165">
        <f>IF(U259="nulová",P259,0)</f>
        <v>0</v>
      </c>
      <c r="BJ259" s="17" t="s">
        <v>24</v>
      </c>
      <c r="BK259" s="165">
        <f>ROUND(V259*K259,2)</f>
        <v>2193</v>
      </c>
      <c r="BL259" s="17" t="s">
        <v>149</v>
      </c>
      <c r="BM259" s="17" t="s">
        <v>351</v>
      </c>
    </row>
    <row r="260" spans="2:65" s="1" customFormat="1" ht="90" customHeight="1">
      <c r="B260" s="31"/>
      <c r="C260" s="32"/>
      <c r="D260" s="32"/>
      <c r="E260" s="32"/>
      <c r="F260" s="232" t="s">
        <v>354</v>
      </c>
      <c r="G260" s="233"/>
      <c r="H260" s="233"/>
      <c r="I260" s="233"/>
      <c r="J260" s="32"/>
      <c r="K260" s="32"/>
      <c r="L260" s="32"/>
      <c r="M260" s="32"/>
      <c r="N260" s="32"/>
      <c r="O260" s="32"/>
      <c r="P260" s="32"/>
      <c r="Q260" s="32"/>
      <c r="R260" s="33"/>
      <c r="T260" s="130"/>
      <c r="U260" s="32"/>
      <c r="V260" s="32"/>
      <c r="W260" s="32"/>
      <c r="X260" s="32"/>
      <c r="Y260" s="32"/>
      <c r="Z260" s="32"/>
      <c r="AA260" s="32"/>
      <c r="AB260" s="32"/>
      <c r="AC260" s="32"/>
      <c r="AD260" s="74"/>
      <c r="AT260" s="17" t="s">
        <v>152</v>
      </c>
      <c r="AU260" s="17" t="s">
        <v>150</v>
      </c>
    </row>
    <row r="261" spans="2:65" s="1" customFormat="1" ht="22.5" customHeight="1">
      <c r="B261" s="31"/>
      <c r="C261" s="157" t="s">
        <v>355</v>
      </c>
      <c r="D261" s="157" t="s">
        <v>145</v>
      </c>
      <c r="E261" s="158" t="s">
        <v>356</v>
      </c>
      <c r="F261" s="230" t="s">
        <v>357</v>
      </c>
      <c r="G261" s="230"/>
      <c r="H261" s="230"/>
      <c r="I261" s="230"/>
      <c r="J261" s="159" t="s">
        <v>148</v>
      </c>
      <c r="K261" s="160">
        <v>2</v>
      </c>
      <c r="L261" s="161">
        <v>3960</v>
      </c>
      <c r="M261" s="231">
        <v>634</v>
      </c>
      <c r="N261" s="231"/>
      <c r="O261" s="231"/>
      <c r="P261" s="231">
        <f>ROUND(V261*K261,2)</f>
        <v>9188</v>
      </c>
      <c r="Q261" s="231"/>
      <c r="R261" s="33"/>
      <c r="T261" s="162" t="s">
        <v>22</v>
      </c>
      <c r="U261" s="40" t="s">
        <v>44</v>
      </c>
      <c r="V261" s="108">
        <f>L261+M261</f>
        <v>4594</v>
      </c>
      <c r="W261" s="108">
        <f>ROUND(L261*K261,2)</f>
        <v>7920</v>
      </c>
      <c r="X261" s="108">
        <f>ROUND(M261*K261,2)</f>
        <v>1268</v>
      </c>
      <c r="Y261" s="163">
        <v>0</v>
      </c>
      <c r="Z261" s="163">
        <f>Y261*K261</f>
        <v>0</v>
      </c>
      <c r="AA261" s="163">
        <v>0</v>
      </c>
      <c r="AB261" s="163">
        <f>AA261*K261</f>
        <v>0</v>
      </c>
      <c r="AC261" s="163">
        <v>0</v>
      </c>
      <c r="AD261" s="164">
        <f>AC261*K261</f>
        <v>0</v>
      </c>
      <c r="AR261" s="17" t="s">
        <v>149</v>
      </c>
      <c r="AT261" s="17" t="s">
        <v>145</v>
      </c>
      <c r="AU261" s="17" t="s">
        <v>150</v>
      </c>
      <c r="AY261" s="17" t="s">
        <v>144</v>
      </c>
      <c r="BE261" s="165">
        <f>IF(U261="základní",P261,0)</f>
        <v>9188</v>
      </c>
      <c r="BF261" s="165">
        <f>IF(U261="snížená",P261,0)</f>
        <v>0</v>
      </c>
      <c r="BG261" s="165">
        <f>IF(U261="zákl. přenesená",P261,0)</f>
        <v>0</v>
      </c>
      <c r="BH261" s="165">
        <f>IF(U261="sníž. přenesená",P261,0)</f>
        <v>0</v>
      </c>
      <c r="BI261" s="165">
        <f>IF(U261="nulová",P261,0)</f>
        <v>0</v>
      </c>
      <c r="BJ261" s="17" t="s">
        <v>24</v>
      </c>
      <c r="BK261" s="165">
        <f>ROUND(V261*K261,2)</f>
        <v>9188</v>
      </c>
      <c r="BL261" s="17" t="s">
        <v>149</v>
      </c>
      <c r="BM261" s="17" t="s">
        <v>355</v>
      </c>
    </row>
    <row r="262" spans="2:65" s="1" customFormat="1" ht="90" customHeight="1">
      <c r="B262" s="31"/>
      <c r="C262" s="32"/>
      <c r="D262" s="32"/>
      <c r="E262" s="32"/>
      <c r="F262" s="232" t="s">
        <v>254</v>
      </c>
      <c r="G262" s="233"/>
      <c r="H262" s="233"/>
      <c r="I262" s="233"/>
      <c r="J262" s="32"/>
      <c r="K262" s="32"/>
      <c r="L262" s="32"/>
      <c r="M262" s="32"/>
      <c r="N262" s="32"/>
      <c r="O262" s="32"/>
      <c r="P262" s="32"/>
      <c r="Q262" s="32"/>
      <c r="R262" s="33"/>
      <c r="T262" s="130"/>
      <c r="U262" s="32"/>
      <c r="V262" s="32"/>
      <c r="W262" s="32"/>
      <c r="X262" s="32"/>
      <c r="Y262" s="32"/>
      <c r="Z262" s="32"/>
      <c r="AA262" s="32"/>
      <c r="AB262" s="32"/>
      <c r="AC262" s="32"/>
      <c r="AD262" s="74"/>
      <c r="AT262" s="17" t="s">
        <v>152</v>
      </c>
      <c r="AU262" s="17" t="s">
        <v>150</v>
      </c>
    </row>
    <row r="263" spans="2:65" s="1" customFormat="1" ht="22.5" customHeight="1">
      <c r="B263" s="31"/>
      <c r="C263" s="157" t="s">
        <v>358</v>
      </c>
      <c r="D263" s="157" t="s">
        <v>145</v>
      </c>
      <c r="E263" s="158" t="s">
        <v>359</v>
      </c>
      <c r="F263" s="230" t="s">
        <v>360</v>
      </c>
      <c r="G263" s="230"/>
      <c r="H263" s="230"/>
      <c r="I263" s="230"/>
      <c r="J263" s="159" t="s">
        <v>148</v>
      </c>
      <c r="K263" s="160">
        <v>1</v>
      </c>
      <c r="L263" s="161">
        <v>4730</v>
      </c>
      <c r="M263" s="231">
        <v>757</v>
      </c>
      <c r="N263" s="231"/>
      <c r="O263" s="231"/>
      <c r="P263" s="231">
        <f>ROUND(V263*K263,2)</f>
        <v>5487</v>
      </c>
      <c r="Q263" s="231"/>
      <c r="R263" s="33"/>
      <c r="T263" s="162" t="s">
        <v>22</v>
      </c>
      <c r="U263" s="40" t="s">
        <v>44</v>
      </c>
      <c r="V263" s="108">
        <f>L263+M263</f>
        <v>5487</v>
      </c>
      <c r="W263" s="108">
        <f>ROUND(L263*K263,2)</f>
        <v>4730</v>
      </c>
      <c r="X263" s="108">
        <f>ROUND(M263*K263,2)</f>
        <v>757</v>
      </c>
      <c r="Y263" s="163">
        <v>0</v>
      </c>
      <c r="Z263" s="163">
        <f>Y263*K263</f>
        <v>0</v>
      </c>
      <c r="AA263" s="163">
        <v>0</v>
      </c>
      <c r="AB263" s="163">
        <f>AA263*K263</f>
        <v>0</v>
      </c>
      <c r="AC263" s="163">
        <v>0</v>
      </c>
      <c r="AD263" s="164">
        <f>AC263*K263</f>
        <v>0</v>
      </c>
      <c r="AR263" s="17" t="s">
        <v>149</v>
      </c>
      <c r="AT263" s="17" t="s">
        <v>145</v>
      </c>
      <c r="AU263" s="17" t="s">
        <v>150</v>
      </c>
      <c r="AY263" s="17" t="s">
        <v>144</v>
      </c>
      <c r="BE263" s="165">
        <f>IF(U263="základní",P263,0)</f>
        <v>5487</v>
      </c>
      <c r="BF263" s="165">
        <f>IF(U263="snížená",P263,0)</f>
        <v>0</v>
      </c>
      <c r="BG263" s="165">
        <f>IF(U263="zákl. přenesená",P263,0)</f>
        <v>0</v>
      </c>
      <c r="BH263" s="165">
        <f>IF(U263="sníž. přenesená",P263,0)</f>
        <v>0</v>
      </c>
      <c r="BI263" s="165">
        <f>IF(U263="nulová",P263,0)</f>
        <v>0</v>
      </c>
      <c r="BJ263" s="17" t="s">
        <v>24</v>
      </c>
      <c r="BK263" s="165">
        <f>ROUND(V263*K263,2)</f>
        <v>5487</v>
      </c>
      <c r="BL263" s="17" t="s">
        <v>149</v>
      </c>
      <c r="BM263" s="17" t="s">
        <v>358</v>
      </c>
    </row>
    <row r="264" spans="2:65" s="1" customFormat="1" ht="90" customHeight="1">
      <c r="B264" s="31"/>
      <c r="C264" s="32"/>
      <c r="D264" s="32"/>
      <c r="E264" s="32"/>
      <c r="F264" s="232" t="s">
        <v>361</v>
      </c>
      <c r="G264" s="233"/>
      <c r="H264" s="233"/>
      <c r="I264" s="233"/>
      <c r="J264" s="32"/>
      <c r="K264" s="32"/>
      <c r="L264" s="32"/>
      <c r="M264" s="32"/>
      <c r="N264" s="32"/>
      <c r="O264" s="32"/>
      <c r="P264" s="32"/>
      <c r="Q264" s="32"/>
      <c r="R264" s="33"/>
      <c r="T264" s="130"/>
      <c r="U264" s="32"/>
      <c r="V264" s="32"/>
      <c r="W264" s="32"/>
      <c r="X264" s="32"/>
      <c r="Y264" s="32"/>
      <c r="Z264" s="32"/>
      <c r="AA264" s="32"/>
      <c r="AB264" s="32"/>
      <c r="AC264" s="32"/>
      <c r="AD264" s="74"/>
      <c r="AT264" s="17" t="s">
        <v>152</v>
      </c>
      <c r="AU264" s="17" t="s">
        <v>150</v>
      </c>
    </row>
    <row r="265" spans="2:65" s="1" customFormat="1" ht="22.5" customHeight="1">
      <c r="B265" s="31"/>
      <c r="C265" s="157" t="s">
        <v>362</v>
      </c>
      <c r="D265" s="157" t="s">
        <v>145</v>
      </c>
      <c r="E265" s="158" t="s">
        <v>363</v>
      </c>
      <c r="F265" s="230" t="s">
        <v>364</v>
      </c>
      <c r="G265" s="230"/>
      <c r="H265" s="230"/>
      <c r="I265" s="230"/>
      <c r="J265" s="159" t="s">
        <v>148</v>
      </c>
      <c r="K265" s="160">
        <v>1</v>
      </c>
      <c r="L265" s="161">
        <v>7040</v>
      </c>
      <c r="M265" s="231">
        <v>915</v>
      </c>
      <c r="N265" s="231"/>
      <c r="O265" s="231"/>
      <c r="P265" s="231">
        <f>ROUND(V265*K265,2)</f>
        <v>7955</v>
      </c>
      <c r="Q265" s="231"/>
      <c r="R265" s="33"/>
      <c r="T265" s="162" t="s">
        <v>22</v>
      </c>
      <c r="U265" s="40" t="s">
        <v>44</v>
      </c>
      <c r="V265" s="108">
        <f>L265+M265</f>
        <v>7955</v>
      </c>
      <c r="W265" s="108">
        <f>ROUND(L265*K265,2)</f>
        <v>7040</v>
      </c>
      <c r="X265" s="108">
        <f>ROUND(M265*K265,2)</f>
        <v>915</v>
      </c>
      <c r="Y265" s="163">
        <v>0</v>
      </c>
      <c r="Z265" s="163">
        <f>Y265*K265</f>
        <v>0</v>
      </c>
      <c r="AA265" s="163">
        <v>0</v>
      </c>
      <c r="AB265" s="163">
        <f>AA265*K265</f>
        <v>0</v>
      </c>
      <c r="AC265" s="163">
        <v>0</v>
      </c>
      <c r="AD265" s="164">
        <f>AC265*K265</f>
        <v>0</v>
      </c>
      <c r="AR265" s="17" t="s">
        <v>149</v>
      </c>
      <c r="AT265" s="17" t="s">
        <v>145</v>
      </c>
      <c r="AU265" s="17" t="s">
        <v>150</v>
      </c>
      <c r="AY265" s="17" t="s">
        <v>144</v>
      </c>
      <c r="BE265" s="165">
        <f>IF(U265="základní",P265,0)</f>
        <v>7955</v>
      </c>
      <c r="BF265" s="165">
        <f>IF(U265="snížená",P265,0)</f>
        <v>0</v>
      </c>
      <c r="BG265" s="165">
        <f>IF(U265="zákl. přenesená",P265,0)</f>
        <v>0</v>
      </c>
      <c r="BH265" s="165">
        <f>IF(U265="sníž. přenesená",P265,0)</f>
        <v>0</v>
      </c>
      <c r="BI265" s="165">
        <f>IF(U265="nulová",P265,0)</f>
        <v>0</v>
      </c>
      <c r="BJ265" s="17" t="s">
        <v>24</v>
      </c>
      <c r="BK265" s="165">
        <f>ROUND(V265*K265,2)</f>
        <v>7955</v>
      </c>
      <c r="BL265" s="17" t="s">
        <v>149</v>
      </c>
      <c r="BM265" s="17" t="s">
        <v>362</v>
      </c>
    </row>
    <row r="266" spans="2:65" s="1" customFormat="1" ht="90" customHeight="1">
      <c r="B266" s="31"/>
      <c r="C266" s="32"/>
      <c r="D266" s="32"/>
      <c r="E266" s="32"/>
      <c r="F266" s="232" t="s">
        <v>365</v>
      </c>
      <c r="G266" s="233"/>
      <c r="H266" s="233"/>
      <c r="I266" s="233"/>
      <c r="J266" s="32"/>
      <c r="K266" s="32"/>
      <c r="L266" s="32"/>
      <c r="M266" s="32"/>
      <c r="N266" s="32"/>
      <c r="O266" s="32"/>
      <c r="P266" s="32"/>
      <c r="Q266" s="32"/>
      <c r="R266" s="33"/>
      <c r="T266" s="130"/>
      <c r="U266" s="32"/>
      <c r="V266" s="32"/>
      <c r="W266" s="32"/>
      <c r="X266" s="32"/>
      <c r="Y266" s="32"/>
      <c r="Z266" s="32"/>
      <c r="AA266" s="32"/>
      <c r="AB266" s="32"/>
      <c r="AC266" s="32"/>
      <c r="AD266" s="74"/>
      <c r="AT266" s="17" t="s">
        <v>152</v>
      </c>
      <c r="AU266" s="17" t="s">
        <v>150</v>
      </c>
    </row>
    <row r="267" spans="2:65" s="1" customFormat="1" ht="22.5" customHeight="1">
      <c r="B267" s="31"/>
      <c r="C267" s="157" t="s">
        <v>366</v>
      </c>
      <c r="D267" s="157" t="s">
        <v>145</v>
      </c>
      <c r="E267" s="158" t="s">
        <v>367</v>
      </c>
      <c r="F267" s="230" t="s">
        <v>181</v>
      </c>
      <c r="G267" s="230"/>
      <c r="H267" s="230"/>
      <c r="I267" s="230"/>
      <c r="J267" s="159" t="s">
        <v>148</v>
      </c>
      <c r="K267" s="160">
        <v>2</v>
      </c>
      <c r="L267" s="161">
        <v>584</v>
      </c>
      <c r="M267" s="231">
        <v>129</v>
      </c>
      <c r="N267" s="231"/>
      <c r="O267" s="231"/>
      <c r="P267" s="231">
        <f>ROUND(V267*K267,2)</f>
        <v>1426</v>
      </c>
      <c r="Q267" s="231"/>
      <c r="R267" s="33"/>
      <c r="T267" s="162" t="s">
        <v>22</v>
      </c>
      <c r="U267" s="40" t="s">
        <v>44</v>
      </c>
      <c r="V267" s="108">
        <f>L267+M267</f>
        <v>713</v>
      </c>
      <c r="W267" s="108">
        <f>ROUND(L267*K267,2)</f>
        <v>1168</v>
      </c>
      <c r="X267" s="108">
        <f>ROUND(M267*K267,2)</f>
        <v>258</v>
      </c>
      <c r="Y267" s="163">
        <v>0</v>
      </c>
      <c r="Z267" s="163">
        <f>Y267*K267</f>
        <v>0</v>
      </c>
      <c r="AA267" s="163">
        <v>0</v>
      </c>
      <c r="AB267" s="163">
        <f>AA267*K267</f>
        <v>0</v>
      </c>
      <c r="AC267" s="163">
        <v>0</v>
      </c>
      <c r="AD267" s="164">
        <f>AC267*K267</f>
        <v>0</v>
      </c>
      <c r="AR267" s="17" t="s">
        <v>149</v>
      </c>
      <c r="AT267" s="17" t="s">
        <v>145</v>
      </c>
      <c r="AU267" s="17" t="s">
        <v>150</v>
      </c>
      <c r="AY267" s="17" t="s">
        <v>144</v>
      </c>
      <c r="BE267" s="165">
        <f>IF(U267="základní",P267,0)</f>
        <v>1426</v>
      </c>
      <c r="BF267" s="165">
        <f>IF(U267="snížená",P267,0)</f>
        <v>0</v>
      </c>
      <c r="BG267" s="165">
        <f>IF(U267="zákl. přenesená",P267,0)</f>
        <v>0</v>
      </c>
      <c r="BH267" s="165">
        <f>IF(U267="sníž. přenesená",P267,0)</f>
        <v>0</v>
      </c>
      <c r="BI267" s="165">
        <f>IF(U267="nulová",P267,0)</f>
        <v>0</v>
      </c>
      <c r="BJ267" s="17" t="s">
        <v>24</v>
      </c>
      <c r="BK267" s="165">
        <f>ROUND(V267*K267,2)</f>
        <v>1426</v>
      </c>
      <c r="BL267" s="17" t="s">
        <v>149</v>
      </c>
      <c r="BM267" s="17" t="s">
        <v>366</v>
      </c>
    </row>
    <row r="268" spans="2:65" s="1" customFormat="1" ht="78" customHeight="1">
      <c r="B268" s="31"/>
      <c r="C268" s="32"/>
      <c r="D268" s="32"/>
      <c r="E268" s="32"/>
      <c r="F268" s="232" t="s">
        <v>182</v>
      </c>
      <c r="G268" s="233"/>
      <c r="H268" s="233"/>
      <c r="I268" s="233"/>
      <c r="J268" s="32"/>
      <c r="K268" s="32"/>
      <c r="L268" s="32"/>
      <c r="M268" s="32"/>
      <c r="N268" s="32"/>
      <c r="O268" s="32"/>
      <c r="P268" s="32"/>
      <c r="Q268" s="32"/>
      <c r="R268" s="33"/>
      <c r="T268" s="130"/>
      <c r="U268" s="32"/>
      <c r="V268" s="32"/>
      <c r="W268" s="32"/>
      <c r="X268" s="32"/>
      <c r="Y268" s="32"/>
      <c r="Z268" s="32"/>
      <c r="AA268" s="32"/>
      <c r="AB268" s="32"/>
      <c r="AC268" s="32"/>
      <c r="AD268" s="74"/>
      <c r="AT268" s="17" t="s">
        <v>152</v>
      </c>
      <c r="AU268" s="17" t="s">
        <v>150</v>
      </c>
    </row>
    <row r="269" spans="2:65" s="1" customFormat="1" ht="22.5" customHeight="1">
      <c r="B269" s="31"/>
      <c r="C269" s="157" t="s">
        <v>368</v>
      </c>
      <c r="D269" s="157" t="s">
        <v>145</v>
      </c>
      <c r="E269" s="158" t="s">
        <v>369</v>
      </c>
      <c r="F269" s="230" t="s">
        <v>370</v>
      </c>
      <c r="G269" s="230"/>
      <c r="H269" s="230"/>
      <c r="I269" s="230"/>
      <c r="J269" s="159" t="s">
        <v>148</v>
      </c>
      <c r="K269" s="160">
        <v>1</v>
      </c>
      <c r="L269" s="161">
        <v>960</v>
      </c>
      <c r="M269" s="231">
        <v>211</v>
      </c>
      <c r="N269" s="231"/>
      <c r="O269" s="231"/>
      <c r="P269" s="231">
        <f>ROUND(V269*K269,2)</f>
        <v>1171</v>
      </c>
      <c r="Q269" s="231"/>
      <c r="R269" s="33"/>
      <c r="T269" s="162" t="s">
        <v>22</v>
      </c>
      <c r="U269" s="40" t="s">
        <v>44</v>
      </c>
      <c r="V269" s="108">
        <f>L269+M269</f>
        <v>1171</v>
      </c>
      <c r="W269" s="108">
        <f>ROUND(L269*K269,2)</f>
        <v>960</v>
      </c>
      <c r="X269" s="108">
        <f>ROUND(M269*K269,2)</f>
        <v>211</v>
      </c>
      <c r="Y269" s="163">
        <v>0</v>
      </c>
      <c r="Z269" s="163">
        <f>Y269*K269</f>
        <v>0</v>
      </c>
      <c r="AA269" s="163">
        <v>0</v>
      </c>
      <c r="AB269" s="163">
        <f>AA269*K269</f>
        <v>0</v>
      </c>
      <c r="AC269" s="163">
        <v>0</v>
      </c>
      <c r="AD269" s="164">
        <f>AC269*K269</f>
        <v>0</v>
      </c>
      <c r="AR269" s="17" t="s">
        <v>149</v>
      </c>
      <c r="AT269" s="17" t="s">
        <v>145</v>
      </c>
      <c r="AU269" s="17" t="s">
        <v>150</v>
      </c>
      <c r="AY269" s="17" t="s">
        <v>144</v>
      </c>
      <c r="BE269" s="165">
        <f>IF(U269="základní",P269,0)</f>
        <v>1171</v>
      </c>
      <c r="BF269" s="165">
        <f>IF(U269="snížená",P269,0)</f>
        <v>0</v>
      </c>
      <c r="BG269" s="165">
        <f>IF(U269="zákl. přenesená",P269,0)</f>
        <v>0</v>
      </c>
      <c r="BH269" s="165">
        <f>IF(U269="sníž. přenesená",P269,0)</f>
        <v>0</v>
      </c>
      <c r="BI269" s="165">
        <f>IF(U269="nulová",P269,0)</f>
        <v>0</v>
      </c>
      <c r="BJ269" s="17" t="s">
        <v>24</v>
      </c>
      <c r="BK269" s="165">
        <f>ROUND(V269*K269,2)</f>
        <v>1171</v>
      </c>
      <c r="BL269" s="17" t="s">
        <v>149</v>
      </c>
      <c r="BM269" s="17" t="s">
        <v>368</v>
      </c>
    </row>
    <row r="270" spans="2:65" s="1" customFormat="1" ht="22.5" customHeight="1">
      <c r="B270" s="31"/>
      <c r="C270" s="32"/>
      <c r="D270" s="32"/>
      <c r="E270" s="32"/>
      <c r="F270" s="232" t="s">
        <v>370</v>
      </c>
      <c r="G270" s="233"/>
      <c r="H270" s="233"/>
      <c r="I270" s="233"/>
      <c r="J270" s="32"/>
      <c r="K270" s="32"/>
      <c r="L270" s="32"/>
      <c r="M270" s="32"/>
      <c r="N270" s="32"/>
      <c r="O270" s="32"/>
      <c r="P270" s="32"/>
      <c r="Q270" s="32"/>
      <c r="R270" s="33"/>
      <c r="T270" s="130"/>
      <c r="U270" s="32"/>
      <c r="V270" s="32"/>
      <c r="W270" s="32"/>
      <c r="X270" s="32"/>
      <c r="Y270" s="32"/>
      <c r="Z270" s="32"/>
      <c r="AA270" s="32"/>
      <c r="AB270" s="32"/>
      <c r="AC270" s="32"/>
      <c r="AD270" s="74"/>
      <c r="AT270" s="17" t="s">
        <v>152</v>
      </c>
      <c r="AU270" s="17" t="s">
        <v>150</v>
      </c>
    </row>
    <row r="271" spans="2:65" s="1" customFormat="1" ht="22.5" customHeight="1">
      <c r="B271" s="31"/>
      <c r="C271" s="157" t="s">
        <v>371</v>
      </c>
      <c r="D271" s="157" t="s">
        <v>145</v>
      </c>
      <c r="E271" s="158" t="s">
        <v>372</v>
      </c>
      <c r="F271" s="230" t="s">
        <v>373</v>
      </c>
      <c r="G271" s="230"/>
      <c r="H271" s="230"/>
      <c r="I271" s="230"/>
      <c r="J271" s="159" t="s">
        <v>148</v>
      </c>
      <c r="K271" s="160">
        <v>3</v>
      </c>
      <c r="L271" s="161">
        <v>1076</v>
      </c>
      <c r="M271" s="231">
        <v>204</v>
      </c>
      <c r="N271" s="231"/>
      <c r="O271" s="231"/>
      <c r="P271" s="231">
        <f>ROUND(V271*K271,2)</f>
        <v>3840</v>
      </c>
      <c r="Q271" s="231"/>
      <c r="R271" s="33"/>
      <c r="T271" s="162" t="s">
        <v>22</v>
      </c>
      <c r="U271" s="40" t="s">
        <v>44</v>
      </c>
      <c r="V271" s="108">
        <f>L271+M271</f>
        <v>1280</v>
      </c>
      <c r="W271" s="108">
        <f>ROUND(L271*K271,2)</f>
        <v>3228</v>
      </c>
      <c r="X271" s="108">
        <f>ROUND(M271*K271,2)</f>
        <v>612</v>
      </c>
      <c r="Y271" s="163">
        <v>0</v>
      </c>
      <c r="Z271" s="163">
        <f>Y271*K271</f>
        <v>0</v>
      </c>
      <c r="AA271" s="163">
        <v>0</v>
      </c>
      <c r="AB271" s="163">
        <f>AA271*K271</f>
        <v>0</v>
      </c>
      <c r="AC271" s="163">
        <v>0</v>
      </c>
      <c r="AD271" s="164">
        <f>AC271*K271</f>
        <v>0</v>
      </c>
      <c r="AR271" s="17" t="s">
        <v>149</v>
      </c>
      <c r="AT271" s="17" t="s">
        <v>145</v>
      </c>
      <c r="AU271" s="17" t="s">
        <v>150</v>
      </c>
      <c r="AY271" s="17" t="s">
        <v>144</v>
      </c>
      <c r="BE271" s="165">
        <f>IF(U271="základní",P271,0)</f>
        <v>3840</v>
      </c>
      <c r="BF271" s="165">
        <f>IF(U271="snížená",P271,0)</f>
        <v>0</v>
      </c>
      <c r="BG271" s="165">
        <f>IF(U271="zákl. přenesená",P271,0)</f>
        <v>0</v>
      </c>
      <c r="BH271" s="165">
        <f>IF(U271="sníž. přenesená",P271,0)</f>
        <v>0</v>
      </c>
      <c r="BI271" s="165">
        <f>IF(U271="nulová",P271,0)</f>
        <v>0</v>
      </c>
      <c r="BJ271" s="17" t="s">
        <v>24</v>
      </c>
      <c r="BK271" s="165">
        <f>ROUND(V271*K271,2)</f>
        <v>3840</v>
      </c>
      <c r="BL271" s="17" t="s">
        <v>149</v>
      </c>
      <c r="BM271" s="17" t="s">
        <v>371</v>
      </c>
    </row>
    <row r="272" spans="2:65" s="1" customFormat="1" ht="22.5" customHeight="1">
      <c r="B272" s="31"/>
      <c r="C272" s="32"/>
      <c r="D272" s="32"/>
      <c r="E272" s="32"/>
      <c r="F272" s="232" t="s">
        <v>373</v>
      </c>
      <c r="G272" s="233"/>
      <c r="H272" s="233"/>
      <c r="I272" s="233"/>
      <c r="J272" s="32"/>
      <c r="K272" s="32"/>
      <c r="L272" s="32"/>
      <c r="M272" s="32"/>
      <c r="N272" s="32"/>
      <c r="O272" s="32"/>
      <c r="P272" s="32"/>
      <c r="Q272" s="32"/>
      <c r="R272" s="33"/>
      <c r="T272" s="130"/>
      <c r="U272" s="32"/>
      <c r="V272" s="32"/>
      <c r="W272" s="32"/>
      <c r="X272" s="32"/>
      <c r="Y272" s="32"/>
      <c r="Z272" s="32"/>
      <c r="AA272" s="32"/>
      <c r="AB272" s="32"/>
      <c r="AC272" s="32"/>
      <c r="AD272" s="74"/>
      <c r="AT272" s="17" t="s">
        <v>152</v>
      </c>
      <c r="AU272" s="17" t="s">
        <v>150</v>
      </c>
    </row>
    <row r="273" spans="2:65" s="1" customFormat="1" ht="22.5" customHeight="1">
      <c r="B273" s="31"/>
      <c r="C273" s="157" t="s">
        <v>374</v>
      </c>
      <c r="D273" s="157" t="s">
        <v>145</v>
      </c>
      <c r="E273" s="158" t="s">
        <v>375</v>
      </c>
      <c r="F273" s="230" t="s">
        <v>376</v>
      </c>
      <c r="G273" s="230"/>
      <c r="H273" s="230"/>
      <c r="I273" s="230"/>
      <c r="J273" s="159" t="s">
        <v>148</v>
      </c>
      <c r="K273" s="160">
        <v>22</v>
      </c>
      <c r="L273" s="161">
        <v>420</v>
      </c>
      <c r="M273" s="231">
        <v>92</v>
      </c>
      <c r="N273" s="231"/>
      <c r="O273" s="231"/>
      <c r="P273" s="231">
        <f>ROUND(V273*K273,2)</f>
        <v>11264</v>
      </c>
      <c r="Q273" s="231"/>
      <c r="R273" s="33"/>
      <c r="T273" s="162" t="s">
        <v>22</v>
      </c>
      <c r="U273" s="40" t="s">
        <v>44</v>
      </c>
      <c r="V273" s="108">
        <f>L273+M273</f>
        <v>512</v>
      </c>
      <c r="W273" s="108">
        <f>ROUND(L273*K273,2)</f>
        <v>9240</v>
      </c>
      <c r="X273" s="108">
        <f>ROUND(M273*K273,2)</f>
        <v>2024</v>
      </c>
      <c r="Y273" s="163">
        <v>0</v>
      </c>
      <c r="Z273" s="163">
        <f>Y273*K273</f>
        <v>0</v>
      </c>
      <c r="AA273" s="163">
        <v>0</v>
      </c>
      <c r="AB273" s="163">
        <f>AA273*K273</f>
        <v>0</v>
      </c>
      <c r="AC273" s="163">
        <v>0</v>
      </c>
      <c r="AD273" s="164">
        <f>AC273*K273</f>
        <v>0</v>
      </c>
      <c r="AR273" s="17" t="s">
        <v>149</v>
      </c>
      <c r="AT273" s="17" t="s">
        <v>145</v>
      </c>
      <c r="AU273" s="17" t="s">
        <v>150</v>
      </c>
      <c r="AY273" s="17" t="s">
        <v>144</v>
      </c>
      <c r="BE273" s="165">
        <f>IF(U273="základní",P273,0)</f>
        <v>11264</v>
      </c>
      <c r="BF273" s="165">
        <f>IF(U273="snížená",P273,0)</f>
        <v>0</v>
      </c>
      <c r="BG273" s="165">
        <f>IF(U273="zákl. přenesená",P273,0)</f>
        <v>0</v>
      </c>
      <c r="BH273" s="165">
        <f>IF(U273="sníž. přenesená",P273,0)</f>
        <v>0</v>
      </c>
      <c r="BI273" s="165">
        <f>IF(U273="nulová",P273,0)</f>
        <v>0</v>
      </c>
      <c r="BJ273" s="17" t="s">
        <v>24</v>
      </c>
      <c r="BK273" s="165">
        <f>ROUND(V273*K273,2)</f>
        <v>11264</v>
      </c>
      <c r="BL273" s="17" t="s">
        <v>149</v>
      </c>
      <c r="BM273" s="17" t="s">
        <v>374</v>
      </c>
    </row>
    <row r="274" spans="2:65" s="1" customFormat="1" ht="54" customHeight="1">
      <c r="B274" s="31"/>
      <c r="C274" s="32"/>
      <c r="D274" s="32"/>
      <c r="E274" s="32"/>
      <c r="F274" s="232" t="s">
        <v>377</v>
      </c>
      <c r="G274" s="233"/>
      <c r="H274" s="233"/>
      <c r="I274" s="233"/>
      <c r="J274" s="32"/>
      <c r="K274" s="32"/>
      <c r="L274" s="32"/>
      <c r="M274" s="32"/>
      <c r="N274" s="32"/>
      <c r="O274" s="32"/>
      <c r="P274" s="32"/>
      <c r="Q274" s="32"/>
      <c r="R274" s="33"/>
      <c r="T274" s="130"/>
      <c r="U274" s="32"/>
      <c r="V274" s="32"/>
      <c r="W274" s="32"/>
      <c r="X274" s="32"/>
      <c r="Y274" s="32"/>
      <c r="Z274" s="32"/>
      <c r="AA274" s="32"/>
      <c r="AB274" s="32"/>
      <c r="AC274" s="32"/>
      <c r="AD274" s="74"/>
      <c r="AT274" s="17" t="s">
        <v>152</v>
      </c>
      <c r="AU274" s="17" t="s">
        <v>150</v>
      </c>
    </row>
    <row r="275" spans="2:65" s="1" customFormat="1" ht="22.5" customHeight="1">
      <c r="B275" s="31"/>
      <c r="C275" s="157" t="s">
        <v>378</v>
      </c>
      <c r="D275" s="157" t="s">
        <v>145</v>
      </c>
      <c r="E275" s="158" t="s">
        <v>379</v>
      </c>
      <c r="F275" s="230" t="s">
        <v>380</v>
      </c>
      <c r="G275" s="230"/>
      <c r="H275" s="230"/>
      <c r="I275" s="230"/>
      <c r="J275" s="159" t="s">
        <v>148</v>
      </c>
      <c r="K275" s="160">
        <v>2</v>
      </c>
      <c r="L275" s="161">
        <v>1436</v>
      </c>
      <c r="M275" s="231">
        <v>273</v>
      </c>
      <c r="N275" s="231"/>
      <c r="O275" s="231"/>
      <c r="P275" s="231">
        <f>ROUND(V275*K275,2)</f>
        <v>3418</v>
      </c>
      <c r="Q275" s="231"/>
      <c r="R275" s="33"/>
      <c r="T275" s="162" t="s">
        <v>22</v>
      </c>
      <c r="U275" s="40" t="s">
        <v>44</v>
      </c>
      <c r="V275" s="108">
        <f>L275+M275</f>
        <v>1709</v>
      </c>
      <c r="W275" s="108">
        <f>ROUND(L275*K275,2)</f>
        <v>2872</v>
      </c>
      <c r="X275" s="108">
        <f>ROUND(M275*K275,2)</f>
        <v>546</v>
      </c>
      <c r="Y275" s="163">
        <v>0</v>
      </c>
      <c r="Z275" s="163">
        <f>Y275*K275</f>
        <v>0</v>
      </c>
      <c r="AA275" s="163">
        <v>0</v>
      </c>
      <c r="AB275" s="163">
        <f>AA275*K275</f>
        <v>0</v>
      </c>
      <c r="AC275" s="163">
        <v>0</v>
      </c>
      <c r="AD275" s="164">
        <f>AC275*K275</f>
        <v>0</v>
      </c>
      <c r="AR275" s="17" t="s">
        <v>149</v>
      </c>
      <c r="AT275" s="17" t="s">
        <v>145</v>
      </c>
      <c r="AU275" s="17" t="s">
        <v>150</v>
      </c>
      <c r="AY275" s="17" t="s">
        <v>144</v>
      </c>
      <c r="BE275" s="165">
        <f>IF(U275="základní",P275,0)</f>
        <v>3418</v>
      </c>
      <c r="BF275" s="165">
        <f>IF(U275="snížená",P275,0)</f>
        <v>0</v>
      </c>
      <c r="BG275" s="165">
        <f>IF(U275="zákl. přenesená",P275,0)</f>
        <v>0</v>
      </c>
      <c r="BH275" s="165">
        <f>IF(U275="sníž. přenesená",P275,0)</f>
        <v>0</v>
      </c>
      <c r="BI275" s="165">
        <f>IF(U275="nulová",P275,0)</f>
        <v>0</v>
      </c>
      <c r="BJ275" s="17" t="s">
        <v>24</v>
      </c>
      <c r="BK275" s="165">
        <f>ROUND(V275*K275,2)</f>
        <v>3418</v>
      </c>
      <c r="BL275" s="17" t="s">
        <v>149</v>
      </c>
      <c r="BM275" s="17" t="s">
        <v>378</v>
      </c>
    </row>
    <row r="276" spans="2:65" s="1" customFormat="1" ht="54" customHeight="1">
      <c r="B276" s="31"/>
      <c r="C276" s="32"/>
      <c r="D276" s="32"/>
      <c r="E276" s="32"/>
      <c r="F276" s="232" t="s">
        <v>381</v>
      </c>
      <c r="G276" s="233"/>
      <c r="H276" s="233"/>
      <c r="I276" s="233"/>
      <c r="J276" s="32"/>
      <c r="K276" s="32"/>
      <c r="L276" s="32"/>
      <c r="M276" s="32"/>
      <c r="N276" s="32"/>
      <c r="O276" s="32"/>
      <c r="P276" s="32"/>
      <c r="Q276" s="32"/>
      <c r="R276" s="33"/>
      <c r="T276" s="130"/>
      <c r="U276" s="32"/>
      <c r="V276" s="32"/>
      <c r="W276" s="32"/>
      <c r="X276" s="32"/>
      <c r="Y276" s="32"/>
      <c r="Z276" s="32"/>
      <c r="AA276" s="32"/>
      <c r="AB276" s="32"/>
      <c r="AC276" s="32"/>
      <c r="AD276" s="74"/>
      <c r="AT276" s="17" t="s">
        <v>152</v>
      </c>
      <c r="AU276" s="17" t="s">
        <v>150</v>
      </c>
    </row>
    <row r="277" spans="2:65" s="1" customFormat="1" ht="22.5" customHeight="1">
      <c r="B277" s="31"/>
      <c r="C277" s="157" t="s">
        <v>382</v>
      </c>
      <c r="D277" s="157" t="s">
        <v>145</v>
      </c>
      <c r="E277" s="158" t="s">
        <v>383</v>
      </c>
      <c r="F277" s="230" t="s">
        <v>384</v>
      </c>
      <c r="G277" s="230"/>
      <c r="H277" s="230"/>
      <c r="I277" s="230"/>
      <c r="J277" s="159" t="s">
        <v>197</v>
      </c>
      <c r="K277" s="160">
        <v>10</v>
      </c>
      <c r="L277" s="161">
        <v>246</v>
      </c>
      <c r="M277" s="231">
        <v>54</v>
      </c>
      <c r="N277" s="231"/>
      <c r="O277" s="231"/>
      <c r="P277" s="231">
        <f>ROUND(V277*K277,2)</f>
        <v>3000</v>
      </c>
      <c r="Q277" s="231"/>
      <c r="R277" s="33"/>
      <c r="T277" s="162" t="s">
        <v>22</v>
      </c>
      <c r="U277" s="40" t="s">
        <v>44</v>
      </c>
      <c r="V277" s="108">
        <f>L277+M277</f>
        <v>300</v>
      </c>
      <c r="W277" s="108">
        <f>ROUND(L277*K277,2)</f>
        <v>2460</v>
      </c>
      <c r="X277" s="108">
        <f>ROUND(M277*K277,2)</f>
        <v>540</v>
      </c>
      <c r="Y277" s="163">
        <v>0</v>
      </c>
      <c r="Z277" s="163">
        <f>Y277*K277</f>
        <v>0</v>
      </c>
      <c r="AA277" s="163">
        <v>0</v>
      </c>
      <c r="AB277" s="163">
        <f>AA277*K277</f>
        <v>0</v>
      </c>
      <c r="AC277" s="163">
        <v>0</v>
      </c>
      <c r="AD277" s="164">
        <f>AC277*K277</f>
        <v>0</v>
      </c>
      <c r="AR277" s="17" t="s">
        <v>149</v>
      </c>
      <c r="AT277" s="17" t="s">
        <v>145</v>
      </c>
      <c r="AU277" s="17" t="s">
        <v>150</v>
      </c>
      <c r="AY277" s="17" t="s">
        <v>144</v>
      </c>
      <c r="BE277" s="165">
        <f>IF(U277="základní",P277,0)</f>
        <v>3000</v>
      </c>
      <c r="BF277" s="165">
        <f>IF(U277="snížená",P277,0)</f>
        <v>0</v>
      </c>
      <c r="BG277" s="165">
        <f>IF(U277="zákl. přenesená",P277,0)</f>
        <v>0</v>
      </c>
      <c r="BH277" s="165">
        <f>IF(U277="sníž. přenesená",P277,0)</f>
        <v>0</v>
      </c>
      <c r="BI277" s="165">
        <f>IF(U277="nulová",P277,0)</f>
        <v>0</v>
      </c>
      <c r="BJ277" s="17" t="s">
        <v>24</v>
      </c>
      <c r="BK277" s="165">
        <f>ROUND(V277*K277,2)</f>
        <v>3000</v>
      </c>
      <c r="BL277" s="17" t="s">
        <v>149</v>
      </c>
      <c r="BM277" s="17" t="s">
        <v>382</v>
      </c>
    </row>
    <row r="278" spans="2:65" s="1" customFormat="1" ht="54" customHeight="1">
      <c r="B278" s="31"/>
      <c r="C278" s="32"/>
      <c r="D278" s="32"/>
      <c r="E278" s="32"/>
      <c r="F278" s="232" t="s">
        <v>385</v>
      </c>
      <c r="G278" s="233"/>
      <c r="H278" s="233"/>
      <c r="I278" s="233"/>
      <c r="J278" s="32"/>
      <c r="K278" s="32"/>
      <c r="L278" s="32"/>
      <c r="M278" s="32"/>
      <c r="N278" s="32"/>
      <c r="O278" s="32"/>
      <c r="P278" s="32"/>
      <c r="Q278" s="32"/>
      <c r="R278" s="33"/>
      <c r="T278" s="130"/>
      <c r="U278" s="32"/>
      <c r="V278" s="32"/>
      <c r="W278" s="32"/>
      <c r="X278" s="32"/>
      <c r="Y278" s="32"/>
      <c r="Z278" s="32"/>
      <c r="AA278" s="32"/>
      <c r="AB278" s="32"/>
      <c r="AC278" s="32"/>
      <c r="AD278" s="74"/>
      <c r="AT278" s="17" t="s">
        <v>152</v>
      </c>
      <c r="AU278" s="17" t="s">
        <v>150</v>
      </c>
    </row>
    <row r="279" spans="2:65" s="1" customFormat="1" ht="22.5" customHeight="1">
      <c r="B279" s="31"/>
      <c r="C279" s="157" t="s">
        <v>386</v>
      </c>
      <c r="D279" s="157" t="s">
        <v>145</v>
      </c>
      <c r="E279" s="158" t="s">
        <v>387</v>
      </c>
      <c r="F279" s="230" t="s">
        <v>388</v>
      </c>
      <c r="G279" s="230"/>
      <c r="H279" s="230"/>
      <c r="I279" s="230"/>
      <c r="J279" s="159" t="s">
        <v>197</v>
      </c>
      <c r="K279" s="160">
        <v>5</v>
      </c>
      <c r="L279" s="161">
        <v>319</v>
      </c>
      <c r="M279" s="231">
        <v>70</v>
      </c>
      <c r="N279" s="231"/>
      <c r="O279" s="231"/>
      <c r="P279" s="231">
        <f>ROUND(V279*K279,2)</f>
        <v>1945</v>
      </c>
      <c r="Q279" s="231"/>
      <c r="R279" s="33"/>
      <c r="T279" s="162" t="s">
        <v>22</v>
      </c>
      <c r="U279" s="40" t="s">
        <v>44</v>
      </c>
      <c r="V279" s="108">
        <f>L279+M279</f>
        <v>389</v>
      </c>
      <c r="W279" s="108">
        <f>ROUND(L279*K279,2)</f>
        <v>1595</v>
      </c>
      <c r="X279" s="108">
        <f>ROUND(M279*K279,2)</f>
        <v>350</v>
      </c>
      <c r="Y279" s="163">
        <v>0</v>
      </c>
      <c r="Z279" s="163">
        <f>Y279*K279</f>
        <v>0</v>
      </c>
      <c r="AA279" s="163">
        <v>0</v>
      </c>
      <c r="AB279" s="163">
        <f>AA279*K279</f>
        <v>0</v>
      </c>
      <c r="AC279" s="163">
        <v>0</v>
      </c>
      <c r="AD279" s="164">
        <f>AC279*K279</f>
        <v>0</v>
      </c>
      <c r="AR279" s="17" t="s">
        <v>149</v>
      </c>
      <c r="AT279" s="17" t="s">
        <v>145</v>
      </c>
      <c r="AU279" s="17" t="s">
        <v>150</v>
      </c>
      <c r="AY279" s="17" t="s">
        <v>144</v>
      </c>
      <c r="BE279" s="165">
        <f>IF(U279="základní",P279,0)</f>
        <v>1945</v>
      </c>
      <c r="BF279" s="165">
        <f>IF(U279="snížená",P279,0)</f>
        <v>0</v>
      </c>
      <c r="BG279" s="165">
        <f>IF(U279="zákl. přenesená",P279,0)</f>
        <v>0</v>
      </c>
      <c r="BH279" s="165">
        <f>IF(U279="sníž. přenesená",P279,0)</f>
        <v>0</v>
      </c>
      <c r="BI279" s="165">
        <f>IF(U279="nulová",P279,0)</f>
        <v>0</v>
      </c>
      <c r="BJ279" s="17" t="s">
        <v>24</v>
      </c>
      <c r="BK279" s="165">
        <f>ROUND(V279*K279,2)</f>
        <v>1945</v>
      </c>
      <c r="BL279" s="17" t="s">
        <v>149</v>
      </c>
      <c r="BM279" s="17" t="s">
        <v>386</v>
      </c>
    </row>
    <row r="280" spans="2:65" s="1" customFormat="1" ht="54" customHeight="1">
      <c r="B280" s="31"/>
      <c r="C280" s="32"/>
      <c r="D280" s="32"/>
      <c r="E280" s="32"/>
      <c r="F280" s="232" t="s">
        <v>389</v>
      </c>
      <c r="G280" s="233"/>
      <c r="H280" s="233"/>
      <c r="I280" s="233"/>
      <c r="J280" s="32"/>
      <c r="K280" s="32"/>
      <c r="L280" s="32"/>
      <c r="M280" s="32"/>
      <c r="N280" s="32"/>
      <c r="O280" s="32"/>
      <c r="P280" s="32"/>
      <c r="Q280" s="32"/>
      <c r="R280" s="33"/>
      <c r="T280" s="130"/>
      <c r="U280" s="32"/>
      <c r="V280" s="32"/>
      <c r="W280" s="32"/>
      <c r="X280" s="32"/>
      <c r="Y280" s="32"/>
      <c r="Z280" s="32"/>
      <c r="AA280" s="32"/>
      <c r="AB280" s="32"/>
      <c r="AC280" s="32"/>
      <c r="AD280" s="74"/>
      <c r="AT280" s="17" t="s">
        <v>152</v>
      </c>
      <c r="AU280" s="17" t="s">
        <v>150</v>
      </c>
    </row>
    <row r="281" spans="2:65" s="1" customFormat="1" ht="44.25" customHeight="1">
      <c r="B281" s="31"/>
      <c r="C281" s="157" t="s">
        <v>390</v>
      </c>
      <c r="D281" s="157" t="s">
        <v>145</v>
      </c>
      <c r="E281" s="158" t="s">
        <v>391</v>
      </c>
      <c r="F281" s="230" t="s">
        <v>193</v>
      </c>
      <c r="G281" s="230"/>
      <c r="H281" s="230"/>
      <c r="I281" s="230"/>
      <c r="J281" s="159" t="s">
        <v>194</v>
      </c>
      <c r="K281" s="160">
        <v>35</v>
      </c>
      <c r="L281" s="161">
        <v>429</v>
      </c>
      <c r="M281" s="231">
        <v>94</v>
      </c>
      <c r="N281" s="231"/>
      <c r="O281" s="231"/>
      <c r="P281" s="231">
        <f>ROUND(V281*K281,2)</f>
        <v>18305</v>
      </c>
      <c r="Q281" s="231"/>
      <c r="R281" s="33"/>
      <c r="T281" s="162" t="s">
        <v>22</v>
      </c>
      <c r="U281" s="40" t="s">
        <v>44</v>
      </c>
      <c r="V281" s="108">
        <f>L281+M281</f>
        <v>523</v>
      </c>
      <c r="W281" s="108">
        <f>ROUND(L281*K281,2)</f>
        <v>15015</v>
      </c>
      <c r="X281" s="108">
        <f>ROUND(M281*K281,2)</f>
        <v>3290</v>
      </c>
      <c r="Y281" s="163">
        <v>0</v>
      </c>
      <c r="Z281" s="163">
        <f>Y281*K281</f>
        <v>0</v>
      </c>
      <c r="AA281" s="163">
        <v>0</v>
      </c>
      <c r="AB281" s="163">
        <f>AA281*K281</f>
        <v>0</v>
      </c>
      <c r="AC281" s="163">
        <v>0</v>
      </c>
      <c r="AD281" s="164">
        <f>AC281*K281</f>
        <v>0</v>
      </c>
      <c r="AR281" s="17" t="s">
        <v>149</v>
      </c>
      <c r="AT281" s="17" t="s">
        <v>145</v>
      </c>
      <c r="AU281" s="17" t="s">
        <v>150</v>
      </c>
      <c r="AY281" s="17" t="s">
        <v>144</v>
      </c>
      <c r="BE281" s="165">
        <f>IF(U281="základní",P281,0)</f>
        <v>18305</v>
      </c>
      <c r="BF281" s="165">
        <f>IF(U281="snížená",P281,0)</f>
        <v>0</v>
      </c>
      <c r="BG281" s="165">
        <f>IF(U281="zákl. přenesená",P281,0)</f>
        <v>0</v>
      </c>
      <c r="BH281" s="165">
        <f>IF(U281="sníž. přenesená",P281,0)</f>
        <v>0</v>
      </c>
      <c r="BI281" s="165">
        <f>IF(U281="nulová",P281,0)</f>
        <v>0</v>
      </c>
      <c r="BJ281" s="17" t="s">
        <v>24</v>
      </c>
      <c r="BK281" s="165">
        <f>ROUND(V281*K281,2)</f>
        <v>18305</v>
      </c>
      <c r="BL281" s="17" t="s">
        <v>149</v>
      </c>
      <c r="BM281" s="17" t="s">
        <v>390</v>
      </c>
    </row>
    <row r="282" spans="2:65" s="1" customFormat="1" ht="30" customHeight="1">
      <c r="B282" s="31"/>
      <c r="C282" s="32"/>
      <c r="D282" s="32"/>
      <c r="E282" s="32"/>
      <c r="F282" s="232" t="s">
        <v>193</v>
      </c>
      <c r="G282" s="233"/>
      <c r="H282" s="233"/>
      <c r="I282" s="233"/>
      <c r="J282" s="32"/>
      <c r="K282" s="32"/>
      <c r="L282" s="32"/>
      <c r="M282" s="32"/>
      <c r="N282" s="32"/>
      <c r="O282" s="32"/>
      <c r="P282" s="32"/>
      <c r="Q282" s="32"/>
      <c r="R282" s="33"/>
      <c r="T282" s="130"/>
      <c r="U282" s="32"/>
      <c r="V282" s="32"/>
      <c r="W282" s="32"/>
      <c r="X282" s="32"/>
      <c r="Y282" s="32"/>
      <c r="Z282" s="32"/>
      <c r="AA282" s="32"/>
      <c r="AB282" s="32"/>
      <c r="AC282" s="32"/>
      <c r="AD282" s="74"/>
      <c r="AT282" s="17" t="s">
        <v>152</v>
      </c>
      <c r="AU282" s="17" t="s">
        <v>150</v>
      </c>
    </row>
    <row r="283" spans="2:65" s="1" customFormat="1" ht="44.25" customHeight="1">
      <c r="B283" s="31"/>
      <c r="C283" s="157" t="s">
        <v>392</v>
      </c>
      <c r="D283" s="157" t="s">
        <v>145</v>
      </c>
      <c r="E283" s="158" t="s">
        <v>393</v>
      </c>
      <c r="F283" s="230" t="s">
        <v>196</v>
      </c>
      <c r="G283" s="230"/>
      <c r="H283" s="230"/>
      <c r="I283" s="230"/>
      <c r="J283" s="159" t="s">
        <v>197</v>
      </c>
      <c r="K283" s="160">
        <v>100</v>
      </c>
      <c r="L283" s="161">
        <v>418</v>
      </c>
      <c r="M283" s="231">
        <v>92</v>
      </c>
      <c r="N283" s="231"/>
      <c r="O283" s="231"/>
      <c r="P283" s="231">
        <f>ROUND(V283*K283,2)</f>
        <v>51000</v>
      </c>
      <c r="Q283" s="231"/>
      <c r="R283" s="33"/>
      <c r="T283" s="162" t="s">
        <v>22</v>
      </c>
      <c r="U283" s="40" t="s">
        <v>44</v>
      </c>
      <c r="V283" s="108">
        <f>L283+M283</f>
        <v>510</v>
      </c>
      <c r="W283" s="108">
        <f>ROUND(L283*K283,2)</f>
        <v>41800</v>
      </c>
      <c r="X283" s="108">
        <f>ROUND(M283*K283,2)</f>
        <v>9200</v>
      </c>
      <c r="Y283" s="163">
        <v>0</v>
      </c>
      <c r="Z283" s="163">
        <f>Y283*K283</f>
        <v>0</v>
      </c>
      <c r="AA283" s="163">
        <v>0</v>
      </c>
      <c r="AB283" s="163">
        <f>AA283*K283</f>
        <v>0</v>
      </c>
      <c r="AC283" s="163">
        <v>0</v>
      </c>
      <c r="AD283" s="164">
        <f>AC283*K283</f>
        <v>0</v>
      </c>
      <c r="AR283" s="17" t="s">
        <v>149</v>
      </c>
      <c r="AT283" s="17" t="s">
        <v>145</v>
      </c>
      <c r="AU283" s="17" t="s">
        <v>150</v>
      </c>
      <c r="AY283" s="17" t="s">
        <v>144</v>
      </c>
      <c r="BE283" s="165">
        <f>IF(U283="základní",P283,0)</f>
        <v>51000</v>
      </c>
      <c r="BF283" s="165">
        <f>IF(U283="snížená",P283,0)</f>
        <v>0</v>
      </c>
      <c r="BG283" s="165">
        <f>IF(U283="zákl. přenesená",P283,0)</f>
        <v>0</v>
      </c>
      <c r="BH283" s="165">
        <f>IF(U283="sníž. přenesená",P283,0)</f>
        <v>0</v>
      </c>
      <c r="BI283" s="165">
        <f>IF(U283="nulová",P283,0)</f>
        <v>0</v>
      </c>
      <c r="BJ283" s="17" t="s">
        <v>24</v>
      </c>
      <c r="BK283" s="165">
        <f>ROUND(V283*K283,2)</f>
        <v>51000</v>
      </c>
      <c r="BL283" s="17" t="s">
        <v>149</v>
      </c>
      <c r="BM283" s="17" t="s">
        <v>392</v>
      </c>
    </row>
    <row r="284" spans="2:65" s="1" customFormat="1" ht="30" customHeight="1">
      <c r="B284" s="31"/>
      <c r="C284" s="32"/>
      <c r="D284" s="32"/>
      <c r="E284" s="32"/>
      <c r="F284" s="232" t="s">
        <v>196</v>
      </c>
      <c r="G284" s="233"/>
      <c r="H284" s="233"/>
      <c r="I284" s="233"/>
      <c r="J284" s="32"/>
      <c r="K284" s="32"/>
      <c r="L284" s="32"/>
      <c r="M284" s="32"/>
      <c r="N284" s="32"/>
      <c r="O284" s="32"/>
      <c r="P284" s="32"/>
      <c r="Q284" s="32"/>
      <c r="R284" s="33"/>
      <c r="T284" s="130"/>
      <c r="U284" s="32"/>
      <c r="V284" s="32"/>
      <c r="W284" s="32"/>
      <c r="X284" s="32"/>
      <c r="Y284" s="32"/>
      <c r="Z284" s="32"/>
      <c r="AA284" s="32"/>
      <c r="AB284" s="32"/>
      <c r="AC284" s="32"/>
      <c r="AD284" s="74"/>
      <c r="AT284" s="17" t="s">
        <v>152</v>
      </c>
      <c r="AU284" s="17" t="s">
        <v>150</v>
      </c>
    </row>
    <row r="285" spans="2:65" s="1" customFormat="1" ht="44.25" customHeight="1">
      <c r="B285" s="31"/>
      <c r="C285" s="157" t="s">
        <v>394</v>
      </c>
      <c r="D285" s="157" t="s">
        <v>145</v>
      </c>
      <c r="E285" s="158" t="s">
        <v>395</v>
      </c>
      <c r="F285" s="230" t="s">
        <v>199</v>
      </c>
      <c r="G285" s="230"/>
      <c r="H285" s="230"/>
      <c r="I285" s="230"/>
      <c r="J285" s="159" t="s">
        <v>194</v>
      </c>
      <c r="K285" s="160">
        <v>20</v>
      </c>
      <c r="L285" s="161">
        <v>462</v>
      </c>
      <c r="M285" s="231">
        <v>102</v>
      </c>
      <c r="N285" s="231"/>
      <c r="O285" s="231"/>
      <c r="P285" s="231">
        <f>ROUND(V285*K285,2)</f>
        <v>11280</v>
      </c>
      <c r="Q285" s="231"/>
      <c r="R285" s="33"/>
      <c r="T285" s="162" t="s">
        <v>22</v>
      </c>
      <c r="U285" s="40" t="s">
        <v>44</v>
      </c>
      <c r="V285" s="108">
        <f>L285+M285</f>
        <v>564</v>
      </c>
      <c r="W285" s="108">
        <f>ROUND(L285*K285,2)</f>
        <v>9240</v>
      </c>
      <c r="X285" s="108">
        <f>ROUND(M285*K285,2)</f>
        <v>2040</v>
      </c>
      <c r="Y285" s="163">
        <v>0</v>
      </c>
      <c r="Z285" s="163">
        <f>Y285*K285</f>
        <v>0</v>
      </c>
      <c r="AA285" s="163">
        <v>0</v>
      </c>
      <c r="AB285" s="163">
        <f>AA285*K285</f>
        <v>0</v>
      </c>
      <c r="AC285" s="163">
        <v>0</v>
      </c>
      <c r="AD285" s="164">
        <f>AC285*K285</f>
        <v>0</v>
      </c>
      <c r="AR285" s="17" t="s">
        <v>149</v>
      </c>
      <c r="AT285" s="17" t="s">
        <v>145</v>
      </c>
      <c r="AU285" s="17" t="s">
        <v>150</v>
      </c>
      <c r="AY285" s="17" t="s">
        <v>144</v>
      </c>
      <c r="BE285" s="165">
        <f>IF(U285="základní",P285,0)</f>
        <v>11280</v>
      </c>
      <c r="BF285" s="165">
        <f>IF(U285="snížená",P285,0)</f>
        <v>0</v>
      </c>
      <c r="BG285" s="165">
        <f>IF(U285="zákl. přenesená",P285,0)</f>
        <v>0</v>
      </c>
      <c r="BH285" s="165">
        <f>IF(U285="sníž. přenesená",P285,0)</f>
        <v>0</v>
      </c>
      <c r="BI285" s="165">
        <f>IF(U285="nulová",P285,0)</f>
        <v>0</v>
      </c>
      <c r="BJ285" s="17" t="s">
        <v>24</v>
      </c>
      <c r="BK285" s="165">
        <f>ROUND(V285*K285,2)</f>
        <v>11280</v>
      </c>
      <c r="BL285" s="17" t="s">
        <v>149</v>
      </c>
      <c r="BM285" s="17" t="s">
        <v>394</v>
      </c>
    </row>
    <row r="286" spans="2:65" s="1" customFormat="1" ht="30" customHeight="1">
      <c r="B286" s="31"/>
      <c r="C286" s="32"/>
      <c r="D286" s="32"/>
      <c r="E286" s="32"/>
      <c r="F286" s="232" t="s">
        <v>199</v>
      </c>
      <c r="G286" s="233"/>
      <c r="H286" s="233"/>
      <c r="I286" s="233"/>
      <c r="J286" s="32"/>
      <c r="K286" s="32"/>
      <c r="L286" s="32"/>
      <c r="M286" s="32"/>
      <c r="N286" s="32"/>
      <c r="O286" s="32"/>
      <c r="P286" s="32"/>
      <c r="Q286" s="32"/>
      <c r="R286" s="33"/>
      <c r="T286" s="130"/>
      <c r="U286" s="32"/>
      <c r="V286" s="32"/>
      <c r="W286" s="32"/>
      <c r="X286" s="32"/>
      <c r="Y286" s="32"/>
      <c r="Z286" s="32"/>
      <c r="AA286" s="32"/>
      <c r="AB286" s="32"/>
      <c r="AC286" s="32"/>
      <c r="AD286" s="74"/>
      <c r="AT286" s="17" t="s">
        <v>152</v>
      </c>
      <c r="AU286" s="17" t="s">
        <v>150</v>
      </c>
    </row>
    <row r="287" spans="2:65" s="1" customFormat="1" ht="31.5" customHeight="1">
      <c r="B287" s="31"/>
      <c r="C287" s="157" t="s">
        <v>396</v>
      </c>
      <c r="D287" s="157" t="s">
        <v>145</v>
      </c>
      <c r="E287" s="158" t="s">
        <v>397</v>
      </c>
      <c r="F287" s="230" t="s">
        <v>206</v>
      </c>
      <c r="G287" s="230"/>
      <c r="H287" s="230"/>
      <c r="I287" s="230"/>
      <c r="J287" s="159" t="s">
        <v>207</v>
      </c>
      <c r="K287" s="160">
        <v>150</v>
      </c>
      <c r="L287" s="161">
        <v>116</v>
      </c>
      <c r="M287" s="231">
        <v>25</v>
      </c>
      <c r="N287" s="231"/>
      <c r="O287" s="231"/>
      <c r="P287" s="231">
        <f>ROUND(V287*K287,2)</f>
        <v>21150</v>
      </c>
      <c r="Q287" s="231"/>
      <c r="R287" s="33"/>
      <c r="T287" s="162" t="s">
        <v>22</v>
      </c>
      <c r="U287" s="40" t="s">
        <v>44</v>
      </c>
      <c r="V287" s="108">
        <f>L287+M287</f>
        <v>141</v>
      </c>
      <c r="W287" s="108">
        <f>ROUND(L287*K287,2)</f>
        <v>17400</v>
      </c>
      <c r="X287" s="108">
        <f>ROUND(M287*K287,2)</f>
        <v>3750</v>
      </c>
      <c r="Y287" s="163">
        <v>0</v>
      </c>
      <c r="Z287" s="163">
        <f>Y287*K287</f>
        <v>0</v>
      </c>
      <c r="AA287" s="163">
        <v>0</v>
      </c>
      <c r="AB287" s="163">
        <f>AA287*K287</f>
        <v>0</v>
      </c>
      <c r="AC287" s="163">
        <v>0</v>
      </c>
      <c r="AD287" s="164">
        <f>AC287*K287</f>
        <v>0</v>
      </c>
      <c r="AR287" s="17" t="s">
        <v>149</v>
      </c>
      <c r="AT287" s="17" t="s">
        <v>145</v>
      </c>
      <c r="AU287" s="17" t="s">
        <v>150</v>
      </c>
      <c r="AY287" s="17" t="s">
        <v>144</v>
      </c>
      <c r="BE287" s="165">
        <f>IF(U287="základní",P287,0)</f>
        <v>21150</v>
      </c>
      <c r="BF287" s="165">
        <f>IF(U287="snížená",P287,0)</f>
        <v>0</v>
      </c>
      <c r="BG287" s="165">
        <f>IF(U287="zákl. přenesená",P287,0)</f>
        <v>0</v>
      </c>
      <c r="BH287" s="165">
        <f>IF(U287="sníž. přenesená",P287,0)</f>
        <v>0</v>
      </c>
      <c r="BI287" s="165">
        <f>IF(U287="nulová",P287,0)</f>
        <v>0</v>
      </c>
      <c r="BJ287" s="17" t="s">
        <v>24</v>
      </c>
      <c r="BK287" s="165">
        <f>ROUND(V287*K287,2)</f>
        <v>21150</v>
      </c>
      <c r="BL287" s="17" t="s">
        <v>149</v>
      </c>
      <c r="BM287" s="17" t="s">
        <v>396</v>
      </c>
    </row>
    <row r="288" spans="2:65" s="1" customFormat="1" ht="54" customHeight="1">
      <c r="B288" s="31"/>
      <c r="C288" s="32"/>
      <c r="D288" s="32"/>
      <c r="E288" s="32"/>
      <c r="F288" s="232" t="s">
        <v>208</v>
      </c>
      <c r="G288" s="233"/>
      <c r="H288" s="233"/>
      <c r="I288" s="233"/>
      <c r="J288" s="32"/>
      <c r="K288" s="32"/>
      <c r="L288" s="32"/>
      <c r="M288" s="32"/>
      <c r="N288" s="32"/>
      <c r="O288" s="32"/>
      <c r="P288" s="32"/>
      <c r="Q288" s="32"/>
      <c r="R288" s="33"/>
      <c r="T288" s="130"/>
      <c r="U288" s="32"/>
      <c r="V288" s="32"/>
      <c r="W288" s="32"/>
      <c r="X288" s="32"/>
      <c r="Y288" s="32"/>
      <c r="Z288" s="32"/>
      <c r="AA288" s="32"/>
      <c r="AB288" s="32"/>
      <c r="AC288" s="32"/>
      <c r="AD288" s="74"/>
      <c r="AT288" s="17" t="s">
        <v>152</v>
      </c>
      <c r="AU288" s="17" t="s">
        <v>150</v>
      </c>
    </row>
    <row r="289" spans="2:65" s="9" customFormat="1" ht="22.35" customHeight="1">
      <c r="B289" s="145"/>
      <c r="C289" s="146"/>
      <c r="D289" s="156" t="s">
        <v>117</v>
      </c>
      <c r="E289" s="156"/>
      <c r="F289" s="156"/>
      <c r="G289" s="156"/>
      <c r="H289" s="156"/>
      <c r="I289" s="156"/>
      <c r="J289" s="156"/>
      <c r="K289" s="156"/>
      <c r="L289" s="156"/>
      <c r="M289" s="239">
        <f>BK289</f>
        <v>884504</v>
      </c>
      <c r="N289" s="240"/>
      <c r="O289" s="240"/>
      <c r="P289" s="240"/>
      <c r="Q289" s="240"/>
      <c r="R289" s="148"/>
      <c r="T289" s="149"/>
      <c r="U289" s="146"/>
      <c r="V289" s="146"/>
      <c r="W289" s="150">
        <f>SUM(W290:W327)</f>
        <v>821115</v>
      </c>
      <c r="X289" s="150">
        <f>SUM(X290:X327)</f>
        <v>63389</v>
      </c>
      <c r="Y289" s="146"/>
      <c r="Z289" s="151">
        <f>SUM(Z290:Z327)</f>
        <v>0</v>
      </c>
      <c r="AA289" s="146"/>
      <c r="AB289" s="151">
        <f>SUM(AB290:AB327)</f>
        <v>0</v>
      </c>
      <c r="AC289" s="146"/>
      <c r="AD289" s="152">
        <f>SUM(AD290:AD327)</f>
        <v>0</v>
      </c>
      <c r="AR289" s="153" t="s">
        <v>24</v>
      </c>
      <c r="AT289" s="154" t="s">
        <v>80</v>
      </c>
      <c r="AU289" s="154" t="s">
        <v>99</v>
      </c>
      <c r="AY289" s="153" t="s">
        <v>144</v>
      </c>
      <c r="BK289" s="155">
        <f>SUM(BK290:BK327)</f>
        <v>884504</v>
      </c>
    </row>
    <row r="290" spans="2:65" s="1" customFormat="1" ht="44.25" customHeight="1">
      <c r="B290" s="31"/>
      <c r="C290" s="157" t="s">
        <v>398</v>
      </c>
      <c r="D290" s="157" t="s">
        <v>145</v>
      </c>
      <c r="E290" s="158" t="s">
        <v>399</v>
      </c>
      <c r="F290" s="230" t="s">
        <v>400</v>
      </c>
      <c r="G290" s="230"/>
      <c r="H290" s="230"/>
      <c r="I290" s="230"/>
      <c r="J290" s="159" t="s">
        <v>148</v>
      </c>
      <c r="K290" s="160">
        <v>1</v>
      </c>
      <c r="L290" s="161">
        <v>145750</v>
      </c>
      <c r="M290" s="231">
        <v>5830</v>
      </c>
      <c r="N290" s="231"/>
      <c r="O290" s="231"/>
      <c r="P290" s="231">
        <f>ROUND(V290*K290,2)</f>
        <v>151580</v>
      </c>
      <c r="Q290" s="231"/>
      <c r="R290" s="33"/>
      <c r="T290" s="162" t="s">
        <v>22</v>
      </c>
      <c r="U290" s="40" t="s">
        <v>44</v>
      </c>
      <c r="V290" s="108">
        <f>L290+M290</f>
        <v>151580</v>
      </c>
      <c r="W290" s="108">
        <f>ROUND(L290*K290,2)</f>
        <v>145750</v>
      </c>
      <c r="X290" s="108">
        <f>ROUND(M290*K290,2)</f>
        <v>5830</v>
      </c>
      <c r="Y290" s="163">
        <v>0</v>
      </c>
      <c r="Z290" s="163">
        <f>Y290*K290</f>
        <v>0</v>
      </c>
      <c r="AA290" s="163">
        <v>0</v>
      </c>
      <c r="AB290" s="163">
        <f>AA290*K290</f>
        <v>0</v>
      </c>
      <c r="AC290" s="163">
        <v>0</v>
      </c>
      <c r="AD290" s="164">
        <f>AC290*K290</f>
        <v>0</v>
      </c>
      <c r="AR290" s="17" t="s">
        <v>149</v>
      </c>
      <c r="AT290" s="17" t="s">
        <v>145</v>
      </c>
      <c r="AU290" s="17" t="s">
        <v>150</v>
      </c>
      <c r="AY290" s="17" t="s">
        <v>144</v>
      </c>
      <c r="BE290" s="165">
        <f>IF(U290="základní",P290,0)</f>
        <v>151580</v>
      </c>
      <c r="BF290" s="165">
        <f>IF(U290="snížená",P290,0)</f>
        <v>0</v>
      </c>
      <c r="BG290" s="165">
        <f>IF(U290="zákl. přenesená",P290,0)</f>
        <v>0</v>
      </c>
      <c r="BH290" s="165">
        <f>IF(U290="sníž. přenesená",P290,0)</f>
        <v>0</v>
      </c>
      <c r="BI290" s="165">
        <f>IF(U290="nulová",P290,0)</f>
        <v>0</v>
      </c>
      <c r="BJ290" s="17" t="s">
        <v>24</v>
      </c>
      <c r="BK290" s="165">
        <f>ROUND(V290*K290,2)</f>
        <v>151580</v>
      </c>
      <c r="BL290" s="17" t="s">
        <v>149</v>
      </c>
      <c r="BM290" s="17" t="s">
        <v>398</v>
      </c>
    </row>
    <row r="291" spans="2:65" s="1" customFormat="1" ht="174" customHeight="1">
      <c r="B291" s="31"/>
      <c r="C291" s="32"/>
      <c r="D291" s="32"/>
      <c r="E291" s="32"/>
      <c r="F291" s="232" t="s">
        <v>401</v>
      </c>
      <c r="G291" s="233"/>
      <c r="H291" s="233"/>
      <c r="I291" s="233"/>
      <c r="J291" s="32"/>
      <c r="K291" s="32"/>
      <c r="L291" s="32"/>
      <c r="M291" s="32"/>
      <c r="N291" s="32"/>
      <c r="O291" s="32"/>
      <c r="P291" s="32"/>
      <c r="Q291" s="32"/>
      <c r="R291" s="33"/>
      <c r="T291" s="130"/>
      <c r="U291" s="32"/>
      <c r="V291" s="32"/>
      <c r="W291" s="32"/>
      <c r="X291" s="32"/>
      <c r="Y291" s="32"/>
      <c r="Z291" s="32"/>
      <c r="AA291" s="32"/>
      <c r="AB291" s="32"/>
      <c r="AC291" s="32"/>
      <c r="AD291" s="74"/>
      <c r="AT291" s="17" t="s">
        <v>152</v>
      </c>
      <c r="AU291" s="17" t="s">
        <v>150</v>
      </c>
    </row>
    <row r="292" spans="2:65" s="1" customFormat="1" ht="44.25" customHeight="1">
      <c r="B292" s="31"/>
      <c r="C292" s="157" t="s">
        <v>402</v>
      </c>
      <c r="D292" s="157" t="s">
        <v>145</v>
      </c>
      <c r="E292" s="158" t="s">
        <v>403</v>
      </c>
      <c r="F292" s="230" t="s">
        <v>400</v>
      </c>
      <c r="G292" s="230"/>
      <c r="H292" s="230"/>
      <c r="I292" s="230"/>
      <c r="J292" s="159" t="s">
        <v>148</v>
      </c>
      <c r="K292" s="160">
        <v>1</v>
      </c>
      <c r="L292" s="161">
        <v>145750</v>
      </c>
      <c r="M292" s="231">
        <v>5830</v>
      </c>
      <c r="N292" s="231"/>
      <c r="O292" s="231"/>
      <c r="P292" s="231">
        <f>ROUND(V292*K292,2)</f>
        <v>151580</v>
      </c>
      <c r="Q292" s="231"/>
      <c r="R292" s="33"/>
      <c r="T292" s="162" t="s">
        <v>22</v>
      </c>
      <c r="U292" s="40" t="s">
        <v>44</v>
      </c>
      <c r="V292" s="108">
        <f>L292+M292</f>
        <v>151580</v>
      </c>
      <c r="W292" s="108">
        <f>ROUND(L292*K292,2)</f>
        <v>145750</v>
      </c>
      <c r="X292" s="108">
        <f>ROUND(M292*K292,2)</f>
        <v>5830</v>
      </c>
      <c r="Y292" s="163">
        <v>0</v>
      </c>
      <c r="Z292" s="163">
        <f>Y292*K292</f>
        <v>0</v>
      </c>
      <c r="AA292" s="163">
        <v>0</v>
      </c>
      <c r="AB292" s="163">
        <f>AA292*K292</f>
        <v>0</v>
      </c>
      <c r="AC292" s="163">
        <v>0</v>
      </c>
      <c r="AD292" s="164">
        <f>AC292*K292</f>
        <v>0</v>
      </c>
      <c r="AR292" s="17" t="s">
        <v>149</v>
      </c>
      <c r="AT292" s="17" t="s">
        <v>145</v>
      </c>
      <c r="AU292" s="17" t="s">
        <v>150</v>
      </c>
      <c r="AY292" s="17" t="s">
        <v>144</v>
      </c>
      <c r="BE292" s="165">
        <f>IF(U292="základní",P292,0)</f>
        <v>151580</v>
      </c>
      <c r="BF292" s="165">
        <f>IF(U292="snížená",P292,0)</f>
        <v>0</v>
      </c>
      <c r="BG292" s="165">
        <f>IF(U292="zákl. přenesená",P292,0)</f>
        <v>0</v>
      </c>
      <c r="BH292" s="165">
        <f>IF(U292="sníž. přenesená",P292,0)</f>
        <v>0</v>
      </c>
      <c r="BI292" s="165">
        <f>IF(U292="nulová",P292,0)</f>
        <v>0</v>
      </c>
      <c r="BJ292" s="17" t="s">
        <v>24</v>
      </c>
      <c r="BK292" s="165">
        <f>ROUND(V292*K292,2)</f>
        <v>151580</v>
      </c>
      <c r="BL292" s="17" t="s">
        <v>149</v>
      </c>
      <c r="BM292" s="17" t="s">
        <v>402</v>
      </c>
    </row>
    <row r="293" spans="2:65" s="1" customFormat="1" ht="174" customHeight="1">
      <c r="B293" s="31"/>
      <c r="C293" s="32"/>
      <c r="D293" s="32"/>
      <c r="E293" s="32"/>
      <c r="F293" s="232" t="s">
        <v>401</v>
      </c>
      <c r="G293" s="233"/>
      <c r="H293" s="233"/>
      <c r="I293" s="233"/>
      <c r="J293" s="32"/>
      <c r="K293" s="32"/>
      <c r="L293" s="32"/>
      <c r="M293" s="32"/>
      <c r="N293" s="32"/>
      <c r="O293" s="32"/>
      <c r="P293" s="32"/>
      <c r="Q293" s="32"/>
      <c r="R293" s="33"/>
      <c r="T293" s="130"/>
      <c r="U293" s="32"/>
      <c r="V293" s="32"/>
      <c r="W293" s="32"/>
      <c r="X293" s="32"/>
      <c r="Y293" s="32"/>
      <c r="Z293" s="32"/>
      <c r="AA293" s="32"/>
      <c r="AB293" s="32"/>
      <c r="AC293" s="32"/>
      <c r="AD293" s="74"/>
      <c r="AT293" s="17" t="s">
        <v>152</v>
      </c>
      <c r="AU293" s="17" t="s">
        <v>150</v>
      </c>
    </row>
    <row r="294" spans="2:65" s="1" customFormat="1" ht="44.25" customHeight="1">
      <c r="B294" s="31"/>
      <c r="C294" s="157" t="s">
        <v>404</v>
      </c>
      <c r="D294" s="157" t="s">
        <v>145</v>
      </c>
      <c r="E294" s="158" t="s">
        <v>405</v>
      </c>
      <c r="F294" s="230" t="s">
        <v>400</v>
      </c>
      <c r="G294" s="230"/>
      <c r="H294" s="230"/>
      <c r="I294" s="230"/>
      <c r="J294" s="159" t="s">
        <v>148</v>
      </c>
      <c r="K294" s="160">
        <v>1</v>
      </c>
      <c r="L294" s="161">
        <v>145750</v>
      </c>
      <c r="M294" s="231">
        <v>5830</v>
      </c>
      <c r="N294" s="231"/>
      <c r="O294" s="231"/>
      <c r="P294" s="231">
        <f>ROUND(V294*K294,2)</f>
        <v>151580</v>
      </c>
      <c r="Q294" s="231"/>
      <c r="R294" s="33"/>
      <c r="T294" s="162" t="s">
        <v>22</v>
      </c>
      <c r="U294" s="40" t="s">
        <v>44</v>
      </c>
      <c r="V294" s="108">
        <f>L294+M294</f>
        <v>151580</v>
      </c>
      <c r="W294" s="108">
        <f>ROUND(L294*K294,2)</f>
        <v>145750</v>
      </c>
      <c r="X294" s="108">
        <f>ROUND(M294*K294,2)</f>
        <v>5830</v>
      </c>
      <c r="Y294" s="163">
        <v>0</v>
      </c>
      <c r="Z294" s="163">
        <f>Y294*K294</f>
        <v>0</v>
      </c>
      <c r="AA294" s="163">
        <v>0</v>
      </c>
      <c r="AB294" s="163">
        <f>AA294*K294</f>
        <v>0</v>
      </c>
      <c r="AC294" s="163">
        <v>0</v>
      </c>
      <c r="AD294" s="164">
        <f>AC294*K294</f>
        <v>0</v>
      </c>
      <c r="AR294" s="17" t="s">
        <v>149</v>
      </c>
      <c r="AT294" s="17" t="s">
        <v>145</v>
      </c>
      <c r="AU294" s="17" t="s">
        <v>150</v>
      </c>
      <c r="AY294" s="17" t="s">
        <v>144</v>
      </c>
      <c r="BE294" s="165">
        <f>IF(U294="základní",P294,0)</f>
        <v>151580</v>
      </c>
      <c r="BF294" s="165">
        <f>IF(U294="snížená",P294,0)</f>
        <v>0</v>
      </c>
      <c r="BG294" s="165">
        <f>IF(U294="zákl. přenesená",P294,0)</f>
        <v>0</v>
      </c>
      <c r="BH294" s="165">
        <f>IF(U294="sníž. přenesená",P294,0)</f>
        <v>0</v>
      </c>
      <c r="BI294" s="165">
        <f>IF(U294="nulová",P294,0)</f>
        <v>0</v>
      </c>
      <c r="BJ294" s="17" t="s">
        <v>24</v>
      </c>
      <c r="BK294" s="165">
        <f>ROUND(V294*K294,2)</f>
        <v>151580</v>
      </c>
      <c r="BL294" s="17" t="s">
        <v>149</v>
      </c>
      <c r="BM294" s="17" t="s">
        <v>404</v>
      </c>
    </row>
    <row r="295" spans="2:65" s="1" customFormat="1" ht="174" customHeight="1">
      <c r="B295" s="31"/>
      <c r="C295" s="32"/>
      <c r="D295" s="32"/>
      <c r="E295" s="32"/>
      <c r="F295" s="232" t="s">
        <v>401</v>
      </c>
      <c r="G295" s="233"/>
      <c r="H295" s="233"/>
      <c r="I295" s="233"/>
      <c r="J295" s="32"/>
      <c r="K295" s="32"/>
      <c r="L295" s="32"/>
      <c r="M295" s="32"/>
      <c r="N295" s="32"/>
      <c r="O295" s="32"/>
      <c r="P295" s="32"/>
      <c r="Q295" s="32"/>
      <c r="R295" s="33"/>
      <c r="T295" s="130"/>
      <c r="U295" s="32"/>
      <c r="V295" s="32"/>
      <c r="W295" s="32"/>
      <c r="X295" s="32"/>
      <c r="Y295" s="32"/>
      <c r="Z295" s="32"/>
      <c r="AA295" s="32"/>
      <c r="AB295" s="32"/>
      <c r="AC295" s="32"/>
      <c r="AD295" s="74"/>
      <c r="AT295" s="17" t="s">
        <v>152</v>
      </c>
      <c r="AU295" s="17" t="s">
        <v>150</v>
      </c>
    </row>
    <row r="296" spans="2:65" s="1" customFormat="1" ht="44.25" customHeight="1">
      <c r="B296" s="31"/>
      <c r="C296" s="157" t="s">
        <v>406</v>
      </c>
      <c r="D296" s="157" t="s">
        <v>145</v>
      </c>
      <c r="E296" s="158" t="s">
        <v>407</v>
      </c>
      <c r="F296" s="230" t="s">
        <v>408</v>
      </c>
      <c r="G296" s="230"/>
      <c r="H296" s="230"/>
      <c r="I296" s="230"/>
      <c r="J296" s="159" t="s">
        <v>148</v>
      </c>
      <c r="K296" s="160">
        <v>1</v>
      </c>
      <c r="L296" s="161">
        <v>102828</v>
      </c>
      <c r="M296" s="231">
        <v>4113</v>
      </c>
      <c r="N296" s="231"/>
      <c r="O296" s="231"/>
      <c r="P296" s="231">
        <f>ROUND(V296*K296,2)</f>
        <v>106941</v>
      </c>
      <c r="Q296" s="231"/>
      <c r="R296" s="33"/>
      <c r="T296" s="162" t="s">
        <v>22</v>
      </c>
      <c r="U296" s="40" t="s">
        <v>44</v>
      </c>
      <c r="V296" s="108">
        <f>L296+M296</f>
        <v>106941</v>
      </c>
      <c r="W296" s="108">
        <f>ROUND(L296*K296,2)</f>
        <v>102828</v>
      </c>
      <c r="X296" s="108">
        <f>ROUND(M296*K296,2)</f>
        <v>4113</v>
      </c>
      <c r="Y296" s="163">
        <v>0</v>
      </c>
      <c r="Z296" s="163">
        <f>Y296*K296</f>
        <v>0</v>
      </c>
      <c r="AA296" s="163">
        <v>0</v>
      </c>
      <c r="AB296" s="163">
        <f>AA296*K296</f>
        <v>0</v>
      </c>
      <c r="AC296" s="163">
        <v>0</v>
      </c>
      <c r="AD296" s="164">
        <f>AC296*K296</f>
        <v>0</v>
      </c>
      <c r="AR296" s="17" t="s">
        <v>149</v>
      </c>
      <c r="AT296" s="17" t="s">
        <v>145</v>
      </c>
      <c r="AU296" s="17" t="s">
        <v>150</v>
      </c>
      <c r="AY296" s="17" t="s">
        <v>144</v>
      </c>
      <c r="BE296" s="165">
        <f>IF(U296="základní",P296,0)</f>
        <v>106941</v>
      </c>
      <c r="BF296" s="165">
        <f>IF(U296="snížená",P296,0)</f>
        <v>0</v>
      </c>
      <c r="BG296" s="165">
        <f>IF(U296="zákl. přenesená",P296,0)</f>
        <v>0</v>
      </c>
      <c r="BH296" s="165">
        <f>IF(U296="sníž. přenesená",P296,0)</f>
        <v>0</v>
      </c>
      <c r="BI296" s="165">
        <f>IF(U296="nulová",P296,0)</f>
        <v>0</v>
      </c>
      <c r="BJ296" s="17" t="s">
        <v>24</v>
      </c>
      <c r="BK296" s="165">
        <f>ROUND(V296*K296,2)</f>
        <v>106941</v>
      </c>
      <c r="BL296" s="17" t="s">
        <v>149</v>
      </c>
      <c r="BM296" s="17" t="s">
        <v>406</v>
      </c>
    </row>
    <row r="297" spans="2:65" s="1" customFormat="1" ht="186" customHeight="1">
      <c r="B297" s="31"/>
      <c r="C297" s="32"/>
      <c r="D297" s="32"/>
      <c r="E297" s="32"/>
      <c r="F297" s="232" t="s">
        <v>409</v>
      </c>
      <c r="G297" s="233"/>
      <c r="H297" s="233"/>
      <c r="I297" s="233"/>
      <c r="J297" s="32"/>
      <c r="K297" s="32"/>
      <c r="L297" s="32"/>
      <c r="M297" s="32"/>
      <c r="N297" s="32"/>
      <c r="O297" s="32"/>
      <c r="P297" s="32"/>
      <c r="Q297" s="32"/>
      <c r="R297" s="33"/>
      <c r="T297" s="130"/>
      <c r="U297" s="32"/>
      <c r="V297" s="32"/>
      <c r="W297" s="32"/>
      <c r="X297" s="32"/>
      <c r="Y297" s="32"/>
      <c r="Z297" s="32"/>
      <c r="AA297" s="32"/>
      <c r="AB297" s="32"/>
      <c r="AC297" s="32"/>
      <c r="AD297" s="74"/>
      <c r="AT297" s="17" t="s">
        <v>152</v>
      </c>
      <c r="AU297" s="17" t="s">
        <v>150</v>
      </c>
    </row>
    <row r="298" spans="2:65" s="1" customFormat="1" ht="44.25" customHeight="1">
      <c r="B298" s="31"/>
      <c r="C298" s="157" t="s">
        <v>410</v>
      </c>
      <c r="D298" s="157" t="s">
        <v>145</v>
      </c>
      <c r="E298" s="158" t="s">
        <v>411</v>
      </c>
      <c r="F298" s="230" t="s">
        <v>408</v>
      </c>
      <c r="G298" s="230"/>
      <c r="H298" s="230"/>
      <c r="I298" s="230"/>
      <c r="J298" s="159" t="s">
        <v>148</v>
      </c>
      <c r="K298" s="160">
        <v>1</v>
      </c>
      <c r="L298" s="161">
        <v>59235</v>
      </c>
      <c r="M298" s="231">
        <v>4146</v>
      </c>
      <c r="N298" s="231"/>
      <c r="O298" s="231"/>
      <c r="P298" s="231">
        <f>ROUND(V298*K298,2)</f>
        <v>63381</v>
      </c>
      <c r="Q298" s="231"/>
      <c r="R298" s="33"/>
      <c r="T298" s="162" t="s">
        <v>22</v>
      </c>
      <c r="U298" s="40" t="s">
        <v>44</v>
      </c>
      <c r="V298" s="108">
        <f>L298+M298</f>
        <v>63381</v>
      </c>
      <c r="W298" s="108">
        <f>ROUND(L298*K298,2)</f>
        <v>59235</v>
      </c>
      <c r="X298" s="108">
        <f>ROUND(M298*K298,2)</f>
        <v>4146</v>
      </c>
      <c r="Y298" s="163">
        <v>0</v>
      </c>
      <c r="Z298" s="163">
        <f>Y298*K298</f>
        <v>0</v>
      </c>
      <c r="AA298" s="163">
        <v>0</v>
      </c>
      <c r="AB298" s="163">
        <f>AA298*K298</f>
        <v>0</v>
      </c>
      <c r="AC298" s="163">
        <v>0</v>
      </c>
      <c r="AD298" s="164">
        <f>AC298*K298</f>
        <v>0</v>
      </c>
      <c r="AR298" s="17" t="s">
        <v>149</v>
      </c>
      <c r="AT298" s="17" t="s">
        <v>145</v>
      </c>
      <c r="AU298" s="17" t="s">
        <v>150</v>
      </c>
      <c r="AY298" s="17" t="s">
        <v>144</v>
      </c>
      <c r="BE298" s="165">
        <f>IF(U298="základní",P298,0)</f>
        <v>63381</v>
      </c>
      <c r="BF298" s="165">
        <f>IF(U298="snížená",P298,0)</f>
        <v>0</v>
      </c>
      <c r="BG298" s="165">
        <f>IF(U298="zákl. přenesená",P298,0)</f>
        <v>0</v>
      </c>
      <c r="BH298" s="165">
        <f>IF(U298="sníž. přenesená",P298,0)</f>
        <v>0</v>
      </c>
      <c r="BI298" s="165">
        <f>IF(U298="nulová",P298,0)</f>
        <v>0</v>
      </c>
      <c r="BJ298" s="17" t="s">
        <v>24</v>
      </c>
      <c r="BK298" s="165">
        <f>ROUND(V298*K298,2)</f>
        <v>63381</v>
      </c>
      <c r="BL298" s="17" t="s">
        <v>149</v>
      </c>
      <c r="BM298" s="17" t="s">
        <v>410</v>
      </c>
    </row>
    <row r="299" spans="2:65" s="1" customFormat="1" ht="186" customHeight="1">
      <c r="B299" s="31"/>
      <c r="C299" s="32"/>
      <c r="D299" s="32"/>
      <c r="E299" s="32"/>
      <c r="F299" s="232" t="s">
        <v>412</v>
      </c>
      <c r="G299" s="233"/>
      <c r="H299" s="233"/>
      <c r="I299" s="233"/>
      <c r="J299" s="32"/>
      <c r="K299" s="32"/>
      <c r="L299" s="32"/>
      <c r="M299" s="32"/>
      <c r="N299" s="32"/>
      <c r="O299" s="32"/>
      <c r="P299" s="32"/>
      <c r="Q299" s="32"/>
      <c r="R299" s="33"/>
      <c r="T299" s="130"/>
      <c r="U299" s="32"/>
      <c r="V299" s="32"/>
      <c r="W299" s="32"/>
      <c r="X299" s="32"/>
      <c r="Y299" s="32"/>
      <c r="Z299" s="32"/>
      <c r="AA299" s="32"/>
      <c r="AB299" s="32"/>
      <c r="AC299" s="32"/>
      <c r="AD299" s="74"/>
      <c r="AT299" s="17" t="s">
        <v>152</v>
      </c>
      <c r="AU299" s="17" t="s">
        <v>150</v>
      </c>
    </row>
    <row r="300" spans="2:65" s="1" customFormat="1" ht="44.25" customHeight="1">
      <c r="B300" s="31"/>
      <c r="C300" s="157" t="s">
        <v>413</v>
      </c>
      <c r="D300" s="157" t="s">
        <v>145</v>
      </c>
      <c r="E300" s="158" t="s">
        <v>414</v>
      </c>
      <c r="F300" s="230" t="s">
        <v>408</v>
      </c>
      <c r="G300" s="230"/>
      <c r="H300" s="230"/>
      <c r="I300" s="230"/>
      <c r="J300" s="159" t="s">
        <v>148</v>
      </c>
      <c r="K300" s="160">
        <v>1</v>
      </c>
      <c r="L300" s="161">
        <v>59235</v>
      </c>
      <c r="M300" s="231">
        <v>4146</v>
      </c>
      <c r="N300" s="231"/>
      <c r="O300" s="231"/>
      <c r="P300" s="231">
        <f>ROUND(V300*K300,2)</f>
        <v>63381</v>
      </c>
      <c r="Q300" s="231"/>
      <c r="R300" s="33"/>
      <c r="T300" s="162" t="s">
        <v>22</v>
      </c>
      <c r="U300" s="40" t="s">
        <v>44</v>
      </c>
      <c r="V300" s="108">
        <f>L300+M300</f>
        <v>63381</v>
      </c>
      <c r="W300" s="108">
        <f>ROUND(L300*K300,2)</f>
        <v>59235</v>
      </c>
      <c r="X300" s="108">
        <f>ROUND(M300*K300,2)</f>
        <v>4146</v>
      </c>
      <c r="Y300" s="163">
        <v>0</v>
      </c>
      <c r="Z300" s="163">
        <f>Y300*K300</f>
        <v>0</v>
      </c>
      <c r="AA300" s="163">
        <v>0</v>
      </c>
      <c r="AB300" s="163">
        <f>AA300*K300</f>
        <v>0</v>
      </c>
      <c r="AC300" s="163">
        <v>0</v>
      </c>
      <c r="AD300" s="164">
        <f>AC300*K300</f>
        <v>0</v>
      </c>
      <c r="AR300" s="17" t="s">
        <v>149</v>
      </c>
      <c r="AT300" s="17" t="s">
        <v>145</v>
      </c>
      <c r="AU300" s="17" t="s">
        <v>150</v>
      </c>
      <c r="AY300" s="17" t="s">
        <v>144</v>
      </c>
      <c r="BE300" s="165">
        <f>IF(U300="základní",P300,0)</f>
        <v>63381</v>
      </c>
      <c r="BF300" s="165">
        <f>IF(U300="snížená",P300,0)</f>
        <v>0</v>
      </c>
      <c r="BG300" s="165">
        <f>IF(U300="zákl. přenesená",P300,0)</f>
        <v>0</v>
      </c>
      <c r="BH300" s="165">
        <f>IF(U300="sníž. přenesená",P300,0)</f>
        <v>0</v>
      </c>
      <c r="BI300" s="165">
        <f>IF(U300="nulová",P300,0)</f>
        <v>0</v>
      </c>
      <c r="BJ300" s="17" t="s">
        <v>24</v>
      </c>
      <c r="BK300" s="165">
        <f>ROUND(V300*K300,2)</f>
        <v>63381</v>
      </c>
      <c r="BL300" s="17" t="s">
        <v>149</v>
      </c>
      <c r="BM300" s="17" t="s">
        <v>413</v>
      </c>
    </row>
    <row r="301" spans="2:65" s="1" customFormat="1" ht="186" customHeight="1">
      <c r="B301" s="31"/>
      <c r="C301" s="32"/>
      <c r="D301" s="32"/>
      <c r="E301" s="32"/>
      <c r="F301" s="232" t="s">
        <v>415</v>
      </c>
      <c r="G301" s="233"/>
      <c r="H301" s="233"/>
      <c r="I301" s="233"/>
      <c r="J301" s="32"/>
      <c r="K301" s="32"/>
      <c r="L301" s="32"/>
      <c r="M301" s="32"/>
      <c r="N301" s="32"/>
      <c r="O301" s="32"/>
      <c r="P301" s="32"/>
      <c r="Q301" s="32"/>
      <c r="R301" s="33"/>
      <c r="T301" s="130"/>
      <c r="U301" s="32"/>
      <c r="V301" s="32"/>
      <c r="W301" s="32"/>
      <c r="X301" s="32"/>
      <c r="Y301" s="32"/>
      <c r="Z301" s="32"/>
      <c r="AA301" s="32"/>
      <c r="AB301" s="32"/>
      <c r="AC301" s="32"/>
      <c r="AD301" s="74"/>
      <c r="AT301" s="17" t="s">
        <v>152</v>
      </c>
      <c r="AU301" s="17" t="s">
        <v>150</v>
      </c>
    </row>
    <row r="302" spans="2:65" s="1" customFormat="1" ht="22.5" customHeight="1">
      <c r="B302" s="31"/>
      <c r="C302" s="157" t="s">
        <v>416</v>
      </c>
      <c r="D302" s="157" t="s">
        <v>145</v>
      </c>
      <c r="E302" s="158" t="s">
        <v>417</v>
      </c>
      <c r="F302" s="230" t="s">
        <v>418</v>
      </c>
      <c r="G302" s="230"/>
      <c r="H302" s="230"/>
      <c r="I302" s="230"/>
      <c r="J302" s="159" t="s">
        <v>148</v>
      </c>
      <c r="K302" s="160">
        <v>2</v>
      </c>
      <c r="L302" s="161">
        <v>2153</v>
      </c>
      <c r="M302" s="231">
        <v>344</v>
      </c>
      <c r="N302" s="231"/>
      <c r="O302" s="231"/>
      <c r="P302" s="231">
        <f>ROUND(V302*K302,2)</f>
        <v>4994</v>
      </c>
      <c r="Q302" s="231"/>
      <c r="R302" s="33"/>
      <c r="T302" s="162" t="s">
        <v>22</v>
      </c>
      <c r="U302" s="40" t="s">
        <v>44</v>
      </c>
      <c r="V302" s="108">
        <f>L302+M302</f>
        <v>2497</v>
      </c>
      <c r="W302" s="108">
        <f>ROUND(L302*K302,2)</f>
        <v>4306</v>
      </c>
      <c r="X302" s="108">
        <f>ROUND(M302*K302,2)</f>
        <v>688</v>
      </c>
      <c r="Y302" s="163">
        <v>0</v>
      </c>
      <c r="Z302" s="163">
        <f>Y302*K302</f>
        <v>0</v>
      </c>
      <c r="AA302" s="163">
        <v>0</v>
      </c>
      <c r="AB302" s="163">
        <f>AA302*K302</f>
        <v>0</v>
      </c>
      <c r="AC302" s="163">
        <v>0</v>
      </c>
      <c r="AD302" s="164">
        <f>AC302*K302</f>
        <v>0</v>
      </c>
      <c r="AR302" s="17" t="s">
        <v>149</v>
      </c>
      <c r="AT302" s="17" t="s">
        <v>145</v>
      </c>
      <c r="AU302" s="17" t="s">
        <v>150</v>
      </c>
      <c r="AY302" s="17" t="s">
        <v>144</v>
      </c>
      <c r="BE302" s="165">
        <f>IF(U302="základní",P302,0)</f>
        <v>4994</v>
      </c>
      <c r="BF302" s="165">
        <f>IF(U302="snížená",P302,0)</f>
        <v>0</v>
      </c>
      <c r="BG302" s="165">
        <f>IF(U302="zákl. přenesená",P302,0)</f>
        <v>0</v>
      </c>
      <c r="BH302" s="165">
        <f>IF(U302="sníž. přenesená",P302,0)</f>
        <v>0</v>
      </c>
      <c r="BI302" s="165">
        <f>IF(U302="nulová",P302,0)</f>
        <v>0</v>
      </c>
      <c r="BJ302" s="17" t="s">
        <v>24</v>
      </c>
      <c r="BK302" s="165">
        <f>ROUND(V302*K302,2)</f>
        <v>4994</v>
      </c>
      <c r="BL302" s="17" t="s">
        <v>149</v>
      </c>
      <c r="BM302" s="17" t="s">
        <v>416</v>
      </c>
    </row>
    <row r="303" spans="2:65" s="1" customFormat="1" ht="54" customHeight="1">
      <c r="B303" s="31"/>
      <c r="C303" s="32"/>
      <c r="D303" s="32"/>
      <c r="E303" s="32"/>
      <c r="F303" s="232" t="s">
        <v>419</v>
      </c>
      <c r="G303" s="233"/>
      <c r="H303" s="233"/>
      <c r="I303" s="233"/>
      <c r="J303" s="32"/>
      <c r="K303" s="32"/>
      <c r="L303" s="32"/>
      <c r="M303" s="32"/>
      <c r="N303" s="32"/>
      <c r="O303" s="32"/>
      <c r="P303" s="32"/>
      <c r="Q303" s="32"/>
      <c r="R303" s="33"/>
      <c r="T303" s="130"/>
      <c r="U303" s="32"/>
      <c r="V303" s="32"/>
      <c r="W303" s="32"/>
      <c r="X303" s="32"/>
      <c r="Y303" s="32"/>
      <c r="Z303" s="32"/>
      <c r="AA303" s="32"/>
      <c r="AB303" s="32"/>
      <c r="AC303" s="32"/>
      <c r="AD303" s="74"/>
      <c r="AT303" s="17" t="s">
        <v>152</v>
      </c>
      <c r="AU303" s="17" t="s">
        <v>150</v>
      </c>
    </row>
    <row r="304" spans="2:65" s="1" customFormat="1" ht="22.5" customHeight="1">
      <c r="B304" s="31"/>
      <c r="C304" s="157" t="s">
        <v>420</v>
      </c>
      <c r="D304" s="157" t="s">
        <v>145</v>
      </c>
      <c r="E304" s="158" t="s">
        <v>421</v>
      </c>
      <c r="F304" s="230" t="s">
        <v>422</v>
      </c>
      <c r="G304" s="230"/>
      <c r="H304" s="230"/>
      <c r="I304" s="230"/>
      <c r="J304" s="159" t="s">
        <v>148</v>
      </c>
      <c r="K304" s="160">
        <v>7</v>
      </c>
      <c r="L304" s="161">
        <v>2410</v>
      </c>
      <c r="M304" s="231">
        <v>386</v>
      </c>
      <c r="N304" s="231"/>
      <c r="O304" s="231"/>
      <c r="P304" s="231">
        <f>ROUND(V304*K304,2)</f>
        <v>19572</v>
      </c>
      <c r="Q304" s="231"/>
      <c r="R304" s="33"/>
      <c r="T304" s="162" t="s">
        <v>22</v>
      </c>
      <c r="U304" s="40" t="s">
        <v>44</v>
      </c>
      <c r="V304" s="108">
        <f>L304+M304</f>
        <v>2796</v>
      </c>
      <c r="W304" s="108">
        <f>ROUND(L304*K304,2)</f>
        <v>16870</v>
      </c>
      <c r="X304" s="108">
        <f>ROUND(M304*K304,2)</f>
        <v>2702</v>
      </c>
      <c r="Y304" s="163">
        <v>0</v>
      </c>
      <c r="Z304" s="163">
        <f>Y304*K304</f>
        <v>0</v>
      </c>
      <c r="AA304" s="163">
        <v>0</v>
      </c>
      <c r="AB304" s="163">
        <f>AA304*K304</f>
        <v>0</v>
      </c>
      <c r="AC304" s="163">
        <v>0</v>
      </c>
      <c r="AD304" s="164">
        <f>AC304*K304</f>
        <v>0</v>
      </c>
      <c r="AR304" s="17" t="s">
        <v>149</v>
      </c>
      <c r="AT304" s="17" t="s">
        <v>145</v>
      </c>
      <c r="AU304" s="17" t="s">
        <v>150</v>
      </c>
      <c r="AY304" s="17" t="s">
        <v>144</v>
      </c>
      <c r="BE304" s="165">
        <f>IF(U304="základní",P304,0)</f>
        <v>19572</v>
      </c>
      <c r="BF304" s="165">
        <f>IF(U304="snížená",P304,0)</f>
        <v>0</v>
      </c>
      <c r="BG304" s="165">
        <f>IF(U304="zákl. přenesená",P304,0)</f>
        <v>0</v>
      </c>
      <c r="BH304" s="165">
        <f>IF(U304="sníž. přenesená",P304,0)</f>
        <v>0</v>
      </c>
      <c r="BI304" s="165">
        <f>IF(U304="nulová",P304,0)</f>
        <v>0</v>
      </c>
      <c r="BJ304" s="17" t="s">
        <v>24</v>
      </c>
      <c r="BK304" s="165">
        <f>ROUND(V304*K304,2)</f>
        <v>19572</v>
      </c>
      <c r="BL304" s="17" t="s">
        <v>149</v>
      </c>
      <c r="BM304" s="17" t="s">
        <v>420</v>
      </c>
    </row>
    <row r="305" spans="2:65" s="1" customFormat="1" ht="54" customHeight="1">
      <c r="B305" s="31"/>
      <c r="C305" s="32"/>
      <c r="D305" s="32"/>
      <c r="E305" s="32"/>
      <c r="F305" s="232" t="s">
        <v>423</v>
      </c>
      <c r="G305" s="233"/>
      <c r="H305" s="233"/>
      <c r="I305" s="233"/>
      <c r="J305" s="32"/>
      <c r="K305" s="32"/>
      <c r="L305" s="32"/>
      <c r="M305" s="32"/>
      <c r="N305" s="32"/>
      <c r="O305" s="32"/>
      <c r="P305" s="32"/>
      <c r="Q305" s="32"/>
      <c r="R305" s="33"/>
      <c r="T305" s="130"/>
      <c r="U305" s="32"/>
      <c r="V305" s="32"/>
      <c r="W305" s="32"/>
      <c r="X305" s="32"/>
      <c r="Y305" s="32"/>
      <c r="Z305" s="32"/>
      <c r="AA305" s="32"/>
      <c r="AB305" s="32"/>
      <c r="AC305" s="32"/>
      <c r="AD305" s="74"/>
      <c r="AT305" s="17" t="s">
        <v>152</v>
      </c>
      <c r="AU305" s="17" t="s">
        <v>150</v>
      </c>
    </row>
    <row r="306" spans="2:65" s="1" customFormat="1" ht="22.5" customHeight="1">
      <c r="B306" s="31"/>
      <c r="C306" s="157" t="s">
        <v>424</v>
      </c>
      <c r="D306" s="157" t="s">
        <v>145</v>
      </c>
      <c r="E306" s="158" t="s">
        <v>425</v>
      </c>
      <c r="F306" s="230" t="s">
        <v>426</v>
      </c>
      <c r="G306" s="230"/>
      <c r="H306" s="230"/>
      <c r="I306" s="230"/>
      <c r="J306" s="159" t="s">
        <v>148</v>
      </c>
      <c r="K306" s="160">
        <v>2</v>
      </c>
      <c r="L306" s="161">
        <v>4016</v>
      </c>
      <c r="M306" s="231">
        <v>643</v>
      </c>
      <c r="N306" s="231"/>
      <c r="O306" s="231"/>
      <c r="P306" s="231">
        <f>ROUND(V306*K306,2)</f>
        <v>9318</v>
      </c>
      <c r="Q306" s="231"/>
      <c r="R306" s="33"/>
      <c r="T306" s="162" t="s">
        <v>22</v>
      </c>
      <c r="U306" s="40" t="s">
        <v>44</v>
      </c>
      <c r="V306" s="108">
        <f>L306+M306</f>
        <v>4659</v>
      </c>
      <c r="W306" s="108">
        <f>ROUND(L306*K306,2)</f>
        <v>8032</v>
      </c>
      <c r="X306" s="108">
        <f>ROUND(M306*K306,2)</f>
        <v>1286</v>
      </c>
      <c r="Y306" s="163">
        <v>0</v>
      </c>
      <c r="Z306" s="163">
        <f>Y306*K306</f>
        <v>0</v>
      </c>
      <c r="AA306" s="163">
        <v>0</v>
      </c>
      <c r="AB306" s="163">
        <f>AA306*K306</f>
        <v>0</v>
      </c>
      <c r="AC306" s="163">
        <v>0</v>
      </c>
      <c r="AD306" s="164">
        <f>AC306*K306</f>
        <v>0</v>
      </c>
      <c r="AR306" s="17" t="s">
        <v>149</v>
      </c>
      <c r="AT306" s="17" t="s">
        <v>145</v>
      </c>
      <c r="AU306" s="17" t="s">
        <v>150</v>
      </c>
      <c r="AY306" s="17" t="s">
        <v>144</v>
      </c>
      <c r="BE306" s="165">
        <f>IF(U306="základní",P306,0)</f>
        <v>9318</v>
      </c>
      <c r="BF306" s="165">
        <f>IF(U306="snížená",P306,0)</f>
        <v>0</v>
      </c>
      <c r="BG306" s="165">
        <f>IF(U306="zákl. přenesená",P306,0)</f>
        <v>0</v>
      </c>
      <c r="BH306" s="165">
        <f>IF(U306="sníž. přenesená",P306,0)</f>
        <v>0</v>
      </c>
      <c r="BI306" s="165">
        <f>IF(U306="nulová",P306,0)</f>
        <v>0</v>
      </c>
      <c r="BJ306" s="17" t="s">
        <v>24</v>
      </c>
      <c r="BK306" s="165">
        <f>ROUND(V306*K306,2)</f>
        <v>9318</v>
      </c>
      <c r="BL306" s="17" t="s">
        <v>149</v>
      </c>
      <c r="BM306" s="17" t="s">
        <v>424</v>
      </c>
    </row>
    <row r="307" spans="2:65" s="1" customFormat="1" ht="54" customHeight="1">
      <c r="B307" s="31"/>
      <c r="C307" s="32"/>
      <c r="D307" s="32"/>
      <c r="E307" s="32"/>
      <c r="F307" s="232" t="s">
        <v>427</v>
      </c>
      <c r="G307" s="233"/>
      <c r="H307" s="233"/>
      <c r="I307" s="233"/>
      <c r="J307" s="32"/>
      <c r="K307" s="32"/>
      <c r="L307" s="32"/>
      <c r="M307" s="32"/>
      <c r="N307" s="32"/>
      <c r="O307" s="32"/>
      <c r="P307" s="32"/>
      <c r="Q307" s="32"/>
      <c r="R307" s="33"/>
      <c r="T307" s="130"/>
      <c r="U307" s="32"/>
      <c r="V307" s="32"/>
      <c r="W307" s="32"/>
      <c r="X307" s="32"/>
      <c r="Y307" s="32"/>
      <c r="Z307" s="32"/>
      <c r="AA307" s="32"/>
      <c r="AB307" s="32"/>
      <c r="AC307" s="32"/>
      <c r="AD307" s="74"/>
      <c r="AT307" s="17" t="s">
        <v>152</v>
      </c>
      <c r="AU307" s="17" t="s">
        <v>150</v>
      </c>
    </row>
    <row r="308" spans="2:65" s="1" customFormat="1" ht="22.5" customHeight="1">
      <c r="B308" s="31"/>
      <c r="C308" s="157" t="s">
        <v>428</v>
      </c>
      <c r="D308" s="157" t="s">
        <v>145</v>
      </c>
      <c r="E308" s="158" t="s">
        <v>429</v>
      </c>
      <c r="F308" s="230" t="s">
        <v>430</v>
      </c>
      <c r="G308" s="230"/>
      <c r="H308" s="230"/>
      <c r="I308" s="230"/>
      <c r="J308" s="159" t="s">
        <v>148</v>
      </c>
      <c r="K308" s="160">
        <v>2</v>
      </c>
      <c r="L308" s="161">
        <v>935</v>
      </c>
      <c r="M308" s="231">
        <v>206</v>
      </c>
      <c r="N308" s="231"/>
      <c r="O308" s="231"/>
      <c r="P308" s="231">
        <f>ROUND(V308*K308,2)</f>
        <v>2282</v>
      </c>
      <c r="Q308" s="231"/>
      <c r="R308" s="33"/>
      <c r="T308" s="162" t="s">
        <v>22</v>
      </c>
      <c r="U308" s="40" t="s">
        <v>44</v>
      </c>
      <c r="V308" s="108">
        <f>L308+M308</f>
        <v>1141</v>
      </c>
      <c r="W308" s="108">
        <f>ROUND(L308*K308,2)</f>
        <v>1870</v>
      </c>
      <c r="X308" s="108">
        <f>ROUND(M308*K308,2)</f>
        <v>412</v>
      </c>
      <c r="Y308" s="163">
        <v>0</v>
      </c>
      <c r="Z308" s="163">
        <f>Y308*K308</f>
        <v>0</v>
      </c>
      <c r="AA308" s="163">
        <v>0</v>
      </c>
      <c r="AB308" s="163">
        <f>AA308*K308</f>
        <v>0</v>
      </c>
      <c r="AC308" s="163">
        <v>0</v>
      </c>
      <c r="AD308" s="164">
        <f>AC308*K308</f>
        <v>0</v>
      </c>
      <c r="AR308" s="17" t="s">
        <v>149</v>
      </c>
      <c r="AT308" s="17" t="s">
        <v>145</v>
      </c>
      <c r="AU308" s="17" t="s">
        <v>150</v>
      </c>
      <c r="AY308" s="17" t="s">
        <v>144</v>
      </c>
      <c r="BE308" s="165">
        <f>IF(U308="základní",P308,0)</f>
        <v>2282</v>
      </c>
      <c r="BF308" s="165">
        <f>IF(U308="snížená",P308,0)</f>
        <v>0</v>
      </c>
      <c r="BG308" s="165">
        <f>IF(U308="zákl. přenesená",P308,0)</f>
        <v>0</v>
      </c>
      <c r="BH308" s="165">
        <f>IF(U308="sníž. přenesená",P308,0)</f>
        <v>0</v>
      </c>
      <c r="BI308" s="165">
        <f>IF(U308="nulová",P308,0)</f>
        <v>0</v>
      </c>
      <c r="BJ308" s="17" t="s">
        <v>24</v>
      </c>
      <c r="BK308" s="165">
        <f>ROUND(V308*K308,2)</f>
        <v>2282</v>
      </c>
      <c r="BL308" s="17" t="s">
        <v>149</v>
      </c>
      <c r="BM308" s="17" t="s">
        <v>428</v>
      </c>
    </row>
    <row r="309" spans="2:65" s="1" customFormat="1" ht="66" customHeight="1">
      <c r="B309" s="31"/>
      <c r="C309" s="32"/>
      <c r="D309" s="32"/>
      <c r="E309" s="32"/>
      <c r="F309" s="232" t="s">
        <v>431</v>
      </c>
      <c r="G309" s="233"/>
      <c r="H309" s="233"/>
      <c r="I309" s="233"/>
      <c r="J309" s="32"/>
      <c r="K309" s="32"/>
      <c r="L309" s="32"/>
      <c r="M309" s="32"/>
      <c r="N309" s="32"/>
      <c r="O309" s="32"/>
      <c r="P309" s="32"/>
      <c r="Q309" s="32"/>
      <c r="R309" s="33"/>
      <c r="T309" s="130"/>
      <c r="U309" s="32"/>
      <c r="V309" s="32"/>
      <c r="W309" s="32"/>
      <c r="X309" s="32"/>
      <c r="Y309" s="32"/>
      <c r="Z309" s="32"/>
      <c r="AA309" s="32"/>
      <c r="AB309" s="32"/>
      <c r="AC309" s="32"/>
      <c r="AD309" s="74"/>
      <c r="AT309" s="17" t="s">
        <v>152</v>
      </c>
      <c r="AU309" s="17" t="s">
        <v>150</v>
      </c>
    </row>
    <row r="310" spans="2:65" s="1" customFormat="1" ht="31.5" customHeight="1">
      <c r="B310" s="31"/>
      <c r="C310" s="157" t="s">
        <v>432</v>
      </c>
      <c r="D310" s="157" t="s">
        <v>145</v>
      </c>
      <c r="E310" s="158" t="s">
        <v>433</v>
      </c>
      <c r="F310" s="230" t="s">
        <v>434</v>
      </c>
      <c r="G310" s="230"/>
      <c r="H310" s="230"/>
      <c r="I310" s="230"/>
      <c r="J310" s="159" t="s">
        <v>148</v>
      </c>
      <c r="K310" s="160">
        <v>1</v>
      </c>
      <c r="L310" s="161">
        <v>942</v>
      </c>
      <c r="M310" s="231">
        <v>207</v>
      </c>
      <c r="N310" s="231"/>
      <c r="O310" s="231"/>
      <c r="P310" s="231">
        <f>ROUND(V310*K310,2)</f>
        <v>1149</v>
      </c>
      <c r="Q310" s="231"/>
      <c r="R310" s="33"/>
      <c r="T310" s="162" t="s">
        <v>22</v>
      </c>
      <c r="U310" s="40" t="s">
        <v>44</v>
      </c>
      <c r="V310" s="108">
        <f>L310+M310</f>
        <v>1149</v>
      </c>
      <c r="W310" s="108">
        <f>ROUND(L310*K310,2)</f>
        <v>942</v>
      </c>
      <c r="X310" s="108">
        <f>ROUND(M310*K310,2)</f>
        <v>207</v>
      </c>
      <c r="Y310" s="163">
        <v>0</v>
      </c>
      <c r="Z310" s="163">
        <f>Y310*K310</f>
        <v>0</v>
      </c>
      <c r="AA310" s="163">
        <v>0</v>
      </c>
      <c r="AB310" s="163">
        <f>AA310*K310</f>
        <v>0</v>
      </c>
      <c r="AC310" s="163">
        <v>0</v>
      </c>
      <c r="AD310" s="164">
        <f>AC310*K310</f>
        <v>0</v>
      </c>
      <c r="AR310" s="17" t="s">
        <v>149</v>
      </c>
      <c r="AT310" s="17" t="s">
        <v>145</v>
      </c>
      <c r="AU310" s="17" t="s">
        <v>150</v>
      </c>
      <c r="AY310" s="17" t="s">
        <v>144</v>
      </c>
      <c r="BE310" s="165">
        <f>IF(U310="základní",P310,0)</f>
        <v>1149</v>
      </c>
      <c r="BF310" s="165">
        <f>IF(U310="snížená",P310,0)</f>
        <v>0</v>
      </c>
      <c r="BG310" s="165">
        <f>IF(U310="zákl. přenesená",P310,0)</f>
        <v>0</v>
      </c>
      <c r="BH310" s="165">
        <f>IF(U310="sníž. přenesená",P310,0)</f>
        <v>0</v>
      </c>
      <c r="BI310" s="165">
        <f>IF(U310="nulová",P310,0)</f>
        <v>0</v>
      </c>
      <c r="BJ310" s="17" t="s">
        <v>24</v>
      </c>
      <c r="BK310" s="165">
        <f>ROUND(V310*K310,2)</f>
        <v>1149</v>
      </c>
      <c r="BL310" s="17" t="s">
        <v>149</v>
      </c>
      <c r="BM310" s="17" t="s">
        <v>432</v>
      </c>
    </row>
    <row r="311" spans="2:65" s="1" customFormat="1" ht="78" customHeight="1">
      <c r="B311" s="31"/>
      <c r="C311" s="32"/>
      <c r="D311" s="32"/>
      <c r="E311" s="32"/>
      <c r="F311" s="232" t="s">
        <v>435</v>
      </c>
      <c r="G311" s="233"/>
      <c r="H311" s="233"/>
      <c r="I311" s="233"/>
      <c r="J311" s="32"/>
      <c r="K311" s="32"/>
      <c r="L311" s="32"/>
      <c r="M311" s="32"/>
      <c r="N311" s="32"/>
      <c r="O311" s="32"/>
      <c r="P311" s="32"/>
      <c r="Q311" s="32"/>
      <c r="R311" s="33"/>
      <c r="T311" s="130"/>
      <c r="U311" s="32"/>
      <c r="V311" s="32"/>
      <c r="W311" s="32"/>
      <c r="X311" s="32"/>
      <c r="Y311" s="32"/>
      <c r="Z311" s="32"/>
      <c r="AA311" s="32"/>
      <c r="AB311" s="32"/>
      <c r="AC311" s="32"/>
      <c r="AD311" s="74"/>
      <c r="AT311" s="17" t="s">
        <v>152</v>
      </c>
      <c r="AU311" s="17" t="s">
        <v>150</v>
      </c>
    </row>
    <row r="312" spans="2:65" s="1" customFormat="1" ht="31.5" customHeight="1">
      <c r="B312" s="31"/>
      <c r="C312" s="157" t="s">
        <v>436</v>
      </c>
      <c r="D312" s="157" t="s">
        <v>145</v>
      </c>
      <c r="E312" s="158" t="s">
        <v>437</v>
      </c>
      <c r="F312" s="230" t="s">
        <v>438</v>
      </c>
      <c r="G312" s="230"/>
      <c r="H312" s="230"/>
      <c r="I312" s="230"/>
      <c r="J312" s="159" t="s">
        <v>148</v>
      </c>
      <c r="K312" s="160">
        <v>4</v>
      </c>
      <c r="L312" s="161">
        <v>744</v>
      </c>
      <c r="M312" s="231">
        <v>164</v>
      </c>
      <c r="N312" s="231"/>
      <c r="O312" s="231"/>
      <c r="P312" s="231">
        <f>ROUND(V312*K312,2)</f>
        <v>3632</v>
      </c>
      <c r="Q312" s="231"/>
      <c r="R312" s="33"/>
      <c r="T312" s="162" t="s">
        <v>22</v>
      </c>
      <c r="U312" s="40" t="s">
        <v>44</v>
      </c>
      <c r="V312" s="108">
        <f>L312+M312</f>
        <v>908</v>
      </c>
      <c r="W312" s="108">
        <f>ROUND(L312*K312,2)</f>
        <v>2976</v>
      </c>
      <c r="X312" s="108">
        <f>ROUND(M312*K312,2)</f>
        <v>656</v>
      </c>
      <c r="Y312" s="163">
        <v>0</v>
      </c>
      <c r="Z312" s="163">
        <f>Y312*K312</f>
        <v>0</v>
      </c>
      <c r="AA312" s="163">
        <v>0</v>
      </c>
      <c r="AB312" s="163">
        <f>AA312*K312</f>
        <v>0</v>
      </c>
      <c r="AC312" s="163">
        <v>0</v>
      </c>
      <c r="AD312" s="164">
        <f>AC312*K312</f>
        <v>0</v>
      </c>
      <c r="AR312" s="17" t="s">
        <v>149</v>
      </c>
      <c r="AT312" s="17" t="s">
        <v>145</v>
      </c>
      <c r="AU312" s="17" t="s">
        <v>150</v>
      </c>
      <c r="AY312" s="17" t="s">
        <v>144</v>
      </c>
      <c r="BE312" s="165">
        <f>IF(U312="základní",P312,0)</f>
        <v>3632</v>
      </c>
      <c r="BF312" s="165">
        <f>IF(U312="snížená",P312,0)</f>
        <v>0</v>
      </c>
      <c r="BG312" s="165">
        <f>IF(U312="zákl. přenesená",P312,0)</f>
        <v>0</v>
      </c>
      <c r="BH312" s="165">
        <f>IF(U312="sníž. přenesená",P312,0)</f>
        <v>0</v>
      </c>
      <c r="BI312" s="165">
        <f>IF(U312="nulová",P312,0)</f>
        <v>0</v>
      </c>
      <c r="BJ312" s="17" t="s">
        <v>24</v>
      </c>
      <c r="BK312" s="165">
        <f>ROUND(V312*K312,2)</f>
        <v>3632</v>
      </c>
      <c r="BL312" s="17" t="s">
        <v>149</v>
      </c>
      <c r="BM312" s="17" t="s">
        <v>436</v>
      </c>
    </row>
    <row r="313" spans="2:65" s="1" customFormat="1" ht="78" customHeight="1">
      <c r="B313" s="31"/>
      <c r="C313" s="32"/>
      <c r="D313" s="32"/>
      <c r="E313" s="32"/>
      <c r="F313" s="232" t="s">
        <v>439</v>
      </c>
      <c r="G313" s="233"/>
      <c r="H313" s="233"/>
      <c r="I313" s="233"/>
      <c r="J313" s="32"/>
      <c r="K313" s="32"/>
      <c r="L313" s="32"/>
      <c r="M313" s="32"/>
      <c r="N313" s="32"/>
      <c r="O313" s="32"/>
      <c r="P313" s="32"/>
      <c r="Q313" s="32"/>
      <c r="R313" s="33"/>
      <c r="T313" s="130"/>
      <c r="U313" s="32"/>
      <c r="V313" s="32"/>
      <c r="W313" s="32"/>
      <c r="X313" s="32"/>
      <c r="Y313" s="32"/>
      <c r="Z313" s="32"/>
      <c r="AA313" s="32"/>
      <c r="AB313" s="32"/>
      <c r="AC313" s="32"/>
      <c r="AD313" s="74"/>
      <c r="AT313" s="17" t="s">
        <v>152</v>
      </c>
      <c r="AU313" s="17" t="s">
        <v>150</v>
      </c>
    </row>
    <row r="314" spans="2:65" s="1" customFormat="1" ht="22.5" customHeight="1">
      <c r="B314" s="31"/>
      <c r="C314" s="157" t="s">
        <v>440</v>
      </c>
      <c r="D314" s="157" t="s">
        <v>145</v>
      </c>
      <c r="E314" s="158" t="s">
        <v>441</v>
      </c>
      <c r="F314" s="230" t="s">
        <v>442</v>
      </c>
      <c r="G314" s="230"/>
      <c r="H314" s="230"/>
      <c r="I314" s="230"/>
      <c r="J314" s="159" t="s">
        <v>148</v>
      </c>
      <c r="K314" s="160">
        <v>4</v>
      </c>
      <c r="L314" s="161">
        <v>660</v>
      </c>
      <c r="M314" s="231">
        <v>145</v>
      </c>
      <c r="N314" s="231"/>
      <c r="O314" s="231"/>
      <c r="P314" s="231">
        <f>ROUND(V314*K314,2)</f>
        <v>3220</v>
      </c>
      <c r="Q314" s="231"/>
      <c r="R314" s="33"/>
      <c r="T314" s="162" t="s">
        <v>22</v>
      </c>
      <c r="U314" s="40" t="s">
        <v>44</v>
      </c>
      <c r="V314" s="108">
        <f>L314+M314</f>
        <v>805</v>
      </c>
      <c r="W314" s="108">
        <f>ROUND(L314*K314,2)</f>
        <v>2640</v>
      </c>
      <c r="X314" s="108">
        <f>ROUND(M314*K314,2)</f>
        <v>580</v>
      </c>
      <c r="Y314" s="163">
        <v>0</v>
      </c>
      <c r="Z314" s="163">
        <f>Y314*K314</f>
        <v>0</v>
      </c>
      <c r="AA314" s="163">
        <v>0</v>
      </c>
      <c r="AB314" s="163">
        <f>AA314*K314</f>
        <v>0</v>
      </c>
      <c r="AC314" s="163">
        <v>0</v>
      </c>
      <c r="AD314" s="164">
        <f>AC314*K314</f>
        <v>0</v>
      </c>
      <c r="AR314" s="17" t="s">
        <v>149</v>
      </c>
      <c r="AT314" s="17" t="s">
        <v>145</v>
      </c>
      <c r="AU314" s="17" t="s">
        <v>150</v>
      </c>
      <c r="AY314" s="17" t="s">
        <v>144</v>
      </c>
      <c r="BE314" s="165">
        <f>IF(U314="základní",P314,0)</f>
        <v>3220</v>
      </c>
      <c r="BF314" s="165">
        <f>IF(U314="snížená",P314,0)</f>
        <v>0</v>
      </c>
      <c r="BG314" s="165">
        <f>IF(U314="zákl. přenesená",P314,0)</f>
        <v>0</v>
      </c>
      <c r="BH314" s="165">
        <f>IF(U314="sníž. přenesená",P314,0)</f>
        <v>0</v>
      </c>
      <c r="BI314" s="165">
        <f>IF(U314="nulová",P314,0)</f>
        <v>0</v>
      </c>
      <c r="BJ314" s="17" t="s">
        <v>24</v>
      </c>
      <c r="BK314" s="165">
        <f>ROUND(V314*K314,2)</f>
        <v>3220</v>
      </c>
      <c r="BL314" s="17" t="s">
        <v>149</v>
      </c>
      <c r="BM314" s="17" t="s">
        <v>440</v>
      </c>
    </row>
    <row r="315" spans="2:65" s="1" customFormat="1" ht="54" customHeight="1">
      <c r="B315" s="31"/>
      <c r="C315" s="32"/>
      <c r="D315" s="32"/>
      <c r="E315" s="32"/>
      <c r="F315" s="232" t="s">
        <v>443</v>
      </c>
      <c r="G315" s="233"/>
      <c r="H315" s="233"/>
      <c r="I315" s="233"/>
      <c r="J315" s="32"/>
      <c r="K315" s="32"/>
      <c r="L315" s="32"/>
      <c r="M315" s="32"/>
      <c r="N315" s="32"/>
      <c r="O315" s="32"/>
      <c r="P315" s="32"/>
      <c r="Q315" s="32"/>
      <c r="R315" s="33"/>
      <c r="T315" s="130"/>
      <c r="U315" s="32"/>
      <c r="V315" s="32"/>
      <c r="W315" s="32"/>
      <c r="X315" s="32"/>
      <c r="Y315" s="32"/>
      <c r="Z315" s="32"/>
      <c r="AA315" s="32"/>
      <c r="AB315" s="32"/>
      <c r="AC315" s="32"/>
      <c r="AD315" s="74"/>
      <c r="AT315" s="17" t="s">
        <v>152</v>
      </c>
      <c r="AU315" s="17" t="s">
        <v>150</v>
      </c>
    </row>
    <row r="316" spans="2:65" s="1" customFormat="1" ht="22.5" customHeight="1">
      <c r="B316" s="31"/>
      <c r="C316" s="157" t="s">
        <v>444</v>
      </c>
      <c r="D316" s="157" t="s">
        <v>145</v>
      </c>
      <c r="E316" s="158" t="s">
        <v>445</v>
      </c>
      <c r="F316" s="230" t="s">
        <v>185</v>
      </c>
      <c r="G316" s="230"/>
      <c r="H316" s="230"/>
      <c r="I316" s="230"/>
      <c r="J316" s="159" t="s">
        <v>148</v>
      </c>
      <c r="K316" s="160">
        <v>2</v>
      </c>
      <c r="L316" s="161">
        <v>2420</v>
      </c>
      <c r="M316" s="231">
        <v>387</v>
      </c>
      <c r="N316" s="231"/>
      <c r="O316" s="231"/>
      <c r="P316" s="231">
        <f>ROUND(V316*K316,2)</f>
        <v>5614</v>
      </c>
      <c r="Q316" s="231"/>
      <c r="R316" s="33"/>
      <c r="T316" s="162" t="s">
        <v>22</v>
      </c>
      <c r="U316" s="40" t="s">
        <v>44</v>
      </c>
      <c r="V316" s="108">
        <f>L316+M316</f>
        <v>2807</v>
      </c>
      <c r="W316" s="108">
        <f>ROUND(L316*K316,2)</f>
        <v>4840</v>
      </c>
      <c r="X316" s="108">
        <f>ROUND(M316*K316,2)</f>
        <v>774</v>
      </c>
      <c r="Y316" s="163">
        <v>0</v>
      </c>
      <c r="Z316" s="163">
        <f>Y316*K316</f>
        <v>0</v>
      </c>
      <c r="AA316" s="163">
        <v>0</v>
      </c>
      <c r="AB316" s="163">
        <f>AA316*K316</f>
        <v>0</v>
      </c>
      <c r="AC316" s="163">
        <v>0</v>
      </c>
      <c r="AD316" s="164">
        <f>AC316*K316</f>
        <v>0</v>
      </c>
      <c r="AR316" s="17" t="s">
        <v>149</v>
      </c>
      <c r="AT316" s="17" t="s">
        <v>145</v>
      </c>
      <c r="AU316" s="17" t="s">
        <v>150</v>
      </c>
      <c r="AY316" s="17" t="s">
        <v>144</v>
      </c>
      <c r="BE316" s="165">
        <f>IF(U316="základní",P316,0)</f>
        <v>5614</v>
      </c>
      <c r="BF316" s="165">
        <f>IF(U316="snížená",P316,0)</f>
        <v>0</v>
      </c>
      <c r="BG316" s="165">
        <f>IF(U316="zákl. přenesená",P316,0)</f>
        <v>0</v>
      </c>
      <c r="BH316" s="165">
        <f>IF(U316="sníž. přenesená",P316,0)</f>
        <v>0</v>
      </c>
      <c r="BI316" s="165">
        <f>IF(U316="nulová",P316,0)</f>
        <v>0</v>
      </c>
      <c r="BJ316" s="17" t="s">
        <v>24</v>
      </c>
      <c r="BK316" s="165">
        <f>ROUND(V316*K316,2)</f>
        <v>5614</v>
      </c>
      <c r="BL316" s="17" t="s">
        <v>149</v>
      </c>
      <c r="BM316" s="17" t="s">
        <v>444</v>
      </c>
    </row>
    <row r="317" spans="2:65" s="1" customFormat="1" ht="90" customHeight="1">
      <c r="B317" s="31"/>
      <c r="C317" s="32"/>
      <c r="D317" s="32"/>
      <c r="E317" s="32"/>
      <c r="F317" s="232" t="s">
        <v>186</v>
      </c>
      <c r="G317" s="233"/>
      <c r="H317" s="233"/>
      <c r="I317" s="233"/>
      <c r="J317" s="32"/>
      <c r="K317" s="32"/>
      <c r="L317" s="32"/>
      <c r="M317" s="32"/>
      <c r="N317" s="32"/>
      <c r="O317" s="32"/>
      <c r="P317" s="32"/>
      <c r="Q317" s="32"/>
      <c r="R317" s="33"/>
      <c r="T317" s="130"/>
      <c r="U317" s="32"/>
      <c r="V317" s="32"/>
      <c r="W317" s="32"/>
      <c r="X317" s="32"/>
      <c r="Y317" s="32"/>
      <c r="Z317" s="32"/>
      <c r="AA317" s="32"/>
      <c r="AB317" s="32"/>
      <c r="AC317" s="32"/>
      <c r="AD317" s="74"/>
      <c r="AT317" s="17" t="s">
        <v>152</v>
      </c>
      <c r="AU317" s="17" t="s">
        <v>150</v>
      </c>
    </row>
    <row r="318" spans="2:65" s="1" customFormat="1" ht="22.5" customHeight="1">
      <c r="B318" s="31"/>
      <c r="C318" s="157" t="s">
        <v>446</v>
      </c>
      <c r="D318" s="157" t="s">
        <v>145</v>
      </c>
      <c r="E318" s="158" t="s">
        <v>447</v>
      </c>
      <c r="F318" s="230" t="s">
        <v>448</v>
      </c>
      <c r="G318" s="230"/>
      <c r="H318" s="230"/>
      <c r="I318" s="230"/>
      <c r="J318" s="159" t="s">
        <v>148</v>
      </c>
      <c r="K318" s="160">
        <v>1</v>
      </c>
      <c r="L318" s="161">
        <v>3306</v>
      </c>
      <c r="M318" s="231">
        <v>529</v>
      </c>
      <c r="N318" s="231"/>
      <c r="O318" s="231"/>
      <c r="P318" s="231">
        <f>ROUND(V318*K318,2)</f>
        <v>3835</v>
      </c>
      <c r="Q318" s="231"/>
      <c r="R318" s="33"/>
      <c r="T318" s="162" t="s">
        <v>22</v>
      </c>
      <c r="U318" s="40" t="s">
        <v>44</v>
      </c>
      <c r="V318" s="108">
        <f>L318+M318</f>
        <v>3835</v>
      </c>
      <c r="W318" s="108">
        <f>ROUND(L318*K318,2)</f>
        <v>3306</v>
      </c>
      <c r="X318" s="108">
        <f>ROUND(M318*K318,2)</f>
        <v>529</v>
      </c>
      <c r="Y318" s="163">
        <v>0</v>
      </c>
      <c r="Z318" s="163">
        <f>Y318*K318</f>
        <v>0</v>
      </c>
      <c r="AA318" s="163">
        <v>0</v>
      </c>
      <c r="AB318" s="163">
        <f>AA318*K318</f>
        <v>0</v>
      </c>
      <c r="AC318" s="163">
        <v>0</v>
      </c>
      <c r="AD318" s="164">
        <f>AC318*K318</f>
        <v>0</v>
      </c>
      <c r="AR318" s="17" t="s">
        <v>149</v>
      </c>
      <c r="AT318" s="17" t="s">
        <v>145</v>
      </c>
      <c r="AU318" s="17" t="s">
        <v>150</v>
      </c>
      <c r="AY318" s="17" t="s">
        <v>144</v>
      </c>
      <c r="BE318" s="165">
        <f>IF(U318="základní",P318,0)</f>
        <v>3835</v>
      </c>
      <c r="BF318" s="165">
        <f>IF(U318="snížená",P318,0)</f>
        <v>0</v>
      </c>
      <c r="BG318" s="165">
        <f>IF(U318="zákl. přenesená",P318,0)</f>
        <v>0</v>
      </c>
      <c r="BH318" s="165">
        <f>IF(U318="sníž. přenesená",P318,0)</f>
        <v>0</v>
      </c>
      <c r="BI318" s="165">
        <f>IF(U318="nulová",P318,0)</f>
        <v>0</v>
      </c>
      <c r="BJ318" s="17" t="s">
        <v>24</v>
      </c>
      <c r="BK318" s="165">
        <f>ROUND(V318*K318,2)</f>
        <v>3835</v>
      </c>
      <c r="BL318" s="17" t="s">
        <v>149</v>
      </c>
      <c r="BM318" s="17" t="s">
        <v>446</v>
      </c>
    </row>
    <row r="319" spans="2:65" s="1" customFormat="1" ht="90" customHeight="1">
      <c r="B319" s="31"/>
      <c r="C319" s="32"/>
      <c r="D319" s="32"/>
      <c r="E319" s="32"/>
      <c r="F319" s="232" t="s">
        <v>449</v>
      </c>
      <c r="G319" s="233"/>
      <c r="H319" s="233"/>
      <c r="I319" s="233"/>
      <c r="J319" s="32"/>
      <c r="K319" s="32"/>
      <c r="L319" s="32"/>
      <c r="M319" s="32"/>
      <c r="N319" s="32"/>
      <c r="O319" s="32"/>
      <c r="P319" s="32"/>
      <c r="Q319" s="32"/>
      <c r="R319" s="33"/>
      <c r="T319" s="130"/>
      <c r="U319" s="32"/>
      <c r="V319" s="32"/>
      <c r="W319" s="32"/>
      <c r="X319" s="32"/>
      <c r="Y319" s="32"/>
      <c r="Z319" s="32"/>
      <c r="AA319" s="32"/>
      <c r="AB319" s="32"/>
      <c r="AC319" s="32"/>
      <c r="AD319" s="74"/>
      <c r="AT319" s="17" t="s">
        <v>152</v>
      </c>
      <c r="AU319" s="17" t="s">
        <v>150</v>
      </c>
    </row>
    <row r="320" spans="2:65" s="1" customFormat="1" ht="44.25" customHeight="1">
      <c r="B320" s="31"/>
      <c r="C320" s="157" t="s">
        <v>450</v>
      </c>
      <c r="D320" s="157" t="s">
        <v>145</v>
      </c>
      <c r="E320" s="158" t="s">
        <v>451</v>
      </c>
      <c r="F320" s="230" t="s">
        <v>193</v>
      </c>
      <c r="G320" s="230"/>
      <c r="H320" s="230"/>
      <c r="I320" s="230"/>
      <c r="J320" s="159" t="s">
        <v>194</v>
      </c>
      <c r="K320" s="160">
        <v>5</v>
      </c>
      <c r="L320" s="161">
        <v>429</v>
      </c>
      <c r="M320" s="231">
        <v>94</v>
      </c>
      <c r="N320" s="231"/>
      <c r="O320" s="231"/>
      <c r="P320" s="231">
        <f>ROUND(V320*K320,2)</f>
        <v>2615</v>
      </c>
      <c r="Q320" s="231"/>
      <c r="R320" s="33"/>
      <c r="T320" s="162" t="s">
        <v>22</v>
      </c>
      <c r="U320" s="40" t="s">
        <v>44</v>
      </c>
      <c r="V320" s="108">
        <f>L320+M320</f>
        <v>523</v>
      </c>
      <c r="W320" s="108">
        <f>ROUND(L320*K320,2)</f>
        <v>2145</v>
      </c>
      <c r="X320" s="108">
        <f>ROUND(M320*K320,2)</f>
        <v>470</v>
      </c>
      <c r="Y320" s="163">
        <v>0</v>
      </c>
      <c r="Z320" s="163">
        <f>Y320*K320</f>
        <v>0</v>
      </c>
      <c r="AA320" s="163">
        <v>0</v>
      </c>
      <c r="AB320" s="163">
        <f>AA320*K320</f>
        <v>0</v>
      </c>
      <c r="AC320" s="163">
        <v>0</v>
      </c>
      <c r="AD320" s="164">
        <f>AC320*K320</f>
        <v>0</v>
      </c>
      <c r="AR320" s="17" t="s">
        <v>149</v>
      </c>
      <c r="AT320" s="17" t="s">
        <v>145</v>
      </c>
      <c r="AU320" s="17" t="s">
        <v>150</v>
      </c>
      <c r="AY320" s="17" t="s">
        <v>144</v>
      </c>
      <c r="BE320" s="165">
        <f>IF(U320="základní",P320,0)</f>
        <v>2615</v>
      </c>
      <c r="BF320" s="165">
        <f>IF(U320="snížená",P320,0)</f>
        <v>0</v>
      </c>
      <c r="BG320" s="165">
        <f>IF(U320="zákl. přenesená",P320,0)</f>
        <v>0</v>
      </c>
      <c r="BH320" s="165">
        <f>IF(U320="sníž. přenesená",P320,0)</f>
        <v>0</v>
      </c>
      <c r="BI320" s="165">
        <f>IF(U320="nulová",P320,0)</f>
        <v>0</v>
      </c>
      <c r="BJ320" s="17" t="s">
        <v>24</v>
      </c>
      <c r="BK320" s="165">
        <f>ROUND(V320*K320,2)</f>
        <v>2615</v>
      </c>
      <c r="BL320" s="17" t="s">
        <v>149</v>
      </c>
      <c r="BM320" s="17" t="s">
        <v>450</v>
      </c>
    </row>
    <row r="321" spans="2:65" s="1" customFormat="1" ht="30" customHeight="1">
      <c r="B321" s="31"/>
      <c r="C321" s="32"/>
      <c r="D321" s="32"/>
      <c r="E321" s="32"/>
      <c r="F321" s="232" t="s">
        <v>193</v>
      </c>
      <c r="G321" s="233"/>
      <c r="H321" s="233"/>
      <c r="I321" s="233"/>
      <c r="J321" s="32"/>
      <c r="K321" s="32"/>
      <c r="L321" s="32"/>
      <c r="M321" s="32"/>
      <c r="N321" s="32"/>
      <c r="O321" s="32"/>
      <c r="P321" s="32"/>
      <c r="Q321" s="32"/>
      <c r="R321" s="33"/>
      <c r="T321" s="130"/>
      <c r="U321" s="32"/>
      <c r="V321" s="32"/>
      <c r="W321" s="32"/>
      <c r="X321" s="32"/>
      <c r="Y321" s="32"/>
      <c r="Z321" s="32"/>
      <c r="AA321" s="32"/>
      <c r="AB321" s="32"/>
      <c r="AC321" s="32"/>
      <c r="AD321" s="74"/>
      <c r="AT321" s="17" t="s">
        <v>152</v>
      </c>
      <c r="AU321" s="17" t="s">
        <v>150</v>
      </c>
    </row>
    <row r="322" spans="2:65" s="1" customFormat="1" ht="44.25" customHeight="1">
      <c r="B322" s="31"/>
      <c r="C322" s="157" t="s">
        <v>452</v>
      </c>
      <c r="D322" s="157" t="s">
        <v>145</v>
      </c>
      <c r="E322" s="158" t="s">
        <v>453</v>
      </c>
      <c r="F322" s="230" t="s">
        <v>196</v>
      </c>
      <c r="G322" s="230"/>
      <c r="H322" s="230"/>
      <c r="I322" s="230"/>
      <c r="J322" s="159" t="s">
        <v>197</v>
      </c>
      <c r="K322" s="160">
        <v>100</v>
      </c>
      <c r="L322" s="161">
        <v>418</v>
      </c>
      <c r="M322" s="231">
        <v>92</v>
      </c>
      <c r="N322" s="231"/>
      <c r="O322" s="231"/>
      <c r="P322" s="231">
        <f>ROUND(V322*K322,2)</f>
        <v>51000</v>
      </c>
      <c r="Q322" s="231"/>
      <c r="R322" s="33"/>
      <c r="T322" s="162" t="s">
        <v>22</v>
      </c>
      <c r="U322" s="40" t="s">
        <v>44</v>
      </c>
      <c r="V322" s="108">
        <f>L322+M322</f>
        <v>510</v>
      </c>
      <c r="W322" s="108">
        <f>ROUND(L322*K322,2)</f>
        <v>41800</v>
      </c>
      <c r="X322" s="108">
        <f>ROUND(M322*K322,2)</f>
        <v>9200</v>
      </c>
      <c r="Y322" s="163">
        <v>0</v>
      </c>
      <c r="Z322" s="163">
        <f>Y322*K322</f>
        <v>0</v>
      </c>
      <c r="AA322" s="163">
        <v>0</v>
      </c>
      <c r="AB322" s="163">
        <f>AA322*K322</f>
        <v>0</v>
      </c>
      <c r="AC322" s="163">
        <v>0</v>
      </c>
      <c r="AD322" s="164">
        <f>AC322*K322</f>
        <v>0</v>
      </c>
      <c r="AR322" s="17" t="s">
        <v>149</v>
      </c>
      <c r="AT322" s="17" t="s">
        <v>145</v>
      </c>
      <c r="AU322" s="17" t="s">
        <v>150</v>
      </c>
      <c r="AY322" s="17" t="s">
        <v>144</v>
      </c>
      <c r="BE322" s="165">
        <f>IF(U322="základní",P322,0)</f>
        <v>51000</v>
      </c>
      <c r="BF322" s="165">
        <f>IF(U322="snížená",P322,0)</f>
        <v>0</v>
      </c>
      <c r="BG322" s="165">
        <f>IF(U322="zákl. přenesená",P322,0)</f>
        <v>0</v>
      </c>
      <c r="BH322" s="165">
        <f>IF(U322="sníž. přenesená",P322,0)</f>
        <v>0</v>
      </c>
      <c r="BI322" s="165">
        <f>IF(U322="nulová",P322,0)</f>
        <v>0</v>
      </c>
      <c r="BJ322" s="17" t="s">
        <v>24</v>
      </c>
      <c r="BK322" s="165">
        <f>ROUND(V322*K322,2)</f>
        <v>51000</v>
      </c>
      <c r="BL322" s="17" t="s">
        <v>149</v>
      </c>
      <c r="BM322" s="17" t="s">
        <v>452</v>
      </c>
    </row>
    <row r="323" spans="2:65" s="1" customFormat="1" ht="30" customHeight="1">
      <c r="B323" s="31"/>
      <c r="C323" s="32"/>
      <c r="D323" s="32"/>
      <c r="E323" s="32"/>
      <c r="F323" s="232" t="s">
        <v>196</v>
      </c>
      <c r="G323" s="233"/>
      <c r="H323" s="233"/>
      <c r="I323" s="233"/>
      <c r="J323" s="32"/>
      <c r="K323" s="32"/>
      <c r="L323" s="32"/>
      <c r="M323" s="32"/>
      <c r="N323" s="32"/>
      <c r="O323" s="32"/>
      <c r="P323" s="32"/>
      <c r="Q323" s="32"/>
      <c r="R323" s="33"/>
      <c r="T323" s="130"/>
      <c r="U323" s="32"/>
      <c r="V323" s="32"/>
      <c r="W323" s="32"/>
      <c r="X323" s="32"/>
      <c r="Y323" s="32"/>
      <c r="Z323" s="32"/>
      <c r="AA323" s="32"/>
      <c r="AB323" s="32"/>
      <c r="AC323" s="32"/>
      <c r="AD323" s="74"/>
      <c r="AT323" s="17" t="s">
        <v>152</v>
      </c>
      <c r="AU323" s="17" t="s">
        <v>150</v>
      </c>
    </row>
    <row r="324" spans="2:65" s="1" customFormat="1" ht="44.25" customHeight="1">
      <c r="B324" s="31"/>
      <c r="C324" s="157" t="s">
        <v>454</v>
      </c>
      <c r="D324" s="157" t="s">
        <v>145</v>
      </c>
      <c r="E324" s="158" t="s">
        <v>455</v>
      </c>
      <c r="F324" s="230" t="s">
        <v>199</v>
      </c>
      <c r="G324" s="230"/>
      <c r="H324" s="230"/>
      <c r="I324" s="230"/>
      <c r="J324" s="159" t="s">
        <v>194</v>
      </c>
      <c r="K324" s="160">
        <v>120</v>
      </c>
      <c r="L324" s="161">
        <v>462</v>
      </c>
      <c r="M324" s="231">
        <v>102</v>
      </c>
      <c r="N324" s="231"/>
      <c r="O324" s="231"/>
      <c r="P324" s="231">
        <f>ROUND(V324*K324,2)</f>
        <v>67680</v>
      </c>
      <c r="Q324" s="231"/>
      <c r="R324" s="33"/>
      <c r="T324" s="162" t="s">
        <v>22</v>
      </c>
      <c r="U324" s="40" t="s">
        <v>44</v>
      </c>
      <c r="V324" s="108">
        <f>L324+M324</f>
        <v>564</v>
      </c>
      <c r="W324" s="108">
        <f>ROUND(L324*K324,2)</f>
        <v>55440</v>
      </c>
      <c r="X324" s="108">
        <f>ROUND(M324*K324,2)</f>
        <v>12240</v>
      </c>
      <c r="Y324" s="163">
        <v>0</v>
      </c>
      <c r="Z324" s="163">
        <f>Y324*K324</f>
        <v>0</v>
      </c>
      <c r="AA324" s="163">
        <v>0</v>
      </c>
      <c r="AB324" s="163">
        <f>AA324*K324</f>
        <v>0</v>
      </c>
      <c r="AC324" s="163">
        <v>0</v>
      </c>
      <c r="AD324" s="164">
        <f>AC324*K324</f>
        <v>0</v>
      </c>
      <c r="AR324" s="17" t="s">
        <v>149</v>
      </c>
      <c r="AT324" s="17" t="s">
        <v>145</v>
      </c>
      <c r="AU324" s="17" t="s">
        <v>150</v>
      </c>
      <c r="AY324" s="17" t="s">
        <v>144</v>
      </c>
      <c r="BE324" s="165">
        <f>IF(U324="základní",P324,0)</f>
        <v>67680</v>
      </c>
      <c r="BF324" s="165">
        <f>IF(U324="snížená",P324,0)</f>
        <v>0</v>
      </c>
      <c r="BG324" s="165">
        <f>IF(U324="zákl. přenesená",P324,0)</f>
        <v>0</v>
      </c>
      <c r="BH324" s="165">
        <f>IF(U324="sníž. přenesená",P324,0)</f>
        <v>0</v>
      </c>
      <c r="BI324" s="165">
        <f>IF(U324="nulová",P324,0)</f>
        <v>0</v>
      </c>
      <c r="BJ324" s="17" t="s">
        <v>24</v>
      </c>
      <c r="BK324" s="165">
        <f>ROUND(V324*K324,2)</f>
        <v>67680</v>
      </c>
      <c r="BL324" s="17" t="s">
        <v>149</v>
      </c>
      <c r="BM324" s="17" t="s">
        <v>454</v>
      </c>
    </row>
    <row r="325" spans="2:65" s="1" customFormat="1" ht="30" customHeight="1">
      <c r="B325" s="31"/>
      <c r="C325" s="32"/>
      <c r="D325" s="32"/>
      <c r="E325" s="32"/>
      <c r="F325" s="232" t="s">
        <v>199</v>
      </c>
      <c r="G325" s="233"/>
      <c r="H325" s="233"/>
      <c r="I325" s="233"/>
      <c r="J325" s="32"/>
      <c r="K325" s="32"/>
      <c r="L325" s="32"/>
      <c r="M325" s="32"/>
      <c r="N325" s="32"/>
      <c r="O325" s="32"/>
      <c r="P325" s="32"/>
      <c r="Q325" s="32"/>
      <c r="R325" s="33"/>
      <c r="T325" s="130"/>
      <c r="U325" s="32"/>
      <c r="V325" s="32"/>
      <c r="W325" s="32"/>
      <c r="X325" s="32"/>
      <c r="Y325" s="32"/>
      <c r="Z325" s="32"/>
      <c r="AA325" s="32"/>
      <c r="AB325" s="32"/>
      <c r="AC325" s="32"/>
      <c r="AD325" s="74"/>
      <c r="AT325" s="17" t="s">
        <v>152</v>
      </c>
      <c r="AU325" s="17" t="s">
        <v>150</v>
      </c>
    </row>
    <row r="326" spans="2:65" s="1" customFormat="1" ht="31.5" customHeight="1">
      <c r="B326" s="31"/>
      <c r="C326" s="157" t="s">
        <v>456</v>
      </c>
      <c r="D326" s="157" t="s">
        <v>145</v>
      </c>
      <c r="E326" s="158" t="s">
        <v>457</v>
      </c>
      <c r="F326" s="230" t="s">
        <v>206</v>
      </c>
      <c r="G326" s="230"/>
      <c r="H326" s="230"/>
      <c r="I326" s="230"/>
      <c r="J326" s="159" t="s">
        <v>207</v>
      </c>
      <c r="K326" s="160">
        <v>150</v>
      </c>
      <c r="L326" s="161">
        <v>116</v>
      </c>
      <c r="M326" s="231">
        <v>25</v>
      </c>
      <c r="N326" s="231"/>
      <c r="O326" s="231"/>
      <c r="P326" s="231">
        <f>ROUND(V326*K326,2)</f>
        <v>21150</v>
      </c>
      <c r="Q326" s="231"/>
      <c r="R326" s="33"/>
      <c r="T326" s="162" t="s">
        <v>22</v>
      </c>
      <c r="U326" s="40" t="s">
        <v>44</v>
      </c>
      <c r="V326" s="108">
        <f>L326+M326</f>
        <v>141</v>
      </c>
      <c r="W326" s="108">
        <f>ROUND(L326*K326,2)</f>
        <v>17400</v>
      </c>
      <c r="X326" s="108">
        <f>ROUND(M326*K326,2)</f>
        <v>3750</v>
      </c>
      <c r="Y326" s="163">
        <v>0</v>
      </c>
      <c r="Z326" s="163">
        <f>Y326*K326</f>
        <v>0</v>
      </c>
      <c r="AA326" s="163">
        <v>0</v>
      </c>
      <c r="AB326" s="163">
        <f>AA326*K326</f>
        <v>0</v>
      </c>
      <c r="AC326" s="163">
        <v>0</v>
      </c>
      <c r="AD326" s="164">
        <f>AC326*K326</f>
        <v>0</v>
      </c>
      <c r="AR326" s="17" t="s">
        <v>149</v>
      </c>
      <c r="AT326" s="17" t="s">
        <v>145</v>
      </c>
      <c r="AU326" s="17" t="s">
        <v>150</v>
      </c>
      <c r="AY326" s="17" t="s">
        <v>144</v>
      </c>
      <c r="BE326" s="165">
        <f>IF(U326="základní",P326,0)</f>
        <v>21150</v>
      </c>
      <c r="BF326" s="165">
        <f>IF(U326="snížená",P326,0)</f>
        <v>0</v>
      </c>
      <c r="BG326" s="165">
        <f>IF(U326="zákl. přenesená",P326,0)</f>
        <v>0</v>
      </c>
      <c r="BH326" s="165">
        <f>IF(U326="sníž. přenesená",P326,0)</f>
        <v>0</v>
      </c>
      <c r="BI326" s="165">
        <f>IF(U326="nulová",P326,0)</f>
        <v>0</v>
      </c>
      <c r="BJ326" s="17" t="s">
        <v>24</v>
      </c>
      <c r="BK326" s="165">
        <f>ROUND(V326*K326,2)</f>
        <v>21150</v>
      </c>
      <c r="BL326" s="17" t="s">
        <v>149</v>
      </c>
      <c r="BM326" s="17" t="s">
        <v>456</v>
      </c>
    </row>
    <row r="327" spans="2:65" s="1" customFormat="1" ht="54" customHeight="1">
      <c r="B327" s="31"/>
      <c r="C327" s="32"/>
      <c r="D327" s="32"/>
      <c r="E327" s="32"/>
      <c r="F327" s="232" t="s">
        <v>208</v>
      </c>
      <c r="G327" s="233"/>
      <c r="H327" s="233"/>
      <c r="I327" s="233"/>
      <c r="J327" s="32"/>
      <c r="K327" s="32"/>
      <c r="L327" s="32"/>
      <c r="M327" s="32"/>
      <c r="N327" s="32"/>
      <c r="O327" s="32"/>
      <c r="P327" s="32"/>
      <c r="Q327" s="32"/>
      <c r="R327" s="33"/>
      <c r="T327" s="130"/>
      <c r="U327" s="32"/>
      <c r="V327" s="32"/>
      <c r="W327" s="32"/>
      <c r="X327" s="32"/>
      <c r="Y327" s="32"/>
      <c r="Z327" s="32"/>
      <c r="AA327" s="32"/>
      <c r="AB327" s="32"/>
      <c r="AC327" s="32"/>
      <c r="AD327" s="74"/>
      <c r="AT327" s="17" t="s">
        <v>152</v>
      </c>
      <c r="AU327" s="17" t="s">
        <v>150</v>
      </c>
    </row>
    <row r="328" spans="2:65" s="9" customFormat="1" ht="22.35" customHeight="1">
      <c r="B328" s="145"/>
      <c r="C328" s="146"/>
      <c r="D328" s="156" t="s">
        <v>118</v>
      </c>
      <c r="E328" s="156"/>
      <c r="F328" s="156"/>
      <c r="G328" s="156"/>
      <c r="H328" s="156"/>
      <c r="I328" s="156"/>
      <c r="J328" s="156"/>
      <c r="K328" s="156"/>
      <c r="L328" s="156"/>
      <c r="M328" s="239">
        <f>BK328</f>
        <v>651676</v>
      </c>
      <c r="N328" s="240"/>
      <c r="O328" s="240"/>
      <c r="P328" s="240"/>
      <c r="Q328" s="240"/>
      <c r="R328" s="148"/>
      <c r="T328" s="149"/>
      <c r="U328" s="146"/>
      <c r="V328" s="146"/>
      <c r="W328" s="150">
        <f>SUM(W329:W364)</f>
        <v>577504</v>
      </c>
      <c r="X328" s="150">
        <f>SUM(X329:X364)</f>
        <v>74172</v>
      </c>
      <c r="Y328" s="146"/>
      <c r="Z328" s="151">
        <f>SUM(Z329:Z364)</f>
        <v>0</v>
      </c>
      <c r="AA328" s="146"/>
      <c r="AB328" s="151">
        <f>SUM(AB329:AB364)</f>
        <v>0</v>
      </c>
      <c r="AC328" s="146"/>
      <c r="AD328" s="152">
        <f>SUM(AD329:AD364)</f>
        <v>0</v>
      </c>
      <c r="AR328" s="153" t="s">
        <v>24</v>
      </c>
      <c r="AT328" s="154" t="s">
        <v>80</v>
      </c>
      <c r="AU328" s="154" t="s">
        <v>99</v>
      </c>
      <c r="AY328" s="153" t="s">
        <v>144</v>
      </c>
      <c r="BK328" s="155">
        <f>SUM(BK329:BK364)</f>
        <v>651676</v>
      </c>
    </row>
    <row r="329" spans="2:65" s="1" customFormat="1" ht="22.5" customHeight="1">
      <c r="B329" s="31"/>
      <c r="C329" s="157" t="s">
        <v>458</v>
      </c>
      <c r="D329" s="157" t="s">
        <v>145</v>
      </c>
      <c r="E329" s="158" t="s">
        <v>459</v>
      </c>
      <c r="F329" s="230" t="s">
        <v>460</v>
      </c>
      <c r="G329" s="230"/>
      <c r="H329" s="230"/>
      <c r="I329" s="230"/>
      <c r="J329" s="159" t="s">
        <v>148</v>
      </c>
      <c r="K329" s="160">
        <v>1</v>
      </c>
      <c r="L329" s="161">
        <v>32670</v>
      </c>
      <c r="M329" s="231">
        <v>3267</v>
      </c>
      <c r="N329" s="231"/>
      <c r="O329" s="231"/>
      <c r="P329" s="231">
        <f>ROUND(V329*K329,2)</f>
        <v>35937</v>
      </c>
      <c r="Q329" s="231"/>
      <c r="R329" s="33"/>
      <c r="T329" s="162" t="s">
        <v>22</v>
      </c>
      <c r="U329" s="40" t="s">
        <v>44</v>
      </c>
      <c r="V329" s="108">
        <f>L329+M329</f>
        <v>35937</v>
      </c>
      <c r="W329" s="108">
        <f>ROUND(L329*K329,2)</f>
        <v>32670</v>
      </c>
      <c r="X329" s="108">
        <f>ROUND(M329*K329,2)</f>
        <v>3267</v>
      </c>
      <c r="Y329" s="163">
        <v>0</v>
      </c>
      <c r="Z329" s="163">
        <f>Y329*K329</f>
        <v>0</v>
      </c>
      <c r="AA329" s="163">
        <v>0</v>
      </c>
      <c r="AB329" s="163">
        <f>AA329*K329</f>
        <v>0</v>
      </c>
      <c r="AC329" s="163">
        <v>0</v>
      </c>
      <c r="AD329" s="164">
        <f>AC329*K329</f>
        <v>0</v>
      </c>
      <c r="AR329" s="17" t="s">
        <v>149</v>
      </c>
      <c r="AT329" s="17" t="s">
        <v>145</v>
      </c>
      <c r="AU329" s="17" t="s">
        <v>150</v>
      </c>
      <c r="AY329" s="17" t="s">
        <v>144</v>
      </c>
      <c r="BE329" s="165">
        <f>IF(U329="základní",P329,0)</f>
        <v>35937</v>
      </c>
      <c r="BF329" s="165">
        <f>IF(U329="snížená",P329,0)</f>
        <v>0</v>
      </c>
      <c r="BG329" s="165">
        <f>IF(U329="zákl. přenesená",P329,0)</f>
        <v>0</v>
      </c>
      <c r="BH329" s="165">
        <f>IF(U329="sníž. přenesená",P329,0)</f>
        <v>0</v>
      </c>
      <c r="BI329" s="165">
        <f>IF(U329="nulová",P329,0)</f>
        <v>0</v>
      </c>
      <c r="BJ329" s="17" t="s">
        <v>24</v>
      </c>
      <c r="BK329" s="165">
        <f>ROUND(V329*K329,2)</f>
        <v>35937</v>
      </c>
      <c r="BL329" s="17" t="s">
        <v>149</v>
      </c>
      <c r="BM329" s="17" t="s">
        <v>458</v>
      </c>
    </row>
    <row r="330" spans="2:65" s="1" customFormat="1" ht="102" customHeight="1">
      <c r="B330" s="31"/>
      <c r="C330" s="32"/>
      <c r="D330" s="32"/>
      <c r="E330" s="32"/>
      <c r="F330" s="232" t="s">
        <v>461</v>
      </c>
      <c r="G330" s="233"/>
      <c r="H330" s="233"/>
      <c r="I330" s="233"/>
      <c r="J330" s="32"/>
      <c r="K330" s="32"/>
      <c r="L330" s="32"/>
      <c r="M330" s="32"/>
      <c r="N330" s="32"/>
      <c r="O330" s="32"/>
      <c r="P330" s="32"/>
      <c r="Q330" s="32"/>
      <c r="R330" s="33"/>
      <c r="T330" s="130"/>
      <c r="U330" s="32"/>
      <c r="V330" s="32"/>
      <c r="W330" s="32"/>
      <c r="X330" s="32"/>
      <c r="Y330" s="32"/>
      <c r="Z330" s="32"/>
      <c r="AA330" s="32"/>
      <c r="AB330" s="32"/>
      <c r="AC330" s="32"/>
      <c r="AD330" s="74"/>
      <c r="AT330" s="17" t="s">
        <v>152</v>
      </c>
      <c r="AU330" s="17" t="s">
        <v>150</v>
      </c>
    </row>
    <row r="331" spans="2:65" s="1" customFormat="1" ht="22.5" customHeight="1">
      <c r="B331" s="31"/>
      <c r="C331" s="157" t="s">
        <v>462</v>
      </c>
      <c r="D331" s="157" t="s">
        <v>145</v>
      </c>
      <c r="E331" s="158" t="s">
        <v>463</v>
      </c>
      <c r="F331" s="230" t="s">
        <v>464</v>
      </c>
      <c r="G331" s="230"/>
      <c r="H331" s="230"/>
      <c r="I331" s="230"/>
      <c r="J331" s="159" t="s">
        <v>148</v>
      </c>
      <c r="K331" s="160">
        <v>1</v>
      </c>
      <c r="L331" s="161">
        <v>52250</v>
      </c>
      <c r="M331" s="231">
        <v>3658</v>
      </c>
      <c r="N331" s="231"/>
      <c r="O331" s="231"/>
      <c r="P331" s="231">
        <f>ROUND(V331*K331,2)</f>
        <v>55908</v>
      </c>
      <c r="Q331" s="231"/>
      <c r="R331" s="33"/>
      <c r="T331" s="162" t="s">
        <v>22</v>
      </c>
      <c r="U331" s="40" t="s">
        <v>44</v>
      </c>
      <c r="V331" s="108">
        <f>L331+M331</f>
        <v>55908</v>
      </c>
      <c r="W331" s="108">
        <f>ROUND(L331*K331,2)</f>
        <v>52250</v>
      </c>
      <c r="X331" s="108">
        <f>ROUND(M331*K331,2)</f>
        <v>3658</v>
      </c>
      <c r="Y331" s="163">
        <v>0</v>
      </c>
      <c r="Z331" s="163">
        <f>Y331*K331</f>
        <v>0</v>
      </c>
      <c r="AA331" s="163">
        <v>0</v>
      </c>
      <c r="AB331" s="163">
        <f>AA331*K331</f>
        <v>0</v>
      </c>
      <c r="AC331" s="163">
        <v>0</v>
      </c>
      <c r="AD331" s="164">
        <f>AC331*K331</f>
        <v>0</v>
      </c>
      <c r="AR331" s="17" t="s">
        <v>149</v>
      </c>
      <c r="AT331" s="17" t="s">
        <v>145</v>
      </c>
      <c r="AU331" s="17" t="s">
        <v>150</v>
      </c>
      <c r="AY331" s="17" t="s">
        <v>144</v>
      </c>
      <c r="BE331" s="165">
        <f>IF(U331="základní",P331,0)</f>
        <v>55908</v>
      </c>
      <c r="BF331" s="165">
        <f>IF(U331="snížená",P331,0)</f>
        <v>0</v>
      </c>
      <c r="BG331" s="165">
        <f>IF(U331="zákl. přenesená",P331,0)</f>
        <v>0</v>
      </c>
      <c r="BH331" s="165">
        <f>IF(U331="sníž. přenesená",P331,0)</f>
        <v>0</v>
      </c>
      <c r="BI331" s="165">
        <f>IF(U331="nulová",P331,0)</f>
        <v>0</v>
      </c>
      <c r="BJ331" s="17" t="s">
        <v>24</v>
      </c>
      <c r="BK331" s="165">
        <f>ROUND(V331*K331,2)</f>
        <v>55908</v>
      </c>
      <c r="BL331" s="17" t="s">
        <v>149</v>
      </c>
      <c r="BM331" s="17" t="s">
        <v>462</v>
      </c>
    </row>
    <row r="332" spans="2:65" s="1" customFormat="1" ht="102" customHeight="1">
      <c r="B332" s="31"/>
      <c r="C332" s="32"/>
      <c r="D332" s="32"/>
      <c r="E332" s="32"/>
      <c r="F332" s="232" t="s">
        <v>465</v>
      </c>
      <c r="G332" s="233"/>
      <c r="H332" s="233"/>
      <c r="I332" s="233"/>
      <c r="J332" s="32"/>
      <c r="K332" s="32"/>
      <c r="L332" s="32"/>
      <c r="M332" s="32"/>
      <c r="N332" s="32"/>
      <c r="O332" s="32"/>
      <c r="P332" s="32"/>
      <c r="Q332" s="32"/>
      <c r="R332" s="33"/>
      <c r="T332" s="130"/>
      <c r="U332" s="32"/>
      <c r="V332" s="32"/>
      <c r="W332" s="32"/>
      <c r="X332" s="32"/>
      <c r="Y332" s="32"/>
      <c r="Z332" s="32"/>
      <c r="AA332" s="32"/>
      <c r="AB332" s="32"/>
      <c r="AC332" s="32"/>
      <c r="AD332" s="74"/>
      <c r="AT332" s="17" t="s">
        <v>152</v>
      </c>
      <c r="AU332" s="17" t="s">
        <v>150</v>
      </c>
    </row>
    <row r="333" spans="2:65" s="1" customFormat="1" ht="22.5" customHeight="1">
      <c r="B333" s="31"/>
      <c r="C333" s="157" t="s">
        <v>466</v>
      </c>
      <c r="D333" s="157" t="s">
        <v>145</v>
      </c>
      <c r="E333" s="158" t="s">
        <v>467</v>
      </c>
      <c r="F333" s="230" t="s">
        <v>460</v>
      </c>
      <c r="G333" s="230"/>
      <c r="H333" s="230"/>
      <c r="I333" s="230"/>
      <c r="J333" s="159" t="s">
        <v>148</v>
      </c>
      <c r="K333" s="160">
        <v>1</v>
      </c>
      <c r="L333" s="161">
        <v>29590</v>
      </c>
      <c r="M333" s="231">
        <v>3847</v>
      </c>
      <c r="N333" s="231"/>
      <c r="O333" s="231"/>
      <c r="P333" s="231">
        <f>ROUND(V333*K333,2)</f>
        <v>33437</v>
      </c>
      <c r="Q333" s="231"/>
      <c r="R333" s="33"/>
      <c r="T333" s="162" t="s">
        <v>22</v>
      </c>
      <c r="U333" s="40" t="s">
        <v>44</v>
      </c>
      <c r="V333" s="108">
        <f>L333+M333</f>
        <v>33437</v>
      </c>
      <c r="W333" s="108">
        <f>ROUND(L333*K333,2)</f>
        <v>29590</v>
      </c>
      <c r="X333" s="108">
        <f>ROUND(M333*K333,2)</f>
        <v>3847</v>
      </c>
      <c r="Y333" s="163">
        <v>0</v>
      </c>
      <c r="Z333" s="163">
        <f>Y333*K333</f>
        <v>0</v>
      </c>
      <c r="AA333" s="163">
        <v>0</v>
      </c>
      <c r="AB333" s="163">
        <f>AA333*K333</f>
        <v>0</v>
      </c>
      <c r="AC333" s="163">
        <v>0</v>
      </c>
      <c r="AD333" s="164">
        <f>AC333*K333</f>
        <v>0</v>
      </c>
      <c r="AR333" s="17" t="s">
        <v>149</v>
      </c>
      <c r="AT333" s="17" t="s">
        <v>145</v>
      </c>
      <c r="AU333" s="17" t="s">
        <v>150</v>
      </c>
      <c r="AY333" s="17" t="s">
        <v>144</v>
      </c>
      <c r="BE333" s="165">
        <f>IF(U333="základní",P333,0)</f>
        <v>33437</v>
      </c>
      <c r="BF333" s="165">
        <f>IF(U333="snížená",P333,0)</f>
        <v>0</v>
      </c>
      <c r="BG333" s="165">
        <f>IF(U333="zákl. přenesená",P333,0)</f>
        <v>0</v>
      </c>
      <c r="BH333" s="165">
        <f>IF(U333="sníž. přenesená",P333,0)</f>
        <v>0</v>
      </c>
      <c r="BI333" s="165">
        <f>IF(U333="nulová",P333,0)</f>
        <v>0</v>
      </c>
      <c r="BJ333" s="17" t="s">
        <v>24</v>
      </c>
      <c r="BK333" s="165">
        <f>ROUND(V333*K333,2)</f>
        <v>33437</v>
      </c>
      <c r="BL333" s="17" t="s">
        <v>149</v>
      </c>
      <c r="BM333" s="17" t="s">
        <v>466</v>
      </c>
    </row>
    <row r="334" spans="2:65" s="1" customFormat="1" ht="102" customHeight="1">
      <c r="B334" s="31"/>
      <c r="C334" s="32"/>
      <c r="D334" s="32"/>
      <c r="E334" s="32"/>
      <c r="F334" s="232" t="s">
        <v>468</v>
      </c>
      <c r="G334" s="233"/>
      <c r="H334" s="233"/>
      <c r="I334" s="233"/>
      <c r="J334" s="32"/>
      <c r="K334" s="32"/>
      <c r="L334" s="32"/>
      <c r="M334" s="32"/>
      <c r="N334" s="32"/>
      <c r="O334" s="32"/>
      <c r="P334" s="32"/>
      <c r="Q334" s="32"/>
      <c r="R334" s="33"/>
      <c r="T334" s="130"/>
      <c r="U334" s="32"/>
      <c r="V334" s="32"/>
      <c r="W334" s="32"/>
      <c r="X334" s="32"/>
      <c r="Y334" s="32"/>
      <c r="Z334" s="32"/>
      <c r="AA334" s="32"/>
      <c r="AB334" s="32"/>
      <c r="AC334" s="32"/>
      <c r="AD334" s="74"/>
      <c r="AT334" s="17" t="s">
        <v>152</v>
      </c>
      <c r="AU334" s="17" t="s">
        <v>150</v>
      </c>
    </row>
    <row r="335" spans="2:65" s="1" customFormat="1" ht="22.5" customHeight="1">
      <c r="B335" s="31"/>
      <c r="C335" s="157" t="s">
        <v>469</v>
      </c>
      <c r="D335" s="157" t="s">
        <v>145</v>
      </c>
      <c r="E335" s="158" t="s">
        <v>470</v>
      </c>
      <c r="F335" s="230" t="s">
        <v>464</v>
      </c>
      <c r="G335" s="230"/>
      <c r="H335" s="230"/>
      <c r="I335" s="230"/>
      <c r="J335" s="159" t="s">
        <v>148</v>
      </c>
      <c r="K335" s="160">
        <v>1</v>
      </c>
      <c r="L335" s="161">
        <v>39820</v>
      </c>
      <c r="M335" s="231">
        <v>3982</v>
      </c>
      <c r="N335" s="231"/>
      <c r="O335" s="231"/>
      <c r="P335" s="231">
        <f>ROUND(V335*K335,2)</f>
        <v>43802</v>
      </c>
      <c r="Q335" s="231"/>
      <c r="R335" s="33"/>
      <c r="T335" s="162" t="s">
        <v>22</v>
      </c>
      <c r="U335" s="40" t="s">
        <v>44</v>
      </c>
      <c r="V335" s="108">
        <f>L335+M335</f>
        <v>43802</v>
      </c>
      <c r="W335" s="108">
        <f>ROUND(L335*K335,2)</f>
        <v>39820</v>
      </c>
      <c r="X335" s="108">
        <f>ROUND(M335*K335,2)</f>
        <v>3982</v>
      </c>
      <c r="Y335" s="163">
        <v>0</v>
      </c>
      <c r="Z335" s="163">
        <f>Y335*K335</f>
        <v>0</v>
      </c>
      <c r="AA335" s="163">
        <v>0</v>
      </c>
      <c r="AB335" s="163">
        <f>AA335*K335</f>
        <v>0</v>
      </c>
      <c r="AC335" s="163">
        <v>0</v>
      </c>
      <c r="AD335" s="164">
        <f>AC335*K335</f>
        <v>0</v>
      </c>
      <c r="AR335" s="17" t="s">
        <v>149</v>
      </c>
      <c r="AT335" s="17" t="s">
        <v>145</v>
      </c>
      <c r="AU335" s="17" t="s">
        <v>150</v>
      </c>
      <c r="AY335" s="17" t="s">
        <v>144</v>
      </c>
      <c r="BE335" s="165">
        <f>IF(U335="základní",P335,0)</f>
        <v>43802</v>
      </c>
      <c r="BF335" s="165">
        <f>IF(U335="snížená",P335,0)</f>
        <v>0</v>
      </c>
      <c r="BG335" s="165">
        <f>IF(U335="zákl. přenesená",P335,0)</f>
        <v>0</v>
      </c>
      <c r="BH335" s="165">
        <f>IF(U335="sníž. přenesená",P335,0)</f>
        <v>0</v>
      </c>
      <c r="BI335" s="165">
        <f>IF(U335="nulová",P335,0)</f>
        <v>0</v>
      </c>
      <c r="BJ335" s="17" t="s">
        <v>24</v>
      </c>
      <c r="BK335" s="165">
        <f>ROUND(V335*K335,2)</f>
        <v>43802</v>
      </c>
      <c r="BL335" s="17" t="s">
        <v>149</v>
      </c>
      <c r="BM335" s="17" t="s">
        <v>469</v>
      </c>
    </row>
    <row r="336" spans="2:65" s="1" customFormat="1" ht="102" customHeight="1">
      <c r="B336" s="31"/>
      <c r="C336" s="32"/>
      <c r="D336" s="32"/>
      <c r="E336" s="32"/>
      <c r="F336" s="232" t="s">
        <v>471</v>
      </c>
      <c r="G336" s="233"/>
      <c r="H336" s="233"/>
      <c r="I336" s="233"/>
      <c r="J336" s="32"/>
      <c r="K336" s="32"/>
      <c r="L336" s="32"/>
      <c r="M336" s="32"/>
      <c r="N336" s="32"/>
      <c r="O336" s="32"/>
      <c r="P336" s="32"/>
      <c r="Q336" s="32"/>
      <c r="R336" s="33"/>
      <c r="T336" s="130"/>
      <c r="U336" s="32"/>
      <c r="V336" s="32"/>
      <c r="W336" s="32"/>
      <c r="X336" s="32"/>
      <c r="Y336" s="32"/>
      <c r="Z336" s="32"/>
      <c r="AA336" s="32"/>
      <c r="AB336" s="32"/>
      <c r="AC336" s="32"/>
      <c r="AD336" s="74"/>
      <c r="AT336" s="17" t="s">
        <v>152</v>
      </c>
      <c r="AU336" s="17" t="s">
        <v>150</v>
      </c>
    </row>
    <row r="337" spans="2:65" s="1" customFormat="1" ht="22.5" customHeight="1">
      <c r="B337" s="31"/>
      <c r="C337" s="157" t="s">
        <v>472</v>
      </c>
      <c r="D337" s="157" t="s">
        <v>145</v>
      </c>
      <c r="E337" s="158" t="s">
        <v>473</v>
      </c>
      <c r="F337" s="230" t="s">
        <v>474</v>
      </c>
      <c r="G337" s="230"/>
      <c r="H337" s="230"/>
      <c r="I337" s="230"/>
      <c r="J337" s="159" t="s">
        <v>148</v>
      </c>
      <c r="K337" s="160">
        <v>1</v>
      </c>
      <c r="L337" s="161">
        <v>10230</v>
      </c>
      <c r="M337" s="231">
        <v>1330</v>
      </c>
      <c r="N337" s="231"/>
      <c r="O337" s="231"/>
      <c r="P337" s="231">
        <f>ROUND(V337*K337,2)</f>
        <v>11560</v>
      </c>
      <c r="Q337" s="231"/>
      <c r="R337" s="33"/>
      <c r="T337" s="162" t="s">
        <v>22</v>
      </c>
      <c r="U337" s="40" t="s">
        <v>44</v>
      </c>
      <c r="V337" s="108">
        <f>L337+M337</f>
        <v>11560</v>
      </c>
      <c r="W337" s="108">
        <f>ROUND(L337*K337,2)</f>
        <v>10230</v>
      </c>
      <c r="X337" s="108">
        <f>ROUND(M337*K337,2)</f>
        <v>1330</v>
      </c>
      <c r="Y337" s="163">
        <v>0</v>
      </c>
      <c r="Z337" s="163">
        <f>Y337*K337</f>
        <v>0</v>
      </c>
      <c r="AA337" s="163">
        <v>0</v>
      </c>
      <c r="AB337" s="163">
        <f>AA337*K337</f>
        <v>0</v>
      </c>
      <c r="AC337" s="163">
        <v>0</v>
      </c>
      <c r="AD337" s="164">
        <f>AC337*K337</f>
        <v>0</v>
      </c>
      <c r="AR337" s="17" t="s">
        <v>149</v>
      </c>
      <c r="AT337" s="17" t="s">
        <v>145</v>
      </c>
      <c r="AU337" s="17" t="s">
        <v>150</v>
      </c>
      <c r="AY337" s="17" t="s">
        <v>144</v>
      </c>
      <c r="BE337" s="165">
        <f>IF(U337="základní",P337,0)</f>
        <v>11560</v>
      </c>
      <c r="BF337" s="165">
        <f>IF(U337="snížená",P337,0)</f>
        <v>0</v>
      </c>
      <c r="BG337" s="165">
        <f>IF(U337="zákl. přenesená",P337,0)</f>
        <v>0</v>
      </c>
      <c r="BH337" s="165">
        <f>IF(U337="sníž. přenesená",P337,0)</f>
        <v>0</v>
      </c>
      <c r="BI337" s="165">
        <f>IF(U337="nulová",P337,0)</f>
        <v>0</v>
      </c>
      <c r="BJ337" s="17" t="s">
        <v>24</v>
      </c>
      <c r="BK337" s="165">
        <f>ROUND(V337*K337,2)</f>
        <v>11560</v>
      </c>
      <c r="BL337" s="17" t="s">
        <v>149</v>
      </c>
      <c r="BM337" s="17" t="s">
        <v>472</v>
      </c>
    </row>
    <row r="338" spans="2:65" s="1" customFormat="1" ht="90" customHeight="1">
      <c r="B338" s="31"/>
      <c r="C338" s="32"/>
      <c r="D338" s="32"/>
      <c r="E338" s="32"/>
      <c r="F338" s="232" t="s">
        <v>475</v>
      </c>
      <c r="G338" s="233"/>
      <c r="H338" s="233"/>
      <c r="I338" s="233"/>
      <c r="J338" s="32"/>
      <c r="K338" s="32"/>
      <c r="L338" s="32"/>
      <c r="M338" s="32"/>
      <c r="N338" s="32"/>
      <c r="O338" s="32"/>
      <c r="P338" s="32"/>
      <c r="Q338" s="32"/>
      <c r="R338" s="33"/>
      <c r="T338" s="130"/>
      <c r="U338" s="32"/>
      <c r="V338" s="32"/>
      <c r="W338" s="32"/>
      <c r="X338" s="32"/>
      <c r="Y338" s="32"/>
      <c r="Z338" s="32"/>
      <c r="AA338" s="32"/>
      <c r="AB338" s="32"/>
      <c r="AC338" s="32"/>
      <c r="AD338" s="74"/>
      <c r="AT338" s="17" t="s">
        <v>152</v>
      </c>
      <c r="AU338" s="17" t="s">
        <v>150</v>
      </c>
    </row>
    <row r="339" spans="2:65" s="1" customFormat="1" ht="22.5" customHeight="1">
      <c r="B339" s="31"/>
      <c r="C339" s="157" t="s">
        <v>476</v>
      </c>
      <c r="D339" s="157" t="s">
        <v>145</v>
      </c>
      <c r="E339" s="158" t="s">
        <v>477</v>
      </c>
      <c r="F339" s="230" t="s">
        <v>464</v>
      </c>
      <c r="G339" s="230"/>
      <c r="H339" s="230"/>
      <c r="I339" s="230"/>
      <c r="J339" s="159" t="s">
        <v>148</v>
      </c>
      <c r="K339" s="160">
        <v>1</v>
      </c>
      <c r="L339" s="161">
        <v>20680</v>
      </c>
      <c r="M339" s="231">
        <v>2688</v>
      </c>
      <c r="N339" s="231"/>
      <c r="O339" s="231"/>
      <c r="P339" s="231">
        <f>ROUND(V339*K339,2)</f>
        <v>23368</v>
      </c>
      <c r="Q339" s="231"/>
      <c r="R339" s="33"/>
      <c r="T339" s="162" t="s">
        <v>22</v>
      </c>
      <c r="U339" s="40" t="s">
        <v>44</v>
      </c>
      <c r="V339" s="108">
        <f>L339+M339</f>
        <v>23368</v>
      </c>
      <c r="W339" s="108">
        <f>ROUND(L339*K339,2)</f>
        <v>20680</v>
      </c>
      <c r="X339" s="108">
        <f>ROUND(M339*K339,2)</f>
        <v>2688</v>
      </c>
      <c r="Y339" s="163">
        <v>0</v>
      </c>
      <c r="Z339" s="163">
        <f>Y339*K339</f>
        <v>0</v>
      </c>
      <c r="AA339" s="163">
        <v>0</v>
      </c>
      <c r="AB339" s="163">
        <f>AA339*K339</f>
        <v>0</v>
      </c>
      <c r="AC339" s="163">
        <v>0</v>
      </c>
      <c r="AD339" s="164">
        <f>AC339*K339</f>
        <v>0</v>
      </c>
      <c r="AR339" s="17" t="s">
        <v>149</v>
      </c>
      <c r="AT339" s="17" t="s">
        <v>145</v>
      </c>
      <c r="AU339" s="17" t="s">
        <v>150</v>
      </c>
      <c r="AY339" s="17" t="s">
        <v>144</v>
      </c>
      <c r="BE339" s="165">
        <f>IF(U339="základní",P339,0)</f>
        <v>23368</v>
      </c>
      <c r="BF339" s="165">
        <f>IF(U339="snížená",P339,0)</f>
        <v>0</v>
      </c>
      <c r="BG339" s="165">
        <f>IF(U339="zákl. přenesená",P339,0)</f>
        <v>0</v>
      </c>
      <c r="BH339" s="165">
        <f>IF(U339="sníž. přenesená",P339,0)</f>
        <v>0</v>
      </c>
      <c r="BI339" s="165">
        <f>IF(U339="nulová",P339,0)</f>
        <v>0</v>
      </c>
      <c r="BJ339" s="17" t="s">
        <v>24</v>
      </c>
      <c r="BK339" s="165">
        <f>ROUND(V339*K339,2)</f>
        <v>23368</v>
      </c>
      <c r="BL339" s="17" t="s">
        <v>149</v>
      </c>
      <c r="BM339" s="17" t="s">
        <v>476</v>
      </c>
    </row>
    <row r="340" spans="2:65" s="1" customFormat="1" ht="102" customHeight="1">
      <c r="B340" s="31"/>
      <c r="C340" s="32"/>
      <c r="D340" s="32"/>
      <c r="E340" s="32"/>
      <c r="F340" s="232" t="s">
        <v>478</v>
      </c>
      <c r="G340" s="233"/>
      <c r="H340" s="233"/>
      <c r="I340" s="233"/>
      <c r="J340" s="32"/>
      <c r="K340" s="32"/>
      <c r="L340" s="32"/>
      <c r="M340" s="32"/>
      <c r="N340" s="32"/>
      <c r="O340" s="32"/>
      <c r="P340" s="32"/>
      <c r="Q340" s="32"/>
      <c r="R340" s="33"/>
      <c r="T340" s="130"/>
      <c r="U340" s="32"/>
      <c r="V340" s="32"/>
      <c r="W340" s="32"/>
      <c r="X340" s="32"/>
      <c r="Y340" s="32"/>
      <c r="Z340" s="32"/>
      <c r="AA340" s="32"/>
      <c r="AB340" s="32"/>
      <c r="AC340" s="32"/>
      <c r="AD340" s="74"/>
      <c r="AT340" s="17" t="s">
        <v>152</v>
      </c>
      <c r="AU340" s="17" t="s">
        <v>150</v>
      </c>
    </row>
    <row r="341" spans="2:65" s="1" customFormat="1" ht="22.5" customHeight="1">
      <c r="B341" s="31"/>
      <c r="C341" s="157" t="s">
        <v>479</v>
      </c>
      <c r="D341" s="157" t="s">
        <v>145</v>
      </c>
      <c r="E341" s="158" t="s">
        <v>480</v>
      </c>
      <c r="F341" s="230" t="s">
        <v>474</v>
      </c>
      <c r="G341" s="230"/>
      <c r="H341" s="230"/>
      <c r="I341" s="230"/>
      <c r="J341" s="159" t="s">
        <v>148</v>
      </c>
      <c r="K341" s="160">
        <v>1</v>
      </c>
      <c r="L341" s="161">
        <v>10230</v>
      </c>
      <c r="M341" s="231">
        <v>1330</v>
      </c>
      <c r="N341" s="231"/>
      <c r="O341" s="231"/>
      <c r="P341" s="231">
        <f>ROUND(V341*K341,2)</f>
        <v>11560</v>
      </c>
      <c r="Q341" s="231"/>
      <c r="R341" s="33"/>
      <c r="T341" s="162" t="s">
        <v>22</v>
      </c>
      <c r="U341" s="40" t="s">
        <v>44</v>
      </c>
      <c r="V341" s="108">
        <f>L341+M341</f>
        <v>11560</v>
      </c>
      <c r="W341" s="108">
        <f>ROUND(L341*K341,2)</f>
        <v>10230</v>
      </c>
      <c r="X341" s="108">
        <f>ROUND(M341*K341,2)</f>
        <v>1330</v>
      </c>
      <c r="Y341" s="163">
        <v>0</v>
      </c>
      <c r="Z341" s="163">
        <f>Y341*K341</f>
        <v>0</v>
      </c>
      <c r="AA341" s="163">
        <v>0</v>
      </c>
      <c r="AB341" s="163">
        <f>AA341*K341</f>
        <v>0</v>
      </c>
      <c r="AC341" s="163">
        <v>0</v>
      </c>
      <c r="AD341" s="164">
        <f>AC341*K341</f>
        <v>0</v>
      </c>
      <c r="AR341" s="17" t="s">
        <v>149</v>
      </c>
      <c r="AT341" s="17" t="s">
        <v>145</v>
      </c>
      <c r="AU341" s="17" t="s">
        <v>150</v>
      </c>
      <c r="AY341" s="17" t="s">
        <v>144</v>
      </c>
      <c r="BE341" s="165">
        <f>IF(U341="základní",P341,0)</f>
        <v>11560</v>
      </c>
      <c r="BF341" s="165">
        <f>IF(U341="snížená",P341,0)</f>
        <v>0</v>
      </c>
      <c r="BG341" s="165">
        <f>IF(U341="zákl. přenesená",P341,0)</f>
        <v>0</v>
      </c>
      <c r="BH341" s="165">
        <f>IF(U341="sníž. přenesená",P341,0)</f>
        <v>0</v>
      </c>
      <c r="BI341" s="165">
        <f>IF(U341="nulová",P341,0)</f>
        <v>0</v>
      </c>
      <c r="BJ341" s="17" t="s">
        <v>24</v>
      </c>
      <c r="BK341" s="165">
        <f>ROUND(V341*K341,2)</f>
        <v>11560</v>
      </c>
      <c r="BL341" s="17" t="s">
        <v>149</v>
      </c>
      <c r="BM341" s="17" t="s">
        <v>479</v>
      </c>
    </row>
    <row r="342" spans="2:65" s="1" customFormat="1" ht="90" customHeight="1">
      <c r="B342" s="31"/>
      <c r="C342" s="32"/>
      <c r="D342" s="32"/>
      <c r="E342" s="32"/>
      <c r="F342" s="232" t="s">
        <v>475</v>
      </c>
      <c r="G342" s="233"/>
      <c r="H342" s="233"/>
      <c r="I342" s="233"/>
      <c r="J342" s="32"/>
      <c r="K342" s="32"/>
      <c r="L342" s="32"/>
      <c r="M342" s="32"/>
      <c r="N342" s="32"/>
      <c r="O342" s="32"/>
      <c r="P342" s="32"/>
      <c r="Q342" s="32"/>
      <c r="R342" s="33"/>
      <c r="T342" s="130"/>
      <c r="U342" s="32"/>
      <c r="V342" s="32"/>
      <c r="W342" s="32"/>
      <c r="X342" s="32"/>
      <c r="Y342" s="32"/>
      <c r="Z342" s="32"/>
      <c r="AA342" s="32"/>
      <c r="AB342" s="32"/>
      <c r="AC342" s="32"/>
      <c r="AD342" s="74"/>
      <c r="AT342" s="17" t="s">
        <v>152</v>
      </c>
      <c r="AU342" s="17" t="s">
        <v>150</v>
      </c>
    </row>
    <row r="343" spans="2:65" s="1" customFormat="1" ht="22.5" customHeight="1">
      <c r="B343" s="31"/>
      <c r="C343" s="157" t="s">
        <v>481</v>
      </c>
      <c r="D343" s="157" t="s">
        <v>145</v>
      </c>
      <c r="E343" s="158" t="s">
        <v>482</v>
      </c>
      <c r="F343" s="230" t="s">
        <v>464</v>
      </c>
      <c r="G343" s="230"/>
      <c r="H343" s="230"/>
      <c r="I343" s="230"/>
      <c r="J343" s="159" t="s">
        <v>148</v>
      </c>
      <c r="K343" s="160">
        <v>1</v>
      </c>
      <c r="L343" s="161">
        <v>20680</v>
      </c>
      <c r="M343" s="231">
        <v>2688</v>
      </c>
      <c r="N343" s="231"/>
      <c r="O343" s="231"/>
      <c r="P343" s="231">
        <f>ROUND(V343*K343,2)</f>
        <v>23368</v>
      </c>
      <c r="Q343" s="231"/>
      <c r="R343" s="33"/>
      <c r="T343" s="162" t="s">
        <v>22</v>
      </c>
      <c r="U343" s="40" t="s">
        <v>44</v>
      </c>
      <c r="V343" s="108">
        <f>L343+M343</f>
        <v>23368</v>
      </c>
      <c r="W343" s="108">
        <f>ROUND(L343*K343,2)</f>
        <v>20680</v>
      </c>
      <c r="X343" s="108">
        <f>ROUND(M343*K343,2)</f>
        <v>2688</v>
      </c>
      <c r="Y343" s="163">
        <v>0</v>
      </c>
      <c r="Z343" s="163">
        <f>Y343*K343</f>
        <v>0</v>
      </c>
      <c r="AA343" s="163">
        <v>0</v>
      </c>
      <c r="AB343" s="163">
        <f>AA343*K343</f>
        <v>0</v>
      </c>
      <c r="AC343" s="163">
        <v>0</v>
      </c>
      <c r="AD343" s="164">
        <f>AC343*K343</f>
        <v>0</v>
      </c>
      <c r="AR343" s="17" t="s">
        <v>149</v>
      </c>
      <c r="AT343" s="17" t="s">
        <v>145</v>
      </c>
      <c r="AU343" s="17" t="s">
        <v>150</v>
      </c>
      <c r="AY343" s="17" t="s">
        <v>144</v>
      </c>
      <c r="BE343" s="165">
        <f>IF(U343="základní",P343,0)</f>
        <v>23368</v>
      </c>
      <c r="BF343" s="165">
        <f>IF(U343="snížená",P343,0)</f>
        <v>0</v>
      </c>
      <c r="BG343" s="165">
        <f>IF(U343="zákl. přenesená",P343,0)</f>
        <v>0</v>
      </c>
      <c r="BH343" s="165">
        <f>IF(U343="sníž. přenesená",P343,0)</f>
        <v>0</v>
      </c>
      <c r="BI343" s="165">
        <f>IF(U343="nulová",P343,0)</f>
        <v>0</v>
      </c>
      <c r="BJ343" s="17" t="s">
        <v>24</v>
      </c>
      <c r="BK343" s="165">
        <f>ROUND(V343*K343,2)</f>
        <v>23368</v>
      </c>
      <c r="BL343" s="17" t="s">
        <v>149</v>
      </c>
      <c r="BM343" s="17" t="s">
        <v>481</v>
      </c>
    </row>
    <row r="344" spans="2:65" s="1" customFormat="1" ht="102" customHeight="1">
      <c r="B344" s="31"/>
      <c r="C344" s="32"/>
      <c r="D344" s="32"/>
      <c r="E344" s="32"/>
      <c r="F344" s="232" t="s">
        <v>478</v>
      </c>
      <c r="G344" s="233"/>
      <c r="H344" s="233"/>
      <c r="I344" s="233"/>
      <c r="J344" s="32"/>
      <c r="K344" s="32"/>
      <c r="L344" s="32"/>
      <c r="M344" s="32"/>
      <c r="N344" s="32"/>
      <c r="O344" s="32"/>
      <c r="P344" s="32"/>
      <c r="Q344" s="32"/>
      <c r="R344" s="33"/>
      <c r="T344" s="130"/>
      <c r="U344" s="32"/>
      <c r="V344" s="32"/>
      <c r="W344" s="32"/>
      <c r="X344" s="32"/>
      <c r="Y344" s="32"/>
      <c r="Z344" s="32"/>
      <c r="AA344" s="32"/>
      <c r="AB344" s="32"/>
      <c r="AC344" s="32"/>
      <c r="AD344" s="74"/>
      <c r="AT344" s="17" t="s">
        <v>152</v>
      </c>
      <c r="AU344" s="17" t="s">
        <v>150</v>
      </c>
    </row>
    <row r="345" spans="2:65" s="1" customFormat="1" ht="22.5" customHeight="1">
      <c r="B345" s="31"/>
      <c r="C345" s="157" t="s">
        <v>483</v>
      </c>
      <c r="D345" s="157" t="s">
        <v>145</v>
      </c>
      <c r="E345" s="158" t="s">
        <v>484</v>
      </c>
      <c r="F345" s="230" t="s">
        <v>474</v>
      </c>
      <c r="G345" s="230"/>
      <c r="H345" s="230"/>
      <c r="I345" s="230"/>
      <c r="J345" s="159" t="s">
        <v>148</v>
      </c>
      <c r="K345" s="160">
        <v>1</v>
      </c>
      <c r="L345" s="161">
        <v>14080</v>
      </c>
      <c r="M345" s="231">
        <v>1830</v>
      </c>
      <c r="N345" s="231"/>
      <c r="O345" s="231"/>
      <c r="P345" s="231">
        <f>ROUND(V345*K345,2)</f>
        <v>15910</v>
      </c>
      <c r="Q345" s="231"/>
      <c r="R345" s="33"/>
      <c r="T345" s="162" t="s">
        <v>22</v>
      </c>
      <c r="U345" s="40" t="s">
        <v>44</v>
      </c>
      <c r="V345" s="108">
        <f>L345+M345</f>
        <v>15910</v>
      </c>
      <c r="W345" s="108">
        <f>ROUND(L345*K345,2)</f>
        <v>14080</v>
      </c>
      <c r="X345" s="108">
        <f>ROUND(M345*K345,2)</f>
        <v>1830</v>
      </c>
      <c r="Y345" s="163">
        <v>0</v>
      </c>
      <c r="Z345" s="163">
        <f>Y345*K345</f>
        <v>0</v>
      </c>
      <c r="AA345" s="163">
        <v>0</v>
      </c>
      <c r="AB345" s="163">
        <f>AA345*K345</f>
        <v>0</v>
      </c>
      <c r="AC345" s="163">
        <v>0</v>
      </c>
      <c r="AD345" s="164">
        <f>AC345*K345</f>
        <v>0</v>
      </c>
      <c r="AR345" s="17" t="s">
        <v>149</v>
      </c>
      <c r="AT345" s="17" t="s">
        <v>145</v>
      </c>
      <c r="AU345" s="17" t="s">
        <v>150</v>
      </c>
      <c r="AY345" s="17" t="s">
        <v>144</v>
      </c>
      <c r="BE345" s="165">
        <f>IF(U345="základní",P345,0)</f>
        <v>15910</v>
      </c>
      <c r="BF345" s="165">
        <f>IF(U345="snížená",P345,0)</f>
        <v>0</v>
      </c>
      <c r="BG345" s="165">
        <f>IF(U345="zákl. přenesená",P345,0)</f>
        <v>0</v>
      </c>
      <c r="BH345" s="165">
        <f>IF(U345="sníž. přenesená",P345,0)</f>
        <v>0</v>
      </c>
      <c r="BI345" s="165">
        <f>IF(U345="nulová",P345,0)</f>
        <v>0</v>
      </c>
      <c r="BJ345" s="17" t="s">
        <v>24</v>
      </c>
      <c r="BK345" s="165">
        <f>ROUND(V345*K345,2)</f>
        <v>15910</v>
      </c>
      <c r="BL345" s="17" t="s">
        <v>149</v>
      </c>
      <c r="BM345" s="17" t="s">
        <v>483</v>
      </c>
    </row>
    <row r="346" spans="2:65" s="1" customFormat="1" ht="90" customHeight="1">
      <c r="B346" s="31"/>
      <c r="C346" s="32"/>
      <c r="D346" s="32"/>
      <c r="E346" s="32"/>
      <c r="F346" s="232" t="s">
        <v>485</v>
      </c>
      <c r="G346" s="233"/>
      <c r="H346" s="233"/>
      <c r="I346" s="233"/>
      <c r="J346" s="32"/>
      <c r="K346" s="32"/>
      <c r="L346" s="32"/>
      <c r="M346" s="32"/>
      <c r="N346" s="32"/>
      <c r="O346" s="32"/>
      <c r="P346" s="32"/>
      <c r="Q346" s="32"/>
      <c r="R346" s="33"/>
      <c r="T346" s="130"/>
      <c r="U346" s="32"/>
      <c r="V346" s="32"/>
      <c r="W346" s="32"/>
      <c r="X346" s="32"/>
      <c r="Y346" s="32"/>
      <c r="Z346" s="32"/>
      <c r="AA346" s="32"/>
      <c r="AB346" s="32"/>
      <c r="AC346" s="32"/>
      <c r="AD346" s="74"/>
      <c r="AT346" s="17" t="s">
        <v>152</v>
      </c>
      <c r="AU346" s="17" t="s">
        <v>150</v>
      </c>
    </row>
    <row r="347" spans="2:65" s="1" customFormat="1" ht="22.5" customHeight="1">
      <c r="B347" s="31"/>
      <c r="C347" s="157" t="s">
        <v>486</v>
      </c>
      <c r="D347" s="157" t="s">
        <v>145</v>
      </c>
      <c r="E347" s="158" t="s">
        <v>487</v>
      </c>
      <c r="F347" s="230" t="s">
        <v>464</v>
      </c>
      <c r="G347" s="230"/>
      <c r="H347" s="230"/>
      <c r="I347" s="230"/>
      <c r="J347" s="159" t="s">
        <v>148</v>
      </c>
      <c r="K347" s="160">
        <v>1</v>
      </c>
      <c r="L347" s="161">
        <v>34980</v>
      </c>
      <c r="M347" s="231">
        <v>3498</v>
      </c>
      <c r="N347" s="231"/>
      <c r="O347" s="231"/>
      <c r="P347" s="231">
        <f>ROUND(V347*K347,2)</f>
        <v>38478</v>
      </c>
      <c r="Q347" s="231"/>
      <c r="R347" s="33"/>
      <c r="T347" s="162" t="s">
        <v>22</v>
      </c>
      <c r="U347" s="40" t="s">
        <v>44</v>
      </c>
      <c r="V347" s="108">
        <f>L347+M347</f>
        <v>38478</v>
      </c>
      <c r="W347" s="108">
        <f>ROUND(L347*K347,2)</f>
        <v>34980</v>
      </c>
      <c r="X347" s="108">
        <f>ROUND(M347*K347,2)</f>
        <v>3498</v>
      </c>
      <c r="Y347" s="163">
        <v>0</v>
      </c>
      <c r="Z347" s="163">
        <f>Y347*K347</f>
        <v>0</v>
      </c>
      <c r="AA347" s="163">
        <v>0</v>
      </c>
      <c r="AB347" s="163">
        <f>AA347*K347</f>
        <v>0</v>
      </c>
      <c r="AC347" s="163">
        <v>0</v>
      </c>
      <c r="AD347" s="164">
        <f>AC347*K347</f>
        <v>0</v>
      </c>
      <c r="AR347" s="17" t="s">
        <v>149</v>
      </c>
      <c r="AT347" s="17" t="s">
        <v>145</v>
      </c>
      <c r="AU347" s="17" t="s">
        <v>150</v>
      </c>
      <c r="AY347" s="17" t="s">
        <v>144</v>
      </c>
      <c r="BE347" s="165">
        <f>IF(U347="základní",P347,0)</f>
        <v>38478</v>
      </c>
      <c r="BF347" s="165">
        <f>IF(U347="snížená",P347,0)</f>
        <v>0</v>
      </c>
      <c r="BG347" s="165">
        <f>IF(U347="zákl. přenesená",P347,0)</f>
        <v>0</v>
      </c>
      <c r="BH347" s="165">
        <f>IF(U347="sníž. přenesená",P347,0)</f>
        <v>0</v>
      </c>
      <c r="BI347" s="165">
        <f>IF(U347="nulová",P347,0)</f>
        <v>0</v>
      </c>
      <c r="BJ347" s="17" t="s">
        <v>24</v>
      </c>
      <c r="BK347" s="165">
        <f>ROUND(V347*K347,2)</f>
        <v>38478</v>
      </c>
      <c r="BL347" s="17" t="s">
        <v>149</v>
      </c>
      <c r="BM347" s="17" t="s">
        <v>486</v>
      </c>
    </row>
    <row r="348" spans="2:65" s="1" customFormat="1" ht="102" customHeight="1">
      <c r="B348" s="31"/>
      <c r="C348" s="32"/>
      <c r="D348" s="32"/>
      <c r="E348" s="32"/>
      <c r="F348" s="232" t="s">
        <v>488</v>
      </c>
      <c r="G348" s="233"/>
      <c r="H348" s="233"/>
      <c r="I348" s="233"/>
      <c r="J348" s="32"/>
      <c r="K348" s="32"/>
      <c r="L348" s="32"/>
      <c r="M348" s="32"/>
      <c r="N348" s="32"/>
      <c r="O348" s="32"/>
      <c r="P348" s="32"/>
      <c r="Q348" s="32"/>
      <c r="R348" s="33"/>
      <c r="T348" s="130"/>
      <c r="U348" s="32"/>
      <c r="V348" s="32"/>
      <c r="W348" s="32"/>
      <c r="X348" s="32"/>
      <c r="Y348" s="32"/>
      <c r="Z348" s="32"/>
      <c r="AA348" s="32"/>
      <c r="AB348" s="32"/>
      <c r="AC348" s="32"/>
      <c r="AD348" s="74"/>
      <c r="AT348" s="17" t="s">
        <v>152</v>
      </c>
      <c r="AU348" s="17" t="s">
        <v>150</v>
      </c>
    </row>
    <row r="349" spans="2:65" s="1" customFormat="1" ht="22.5" customHeight="1">
      <c r="B349" s="31"/>
      <c r="C349" s="157" t="s">
        <v>489</v>
      </c>
      <c r="D349" s="157" t="s">
        <v>145</v>
      </c>
      <c r="E349" s="158" t="s">
        <v>490</v>
      </c>
      <c r="F349" s="230" t="s">
        <v>460</v>
      </c>
      <c r="G349" s="230"/>
      <c r="H349" s="230"/>
      <c r="I349" s="230"/>
      <c r="J349" s="159" t="s">
        <v>148</v>
      </c>
      <c r="K349" s="160">
        <v>1</v>
      </c>
      <c r="L349" s="161">
        <v>32670</v>
      </c>
      <c r="M349" s="231">
        <v>3267</v>
      </c>
      <c r="N349" s="231"/>
      <c r="O349" s="231"/>
      <c r="P349" s="231">
        <f>ROUND(V349*K349,2)</f>
        <v>35937</v>
      </c>
      <c r="Q349" s="231"/>
      <c r="R349" s="33"/>
      <c r="T349" s="162" t="s">
        <v>22</v>
      </c>
      <c r="U349" s="40" t="s">
        <v>44</v>
      </c>
      <c r="V349" s="108">
        <f>L349+M349</f>
        <v>35937</v>
      </c>
      <c r="W349" s="108">
        <f>ROUND(L349*K349,2)</f>
        <v>32670</v>
      </c>
      <c r="X349" s="108">
        <f>ROUND(M349*K349,2)</f>
        <v>3267</v>
      </c>
      <c r="Y349" s="163">
        <v>0</v>
      </c>
      <c r="Z349" s="163">
        <f>Y349*K349</f>
        <v>0</v>
      </c>
      <c r="AA349" s="163">
        <v>0</v>
      </c>
      <c r="AB349" s="163">
        <f>AA349*K349</f>
        <v>0</v>
      </c>
      <c r="AC349" s="163">
        <v>0</v>
      </c>
      <c r="AD349" s="164">
        <f>AC349*K349</f>
        <v>0</v>
      </c>
      <c r="AR349" s="17" t="s">
        <v>149</v>
      </c>
      <c r="AT349" s="17" t="s">
        <v>145</v>
      </c>
      <c r="AU349" s="17" t="s">
        <v>150</v>
      </c>
      <c r="AY349" s="17" t="s">
        <v>144</v>
      </c>
      <c r="BE349" s="165">
        <f>IF(U349="základní",P349,0)</f>
        <v>35937</v>
      </c>
      <c r="BF349" s="165">
        <f>IF(U349="snížená",P349,0)</f>
        <v>0</v>
      </c>
      <c r="BG349" s="165">
        <f>IF(U349="zákl. přenesená",P349,0)</f>
        <v>0</v>
      </c>
      <c r="BH349" s="165">
        <f>IF(U349="sníž. přenesená",P349,0)</f>
        <v>0</v>
      </c>
      <c r="BI349" s="165">
        <f>IF(U349="nulová",P349,0)</f>
        <v>0</v>
      </c>
      <c r="BJ349" s="17" t="s">
        <v>24</v>
      </c>
      <c r="BK349" s="165">
        <f>ROUND(V349*K349,2)</f>
        <v>35937</v>
      </c>
      <c r="BL349" s="17" t="s">
        <v>149</v>
      </c>
      <c r="BM349" s="17" t="s">
        <v>489</v>
      </c>
    </row>
    <row r="350" spans="2:65" s="1" customFormat="1" ht="102" customHeight="1">
      <c r="B350" s="31"/>
      <c r="C350" s="32"/>
      <c r="D350" s="32"/>
      <c r="E350" s="32"/>
      <c r="F350" s="232" t="s">
        <v>461</v>
      </c>
      <c r="G350" s="233"/>
      <c r="H350" s="233"/>
      <c r="I350" s="233"/>
      <c r="J350" s="32"/>
      <c r="K350" s="32"/>
      <c r="L350" s="32"/>
      <c r="M350" s="32"/>
      <c r="N350" s="32"/>
      <c r="O350" s="32"/>
      <c r="P350" s="32"/>
      <c r="Q350" s="32"/>
      <c r="R350" s="33"/>
      <c r="T350" s="130"/>
      <c r="U350" s="32"/>
      <c r="V350" s="32"/>
      <c r="W350" s="32"/>
      <c r="X350" s="32"/>
      <c r="Y350" s="32"/>
      <c r="Z350" s="32"/>
      <c r="AA350" s="32"/>
      <c r="AB350" s="32"/>
      <c r="AC350" s="32"/>
      <c r="AD350" s="74"/>
      <c r="AT350" s="17" t="s">
        <v>152</v>
      </c>
      <c r="AU350" s="17" t="s">
        <v>150</v>
      </c>
    </row>
    <row r="351" spans="2:65" s="1" customFormat="1" ht="22.5" customHeight="1">
      <c r="B351" s="31"/>
      <c r="C351" s="157" t="s">
        <v>491</v>
      </c>
      <c r="D351" s="157" t="s">
        <v>145</v>
      </c>
      <c r="E351" s="158" t="s">
        <v>492</v>
      </c>
      <c r="F351" s="230" t="s">
        <v>464</v>
      </c>
      <c r="G351" s="230"/>
      <c r="H351" s="230"/>
      <c r="I351" s="230"/>
      <c r="J351" s="159" t="s">
        <v>148</v>
      </c>
      <c r="K351" s="160">
        <v>1</v>
      </c>
      <c r="L351" s="161">
        <v>52250</v>
      </c>
      <c r="M351" s="231">
        <v>3658</v>
      </c>
      <c r="N351" s="231"/>
      <c r="O351" s="231"/>
      <c r="P351" s="231">
        <f>ROUND(V351*K351,2)</f>
        <v>55908</v>
      </c>
      <c r="Q351" s="231"/>
      <c r="R351" s="33"/>
      <c r="T351" s="162" t="s">
        <v>22</v>
      </c>
      <c r="U351" s="40" t="s">
        <v>44</v>
      </c>
      <c r="V351" s="108">
        <f>L351+M351</f>
        <v>55908</v>
      </c>
      <c r="W351" s="108">
        <f>ROUND(L351*K351,2)</f>
        <v>52250</v>
      </c>
      <c r="X351" s="108">
        <f>ROUND(M351*K351,2)</f>
        <v>3658</v>
      </c>
      <c r="Y351" s="163">
        <v>0</v>
      </c>
      <c r="Z351" s="163">
        <f>Y351*K351</f>
        <v>0</v>
      </c>
      <c r="AA351" s="163">
        <v>0</v>
      </c>
      <c r="AB351" s="163">
        <f>AA351*K351</f>
        <v>0</v>
      </c>
      <c r="AC351" s="163">
        <v>0</v>
      </c>
      <c r="AD351" s="164">
        <f>AC351*K351</f>
        <v>0</v>
      </c>
      <c r="AR351" s="17" t="s">
        <v>149</v>
      </c>
      <c r="AT351" s="17" t="s">
        <v>145</v>
      </c>
      <c r="AU351" s="17" t="s">
        <v>150</v>
      </c>
      <c r="AY351" s="17" t="s">
        <v>144</v>
      </c>
      <c r="BE351" s="165">
        <f>IF(U351="základní",P351,0)</f>
        <v>55908</v>
      </c>
      <c r="BF351" s="165">
        <f>IF(U351="snížená",P351,0)</f>
        <v>0</v>
      </c>
      <c r="BG351" s="165">
        <f>IF(U351="zákl. přenesená",P351,0)</f>
        <v>0</v>
      </c>
      <c r="BH351" s="165">
        <f>IF(U351="sníž. přenesená",P351,0)</f>
        <v>0</v>
      </c>
      <c r="BI351" s="165">
        <f>IF(U351="nulová",P351,0)</f>
        <v>0</v>
      </c>
      <c r="BJ351" s="17" t="s">
        <v>24</v>
      </c>
      <c r="BK351" s="165">
        <f>ROUND(V351*K351,2)</f>
        <v>55908</v>
      </c>
      <c r="BL351" s="17" t="s">
        <v>149</v>
      </c>
      <c r="BM351" s="17" t="s">
        <v>491</v>
      </c>
    </row>
    <row r="352" spans="2:65" s="1" customFormat="1" ht="102" customHeight="1">
      <c r="B352" s="31"/>
      <c r="C352" s="32"/>
      <c r="D352" s="32"/>
      <c r="E352" s="32"/>
      <c r="F352" s="232" t="s">
        <v>465</v>
      </c>
      <c r="G352" s="233"/>
      <c r="H352" s="233"/>
      <c r="I352" s="233"/>
      <c r="J352" s="32"/>
      <c r="K352" s="32"/>
      <c r="L352" s="32"/>
      <c r="M352" s="32"/>
      <c r="N352" s="32"/>
      <c r="O352" s="32"/>
      <c r="P352" s="32"/>
      <c r="Q352" s="32"/>
      <c r="R352" s="33"/>
      <c r="T352" s="130"/>
      <c r="U352" s="32"/>
      <c r="V352" s="32"/>
      <c r="W352" s="32"/>
      <c r="X352" s="32"/>
      <c r="Y352" s="32"/>
      <c r="Z352" s="32"/>
      <c r="AA352" s="32"/>
      <c r="AB352" s="32"/>
      <c r="AC352" s="32"/>
      <c r="AD352" s="74"/>
      <c r="AT352" s="17" t="s">
        <v>152</v>
      </c>
      <c r="AU352" s="17" t="s">
        <v>150</v>
      </c>
    </row>
    <row r="353" spans="2:65" s="1" customFormat="1" ht="22.5" customHeight="1">
      <c r="B353" s="31"/>
      <c r="C353" s="157" t="s">
        <v>493</v>
      </c>
      <c r="D353" s="157" t="s">
        <v>145</v>
      </c>
      <c r="E353" s="158" t="s">
        <v>494</v>
      </c>
      <c r="F353" s="230" t="s">
        <v>474</v>
      </c>
      <c r="G353" s="230"/>
      <c r="H353" s="230"/>
      <c r="I353" s="230"/>
      <c r="J353" s="159" t="s">
        <v>148</v>
      </c>
      <c r="K353" s="160">
        <v>1</v>
      </c>
      <c r="L353" s="161">
        <v>14020</v>
      </c>
      <c r="M353" s="231">
        <v>1822</v>
      </c>
      <c r="N353" s="231"/>
      <c r="O353" s="231"/>
      <c r="P353" s="231">
        <f>ROUND(V353*K353,2)</f>
        <v>15842</v>
      </c>
      <c r="Q353" s="231"/>
      <c r="R353" s="33"/>
      <c r="T353" s="162" t="s">
        <v>22</v>
      </c>
      <c r="U353" s="40" t="s">
        <v>44</v>
      </c>
      <c r="V353" s="108">
        <f>L353+M353</f>
        <v>15842</v>
      </c>
      <c r="W353" s="108">
        <f>ROUND(L353*K353,2)</f>
        <v>14020</v>
      </c>
      <c r="X353" s="108">
        <f>ROUND(M353*K353,2)</f>
        <v>1822</v>
      </c>
      <c r="Y353" s="163">
        <v>0</v>
      </c>
      <c r="Z353" s="163">
        <f>Y353*K353</f>
        <v>0</v>
      </c>
      <c r="AA353" s="163">
        <v>0</v>
      </c>
      <c r="AB353" s="163">
        <f>AA353*K353</f>
        <v>0</v>
      </c>
      <c r="AC353" s="163">
        <v>0</v>
      </c>
      <c r="AD353" s="164">
        <f>AC353*K353</f>
        <v>0</v>
      </c>
      <c r="AR353" s="17" t="s">
        <v>149</v>
      </c>
      <c r="AT353" s="17" t="s">
        <v>145</v>
      </c>
      <c r="AU353" s="17" t="s">
        <v>150</v>
      </c>
      <c r="AY353" s="17" t="s">
        <v>144</v>
      </c>
      <c r="BE353" s="165">
        <f>IF(U353="základní",P353,0)</f>
        <v>15842</v>
      </c>
      <c r="BF353" s="165">
        <f>IF(U353="snížená",P353,0)</f>
        <v>0</v>
      </c>
      <c r="BG353" s="165">
        <f>IF(U353="zákl. přenesená",P353,0)</f>
        <v>0</v>
      </c>
      <c r="BH353" s="165">
        <f>IF(U353="sníž. přenesená",P353,0)</f>
        <v>0</v>
      </c>
      <c r="BI353" s="165">
        <f>IF(U353="nulová",P353,0)</f>
        <v>0</v>
      </c>
      <c r="BJ353" s="17" t="s">
        <v>24</v>
      </c>
      <c r="BK353" s="165">
        <f>ROUND(V353*K353,2)</f>
        <v>15842</v>
      </c>
      <c r="BL353" s="17" t="s">
        <v>149</v>
      </c>
      <c r="BM353" s="17" t="s">
        <v>493</v>
      </c>
    </row>
    <row r="354" spans="2:65" s="1" customFormat="1" ht="90" customHeight="1">
      <c r="B354" s="31"/>
      <c r="C354" s="32"/>
      <c r="D354" s="32"/>
      <c r="E354" s="32"/>
      <c r="F354" s="232" t="s">
        <v>495</v>
      </c>
      <c r="G354" s="233"/>
      <c r="H354" s="233"/>
      <c r="I354" s="233"/>
      <c r="J354" s="32"/>
      <c r="K354" s="32"/>
      <c r="L354" s="32"/>
      <c r="M354" s="32"/>
      <c r="N354" s="32"/>
      <c r="O354" s="32"/>
      <c r="P354" s="32"/>
      <c r="Q354" s="32"/>
      <c r="R354" s="33"/>
      <c r="T354" s="130"/>
      <c r="U354" s="32"/>
      <c r="V354" s="32"/>
      <c r="W354" s="32"/>
      <c r="X354" s="32"/>
      <c r="Y354" s="32"/>
      <c r="Z354" s="32"/>
      <c r="AA354" s="32"/>
      <c r="AB354" s="32"/>
      <c r="AC354" s="32"/>
      <c r="AD354" s="74"/>
      <c r="AT354" s="17" t="s">
        <v>152</v>
      </c>
      <c r="AU354" s="17" t="s">
        <v>150</v>
      </c>
    </row>
    <row r="355" spans="2:65" s="1" customFormat="1" ht="22.5" customHeight="1">
      <c r="B355" s="31"/>
      <c r="C355" s="157" t="s">
        <v>496</v>
      </c>
      <c r="D355" s="157" t="s">
        <v>145</v>
      </c>
      <c r="E355" s="158" t="s">
        <v>497</v>
      </c>
      <c r="F355" s="230" t="s">
        <v>464</v>
      </c>
      <c r="G355" s="230"/>
      <c r="H355" s="230"/>
      <c r="I355" s="230"/>
      <c r="J355" s="159" t="s">
        <v>148</v>
      </c>
      <c r="K355" s="160">
        <v>1</v>
      </c>
      <c r="L355" s="161">
        <v>32940</v>
      </c>
      <c r="M355" s="231">
        <v>3294</v>
      </c>
      <c r="N355" s="231"/>
      <c r="O355" s="231"/>
      <c r="P355" s="231">
        <f>ROUND(V355*K355,2)</f>
        <v>36234</v>
      </c>
      <c r="Q355" s="231"/>
      <c r="R355" s="33"/>
      <c r="T355" s="162" t="s">
        <v>22</v>
      </c>
      <c r="U355" s="40" t="s">
        <v>44</v>
      </c>
      <c r="V355" s="108">
        <f>L355+M355</f>
        <v>36234</v>
      </c>
      <c r="W355" s="108">
        <f>ROUND(L355*K355,2)</f>
        <v>32940</v>
      </c>
      <c r="X355" s="108">
        <f>ROUND(M355*K355,2)</f>
        <v>3294</v>
      </c>
      <c r="Y355" s="163">
        <v>0</v>
      </c>
      <c r="Z355" s="163">
        <f>Y355*K355</f>
        <v>0</v>
      </c>
      <c r="AA355" s="163">
        <v>0</v>
      </c>
      <c r="AB355" s="163">
        <f>AA355*K355</f>
        <v>0</v>
      </c>
      <c r="AC355" s="163">
        <v>0</v>
      </c>
      <c r="AD355" s="164">
        <f>AC355*K355</f>
        <v>0</v>
      </c>
      <c r="AR355" s="17" t="s">
        <v>149</v>
      </c>
      <c r="AT355" s="17" t="s">
        <v>145</v>
      </c>
      <c r="AU355" s="17" t="s">
        <v>150</v>
      </c>
      <c r="AY355" s="17" t="s">
        <v>144</v>
      </c>
      <c r="BE355" s="165">
        <f>IF(U355="základní",P355,0)</f>
        <v>36234</v>
      </c>
      <c r="BF355" s="165">
        <f>IF(U355="snížená",P355,0)</f>
        <v>0</v>
      </c>
      <c r="BG355" s="165">
        <f>IF(U355="zákl. přenesená",P355,0)</f>
        <v>0</v>
      </c>
      <c r="BH355" s="165">
        <f>IF(U355="sníž. přenesená",P355,0)</f>
        <v>0</v>
      </c>
      <c r="BI355" s="165">
        <f>IF(U355="nulová",P355,0)</f>
        <v>0</v>
      </c>
      <c r="BJ355" s="17" t="s">
        <v>24</v>
      </c>
      <c r="BK355" s="165">
        <f>ROUND(V355*K355,2)</f>
        <v>36234</v>
      </c>
      <c r="BL355" s="17" t="s">
        <v>149</v>
      </c>
      <c r="BM355" s="17" t="s">
        <v>496</v>
      </c>
    </row>
    <row r="356" spans="2:65" s="1" customFormat="1" ht="102" customHeight="1">
      <c r="B356" s="31"/>
      <c r="C356" s="32"/>
      <c r="D356" s="32"/>
      <c r="E356" s="32"/>
      <c r="F356" s="232" t="s">
        <v>498</v>
      </c>
      <c r="G356" s="233"/>
      <c r="H356" s="233"/>
      <c r="I356" s="233"/>
      <c r="J356" s="32"/>
      <c r="K356" s="32"/>
      <c r="L356" s="32"/>
      <c r="M356" s="32"/>
      <c r="N356" s="32"/>
      <c r="O356" s="32"/>
      <c r="P356" s="32"/>
      <c r="Q356" s="32"/>
      <c r="R356" s="33"/>
      <c r="T356" s="130"/>
      <c r="U356" s="32"/>
      <c r="V356" s="32"/>
      <c r="W356" s="32"/>
      <c r="X356" s="32"/>
      <c r="Y356" s="32"/>
      <c r="Z356" s="32"/>
      <c r="AA356" s="32"/>
      <c r="AB356" s="32"/>
      <c r="AC356" s="32"/>
      <c r="AD356" s="74"/>
      <c r="AT356" s="17" t="s">
        <v>152</v>
      </c>
      <c r="AU356" s="17" t="s">
        <v>150</v>
      </c>
    </row>
    <row r="357" spans="2:65" s="1" customFormat="1" ht="31.5" customHeight="1">
      <c r="B357" s="31"/>
      <c r="C357" s="157" t="s">
        <v>499</v>
      </c>
      <c r="D357" s="157" t="s">
        <v>145</v>
      </c>
      <c r="E357" s="158" t="s">
        <v>500</v>
      </c>
      <c r="F357" s="230" t="s">
        <v>501</v>
      </c>
      <c r="G357" s="230"/>
      <c r="H357" s="230"/>
      <c r="I357" s="230"/>
      <c r="J357" s="159" t="s">
        <v>148</v>
      </c>
      <c r="K357" s="160">
        <v>7</v>
      </c>
      <c r="L357" s="161">
        <v>2420</v>
      </c>
      <c r="M357" s="231">
        <v>387</v>
      </c>
      <c r="N357" s="231"/>
      <c r="O357" s="231"/>
      <c r="P357" s="231">
        <f>ROUND(V357*K357,2)</f>
        <v>19649</v>
      </c>
      <c r="Q357" s="231"/>
      <c r="R357" s="33"/>
      <c r="T357" s="162" t="s">
        <v>22</v>
      </c>
      <c r="U357" s="40" t="s">
        <v>44</v>
      </c>
      <c r="V357" s="108">
        <f>L357+M357</f>
        <v>2807</v>
      </c>
      <c r="W357" s="108">
        <f>ROUND(L357*K357,2)</f>
        <v>16940</v>
      </c>
      <c r="X357" s="108">
        <f>ROUND(M357*K357,2)</f>
        <v>2709</v>
      </c>
      <c r="Y357" s="163">
        <v>0</v>
      </c>
      <c r="Z357" s="163">
        <f>Y357*K357</f>
        <v>0</v>
      </c>
      <c r="AA357" s="163">
        <v>0</v>
      </c>
      <c r="AB357" s="163">
        <f>AA357*K357</f>
        <v>0</v>
      </c>
      <c r="AC357" s="163">
        <v>0</v>
      </c>
      <c r="AD357" s="164">
        <f>AC357*K357</f>
        <v>0</v>
      </c>
      <c r="AR357" s="17" t="s">
        <v>149</v>
      </c>
      <c r="AT357" s="17" t="s">
        <v>145</v>
      </c>
      <c r="AU357" s="17" t="s">
        <v>150</v>
      </c>
      <c r="AY357" s="17" t="s">
        <v>144</v>
      </c>
      <c r="BE357" s="165">
        <f>IF(U357="základní",P357,0)</f>
        <v>19649</v>
      </c>
      <c r="BF357" s="165">
        <f>IF(U357="snížená",P357,0)</f>
        <v>0</v>
      </c>
      <c r="BG357" s="165">
        <f>IF(U357="zákl. přenesená",P357,0)</f>
        <v>0</v>
      </c>
      <c r="BH357" s="165">
        <f>IF(U357="sníž. přenesená",P357,0)</f>
        <v>0</v>
      </c>
      <c r="BI357" s="165">
        <f>IF(U357="nulová",P357,0)</f>
        <v>0</v>
      </c>
      <c r="BJ357" s="17" t="s">
        <v>24</v>
      </c>
      <c r="BK357" s="165">
        <f>ROUND(V357*K357,2)</f>
        <v>19649</v>
      </c>
      <c r="BL357" s="17" t="s">
        <v>149</v>
      </c>
      <c r="BM357" s="17" t="s">
        <v>499</v>
      </c>
    </row>
    <row r="358" spans="2:65" s="1" customFormat="1" ht="42" customHeight="1">
      <c r="B358" s="31"/>
      <c r="C358" s="32"/>
      <c r="D358" s="32"/>
      <c r="E358" s="32"/>
      <c r="F358" s="232" t="s">
        <v>502</v>
      </c>
      <c r="G358" s="233"/>
      <c r="H358" s="233"/>
      <c r="I358" s="233"/>
      <c r="J358" s="32"/>
      <c r="K358" s="32"/>
      <c r="L358" s="32"/>
      <c r="M358" s="32"/>
      <c r="N358" s="32"/>
      <c r="O358" s="32"/>
      <c r="P358" s="32"/>
      <c r="Q358" s="32"/>
      <c r="R358" s="33"/>
      <c r="T358" s="130"/>
      <c r="U358" s="32"/>
      <c r="V358" s="32"/>
      <c r="W358" s="32"/>
      <c r="X358" s="32"/>
      <c r="Y358" s="32"/>
      <c r="Z358" s="32"/>
      <c r="AA358" s="32"/>
      <c r="AB358" s="32"/>
      <c r="AC358" s="32"/>
      <c r="AD358" s="74"/>
      <c r="AT358" s="17" t="s">
        <v>152</v>
      </c>
      <c r="AU358" s="17" t="s">
        <v>150</v>
      </c>
    </row>
    <row r="359" spans="2:65" s="1" customFormat="1" ht="44.25" customHeight="1">
      <c r="B359" s="31"/>
      <c r="C359" s="157" t="s">
        <v>503</v>
      </c>
      <c r="D359" s="157" t="s">
        <v>145</v>
      </c>
      <c r="E359" s="158" t="s">
        <v>504</v>
      </c>
      <c r="F359" s="230" t="s">
        <v>505</v>
      </c>
      <c r="G359" s="230"/>
      <c r="H359" s="230"/>
      <c r="I359" s="230"/>
      <c r="J359" s="159" t="s">
        <v>148</v>
      </c>
      <c r="K359" s="160">
        <v>2</v>
      </c>
      <c r="L359" s="161">
        <v>462</v>
      </c>
      <c r="M359" s="231">
        <v>102</v>
      </c>
      <c r="N359" s="231"/>
      <c r="O359" s="231"/>
      <c r="P359" s="231">
        <f>ROUND(V359*K359,2)</f>
        <v>1128</v>
      </c>
      <c r="Q359" s="231"/>
      <c r="R359" s="33"/>
      <c r="T359" s="162" t="s">
        <v>22</v>
      </c>
      <c r="U359" s="40" t="s">
        <v>44</v>
      </c>
      <c r="V359" s="108">
        <f>L359+M359</f>
        <v>564</v>
      </c>
      <c r="W359" s="108">
        <f>ROUND(L359*K359,2)</f>
        <v>924</v>
      </c>
      <c r="X359" s="108">
        <f>ROUND(M359*K359,2)</f>
        <v>204</v>
      </c>
      <c r="Y359" s="163">
        <v>0</v>
      </c>
      <c r="Z359" s="163">
        <f>Y359*K359</f>
        <v>0</v>
      </c>
      <c r="AA359" s="163">
        <v>0</v>
      </c>
      <c r="AB359" s="163">
        <f>AA359*K359</f>
        <v>0</v>
      </c>
      <c r="AC359" s="163">
        <v>0</v>
      </c>
      <c r="AD359" s="164">
        <f>AC359*K359</f>
        <v>0</v>
      </c>
      <c r="AR359" s="17" t="s">
        <v>149</v>
      </c>
      <c r="AT359" s="17" t="s">
        <v>145</v>
      </c>
      <c r="AU359" s="17" t="s">
        <v>150</v>
      </c>
      <c r="AY359" s="17" t="s">
        <v>144</v>
      </c>
      <c r="BE359" s="165">
        <f>IF(U359="základní",P359,0)</f>
        <v>1128</v>
      </c>
      <c r="BF359" s="165">
        <f>IF(U359="snížená",P359,0)</f>
        <v>0</v>
      </c>
      <c r="BG359" s="165">
        <f>IF(U359="zákl. přenesená",P359,0)</f>
        <v>0</v>
      </c>
      <c r="BH359" s="165">
        <f>IF(U359="sníž. přenesená",P359,0)</f>
        <v>0</v>
      </c>
      <c r="BI359" s="165">
        <f>IF(U359="nulová",P359,0)</f>
        <v>0</v>
      </c>
      <c r="BJ359" s="17" t="s">
        <v>24</v>
      </c>
      <c r="BK359" s="165">
        <f>ROUND(V359*K359,2)</f>
        <v>1128</v>
      </c>
      <c r="BL359" s="17" t="s">
        <v>149</v>
      </c>
      <c r="BM359" s="17" t="s">
        <v>503</v>
      </c>
    </row>
    <row r="360" spans="2:65" s="1" customFormat="1" ht="54" customHeight="1">
      <c r="B360" s="31"/>
      <c r="C360" s="32"/>
      <c r="D360" s="32"/>
      <c r="E360" s="32"/>
      <c r="F360" s="232" t="s">
        <v>506</v>
      </c>
      <c r="G360" s="233"/>
      <c r="H360" s="233"/>
      <c r="I360" s="233"/>
      <c r="J360" s="32"/>
      <c r="K360" s="32"/>
      <c r="L360" s="32"/>
      <c r="M360" s="32"/>
      <c r="N360" s="32"/>
      <c r="O360" s="32"/>
      <c r="P360" s="32"/>
      <c r="Q360" s="32"/>
      <c r="R360" s="33"/>
      <c r="T360" s="130"/>
      <c r="U360" s="32"/>
      <c r="V360" s="32"/>
      <c r="W360" s="32"/>
      <c r="X360" s="32"/>
      <c r="Y360" s="32"/>
      <c r="Z360" s="32"/>
      <c r="AA360" s="32"/>
      <c r="AB360" s="32"/>
      <c r="AC360" s="32"/>
      <c r="AD360" s="74"/>
      <c r="AT360" s="17" t="s">
        <v>152</v>
      </c>
      <c r="AU360" s="17" t="s">
        <v>150</v>
      </c>
    </row>
    <row r="361" spans="2:65" s="1" customFormat="1" ht="31.5" customHeight="1">
      <c r="B361" s="31"/>
      <c r="C361" s="157" t="s">
        <v>507</v>
      </c>
      <c r="D361" s="157" t="s">
        <v>145</v>
      </c>
      <c r="E361" s="158" t="s">
        <v>508</v>
      </c>
      <c r="F361" s="230" t="s">
        <v>509</v>
      </c>
      <c r="G361" s="230"/>
      <c r="H361" s="230"/>
      <c r="I361" s="230"/>
      <c r="J361" s="159" t="s">
        <v>197</v>
      </c>
      <c r="K361" s="160">
        <v>150</v>
      </c>
      <c r="L361" s="161">
        <v>1045</v>
      </c>
      <c r="M361" s="231">
        <v>199</v>
      </c>
      <c r="N361" s="231"/>
      <c r="O361" s="231"/>
      <c r="P361" s="231">
        <f>ROUND(V361*K361,2)</f>
        <v>186600</v>
      </c>
      <c r="Q361" s="231"/>
      <c r="R361" s="33"/>
      <c r="T361" s="162" t="s">
        <v>22</v>
      </c>
      <c r="U361" s="40" t="s">
        <v>44</v>
      </c>
      <c r="V361" s="108">
        <f>L361+M361</f>
        <v>1244</v>
      </c>
      <c r="W361" s="108">
        <f>ROUND(L361*K361,2)</f>
        <v>156750</v>
      </c>
      <c r="X361" s="108">
        <f>ROUND(M361*K361,2)</f>
        <v>29850</v>
      </c>
      <c r="Y361" s="163">
        <v>0</v>
      </c>
      <c r="Z361" s="163">
        <f>Y361*K361</f>
        <v>0</v>
      </c>
      <c r="AA361" s="163">
        <v>0</v>
      </c>
      <c r="AB361" s="163">
        <f>AA361*K361</f>
        <v>0</v>
      </c>
      <c r="AC361" s="163">
        <v>0</v>
      </c>
      <c r="AD361" s="164">
        <f>AC361*K361</f>
        <v>0</v>
      </c>
      <c r="AR361" s="17" t="s">
        <v>149</v>
      </c>
      <c r="AT361" s="17" t="s">
        <v>145</v>
      </c>
      <c r="AU361" s="17" t="s">
        <v>150</v>
      </c>
      <c r="AY361" s="17" t="s">
        <v>144</v>
      </c>
      <c r="BE361" s="165">
        <f>IF(U361="základní",P361,0)</f>
        <v>186600</v>
      </c>
      <c r="BF361" s="165">
        <f>IF(U361="snížená",P361,0)</f>
        <v>0</v>
      </c>
      <c r="BG361" s="165">
        <f>IF(U361="zákl. přenesená",P361,0)</f>
        <v>0</v>
      </c>
      <c r="BH361" s="165">
        <f>IF(U361="sníž. přenesená",P361,0)</f>
        <v>0</v>
      </c>
      <c r="BI361" s="165">
        <f>IF(U361="nulová",P361,0)</f>
        <v>0</v>
      </c>
      <c r="BJ361" s="17" t="s">
        <v>24</v>
      </c>
      <c r="BK361" s="165">
        <f>ROUND(V361*K361,2)</f>
        <v>186600</v>
      </c>
      <c r="BL361" s="17" t="s">
        <v>149</v>
      </c>
      <c r="BM361" s="17" t="s">
        <v>507</v>
      </c>
    </row>
    <row r="362" spans="2:65" s="1" customFormat="1" ht="66" customHeight="1">
      <c r="B362" s="31"/>
      <c r="C362" s="32"/>
      <c r="D362" s="32"/>
      <c r="E362" s="32"/>
      <c r="F362" s="232" t="s">
        <v>510</v>
      </c>
      <c r="G362" s="233"/>
      <c r="H362" s="233"/>
      <c r="I362" s="233"/>
      <c r="J362" s="32"/>
      <c r="K362" s="32"/>
      <c r="L362" s="32"/>
      <c r="M362" s="32"/>
      <c r="N362" s="32"/>
      <c r="O362" s="32"/>
      <c r="P362" s="32"/>
      <c r="Q362" s="32"/>
      <c r="R362" s="33"/>
      <c r="T362" s="130"/>
      <c r="U362" s="32"/>
      <c r="V362" s="32"/>
      <c r="W362" s="32"/>
      <c r="X362" s="32"/>
      <c r="Y362" s="32"/>
      <c r="Z362" s="32"/>
      <c r="AA362" s="32"/>
      <c r="AB362" s="32"/>
      <c r="AC362" s="32"/>
      <c r="AD362" s="74"/>
      <c r="AT362" s="17" t="s">
        <v>152</v>
      </c>
      <c r="AU362" s="17" t="s">
        <v>150</v>
      </c>
    </row>
    <row r="363" spans="2:65" s="1" customFormat="1" ht="31.5" customHeight="1">
      <c r="B363" s="31"/>
      <c r="C363" s="157" t="s">
        <v>511</v>
      </c>
      <c r="D363" s="157" t="s">
        <v>145</v>
      </c>
      <c r="E363" s="158" t="s">
        <v>512</v>
      </c>
      <c r="F363" s="230" t="s">
        <v>206</v>
      </c>
      <c r="G363" s="230"/>
      <c r="H363" s="230"/>
      <c r="I363" s="230"/>
      <c r="J363" s="159" t="s">
        <v>207</v>
      </c>
      <c r="K363" s="160">
        <v>50</v>
      </c>
      <c r="L363" s="161">
        <v>116</v>
      </c>
      <c r="M363" s="231">
        <v>25</v>
      </c>
      <c r="N363" s="231"/>
      <c r="O363" s="231"/>
      <c r="P363" s="231">
        <f>ROUND(V363*K363,2)</f>
        <v>7050</v>
      </c>
      <c r="Q363" s="231"/>
      <c r="R363" s="33"/>
      <c r="T363" s="162" t="s">
        <v>22</v>
      </c>
      <c r="U363" s="40" t="s">
        <v>44</v>
      </c>
      <c r="V363" s="108">
        <f>L363+M363</f>
        <v>141</v>
      </c>
      <c r="W363" s="108">
        <f>ROUND(L363*K363,2)</f>
        <v>5800</v>
      </c>
      <c r="X363" s="108">
        <f>ROUND(M363*K363,2)</f>
        <v>1250</v>
      </c>
      <c r="Y363" s="163">
        <v>0</v>
      </c>
      <c r="Z363" s="163">
        <f>Y363*K363</f>
        <v>0</v>
      </c>
      <c r="AA363" s="163">
        <v>0</v>
      </c>
      <c r="AB363" s="163">
        <f>AA363*K363</f>
        <v>0</v>
      </c>
      <c r="AC363" s="163">
        <v>0</v>
      </c>
      <c r="AD363" s="164">
        <f>AC363*K363</f>
        <v>0</v>
      </c>
      <c r="AR363" s="17" t="s">
        <v>149</v>
      </c>
      <c r="AT363" s="17" t="s">
        <v>145</v>
      </c>
      <c r="AU363" s="17" t="s">
        <v>150</v>
      </c>
      <c r="AY363" s="17" t="s">
        <v>144</v>
      </c>
      <c r="BE363" s="165">
        <f>IF(U363="základní",P363,0)</f>
        <v>7050</v>
      </c>
      <c r="BF363" s="165">
        <f>IF(U363="snížená",P363,0)</f>
        <v>0</v>
      </c>
      <c r="BG363" s="165">
        <f>IF(U363="zákl. přenesená",P363,0)</f>
        <v>0</v>
      </c>
      <c r="BH363" s="165">
        <f>IF(U363="sníž. přenesená",P363,0)</f>
        <v>0</v>
      </c>
      <c r="BI363" s="165">
        <f>IF(U363="nulová",P363,0)</f>
        <v>0</v>
      </c>
      <c r="BJ363" s="17" t="s">
        <v>24</v>
      </c>
      <c r="BK363" s="165">
        <f>ROUND(V363*K363,2)</f>
        <v>7050</v>
      </c>
      <c r="BL363" s="17" t="s">
        <v>149</v>
      </c>
      <c r="BM363" s="17" t="s">
        <v>511</v>
      </c>
    </row>
    <row r="364" spans="2:65" s="1" customFormat="1" ht="54" customHeight="1">
      <c r="B364" s="31"/>
      <c r="C364" s="32"/>
      <c r="D364" s="32"/>
      <c r="E364" s="32"/>
      <c r="F364" s="232" t="s">
        <v>208</v>
      </c>
      <c r="G364" s="233"/>
      <c r="H364" s="233"/>
      <c r="I364" s="233"/>
      <c r="J364" s="32"/>
      <c r="K364" s="32"/>
      <c r="L364" s="32"/>
      <c r="M364" s="32"/>
      <c r="N364" s="32"/>
      <c r="O364" s="32"/>
      <c r="P364" s="32"/>
      <c r="Q364" s="32"/>
      <c r="R364" s="33"/>
      <c r="T364" s="130"/>
      <c r="U364" s="32"/>
      <c r="V364" s="32"/>
      <c r="W364" s="32"/>
      <c r="X364" s="32"/>
      <c r="Y364" s="32"/>
      <c r="Z364" s="32"/>
      <c r="AA364" s="32"/>
      <c r="AB364" s="32"/>
      <c r="AC364" s="32"/>
      <c r="AD364" s="74"/>
      <c r="AT364" s="17" t="s">
        <v>152</v>
      </c>
      <c r="AU364" s="17" t="s">
        <v>150</v>
      </c>
    </row>
    <row r="365" spans="2:65" s="9" customFormat="1" ht="22.35" customHeight="1">
      <c r="B365" s="145"/>
      <c r="C365" s="146"/>
      <c r="D365" s="156" t="s">
        <v>119</v>
      </c>
      <c r="E365" s="156"/>
      <c r="F365" s="156"/>
      <c r="G365" s="156"/>
      <c r="H365" s="156"/>
      <c r="I365" s="156"/>
      <c r="J365" s="156"/>
      <c r="K365" s="156"/>
      <c r="L365" s="156"/>
      <c r="M365" s="239">
        <f>BK365</f>
        <v>95191</v>
      </c>
      <c r="N365" s="240"/>
      <c r="O365" s="240"/>
      <c r="P365" s="240"/>
      <c r="Q365" s="240"/>
      <c r="R365" s="148"/>
      <c r="T365" s="149"/>
      <c r="U365" s="146"/>
      <c r="V365" s="146"/>
      <c r="W365" s="150">
        <f>SUM(W366:W403)</f>
        <v>79583</v>
      </c>
      <c r="X365" s="150">
        <f>SUM(X366:X403)</f>
        <v>15608</v>
      </c>
      <c r="Y365" s="146"/>
      <c r="Z365" s="151">
        <f>SUM(Z366:Z403)</f>
        <v>0</v>
      </c>
      <c r="AA365" s="146"/>
      <c r="AB365" s="151">
        <f>SUM(AB366:AB403)</f>
        <v>0</v>
      </c>
      <c r="AC365" s="146"/>
      <c r="AD365" s="152">
        <f>SUM(AD366:AD403)</f>
        <v>0</v>
      </c>
      <c r="AR365" s="153" t="s">
        <v>24</v>
      </c>
      <c r="AT365" s="154" t="s">
        <v>80</v>
      </c>
      <c r="AU365" s="154" t="s">
        <v>99</v>
      </c>
      <c r="AY365" s="153" t="s">
        <v>144</v>
      </c>
      <c r="BK365" s="155">
        <f>SUM(BK366:BK403)</f>
        <v>95191</v>
      </c>
    </row>
    <row r="366" spans="2:65" s="1" customFormat="1" ht="31.5" customHeight="1">
      <c r="B366" s="31"/>
      <c r="C366" s="157" t="s">
        <v>513</v>
      </c>
      <c r="D366" s="157" t="s">
        <v>145</v>
      </c>
      <c r="E366" s="158" t="s">
        <v>514</v>
      </c>
      <c r="F366" s="230" t="s">
        <v>515</v>
      </c>
      <c r="G366" s="230"/>
      <c r="H366" s="230"/>
      <c r="I366" s="230"/>
      <c r="J366" s="159" t="s">
        <v>148</v>
      </c>
      <c r="K366" s="160">
        <v>1</v>
      </c>
      <c r="L366" s="161">
        <v>5280</v>
      </c>
      <c r="M366" s="231">
        <v>686</v>
      </c>
      <c r="N366" s="231"/>
      <c r="O366" s="231"/>
      <c r="P366" s="231">
        <f>ROUND(V366*K366,2)</f>
        <v>5966</v>
      </c>
      <c r="Q366" s="231"/>
      <c r="R366" s="33"/>
      <c r="T366" s="162" t="s">
        <v>22</v>
      </c>
      <c r="U366" s="40" t="s">
        <v>44</v>
      </c>
      <c r="V366" s="108">
        <f>L366+M366</f>
        <v>5966</v>
      </c>
      <c r="W366" s="108">
        <f>ROUND(L366*K366,2)</f>
        <v>5280</v>
      </c>
      <c r="X366" s="108">
        <f>ROUND(M366*K366,2)</f>
        <v>686</v>
      </c>
      <c r="Y366" s="163">
        <v>0</v>
      </c>
      <c r="Z366" s="163">
        <f>Y366*K366</f>
        <v>0</v>
      </c>
      <c r="AA366" s="163">
        <v>0</v>
      </c>
      <c r="AB366" s="163">
        <f>AA366*K366</f>
        <v>0</v>
      </c>
      <c r="AC366" s="163">
        <v>0</v>
      </c>
      <c r="AD366" s="164">
        <f>AC366*K366</f>
        <v>0</v>
      </c>
      <c r="AR366" s="17" t="s">
        <v>149</v>
      </c>
      <c r="AT366" s="17" t="s">
        <v>145</v>
      </c>
      <c r="AU366" s="17" t="s">
        <v>150</v>
      </c>
      <c r="AY366" s="17" t="s">
        <v>144</v>
      </c>
      <c r="BE366" s="165">
        <f>IF(U366="základní",P366,0)</f>
        <v>5966</v>
      </c>
      <c r="BF366" s="165">
        <f>IF(U366="snížená",P366,0)</f>
        <v>0</v>
      </c>
      <c r="BG366" s="165">
        <f>IF(U366="zákl. přenesená",P366,0)</f>
        <v>0</v>
      </c>
      <c r="BH366" s="165">
        <f>IF(U366="sníž. přenesená",P366,0)</f>
        <v>0</v>
      </c>
      <c r="BI366" s="165">
        <f>IF(U366="nulová",P366,0)</f>
        <v>0</v>
      </c>
      <c r="BJ366" s="17" t="s">
        <v>24</v>
      </c>
      <c r="BK366" s="165">
        <f>ROUND(V366*K366,2)</f>
        <v>5966</v>
      </c>
      <c r="BL366" s="17" t="s">
        <v>149</v>
      </c>
      <c r="BM366" s="17" t="s">
        <v>513</v>
      </c>
    </row>
    <row r="367" spans="2:65" s="1" customFormat="1" ht="54" customHeight="1">
      <c r="B367" s="31"/>
      <c r="C367" s="32"/>
      <c r="D367" s="32"/>
      <c r="E367" s="32"/>
      <c r="F367" s="232" t="s">
        <v>516</v>
      </c>
      <c r="G367" s="233"/>
      <c r="H367" s="233"/>
      <c r="I367" s="233"/>
      <c r="J367" s="32"/>
      <c r="K367" s="32"/>
      <c r="L367" s="32"/>
      <c r="M367" s="32"/>
      <c r="N367" s="32"/>
      <c r="O367" s="32"/>
      <c r="P367" s="32"/>
      <c r="Q367" s="32"/>
      <c r="R367" s="33"/>
      <c r="T367" s="130"/>
      <c r="U367" s="32"/>
      <c r="V367" s="32"/>
      <c r="W367" s="32"/>
      <c r="X367" s="32"/>
      <c r="Y367" s="32"/>
      <c r="Z367" s="32"/>
      <c r="AA367" s="32"/>
      <c r="AB367" s="32"/>
      <c r="AC367" s="32"/>
      <c r="AD367" s="74"/>
      <c r="AT367" s="17" t="s">
        <v>152</v>
      </c>
      <c r="AU367" s="17" t="s">
        <v>150</v>
      </c>
    </row>
    <row r="368" spans="2:65" s="1" customFormat="1" ht="31.5" customHeight="1">
      <c r="B368" s="31"/>
      <c r="C368" s="157" t="s">
        <v>517</v>
      </c>
      <c r="D368" s="157" t="s">
        <v>145</v>
      </c>
      <c r="E368" s="158" t="s">
        <v>518</v>
      </c>
      <c r="F368" s="230" t="s">
        <v>519</v>
      </c>
      <c r="G368" s="230"/>
      <c r="H368" s="230"/>
      <c r="I368" s="230"/>
      <c r="J368" s="159" t="s">
        <v>148</v>
      </c>
      <c r="K368" s="160">
        <v>1</v>
      </c>
      <c r="L368" s="161">
        <v>4228</v>
      </c>
      <c r="M368" s="231">
        <v>677</v>
      </c>
      <c r="N368" s="231"/>
      <c r="O368" s="231"/>
      <c r="P368" s="231">
        <f>ROUND(V368*K368,2)</f>
        <v>4905</v>
      </c>
      <c r="Q368" s="231"/>
      <c r="R368" s="33"/>
      <c r="T368" s="162" t="s">
        <v>22</v>
      </c>
      <c r="U368" s="40" t="s">
        <v>44</v>
      </c>
      <c r="V368" s="108">
        <f>L368+M368</f>
        <v>4905</v>
      </c>
      <c r="W368" s="108">
        <f>ROUND(L368*K368,2)</f>
        <v>4228</v>
      </c>
      <c r="X368" s="108">
        <f>ROUND(M368*K368,2)</f>
        <v>677</v>
      </c>
      <c r="Y368" s="163">
        <v>0</v>
      </c>
      <c r="Z368" s="163">
        <f>Y368*K368</f>
        <v>0</v>
      </c>
      <c r="AA368" s="163">
        <v>0</v>
      </c>
      <c r="AB368" s="163">
        <f>AA368*K368</f>
        <v>0</v>
      </c>
      <c r="AC368" s="163">
        <v>0</v>
      </c>
      <c r="AD368" s="164">
        <f>AC368*K368</f>
        <v>0</v>
      </c>
      <c r="AR368" s="17" t="s">
        <v>149</v>
      </c>
      <c r="AT368" s="17" t="s">
        <v>145</v>
      </c>
      <c r="AU368" s="17" t="s">
        <v>150</v>
      </c>
      <c r="AY368" s="17" t="s">
        <v>144</v>
      </c>
      <c r="BE368" s="165">
        <f>IF(U368="základní",P368,0)</f>
        <v>4905</v>
      </c>
      <c r="BF368" s="165">
        <f>IF(U368="snížená",P368,0)</f>
        <v>0</v>
      </c>
      <c r="BG368" s="165">
        <f>IF(U368="zákl. přenesená",P368,0)</f>
        <v>0</v>
      </c>
      <c r="BH368" s="165">
        <f>IF(U368="sníž. přenesená",P368,0)</f>
        <v>0</v>
      </c>
      <c r="BI368" s="165">
        <f>IF(U368="nulová",P368,0)</f>
        <v>0</v>
      </c>
      <c r="BJ368" s="17" t="s">
        <v>24</v>
      </c>
      <c r="BK368" s="165">
        <f>ROUND(V368*K368,2)</f>
        <v>4905</v>
      </c>
      <c r="BL368" s="17" t="s">
        <v>149</v>
      </c>
      <c r="BM368" s="17" t="s">
        <v>517</v>
      </c>
    </row>
    <row r="369" spans="2:65" s="1" customFormat="1" ht="66" customHeight="1">
      <c r="B369" s="31"/>
      <c r="C369" s="32"/>
      <c r="D369" s="32"/>
      <c r="E369" s="32"/>
      <c r="F369" s="232" t="s">
        <v>520</v>
      </c>
      <c r="G369" s="233"/>
      <c r="H369" s="233"/>
      <c r="I369" s="233"/>
      <c r="J369" s="32"/>
      <c r="K369" s="32"/>
      <c r="L369" s="32"/>
      <c r="M369" s="32"/>
      <c r="N369" s="32"/>
      <c r="O369" s="32"/>
      <c r="P369" s="32"/>
      <c r="Q369" s="32"/>
      <c r="R369" s="33"/>
      <c r="T369" s="130"/>
      <c r="U369" s="32"/>
      <c r="V369" s="32"/>
      <c r="W369" s="32"/>
      <c r="X369" s="32"/>
      <c r="Y369" s="32"/>
      <c r="Z369" s="32"/>
      <c r="AA369" s="32"/>
      <c r="AB369" s="32"/>
      <c r="AC369" s="32"/>
      <c r="AD369" s="74"/>
      <c r="AT369" s="17" t="s">
        <v>152</v>
      </c>
      <c r="AU369" s="17" t="s">
        <v>150</v>
      </c>
    </row>
    <row r="370" spans="2:65" s="1" customFormat="1" ht="31.5" customHeight="1">
      <c r="B370" s="31"/>
      <c r="C370" s="157" t="s">
        <v>521</v>
      </c>
      <c r="D370" s="157" t="s">
        <v>145</v>
      </c>
      <c r="E370" s="158" t="s">
        <v>522</v>
      </c>
      <c r="F370" s="230" t="s">
        <v>519</v>
      </c>
      <c r="G370" s="230"/>
      <c r="H370" s="230"/>
      <c r="I370" s="230"/>
      <c r="J370" s="159" t="s">
        <v>148</v>
      </c>
      <c r="K370" s="160">
        <v>1</v>
      </c>
      <c r="L370" s="161">
        <v>3607</v>
      </c>
      <c r="M370" s="231">
        <v>577</v>
      </c>
      <c r="N370" s="231"/>
      <c r="O370" s="231"/>
      <c r="P370" s="231">
        <f>ROUND(V370*K370,2)</f>
        <v>4184</v>
      </c>
      <c r="Q370" s="231"/>
      <c r="R370" s="33"/>
      <c r="T370" s="162" t="s">
        <v>22</v>
      </c>
      <c r="U370" s="40" t="s">
        <v>44</v>
      </c>
      <c r="V370" s="108">
        <f>L370+M370</f>
        <v>4184</v>
      </c>
      <c r="W370" s="108">
        <f>ROUND(L370*K370,2)</f>
        <v>3607</v>
      </c>
      <c r="X370" s="108">
        <f>ROUND(M370*K370,2)</f>
        <v>577</v>
      </c>
      <c r="Y370" s="163">
        <v>0</v>
      </c>
      <c r="Z370" s="163">
        <f>Y370*K370</f>
        <v>0</v>
      </c>
      <c r="AA370" s="163">
        <v>0</v>
      </c>
      <c r="AB370" s="163">
        <f>AA370*K370</f>
        <v>0</v>
      </c>
      <c r="AC370" s="163">
        <v>0</v>
      </c>
      <c r="AD370" s="164">
        <f>AC370*K370</f>
        <v>0</v>
      </c>
      <c r="AR370" s="17" t="s">
        <v>149</v>
      </c>
      <c r="AT370" s="17" t="s">
        <v>145</v>
      </c>
      <c r="AU370" s="17" t="s">
        <v>150</v>
      </c>
      <c r="AY370" s="17" t="s">
        <v>144</v>
      </c>
      <c r="BE370" s="165">
        <f>IF(U370="základní",P370,0)</f>
        <v>4184</v>
      </c>
      <c r="BF370" s="165">
        <f>IF(U370="snížená",P370,0)</f>
        <v>0</v>
      </c>
      <c r="BG370" s="165">
        <f>IF(U370="zákl. přenesená",P370,0)</f>
        <v>0</v>
      </c>
      <c r="BH370" s="165">
        <f>IF(U370="sníž. přenesená",P370,0)</f>
        <v>0</v>
      </c>
      <c r="BI370" s="165">
        <f>IF(U370="nulová",P370,0)</f>
        <v>0</v>
      </c>
      <c r="BJ370" s="17" t="s">
        <v>24</v>
      </c>
      <c r="BK370" s="165">
        <f>ROUND(V370*K370,2)</f>
        <v>4184</v>
      </c>
      <c r="BL370" s="17" t="s">
        <v>149</v>
      </c>
      <c r="BM370" s="17" t="s">
        <v>521</v>
      </c>
    </row>
    <row r="371" spans="2:65" s="1" customFormat="1" ht="54" customHeight="1">
      <c r="B371" s="31"/>
      <c r="C371" s="32"/>
      <c r="D371" s="32"/>
      <c r="E371" s="32"/>
      <c r="F371" s="232" t="s">
        <v>283</v>
      </c>
      <c r="G371" s="233"/>
      <c r="H371" s="233"/>
      <c r="I371" s="233"/>
      <c r="J371" s="32"/>
      <c r="K371" s="32"/>
      <c r="L371" s="32"/>
      <c r="M371" s="32"/>
      <c r="N371" s="32"/>
      <c r="O371" s="32"/>
      <c r="P371" s="32"/>
      <c r="Q371" s="32"/>
      <c r="R371" s="33"/>
      <c r="T371" s="130"/>
      <c r="U371" s="32"/>
      <c r="V371" s="32"/>
      <c r="W371" s="32"/>
      <c r="X371" s="32"/>
      <c r="Y371" s="32"/>
      <c r="Z371" s="32"/>
      <c r="AA371" s="32"/>
      <c r="AB371" s="32"/>
      <c r="AC371" s="32"/>
      <c r="AD371" s="74"/>
      <c r="AT371" s="17" t="s">
        <v>152</v>
      </c>
      <c r="AU371" s="17" t="s">
        <v>150</v>
      </c>
    </row>
    <row r="372" spans="2:65" s="1" customFormat="1" ht="31.5" customHeight="1">
      <c r="B372" s="31"/>
      <c r="C372" s="157" t="s">
        <v>523</v>
      </c>
      <c r="D372" s="157" t="s">
        <v>145</v>
      </c>
      <c r="E372" s="158" t="s">
        <v>524</v>
      </c>
      <c r="F372" s="230" t="s">
        <v>519</v>
      </c>
      <c r="G372" s="230"/>
      <c r="H372" s="230"/>
      <c r="I372" s="230"/>
      <c r="J372" s="159" t="s">
        <v>148</v>
      </c>
      <c r="K372" s="160">
        <v>1</v>
      </c>
      <c r="L372" s="161">
        <v>3607</v>
      </c>
      <c r="M372" s="231">
        <v>577</v>
      </c>
      <c r="N372" s="231"/>
      <c r="O372" s="231"/>
      <c r="P372" s="231">
        <f>ROUND(V372*K372,2)</f>
        <v>4184</v>
      </c>
      <c r="Q372" s="231"/>
      <c r="R372" s="33"/>
      <c r="T372" s="162" t="s">
        <v>22</v>
      </c>
      <c r="U372" s="40" t="s">
        <v>44</v>
      </c>
      <c r="V372" s="108">
        <f>L372+M372</f>
        <v>4184</v>
      </c>
      <c r="W372" s="108">
        <f>ROUND(L372*K372,2)</f>
        <v>3607</v>
      </c>
      <c r="X372" s="108">
        <f>ROUND(M372*K372,2)</f>
        <v>577</v>
      </c>
      <c r="Y372" s="163">
        <v>0</v>
      </c>
      <c r="Z372" s="163">
        <f>Y372*K372</f>
        <v>0</v>
      </c>
      <c r="AA372" s="163">
        <v>0</v>
      </c>
      <c r="AB372" s="163">
        <f>AA372*K372</f>
        <v>0</v>
      </c>
      <c r="AC372" s="163">
        <v>0</v>
      </c>
      <c r="AD372" s="164">
        <f>AC372*K372</f>
        <v>0</v>
      </c>
      <c r="AR372" s="17" t="s">
        <v>149</v>
      </c>
      <c r="AT372" s="17" t="s">
        <v>145</v>
      </c>
      <c r="AU372" s="17" t="s">
        <v>150</v>
      </c>
      <c r="AY372" s="17" t="s">
        <v>144</v>
      </c>
      <c r="BE372" s="165">
        <f>IF(U372="základní",P372,0)</f>
        <v>4184</v>
      </c>
      <c r="BF372" s="165">
        <f>IF(U372="snížená",P372,0)</f>
        <v>0</v>
      </c>
      <c r="BG372" s="165">
        <f>IF(U372="zákl. přenesená",P372,0)</f>
        <v>0</v>
      </c>
      <c r="BH372" s="165">
        <f>IF(U372="sníž. přenesená",P372,0)</f>
        <v>0</v>
      </c>
      <c r="BI372" s="165">
        <f>IF(U372="nulová",P372,0)</f>
        <v>0</v>
      </c>
      <c r="BJ372" s="17" t="s">
        <v>24</v>
      </c>
      <c r="BK372" s="165">
        <f>ROUND(V372*K372,2)</f>
        <v>4184</v>
      </c>
      <c r="BL372" s="17" t="s">
        <v>149</v>
      </c>
      <c r="BM372" s="17" t="s">
        <v>523</v>
      </c>
    </row>
    <row r="373" spans="2:65" s="1" customFormat="1" ht="54" customHeight="1">
      <c r="B373" s="31"/>
      <c r="C373" s="32"/>
      <c r="D373" s="32"/>
      <c r="E373" s="32"/>
      <c r="F373" s="232" t="s">
        <v>283</v>
      </c>
      <c r="G373" s="233"/>
      <c r="H373" s="233"/>
      <c r="I373" s="233"/>
      <c r="J373" s="32"/>
      <c r="K373" s="32"/>
      <c r="L373" s="32"/>
      <c r="M373" s="32"/>
      <c r="N373" s="32"/>
      <c r="O373" s="32"/>
      <c r="P373" s="32"/>
      <c r="Q373" s="32"/>
      <c r="R373" s="33"/>
      <c r="T373" s="130"/>
      <c r="U373" s="32"/>
      <c r="V373" s="32"/>
      <c r="W373" s="32"/>
      <c r="X373" s="32"/>
      <c r="Y373" s="32"/>
      <c r="Z373" s="32"/>
      <c r="AA373" s="32"/>
      <c r="AB373" s="32"/>
      <c r="AC373" s="32"/>
      <c r="AD373" s="74"/>
      <c r="AT373" s="17" t="s">
        <v>152</v>
      </c>
      <c r="AU373" s="17" t="s">
        <v>150</v>
      </c>
    </row>
    <row r="374" spans="2:65" s="1" customFormat="1" ht="31.5" customHeight="1">
      <c r="B374" s="31"/>
      <c r="C374" s="157" t="s">
        <v>525</v>
      </c>
      <c r="D374" s="157" t="s">
        <v>145</v>
      </c>
      <c r="E374" s="158" t="s">
        <v>526</v>
      </c>
      <c r="F374" s="230" t="s">
        <v>294</v>
      </c>
      <c r="G374" s="230"/>
      <c r="H374" s="230"/>
      <c r="I374" s="230"/>
      <c r="J374" s="159" t="s">
        <v>148</v>
      </c>
      <c r="K374" s="160">
        <v>1</v>
      </c>
      <c r="L374" s="161">
        <v>3850</v>
      </c>
      <c r="M374" s="231">
        <v>616</v>
      </c>
      <c r="N374" s="231"/>
      <c r="O374" s="231"/>
      <c r="P374" s="231">
        <f>ROUND(V374*K374,2)</f>
        <v>4466</v>
      </c>
      <c r="Q374" s="231"/>
      <c r="R374" s="33"/>
      <c r="T374" s="162" t="s">
        <v>22</v>
      </c>
      <c r="U374" s="40" t="s">
        <v>44</v>
      </c>
      <c r="V374" s="108">
        <f>L374+M374</f>
        <v>4466</v>
      </c>
      <c r="W374" s="108">
        <f>ROUND(L374*K374,2)</f>
        <v>3850</v>
      </c>
      <c r="X374" s="108">
        <f>ROUND(M374*K374,2)</f>
        <v>616</v>
      </c>
      <c r="Y374" s="163">
        <v>0</v>
      </c>
      <c r="Z374" s="163">
        <f>Y374*K374</f>
        <v>0</v>
      </c>
      <c r="AA374" s="163">
        <v>0</v>
      </c>
      <c r="AB374" s="163">
        <f>AA374*K374</f>
        <v>0</v>
      </c>
      <c r="AC374" s="163">
        <v>0</v>
      </c>
      <c r="AD374" s="164">
        <f>AC374*K374</f>
        <v>0</v>
      </c>
      <c r="AR374" s="17" t="s">
        <v>149</v>
      </c>
      <c r="AT374" s="17" t="s">
        <v>145</v>
      </c>
      <c r="AU374" s="17" t="s">
        <v>150</v>
      </c>
      <c r="AY374" s="17" t="s">
        <v>144</v>
      </c>
      <c r="BE374" s="165">
        <f>IF(U374="základní",P374,0)</f>
        <v>4466</v>
      </c>
      <c r="BF374" s="165">
        <f>IF(U374="snížená",P374,0)</f>
        <v>0</v>
      </c>
      <c r="BG374" s="165">
        <f>IF(U374="zákl. přenesená",P374,0)</f>
        <v>0</v>
      </c>
      <c r="BH374" s="165">
        <f>IF(U374="sníž. přenesená",P374,0)</f>
        <v>0</v>
      </c>
      <c r="BI374" s="165">
        <f>IF(U374="nulová",P374,0)</f>
        <v>0</v>
      </c>
      <c r="BJ374" s="17" t="s">
        <v>24</v>
      </c>
      <c r="BK374" s="165">
        <f>ROUND(V374*K374,2)</f>
        <v>4466</v>
      </c>
      <c r="BL374" s="17" t="s">
        <v>149</v>
      </c>
      <c r="BM374" s="17" t="s">
        <v>525</v>
      </c>
    </row>
    <row r="375" spans="2:65" s="1" customFormat="1" ht="54" customHeight="1">
      <c r="B375" s="31"/>
      <c r="C375" s="32"/>
      <c r="D375" s="32"/>
      <c r="E375" s="32"/>
      <c r="F375" s="232" t="s">
        <v>295</v>
      </c>
      <c r="G375" s="233"/>
      <c r="H375" s="233"/>
      <c r="I375" s="233"/>
      <c r="J375" s="32"/>
      <c r="K375" s="32"/>
      <c r="L375" s="32"/>
      <c r="M375" s="32"/>
      <c r="N375" s="32"/>
      <c r="O375" s="32"/>
      <c r="P375" s="32"/>
      <c r="Q375" s="32"/>
      <c r="R375" s="33"/>
      <c r="T375" s="130"/>
      <c r="U375" s="32"/>
      <c r="V375" s="32"/>
      <c r="W375" s="32"/>
      <c r="X375" s="32"/>
      <c r="Y375" s="32"/>
      <c r="Z375" s="32"/>
      <c r="AA375" s="32"/>
      <c r="AB375" s="32"/>
      <c r="AC375" s="32"/>
      <c r="AD375" s="74"/>
      <c r="AT375" s="17" t="s">
        <v>152</v>
      </c>
      <c r="AU375" s="17" t="s">
        <v>150</v>
      </c>
    </row>
    <row r="376" spans="2:65" s="1" customFormat="1" ht="22.5" customHeight="1">
      <c r="B376" s="31"/>
      <c r="C376" s="157" t="s">
        <v>527</v>
      </c>
      <c r="D376" s="157" t="s">
        <v>145</v>
      </c>
      <c r="E376" s="158" t="s">
        <v>528</v>
      </c>
      <c r="F376" s="230" t="s">
        <v>529</v>
      </c>
      <c r="G376" s="230"/>
      <c r="H376" s="230"/>
      <c r="I376" s="230"/>
      <c r="J376" s="159" t="s">
        <v>148</v>
      </c>
      <c r="K376" s="160">
        <v>3</v>
      </c>
      <c r="L376" s="161">
        <v>262</v>
      </c>
      <c r="M376" s="231">
        <v>58</v>
      </c>
      <c r="N376" s="231"/>
      <c r="O376" s="231"/>
      <c r="P376" s="231">
        <f>ROUND(V376*K376,2)</f>
        <v>960</v>
      </c>
      <c r="Q376" s="231"/>
      <c r="R376" s="33"/>
      <c r="T376" s="162" t="s">
        <v>22</v>
      </c>
      <c r="U376" s="40" t="s">
        <v>44</v>
      </c>
      <c r="V376" s="108">
        <f>L376+M376</f>
        <v>320</v>
      </c>
      <c r="W376" s="108">
        <f>ROUND(L376*K376,2)</f>
        <v>786</v>
      </c>
      <c r="X376" s="108">
        <f>ROUND(M376*K376,2)</f>
        <v>174</v>
      </c>
      <c r="Y376" s="163">
        <v>0</v>
      </c>
      <c r="Z376" s="163">
        <f>Y376*K376</f>
        <v>0</v>
      </c>
      <c r="AA376" s="163">
        <v>0</v>
      </c>
      <c r="AB376" s="163">
        <f>AA376*K376</f>
        <v>0</v>
      </c>
      <c r="AC376" s="163">
        <v>0</v>
      </c>
      <c r="AD376" s="164">
        <f>AC376*K376</f>
        <v>0</v>
      </c>
      <c r="AR376" s="17" t="s">
        <v>149</v>
      </c>
      <c r="AT376" s="17" t="s">
        <v>145</v>
      </c>
      <c r="AU376" s="17" t="s">
        <v>150</v>
      </c>
      <c r="AY376" s="17" t="s">
        <v>144</v>
      </c>
      <c r="BE376" s="165">
        <f>IF(U376="základní",P376,0)</f>
        <v>960</v>
      </c>
      <c r="BF376" s="165">
        <f>IF(U376="snížená",P376,0)</f>
        <v>0</v>
      </c>
      <c r="BG376" s="165">
        <f>IF(U376="zákl. přenesená",P376,0)</f>
        <v>0</v>
      </c>
      <c r="BH376" s="165">
        <f>IF(U376="sníž. přenesená",P376,0)</f>
        <v>0</v>
      </c>
      <c r="BI376" s="165">
        <f>IF(U376="nulová",P376,0)</f>
        <v>0</v>
      </c>
      <c r="BJ376" s="17" t="s">
        <v>24</v>
      </c>
      <c r="BK376" s="165">
        <f>ROUND(V376*K376,2)</f>
        <v>960</v>
      </c>
      <c r="BL376" s="17" t="s">
        <v>149</v>
      </c>
      <c r="BM376" s="17" t="s">
        <v>527</v>
      </c>
    </row>
    <row r="377" spans="2:65" s="1" customFormat="1" ht="30" customHeight="1">
      <c r="B377" s="31"/>
      <c r="C377" s="32"/>
      <c r="D377" s="32"/>
      <c r="E377" s="32"/>
      <c r="F377" s="232" t="s">
        <v>326</v>
      </c>
      <c r="G377" s="233"/>
      <c r="H377" s="233"/>
      <c r="I377" s="233"/>
      <c r="J377" s="32"/>
      <c r="K377" s="32"/>
      <c r="L377" s="32"/>
      <c r="M377" s="32"/>
      <c r="N377" s="32"/>
      <c r="O377" s="32"/>
      <c r="P377" s="32"/>
      <c r="Q377" s="32"/>
      <c r="R377" s="33"/>
      <c r="T377" s="130"/>
      <c r="U377" s="32"/>
      <c r="V377" s="32"/>
      <c r="W377" s="32"/>
      <c r="X377" s="32"/>
      <c r="Y377" s="32"/>
      <c r="Z377" s="32"/>
      <c r="AA377" s="32"/>
      <c r="AB377" s="32"/>
      <c r="AC377" s="32"/>
      <c r="AD377" s="74"/>
      <c r="AT377" s="17" t="s">
        <v>152</v>
      </c>
      <c r="AU377" s="17" t="s">
        <v>150</v>
      </c>
    </row>
    <row r="378" spans="2:65" s="1" customFormat="1" ht="22.5" customHeight="1">
      <c r="B378" s="31"/>
      <c r="C378" s="157" t="s">
        <v>530</v>
      </c>
      <c r="D378" s="157" t="s">
        <v>145</v>
      </c>
      <c r="E378" s="158" t="s">
        <v>531</v>
      </c>
      <c r="F378" s="230" t="s">
        <v>532</v>
      </c>
      <c r="G378" s="230"/>
      <c r="H378" s="230"/>
      <c r="I378" s="230"/>
      <c r="J378" s="159" t="s">
        <v>148</v>
      </c>
      <c r="K378" s="160">
        <v>1</v>
      </c>
      <c r="L378" s="161">
        <v>419</v>
      </c>
      <c r="M378" s="231">
        <v>92</v>
      </c>
      <c r="N378" s="231"/>
      <c r="O378" s="231"/>
      <c r="P378" s="231">
        <f>ROUND(V378*K378,2)</f>
        <v>511</v>
      </c>
      <c r="Q378" s="231"/>
      <c r="R378" s="33"/>
      <c r="T378" s="162" t="s">
        <v>22</v>
      </c>
      <c r="U378" s="40" t="s">
        <v>44</v>
      </c>
      <c r="V378" s="108">
        <f>L378+M378</f>
        <v>511</v>
      </c>
      <c r="W378" s="108">
        <f>ROUND(L378*K378,2)</f>
        <v>419</v>
      </c>
      <c r="X378" s="108">
        <f>ROUND(M378*K378,2)</f>
        <v>92</v>
      </c>
      <c r="Y378" s="163">
        <v>0</v>
      </c>
      <c r="Z378" s="163">
        <f>Y378*K378</f>
        <v>0</v>
      </c>
      <c r="AA378" s="163">
        <v>0</v>
      </c>
      <c r="AB378" s="163">
        <f>AA378*K378</f>
        <v>0</v>
      </c>
      <c r="AC378" s="163">
        <v>0</v>
      </c>
      <c r="AD378" s="164">
        <f>AC378*K378</f>
        <v>0</v>
      </c>
      <c r="AR378" s="17" t="s">
        <v>149</v>
      </c>
      <c r="AT378" s="17" t="s">
        <v>145</v>
      </c>
      <c r="AU378" s="17" t="s">
        <v>150</v>
      </c>
      <c r="AY378" s="17" t="s">
        <v>144</v>
      </c>
      <c r="BE378" s="165">
        <f>IF(U378="základní",P378,0)</f>
        <v>511</v>
      </c>
      <c r="BF378" s="165">
        <f>IF(U378="snížená",P378,0)</f>
        <v>0</v>
      </c>
      <c r="BG378" s="165">
        <f>IF(U378="zákl. přenesená",P378,0)</f>
        <v>0</v>
      </c>
      <c r="BH378" s="165">
        <f>IF(U378="sníž. přenesená",P378,0)</f>
        <v>0</v>
      </c>
      <c r="BI378" s="165">
        <f>IF(U378="nulová",P378,0)</f>
        <v>0</v>
      </c>
      <c r="BJ378" s="17" t="s">
        <v>24</v>
      </c>
      <c r="BK378" s="165">
        <f>ROUND(V378*K378,2)</f>
        <v>511</v>
      </c>
      <c r="BL378" s="17" t="s">
        <v>149</v>
      </c>
      <c r="BM378" s="17" t="s">
        <v>530</v>
      </c>
    </row>
    <row r="379" spans="2:65" s="1" customFormat="1" ht="42" customHeight="1">
      <c r="B379" s="31"/>
      <c r="C379" s="32"/>
      <c r="D379" s="32"/>
      <c r="E379" s="32"/>
      <c r="F379" s="232" t="s">
        <v>533</v>
      </c>
      <c r="G379" s="233"/>
      <c r="H379" s="233"/>
      <c r="I379" s="233"/>
      <c r="J379" s="32"/>
      <c r="K379" s="32"/>
      <c r="L379" s="32"/>
      <c r="M379" s="32"/>
      <c r="N379" s="32"/>
      <c r="O379" s="32"/>
      <c r="P379" s="32"/>
      <c r="Q379" s="32"/>
      <c r="R379" s="33"/>
      <c r="T379" s="130"/>
      <c r="U379" s="32"/>
      <c r="V379" s="32"/>
      <c r="W379" s="32"/>
      <c r="X379" s="32"/>
      <c r="Y379" s="32"/>
      <c r="Z379" s="32"/>
      <c r="AA379" s="32"/>
      <c r="AB379" s="32"/>
      <c r="AC379" s="32"/>
      <c r="AD379" s="74"/>
      <c r="AT379" s="17" t="s">
        <v>152</v>
      </c>
      <c r="AU379" s="17" t="s">
        <v>150</v>
      </c>
    </row>
    <row r="380" spans="2:65" s="1" customFormat="1" ht="22.5" customHeight="1">
      <c r="B380" s="31"/>
      <c r="C380" s="157" t="s">
        <v>534</v>
      </c>
      <c r="D380" s="157" t="s">
        <v>145</v>
      </c>
      <c r="E380" s="158" t="s">
        <v>535</v>
      </c>
      <c r="F380" s="230" t="s">
        <v>536</v>
      </c>
      <c r="G380" s="230"/>
      <c r="H380" s="230"/>
      <c r="I380" s="230"/>
      <c r="J380" s="159" t="s">
        <v>148</v>
      </c>
      <c r="K380" s="160">
        <v>2</v>
      </c>
      <c r="L380" s="161">
        <v>386</v>
      </c>
      <c r="M380" s="231">
        <v>85</v>
      </c>
      <c r="N380" s="231"/>
      <c r="O380" s="231"/>
      <c r="P380" s="231">
        <f>ROUND(V380*K380,2)</f>
        <v>942</v>
      </c>
      <c r="Q380" s="231"/>
      <c r="R380" s="33"/>
      <c r="T380" s="162" t="s">
        <v>22</v>
      </c>
      <c r="U380" s="40" t="s">
        <v>44</v>
      </c>
      <c r="V380" s="108">
        <f>L380+M380</f>
        <v>471</v>
      </c>
      <c r="W380" s="108">
        <f>ROUND(L380*K380,2)</f>
        <v>772</v>
      </c>
      <c r="X380" s="108">
        <f>ROUND(M380*K380,2)</f>
        <v>170</v>
      </c>
      <c r="Y380" s="163">
        <v>0</v>
      </c>
      <c r="Z380" s="163">
        <f>Y380*K380</f>
        <v>0</v>
      </c>
      <c r="AA380" s="163">
        <v>0</v>
      </c>
      <c r="AB380" s="163">
        <f>AA380*K380</f>
        <v>0</v>
      </c>
      <c r="AC380" s="163">
        <v>0</v>
      </c>
      <c r="AD380" s="164">
        <f>AC380*K380</f>
        <v>0</v>
      </c>
      <c r="AR380" s="17" t="s">
        <v>149</v>
      </c>
      <c r="AT380" s="17" t="s">
        <v>145</v>
      </c>
      <c r="AU380" s="17" t="s">
        <v>150</v>
      </c>
      <c r="AY380" s="17" t="s">
        <v>144</v>
      </c>
      <c r="BE380" s="165">
        <f>IF(U380="základní",P380,0)</f>
        <v>942</v>
      </c>
      <c r="BF380" s="165">
        <f>IF(U380="snížená",P380,0)</f>
        <v>0</v>
      </c>
      <c r="BG380" s="165">
        <f>IF(U380="zákl. přenesená",P380,0)</f>
        <v>0</v>
      </c>
      <c r="BH380" s="165">
        <f>IF(U380="sníž. přenesená",P380,0)</f>
        <v>0</v>
      </c>
      <c r="BI380" s="165">
        <f>IF(U380="nulová",P380,0)</f>
        <v>0</v>
      </c>
      <c r="BJ380" s="17" t="s">
        <v>24</v>
      </c>
      <c r="BK380" s="165">
        <f>ROUND(V380*K380,2)</f>
        <v>942</v>
      </c>
      <c r="BL380" s="17" t="s">
        <v>149</v>
      </c>
      <c r="BM380" s="17" t="s">
        <v>534</v>
      </c>
    </row>
    <row r="381" spans="2:65" s="1" customFormat="1" ht="54" customHeight="1">
      <c r="B381" s="31"/>
      <c r="C381" s="32"/>
      <c r="D381" s="32"/>
      <c r="E381" s="32"/>
      <c r="F381" s="232" t="s">
        <v>537</v>
      </c>
      <c r="G381" s="233"/>
      <c r="H381" s="233"/>
      <c r="I381" s="233"/>
      <c r="J381" s="32"/>
      <c r="K381" s="32"/>
      <c r="L381" s="32"/>
      <c r="M381" s="32"/>
      <c r="N381" s="32"/>
      <c r="O381" s="32"/>
      <c r="P381" s="32"/>
      <c r="Q381" s="32"/>
      <c r="R381" s="33"/>
      <c r="T381" s="130"/>
      <c r="U381" s="32"/>
      <c r="V381" s="32"/>
      <c r="W381" s="32"/>
      <c r="X381" s="32"/>
      <c r="Y381" s="32"/>
      <c r="Z381" s="32"/>
      <c r="AA381" s="32"/>
      <c r="AB381" s="32"/>
      <c r="AC381" s="32"/>
      <c r="AD381" s="74"/>
      <c r="AT381" s="17" t="s">
        <v>152</v>
      </c>
      <c r="AU381" s="17" t="s">
        <v>150</v>
      </c>
    </row>
    <row r="382" spans="2:65" s="1" customFormat="1" ht="22.5" customHeight="1">
      <c r="B382" s="31"/>
      <c r="C382" s="157" t="s">
        <v>538</v>
      </c>
      <c r="D382" s="157" t="s">
        <v>145</v>
      </c>
      <c r="E382" s="158" t="s">
        <v>539</v>
      </c>
      <c r="F382" s="230" t="s">
        <v>376</v>
      </c>
      <c r="G382" s="230"/>
      <c r="H382" s="230"/>
      <c r="I382" s="230"/>
      <c r="J382" s="159" t="s">
        <v>148</v>
      </c>
      <c r="K382" s="160">
        <v>21</v>
      </c>
      <c r="L382" s="161">
        <v>420</v>
      </c>
      <c r="M382" s="231">
        <v>92</v>
      </c>
      <c r="N382" s="231"/>
      <c r="O382" s="231"/>
      <c r="P382" s="231">
        <f>ROUND(V382*K382,2)</f>
        <v>10752</v>
      </c>
      <c r="Q382" s="231"/>
      <c r="R382" s="33"/>
      <c r="T382" s="162" t="s">
        <v>22</v>
      </c>
      <c r="U382" s="40" t="s">
        <v>44</v>
      </c>
      <c r="V382" s="108">
        <f>L382+M382</f>
        <v>512</v>
      </c>
      <c r="W382" s="108">
        <f>ROUND(L382*K382,2)</f>
        <v>8820</v>
      </c>
      <c r="X382" s="108">
        <f>ROUND(M382*K382,2)</f>
        <v>1932</v>
      </c>
      <c r="Y382" s="163">
        <v>0</v>
      </c>
      <c r="Z382" s="163">
        <f>Y382*K382</f>
        <v>0</v>
      </c>
      <c r="AA382" s="163">
        <v>0</v>
      </c>
      <c r="AB382" s="163">
        <f>AA382*K382</f>
        <v>0</v>
      </c>
      <c r="AC382" s="163">
        <v>0</v>
      </c>
      <c r="AD382" s="164">
        <f>AC382*K382</f>
        <v>0</v>
      </c>
      <c r="AR382" s="17" t="s">
        <v>149</v>
      </c>
      <c r="AT382" s="17" t="s">
        <v>145</v>
      </c>
      <c r="AU382" s="17" t="s">
        <v>150</v>
      </c>
      <c r="AY382" s="17" t="s">
        <v>144</v>
      </c>
      <c r="BE382" s="165">
        <f>IF(U382="základní",P382,0)</f>
        <v>10752</v>
      </c>
      <c r="BF382" s="165">
        <f>IF(U382="snížená",P382,0)</f>
        <v>0</v>
      </c>
      <c r="BG382" s="165">
        <f>IF(U382="zákl. přenesená",P382,0)</f>
        <v>0</v>
      </c>
      <c r="BH382" s="165">
        <f>IF(U382="sníž. přenesená",P382,0)</f>
        <v>0</v>
      </c>
      <c r="BI382" s="165">
        <f>IF(U382="nulová",P382,0)</f>
        <v>0</v>
      </c>
      <c r="BJ382" s="17" t="s">
        <v>24</v>
      </c>
      <c r="BK382" s="165">
        <f>ROUND(V382*K382,2)</f>
        <v>10752</v>
      </c>
      <c r="BL382" s="17" t="s">
        <v>149</v>
      </c>
      <c r="BM382" s="17" t="s">
        <v>538</v>
      </c>
    </row>
    <row r="383" spans="2:65" s="1" customFormat="1" ht="54" customHeight="1">
      <c r="B383" s="31"/>
      <c r="C383" s="32"/>
      <c r="D383" s="32"/>
      <c r="E383" s="32"/>
      <c r="F383" s="232" t="s">
        <v>377</v>
      </c>
      <c r="G383" s="233"/>
      <c r="H383" s="233"/>
      <c r="I383" s="233"/>
      <c r="J383" s="32"/>
      <c r="K383" s="32"/>
      <c r="L383" s="32"/>
      <c r="M383" s="32"/>
      <c r="N383" s="32"/>
      <c r="O383" s="32"/>
      <c r="P383" s="32"/>
      <c r="Q383" s="32"/>
      <c r="R383" s="33"/>
      <c r="T383" s="130"/>
      <c r="U383" s="32"/>
      <c r="V383" s="32"/>
      <c r="W383" s="32"/>
      <c r="X383" s="32"/>
      <c r="Y383" s="32"/>
      <c r="Z383" s="32"/>
      <c r="AA383" s="32"/>
      <c r="AB383" s="32"/>
      <c r="AC383" s="32"/>
      <c r="AD383" s="74"/>
      <c r="AT383" s="17" t="s">
        <v>152</v>
      </c>
      <c r="AU383" s="17" t="s">
        <v>150</v>
      </c>
    </row>
    <row r="384" spans="2:65" s="1" customFormat="1" ht="22.5" customHeight="1">
      <c r="B384" s="31"/>
      <c r="C384" s="157" t="s">
        <v>540</v>
      </c>
      <c r="D384" s="157" t="s">
        <v>145</v>
      </c>
      <c r="E384" s="158" t="s">
        <v>541</v>
      </c>
      <c r="F384" s="230" t="s">
        <v>542</v>
      </c>
      <c r="G384" s="230"/>
      <c r="H384" s="230"/>
      <c r="I384" s="230"/>
      <c r="J384" s="159" t="s">
        <v>148</v>
      </c>
      <c r="K384" s="160">
        <v>1</v>
      </c>
      <c r="L384" s="161">
        <v>1375</v>
      </c>
      <c r="M384" s="231">
        <v>261</v>
      </c>
      <c r="N384" s="231"/>
      <c r="O384" s="231"/>
      <c r="P384" s="231">
        <f>ROUND(V384*K384,2)</f>
        <v>1636</v>
      </c>
      <c r="Q384" s="231"/>
      <c r="R384" s="33"/>
      <c r="T384" s="162" t="s">
        <v>22</v>
      </c>
      <c r="U384" s="40" t="s">
        <v>44</v>
      </c>
      <c r="V384" s="108">
        <f>L384+M384</f>
        <v>1636</v>
      </c>
      <c r="W384" s="108">
        <f>ROUND(L384*K384,2)</f>
        <v>1375</v>
      </c>
      <c r="X384" s="108">
        <f>ROUND(M384*K384,2)</f>
        <v>261</v>
      </c>
      <c r="Y384" s="163">
        <v>0</v>
      </c>
      <c r="Z384" s="163">
        <f>Y384*K384</f>
        <v>0</v>
      </c>
      <c r="AA384" s="163">
        <v>0</v>
      </c>
      <c r="AB384" s="163">
        <f>AA384*K384</f>
        <v>0</v>
      </c>
      <c r="AC384" s="163">
        <v>0</v>
      </c>
      <c r="AD384" s="164">
        <f>AC384*K384</f>
        <v>0</v>
      </c>
      <c r="AR384" s="17" t="s">
        <v>149</v>
      </c>
      <c r="AT384" s="17" t="s">
        <v>145</v>
      </c>
      <c r="AU384" s="17" t="s">
        <v>150</v>
      </c>
      <c r="AY384" s="17" t="s">
        <v>144</v>
      </c>
      <c r="BE384" s="165">
        <f>IF(U384="základní",P384,0)</f>
        <v>1636</v>
      </c>
      <c r="BF384" s="165">
        <f>IF(U384="snížená",P384,0)</f>
        <v>0</v>
      </c>
      <c r="BG384" s="165">
        <f>IF(U384="zákl. přenesená",P384,0)</f>
        <v>0</v>
      </c>
      <c r="BH384" s="165">
        <f>IF(U384="sníž. přenesená",P384,0)</f>
        <v>0</v>
      </c>
      <c r="BI384" s="165">
        <f>IF(U384="nulová",P384,0)</f>
        <v>0</v>
      </c>
      <c r="BJ384" s="17" t="s">
        <v>24</v>
      </c>
      <c r="BK384" s="165">
        <f>ROUND(V384*K384,2)</f>
        <v>1636</v>
      </c>
      <c r="BL384" s="17" t="s">
        <v>149</v>
      </c>
      <c r="BM384" s="17" t="s">
        <v>540</v>
      </c>
    </row>
    <row r="385" spans="2:65" s="1" customFormat="1" ht="42" customHeight="1">
      <c r="B385" s="31"/>
      <c r="C385" s="32"/>
      <c r="D385" s="32"/>
      <c r="E385" s="32"/>
      <c r="F385" s="232" t="s">
        <v>543</v>
      </c>
      <c r="G385" s="233"/>
      <c r="H385" s="233"/>
      <c r="I385" s="233"/>
      <c r="J385" s="32"/>
      <c r="K385" s="32"/>
      <c r="L385" s="32"/>
      <c r="M385" s="32"/>
      <c r="N385" s="32"/>
      <c r="O385" s="32"/>
      <c r="P385" s="32"/>
      <c r="Q385" s="32"/>
      <c r="R385" s="33"/>
      <c r="T385" s="130"/>
      <c r="U385" s="32"/>
      <c r="V385" s="32"/>
      <c r="W385" s="32"/>
      <c r="X385" s="32"/>
      <c r="Y385" s="32"/>
      <c r="Z385" s="32"/>
      <c r="AA385" s="32"/>
      <c r="AB385" s="32"/>
      <c r="AC385" s="32"/>
      <c r="AD385" s="74"/>
      <c r="AT385" s="17" t="s">
        <v>152</v>
      </c>
      <c r="AU385" s="17" t="s">
        <v>150</v>
      </c>
    </row>
    <row r="386" spans="2:65" s="1" customFormat="1" ht="22.5" customHeight="1">
      <c r="B386" s="31"/>
      <c r="C386" s="157" t="s">
        <v>544</v>
      </c>
      <c r="D386" s="157" t="s">
        <v>145</v>
      </c>
      <c r="E386" s="158" t="s">
        <v>545</v>
      </c>
      <c r="F386" s="230" t="s">
        <v>546</v>
      </c>
      <c r="G386" s="230"/>
      <c r="H386" s="230"/>
      <c r="I386" s="230"/>
      <c r="J386" s="159" t="s">
        <v>148</v>
      </c>
      <c r="K386" s="160">
        <v>1</v>
      </c>
      <c r="L386" s="161">
        <v>319</v>
      </c>
      <c r="M386" s="231">
        <v>70</v>
      </c>
      <c r="N386" s="231"/>
      <c r="O386" s="231"/>
      <c r="P386" s="231">
        <f>ROUND(V386*K386,2)</f>
        <v>389</v>
      </c>
      <c r="Q386" s="231"/>
      <c r="R386" s="33"/>
      <c r="T386" s="162" t="s">
        <v>22</v>
      </c>
      <c r="U386" s="40" t="s">
        <v>44</v>
      </c>
      <c r="V386" s="108">
        <f>L386+M386</f>
        <v>389</v>
      </c>
      <c r="W386" s="108">
        <f>ROUND(L386*K386,2)</f>
        <v>319</v>
      </c>
      <c r="X386" s="108">
        <f>ROUND(M386*K386,2)</f>
        <v>70</v>
      </c>
      <c r="Y386" s="163">
        <v>0</v>
      </c>
      <c r="Z386" s="163">
        <f>Y386*K386</f>
        <v>0</v>
      </c>
      <c r="AA386" s="163">
        <v>0</v>
      </c>
      <c r="AB386" s="163">
        <f>AA386*K386</f>
        <v>0</v>
      </c>
      <c r="AC386" s="163">
        <v>0</v>
      </c>
      <c r="AD386" s="164">
        <f>AC386*K386</f>
        <v>0</v>
      </c>
      <c r="AR386" s="17" t="s">
        <v>149</v>
      </c>
      <c r="AT386" s="17" t="s">
        <v>145</v>
      </c>
      <c r="AU386" s="17" t="s">
        <v>150</v>
      </c>
      <c r="AY386" s="17" t="s">
        <v>144</v>
      </c>
      <c r="BE386" s="165">
        <f>IF(U386="základní",P386,0)</f>
        <v>389</v>
      </c>
      <c r="BF386" s="165">
        <f>IF(U386="snížená",P386,0)</f>
        <v>0</v>
      </c>
      <c r="BG386" s="165">
        <f>IF(U386="zákl. přenesená",P386,0)</f>
        <v>0</v>
      </c>
      <c r="BH386" s="165">
        <f>IF(U386="sníž. přenesená",P386,0)</f>
        <v>0</v>
      </c>
      <c r="BI386" s="165">
        <f>IF(U386="nulová",P386,0)</f>
        <v>0</v>
      </c>
      <c r="BJ386" s="17" t="s">
        <v>24</v>
      </c>
      <c r="BK386" s="165">
        <f>ROUND(V386*K386,2)</f>
        <v>389</v>
      </c>
      <c r="BL386" s="17" t="s">
        <v>149</v>
      </c>
      <c r="BM386" s="17" t="s">
        <v>544</v>
      </c>
    </row>
    <row r="387" spans="2:65" s="1" customFormat="1" ht="66" customHeight="1">
      <c r="B387" s="31"/>
      <c r="C387" s="32"/>
      <c r="D387" s="32"/>
      <c r="E387" s="32"/>
      <c r="F387" s="232" t="s">
        <v>547</v>
      </c>
      <c r="G387" s="233"/>
      <c r="H387" s="233"/>
      <c r="I387" s="233"/>
      <c r="J387" s="32"/>
      <c r="K387" s="32"/>
      <c r="L387" s="32"/>
      <c r="M387" s="32"/>
      <c r="N387" s="32"/>
      <c r="O387" s="32"/>
      <c r="P387" s="32"/>
      <c r="Q387" s="32"/>
      <c r="R387" s="33"/>
      <c r="T387" s="130"/>
      <c r="U387" s="32"/>
      <c r="V387" s="32"/>
      <c r="W387" s="32"/>
      <c r="X387" s="32"/>
      <c r="Y387" s="32"/>
      <c r="Z387" s="32"/>
      <c r="AA387" s="32"/>
      <c r="AB387" s="32"/>
      <c r="AC387" s="32"/>
      <c r="AD387" s="74"/>
      <c r="AT387" s="17" t="s">
        <v>152</v>
      </c>
      <c r="AU387" s="17" t="s">
        <v>150</v>
      </c>
    </row>
    <row r="388" spans="2:65" s="1" customFormat="1" ht="22.5" customHeight="1">
      <c r="B388" s="31"/>
      <c r="C388" s="157" t="s">
        <v>548</v>
      </c>
      <c r="D388" s="157" t="s">
        <v>145</v>
      </c>
      <c r="E388" s="158" t="s">
        <v>549</v>
      </c>
      <c r="F388" s="230" t="s">
        <v>181</v>
      </c>
      <c r="G388" s="230"/>
      <c r="H388" s="230"/>
      <c r="I388" s="230"/>
      <c r="J388" s="159" t="s">
        <v>148</v>
      </c>
      <c r="K388" s="160">
        <v>10</v>
      </c>
      <c r="L388" s="161">
        <v>584</v>
      </c>
      <c r="M388" s="231">
        <v>129</v>
      </c>
      <c r="N388" s="231"/>
      <c r="O388" s="231"/>
      <c r="P388" s="231">
        <f>ROUND(V388*K388,2)</f>
        <v>7130</v>
      </c>
      <c r="Q388" s="231"/>
      <c r="R388" s="33"/>
      <c r="T388" s="162" t="s">
        <v>22</v>
      </c>
      <c r="U388" s="40" t="s">
        <v>44</v>
      </c>
      <c r="V388" s="108">
        <f>L388+M388</f>
        <v>713</v>
      </c>
      <c r="W388" s="108">
        <f>ROUND(L388*K388,2)</f>
        <v>5840</v>
      </c>
      <c r="X388" s="108">
        <f>ROUND(M388*K388,2)</f>
        <v>1290</v>
      </c>
      <c r="Y388" s="163">
        <v>0</v>
      </c>
      <c r="Z388" s="163">
        <f>Y388*K388</f>
        <v>0</v>
      </c>
      <c r="AA388" s="163">
        <v>0</v>
      </c>
      <c r="AB388" s="163">
        <f>AA388*K388</f>
        <v>0</v>
      </c>
      <c r="AC388" s="163">
        <v>0</v>
      </c>
      <c r="AD388" s="164">
        <f>AC388*K388</f>
        <v>0</v>
      </c>
      <c r="AR388" s="17" t="s">
        <v>149</v>
      </c>
      <c r="AT388" s="17" t="s">
        <v>145</v>
      </c>
      <c r="AU388" s="17" t="s">
        <v>150</v>
      </c>
      <c r="AY388" s="17" t="s">
        <v>144</v>
      </c>
      <c r="BE388" s="165">
        <f>IF(U388="základní",P388,0)</f>
        <v>7130</v>
      </c>
      <c r="BF388" s="165">
        <f>IF(U388="snížená",P388,0)</f>
        <v>0</v>
      </c>
      <c r="BG388" s="165">
        <f>IF(U388="zákl. přenesená",P388,0)</f>
        <v>0</v>
      </c>
      <c r="BH388" s="165">
        <f>IF(U388="sníž. přenesená",P388,0)</f>
        <v>0</v>
      </c>
      <c r="BI388" s="165">
        <f>IF(U388="nulová",P388,0)</f>
        <v>0</v>
      </c>
      <c r="BJ388" s="17" t="s">
        <v>24</v>
      </c>
      <c r="BK388" s="165">
        <f>ROUND(V388*K388,2)</f>
        <v>7130</v>
      </c>
      <c r="BL388" s="17" t="s">
        <v>149</v>
      </c>
      <c r="BM388" s="17" t="s">
        <v>548</v>
      </c>
    </row>
    <row r="389" spans="2:65" s="1" customFormat="1" ht="78" customHeight="1">
      <c r="B389" s="31"/>
      <c r="C389" s="32"/>
      <c r="D389" s="32"/>
      <c r="E389" s="32"/>
      <c r="F389" s="232" t="s">
        <v>182</v>
      </c>
      <c r="G389" s="233"/>
      <c r="H389" s="233"/>
      <c r="I389" s="233"/>
      <c r="J389" s="32"/>
      <c r="K389" s="32"/>
      <c r="L389" s="32"/>
      <c r="M389" s="32"/>
      <c r="N389" s="32"/>
      <c r="O389" s="32"/>
      <c r="P389" s="32"/>
      <c r="Q389" s="32"/>
      <c r="R389" s="33"/>
      <c r="T389" s="130"/>
      <c r="U389" s="32"/>
      <c r="V389" s="32"/>
      <c r="W389" s="32"/>
      <c r="X389" s="32"/>
      <c r="Y389" s="32"/>
      <c r="Z389" s="32"/>
      <c r="AA389" s="32"/>
      <c r="AB389" s="32"/>
      <c r="AC389" s="32"/>
      <c r="AD389" s="74"/>
      <c r="AT389" s="17" t="s">
        <v>152</v>
      </c>
      <c r="AU389" s="17" t="s">
        <v>150</v>
      </c>
    </row>
    <row r="390" spans="2:65" s="1" customFormat="1" ht="22.5" customHeight="1">
      <c r="B390" s="31"/>
      <c r="C390" s="157" t="s">
        <v>550</v>
      </c>
      <c r="D390" s="157" t="s">
        <v>145</v>
      </c>
      <c r="E390" s="158" t="s">
        <v>551</v>
      </c>
      <c r="F390" s="230" t="s">
        <v>185</v>
      </c>
      <c r="G390" s="230"/>
      <c r="H390" s="230"/>
      <c r="I390" s="230"/>
      <c r="J390" s="159" t="s">
        <v>148</v>
      </c>
      <c r="K390" s="160">
        <v>3</v>
      </c>
      <c r="L390" s="161">
        <v>2420</v>
      </c>
      <c r="M390" s="231">
        <v>387</v>
      </c>
      <c r="N390" s="231"/>
      <c r="O390" s="231"/>
      <c r="P390" s="231">
        <f>ROUND(V390*K390,2)</f>
        <v>8421</v>
      </c>
      <c r="Q390" s="231"/>
      <c r="R390" s="33"/>
      <c r="T390" s="162" t="s">
        <v>22</v>
      </c>
      <c r="U390" s="40" t="s">
        <v>44</v>
      </c>
      <c r="V390" s="108">
        <f>L390+M390</f>
        <v>2807</v>
      </c>
      <c r="W390" s="108">
        <f>ROUND(L390*K390,2)</f>
        <v>7260</v>
      </c>
      <c r="X390" s="108">
        <f>ROUND(M390*K390,2)</f>
        <v>1161</v>
      </c>
      <c r="Y390" s="163">
        <v>0</v>
      </c>
      <c r="Z390" s="163">
        <f>Y390*K390</f>
        <v>0</v>
      </c>
      <c r="AA390" s="163">
        <v>0</v>
      </c>
      <c r="AB390" s="163">
        <f>AA390*K390</f>
        <v>0</v>
      </c>
      <c r="AC390" s="163">
        <v>0</v>
      </c>
      <c r="AD390" s="164">
        <f>AC390*K390</f>
        <v>0</v>
      </c>
      <c r="AR390" s="17" t="s">
        <v>149</v>
      </c>
      <c r="AT390" s="17" t="s">
        <v>145</v>
      </c>
      <c r="AU390" s="17" t="s">
        <v>150</v>
      </c>
      <c r="AY390" s="17" t="s">
        <v>144</v>
      </c>
      <c r="BE390" s="165">
        <f>IF(U390="základní",P390,0)</f>
        <v>8421</v>
      </c>
      <c r="BF390" s="165">
        <f>IF(U390="snížená",P390,0)</f>
        <v>0</v>
      </c>
      <c r="BG390" s="165">
        <f>IF(U390="zákl. přenesená",P390,0)</f>
        <v>0</v>
      </c>
      <c r="BH390" s="165">
        <f>IF(U390="sníž. přenesená",P390,0)</f>
        <v>0</v>
      </c>
      <c r="BI390" s="165">
        <f>IF(U390="nulová",P390,0)</f>
        <v>0</v>
      </c>
      <c r="BJ390" s="17" t="s">
        <v>24</v>
      </c>
      <c r="BK390" s="165">
        <f>ROUND(V390*K390,2)</f>
        <v>8421</v>
      </c>
      <c r="BL390" s="17" t="s">
        <v>149</v>
      </c>
      <c r="BM390" s="17" t="s">
        <v>550</v>
      </c>
    </row>
    <row r="391" spans="2:65" s="1" customFormat="1" ht="90" customHeight="1">
      <c r="B391" s="31"/>
      <c r="C391" s="32"/>
      <c r="D391" s="32"/>
      <c r="E391" s="32"/>
      <c r="F391" s="232" t="s">
        <v>186</v>
      </c>
      <c r="G391" s="233"/>
      <c r="H391" s="233"/>
      <c r="I391" s="233"/>
      <c r="J391" s="32"/>
      <c r="K391" s="32"/>
      <c r="L391" s="32"/>
      <c r="M391" s="32"/>
      <c r="N391" s="32"/>
      <c r="O391" s="32"/>
      <c r="P391" s="32"/>
      <c r="Q391" s="32"/>
      <c r="R391" s="33"/>
      <c r="T391" s="130"/>
      <c r="U391" s="32"/>
      <c r="V391" s="32"/>
      <c r="W391" s="32"/>
      <c r="X391" s="32"/>
      <c r="Y391" s="32"/>
      <c r="Z391" s="32"/>
      <c r="AA391" s="32"/>
      <c r="AB391" s="32"/>
      <c r="AC391" s="32"/>
      <c r="AD391" s="74"/>
      <c r="AT391" s="17" t="s">
        <v>152</v>
      </c>
      <c r="AU391" s="17" t="s">
        <v>150</v>
      </c>
    </row>
    <row r="392" spans="2:65" s="1" customFormat="1" ht="22.5" customHeight="1">
      <c r="B392" s="31"/>
      <c r="C392" s="157" t="s">
        <v>552</v>
      </c>
      <c r="D392" s="157" t="s">
        <v>145</v>
      </c>
      <c r="E392" s="158" t="s">
        <v>553</v>
      </c>
      <c r="F392" s="230" t="s">
        <v>384</v>
      </c>
      <c r="G392" s="230"/>
      <c r="H392" s="230"/>
      <c r="I392" s="230"/>
      <c r="J392" s="159" t="s">
        <v>197</v>
      </c>
      <c r="K392" s="160">
        <v>5</v>
      </c>
      <c r="L392" s="161">
        <v>246</v>
      </c>
      <c r="M392" s="231">
        <v>54</v>
      </c>
      <c r="N392" s="231"/>
      <c r="O392" s="231"/>
      <c r="P392" s="231">
        <f>ROUND(V392*K392,2)</f>
        <v>1500</v>
      </c>
      <c r="Q392" s="231"/>
      <c r="R392" s="33"/>
      <c r="T392" s="162" t="s">
        <v>22</v>
      </c>
      <c r="U392" s="40" t="s">
        <v>44</v>
      </c>
      <c r="V392" s="108">
        <f>L392+M392</f>
        <v>300</v>
      </c>
      <c r="W392" s="108">
        <f>ROUND(L392*K392,2)</f>
        <v>1230</v>
      </c>
      <c r="X392" s="108">
        <f>ROUND(M392*K392,2)</f>
        <v>270</v>
      </c>
      <c r="Y392" s="163">
        <v>0</v>
      </c>
      <c r="Z392" s="163">
        <f>Y392*K392</f>
        <v>0</v>
      </c>
      <c r="AA392" s="163">
        <v>0</v>
      </c>
      <c r="AB392" s="163">
        <f>AA392*K392</f>
        <v>0</v>
      </c>
      <c r="AC392" s="163">
        <v>0</v>
      </c>
      <c r="AD392" s="164">
        <f>AC392*K392</f>
        <v>0</v>
      </c>
      <c r="AR392" s="17" t="s">
        <v>149</v>
      </c>
      <c r="AT392" s="17" t="s">
        <v>145</v>
      </c>
      <c r="AU392" s="17" t="s">
        <v>150</v>
      </c>
      <c r="AY392" s="17" t="s">
        <v>144</v>
      </c>
      <c r="BE392" s="165">
        <f>IF(U392="základní",P392,0)</f>
        <v>1500</v>
      </c>
      <c r="BF392" s="165">
        <f>IF(U392="snížená",P392,0)</f>
        <v>0</v>
      </c>
      <c r="BG392" s="165">
        <f>IF(U392="zákl. přenesená",P392,0)</f>
        <v>0</v>
      </c>
      <c r="BH392" s="165">
        <f>IF(U392="sníž. přenesená",P392,0)</f>
        <v>0</v>
      </c>
      <c r="BI392" s="165">
        <f>IF(U392="nulová",P392,0)</f>
        <v>0</v>
      </c>
      <c r="BJ392" s="17" t="s">
        <v>24</v>
      </c>
      <c r="BK392" s="165">
        <f>ROUND(V392*K392,2)</f>
        <v>1500</v>
      </c>
      <c r="BL392" s="17" t="s">
        <v>149</v>
      </c>
      <c r="BM392" s="17" t="s">
        <v>552</v>
      </c>
    </row>
    <row r="393" spans="2:65" s="1" customFormat="1" ht="54" customHeight="1">
      <c r="B393" s="31"/>
      <c r="C393" s="32"/>
      <c r="D393" s="32"/>
      <c r="E393" s="32"/>
      <c r="F393" s="232" t="s">
        <v>385</v>
      </c>
      <c r="G393" s="233"/>
      <c r="H393" s="233"/>
      <c r="I393" s="233"/>
      <c r="J393" s="32"/>
      <c r="K393" s="32"/>
      <c r="L393" s="32"/>
      <c r="M393" s="32"/>
      <c r="N393" s="32"/>
      <c r="O393" s="32"/>
      <c r="P393" s="32"/>
      <c r="Q393" s="32"/>
      <c r="R393" s="33"/>
      <c r="T393" s="130"/>
      <c r="U393" s="32"/>
      <c r="V393" s="32"/>
      <c r="W393" s="32"/>
      <c r="X393" s="32"/>
      <c r="Y393" s="32"/>
      <c r="Z393" s="32"/>
      <c r="AA393" s="32"/>
      <c r="AB393" s="32"/>
      <c r="AC393" s="32"/>
      <c r="AD393" s="74"/>
      <c r="AT393" s="17" t="s">
        <v>152</v>
      </c>
      <c r="AU393" s="17" t="s">
        <v>150</v>
      </c>
    </row>
    <row r="394" spans="2:65" s="1" customFormat="1" ht="22.5" customHeight="1">
      <c r="B394" s="31"/>
      <c r="C394" s="157" t="s">
        <v>554</v>
      </c>
      <c r="D394" s="157" t="s">
        <v>145</v>
      </c>
      <c r="E394" s="158" t="s">
        <v>555</v>
      </c>
      <c r="F394" s="230" t="s">
        <v>388</v>
      </c>
      <c r="G394" s="230"/>
      <c r="H394" s="230"/>
      <c r="I394" s="230"/>
      <c r="J394" s="159" t="s">
        <v>197</v>
      </c>
      <c r="K394" s="160">
        <v>5</v>
      </c>
      <c r="L394" s="161">
        <v>319</v>
      </c>
      <c r="M394" s="231">
        <v>70</v>
      </c>
      <c r="N394" s="231"/>
      <c r="O394" s="231"/>
      <c r="P394" s="231">
        <f>ROUND(V394*K394,2)</f>
        <v>1945</v>
      </c>
      <c r="Q394" s="231"/>
      <c r="R394" s="33"/>
      <c r="T394" s="162" t="s">
        <v>22</v>
      </c>
      <c r="U394" s="40" t="s">
        <v>44</v>
      </c>
      <c r="V394" s="108">
        <f>L394+M394</f>
        <v>389</v>
      </c>
      <c r="W394" s="108">
        <f>ROUND(L394*K394,2)</f>
        <v>1595</v>
      </c>
      <c r="X394" s="108">
        <f>ROUND(M394*K394,2)</f>
        <v>350</v>
      </c>
      <c r="Y394" s="163">
        <v>0</v>
      </c>
      <c r="Z394" s="163">
        <f>Y394*K394</f>
        <v>0</v>
      </c>
      <c r="AA394" s="163">
        <v>0</v>
      </c>
      <c r="AB394" s="163">
        <f>AA394*K394</f>
        <v>0</v>
      </c>
      <c r="AC394" s="163">
        <v>0</v>
      </c>
      <c r="AD394" s="164">
        <f>AC394*K394</f>
        <v>0</v>
      </c>
      <c r="AR394" s="17" t="s">
        <v>149</v>
      </c>
      <c r="AT394" s="17" t="s">
        <v>145</v>
      </c>
      <c r="AU394" s="17" t="s">
        <v>150</v>
      </c>
      <c r="AY394" s="17" t="s">
        <v>144</v>
      </c>
      <c r="BE394" s="165">
        <f>IF(U394="základní",P394,0)</f>
        <v>1945</v>
      </c>
      <c r="BF394" s="165">
        <f>IF(U394="snížená",P394,0)</f>
        <v>0</v>
      </c>
      <c r="BG394" s="165">
        <f>IF(U394="zákl. přenesená",P394,0)</f>
        <v>0</v>
      </c>
      <c r="BH394" s="165">
        <f>IF(U394="sníž. přenesená",P394,0)</f>
        <v>0</v>
      </c>
      <c r="BI394" s="165">
        <f>IF(U394="nulová",P394,0)</f>
        <v>0</v>
      </c>
      <c r="BJ394" s="17" t="s">
        <v>24</v>
      </c>
      <c r="BK394" s="165">
        <f>ROUND(V394*K394,2)</f>
        <v>1945</v>
      </c>
      <c r="BL394" s="17" t="s">
        <v>149</v>
      </c>
      <c r="BM394" s="17" t="s">
        <v>554</v>
      </c>
    </row>
    <row r="395" spans="2:65" s="1" customFormat="1" ht="54" customHeight="1">
      <c r="B395" s="31"/>
      <c r="C395" s="32"/>
      <c r="D395" s="32"/>
      <c r="E395" s="32"/>
      <c r="F395" s="232" t="s">
        <v>389</v>
      </c>
      <c r="G395" s="233"/>
      <c r="H395" s="233"/>
      <c r="I395" s="233"/>
      <c r="J395" s="32"/>
      <c r="K395" s="32"/>
      <c r="L395" s="32"/>
      <c r="M395" s="32"/>
      <c r="N395" s="32"/>
      <c r="O395" s="32"/>
      <c r="P395" s="32"/>
      <c r="Q395" s="32"/>
      <c r="R395" s="33"/>
      <c r="T395" s="130"/>
      <c r="U395" s="32"/>
      <c r="V395" s="32"/>
      <c r="W395" s="32"/>
      <c r="X395" s="32"/>
      <c r="Y395" s="32"/>
      <c r="Z395" s="32"/>
      <c r="AA395" s="32"/>
      <c r="AB395" s="32"/>
      <c r="AC395" s="32"/>
      <c r="AD395" s="74"/>
      <c r="AT395" s="17" t="s">
        <v>152</v>
      </c>
      <c r="AU395" s="17" t="s">
        <v>150</v>
      </c>
    </row>
    <row r="396" spans="2:65" s="1" customFormat="1" ht="22.5" customHeight="1">
      <c r="B396" s="31"/>
      <c r="C396" s="157" t="s">
        <v>556</v>
      </c>
      <c r="D396" s="157" t="s">
        <v>145</v>
      </c>
      <c r="E396" s="158" t="s">
        <v>557</v>
      </c>
      <c r="F396" s="230" t="s">
        <v>558</v>
      </c>
      <c r="G396" s="230"/>
      <c r="H396" s="230"/>
      <c r="I396" s="230"/>
      <c r="J396" s="159" t="s">
        <v>197</v>
      </c>
      <c r="K396" s="160">
        <v>5</v>
      </c>
      <c r="L396" s="161">
        <v>350</v>
      </c>
      <c r="M396" s="231">
        <v>77</v>
      </c>
      <c r="N396" s="231"/>
      <c r="O396" s="231"/>
      <c r="P396" s="231">
        <f>ROUND(V396*K396,2)</f>
        <v>2135</v>
      </c>
      <c r="Q396" s="231"/>
      <c r="R396" s="33"/>
      <c r="T396" s="162" t="s">
        <v>22</v>
      </c>
      <c r="U396" s="40" t="s">
        <v>44</v>
      </c>
      <c r="V396" s="108">
        <f>L396+M396</f>
        <v>427</v>
      </c>
      <c r="W396" s="108">
        <f>ROUND(L396*K396,2)</f>
        <v>1750</v>
      </c>
      <c r="X396" s="108">
        <f>ROUND(M396*K396,2)</f>
        <v>385</v>
      </c>
      <c r="Y396" s="163">
        <v>0</v>
      </c>
      <c r="Z396" s="163">
        <f>Y396*K396</f>
        <v>0</v>
      </c>
      <c r="AA396" s="163">
        <v>0</v>
      </c>
      <c r="AB396" s="163">
        <f>AA396*K396</f>
        <v>0</v>
      </c>
      <c r="AC396" s="163">
        <v>0</v>
      </c>
      <c r="AD396" s="164">
        <f>AC396*K396</f>
        <v>0</v>
      </c>
      <c r="AR396" s="17" t="s">
        <v>149</v>
      </c>
      <c r="AT396" s="17" t="s">
        <v>145</v>
      </c>
      <c r="AU396" s="17" t="s">
        <v>150</v>
      </c>
      <c r="AY396" s="17" t="s">
        <v>144</v>
      </c>
      <c r="BE396" s="165">
        <f>IF(U396="základní",P396,0)</f>
        <v>2135</v>
      </c>
      <c r="BF396" s="165">
        <f>IF(U396="snížená",P396,0)</f>
        <v>0</v>
      </c>
      <c r="BG396" s="165">
        <f>IF(U396="zákl. přenesená",P396,0)</f>
        <v>0</v>
      </c>
      <c r="BH396" s="165">
        <f>IF(U396="sníž. přenesená",P396,0)</f>
        <v>0</v>
      </c>
      <c r="BI396" s="165">
        <f>IF(U396="nulová",P396,0)</f>
        <v>0</v>
      </c>
      <c r="BJ396" s="17" t="s">
        <v>24</v>
      </c>
      <c r="BK396" s="165">
        <f>ROUND(V396*K396,2)</f>
        <v>2135</v>
      </c>
      <c r="BL396" s="17" t="s">
        <v>149</v>
      </c>
      <c r="BM396" s="17" t="s">
        <v>556</v>
      </c>
    </row>
    <row r="397" spans="2:65" s="1" customFormat="1" ht="54" customHeight="1">
      <c r="B397" s="31"/>
      <c r="C397" s="32"/>
      <c r="D397" s="32"/>
      <c r="E397" s="32"/>
      <c r="F397" s="232" t="s">
        <v>559</v>
      </c>
      <c r="G397" s="233"/>
      <c r="H397" s="233"/>
      <c r="I397" s="233"/>
      <c r="J397" s="32"/>
      <c r="K397" s="32"/>
      <c r="L397" s="32"/>
      <c r="M397" s="32"/>
      <c r="N397" s="32"/>
      <c r="O397" s="32"/>
      <c r="P397" s="32"/>
      <c r="Q397" s="32"/>
      <c r="R397" s="33"/>
      <c r="T397" s="130"/>
      <c r="U397" s="32"/>
      <c r="V397" s="32"/>
      <c r="W397" s="32"/>
      <c r="X397" s="32"/>
      <c r="Y397" s="32"/>
      <c r="Z397" s="32"/>
      <c r="AA397" s="32"/>
      <c r="AB397" s="32"/>
      <c r="AC397" s="32"/>
      <c r="AD397" s="74"/>
      <c r="AT397" s="17" t="s">
        <v>152</v>
      </c>
      <c r="AU397" s="17" t="s">
        <v>150</v>
      </c>
    </row>
    <row r="398" spans="2:65" s="1" customFormat="1" ht="31.5" customHeight="1">
      <c r="B398" s="31"/>
      <c r="C398" s="157" t="s">
        <v>560</v>
      </c>
      <c r="D398" s="157" t="s">
        <v>145</v>
      </c>
      <c r="E398" s="158" t="s">
        <v>561</v>
      </c>
      <c r="F398" s="230" t="s">
        <v>562</v>
      </c>
      <c r="G398" s="230"/>
      <c r="H398" s="230"/>
      <c r="I398" s="230"/>
      <c r="J398" s="159" t="s">
        <v>194</v>
      </c>
      <c r="K398" s="160">
        <v>5</v>
      </c>
      <c r="L398" s="161">
        <v>429</v>
      </c>
      <c r="M398" s="231">
        <v>94</v>
      </c>
      <c r="N398" s="231"/>
      <c r="O398" s="231"/>
      <c r="P398" s="231">
        <f>ROUND(V398*K398,2)</f>
        <v>2615</v>
      </c>
      <c r="Q398" s="231"/>
      <c r="R398" s="33"/>
      <c r="T398" s="162" t="s">
        <v>22</v>
      </c>
      <c r="U398" s="40" t="s">
        <v>44</v>
      </c>
      <c r="V398" s="108">
        <f>L398+M398</f>
        <v>523</v>
      </c>
      <c r="W398" s="108">
        <f>ROUND(L398*K398,2)</f>
        <v>2145</v>
      </c>
      <c r="X398" s="108">
        <f>ROUND(M398*K398,2)</f>
        <v>470</v>
      </c>
      <c r="Y398" s="163">
        <v>0</v>
      </c>
      <c r="Z398" s="163">
        <f>Y398*K398</f>
        <v>0</v>
      </c>
      <c r="AA398" s="163">
        <v>0</v>
      </c>
      <c r="AB398" s="163">
        <f>AA398*K398</f>
        <v>0</v>
      </c>
      <c r="AC398" s="163">
        <v>0</v>
      </c>
      <c r="AD398" s="164">
        <f>AC398*K398</f>
        <v>0</v>
      </c>
      <c r="AR398" s="17" t="s">
        <v>149</v>
      </c>
      <c r="AT398" s="17" t="s">
        <v>145</v>
      </c>
      <c r="AU398" s="17" t="s">
        <v>150</v>
      </c>
      <c r="AY398" s="17" t="s">
        <v>144</v>
      </c>
      <c r="BE398" s="165">
        <f>IF(U398="základní",P398,0)</f>
        <v>2615</v>
      </c>
      <c r="BF398" s="165">
        <f>IF(U398="snížená",P398,0)</f>
        <v>0</v>
      </c>
      <c r="BG398" s="165">
        <f>IF(U398="zákl. přenesená",P398,0)</f>
        <v>0</v>
      </c>
      <c r="BH398" s="165">
        <f>IF(U398="sníž. přenesená",P398,0)</f>
        <v>0</v>
      </c>
      <c r="BI398" s="165">
        <f>IF(U398="nulová",P398,0)</f>
        <v>0</v>
      </c>
      <c r="BJ398" s="17" t="s">
        <v>24</v>
      </c>
      <c r="BK398" s="165">
        <f>ROUND(V398*K398,2)</f>
        <v>2615</v>
      </c>
      <c r="BL398" s="17" t="s">
        <v>149</v>
      </c>
      <c r="BM398" s="17" t="s">
        <v>560</v>
      </c>
    </row>
    <row r="399" spans="2:65" s="1" customFormat="1" ht="30" customHeight="1">
      <c r="B399" s="31"/>
      <c r="C399" s="32"/>
      <c r="D399" s="32"/>
      <c r="E399" s="32"/>
      <c r="F399" s="232" t="s">
        <v>193</v>
      </c>
      <c r="G399" s="233"/>
      <c r="H399" s="233"/>
      <c r="I399" s="233"/>
      <c r="J399" s="32"/>
      <c r="K399" s="32"/>
      <c r="L399" s="32"/>
      <c r="M399" s="32"/>
      <c r="N399" s="32"/>
      <c r="O399" s="32"/>
      <c r="P399" s="32"/>
      <c r="Q399" s="32"/>
      <c r="R399" s="33"/>
      <c r="T399" s="130"/>
      <c r="U399" s="32"/>
      <c r="V399" s="32"/>
      <c r="W399" s="32"/>
      <c r="X399" s="32"/>
      <c r="Y399" s="32"/>
      <c r="Z399" s="32"/>
      <c r="AA399" s="32"/>
      <c r="AB399" s="32"/>
      <c r="AC399" s="32"/>
      <c r="AD399" s="74"/>
      <c r="AT399" s="17" t="s">
        <v>152</v>
      </c>
      <c r="AU399" s="17" t="s">
        <v>150</v>
      </c>
    </row>
    <row r="400" spans="2:65" s="1" customFormat="1" ht="31.5" customHeight="1">
      <c r="B400" s="31"/>
      <c r="C400" s="157" t="s">
        <v>563</v>
      </c>
      <c r="D400" s="157" t="s">
        <v>145</v>
      </c>
      <c r="E400" s="158" t="s">
        <v>564</v>
      </c>
      <c r="F400" s="230" t="s">
        <v>565</v>
      </c>
      <c r="G400" s="230"/>
      <c r="H400" s="230"/>
      <c r="I400" s="230"/>
      <c r="J400" s="159" t="s">
        <v>197</v>
      </c>
      <c r="K400" s="160">
        <v>50</v>
      </c>
      <c r="L400" s="161">
        <v>418</v>
      </c>
      <c r="M400" s="231">
        <v>92</v>
      </c>
      <c r="N400" s="231"/>
      <c r="O400" s="231"/>
      <c r="P400" s="231">
        <f>ROUND(V400*K400,2)</f>
        <v>25500</v>
      </c>
      <c r="Q400" s="231"/>
      <c r="R400" s="33"/>
      <c r="T400" s="162" t="s">
        <v>22</v>
      </c>
      <c r="U400" s="40" t="s">
        <v>44</v>
      </c>
      <c r="V400" s="108">
        <f>L400+M400</f>
        <v>510</v>
      </c>
      <c r="W400" s="108">
        <f>ROUND(L400*K400,2)</f>
        <v>20900</v>
      </c>
      <c r="X400" s="108">
        <f>ROUND(M400*K400,2)</f>
        <v>4600</v>
      </c>
      <c r="Y400" s="163">
        <v>0</v>
      </c>
      <c r="Z400" s="163">
        <f>Y400*K400</f>
        <v>0</v>
      </c>
      <c r="AA400" s="163">
        <v>0</v>
      </c>
      <c r="AB400" s="163">
        <f>AA400*K400</f>
        <v>0</v>
      </c>
      <c r="AC400" s="163">
        <v>0</v>
      </c>
      <c r="AD400" s="164">
        <f>AC400*K400</f>
        <v>0</v>
      </c>
      <c r="AR400" s="17" t="s">
        <v>149</v>
      </c>
      <c r="AT400" s="17" t="s">
        <v>145</v>
      </c>
      <c r="AU400" s="17" t="s">
        <v>150</v>
      </c>
      <c r="AY400" s="17" t="s">
        <v>144</v>
      </c>
      <c r="BE400" s="165">
        <f>IF(U400="základní",P400,0)</f>
        <v>25500</v>
      </c>
      <c r="BF400" s="165">
        <f>IF(U400="snížená",P400,0)</f>
        <v>0</v>
      </c>
      <c r="BG400" s="165">
        <f>IF(U400="zákl. přenesená",P400,0)</f>
        <v>0</v>
      </c>
      <c r="BH400" s="165">
        <f>IF(U400="sníž. přenesená",P400,0)</f>
        <v>0</v>
      </c>
      <c r="BI400" s="165">
        <f>IF(U400="nulová",P400,0)</f>
        <v>0</v>
      </c>
      <c r="BJ400" s="17" t="s">
        <v>24</v>
      </c>
      <c r="BK400" s="165">
        <f>ROUND(V400*K400,2)</f>
        <v>25500</v>
      </c>
      <c r="BL400" s="17" t="s">
        <v>149</v>
      </c>
      <c r="BM400" s="17" t="s">
        <v>563</v>
      </c>
    </row>
    <row r="401" spans="2:65" s="1" customFormat="1" ht="30" customHeight="1">
      <c r="B401" s="31"/>
      <c r="C401" s="32"/>
      <c r="D401" s="32"/>
      <c r="E401" s="32"/>
      <c r="F401" s="232" t="s">
        <v>196</v>
      </c>
      <c r="G401" s="233"/>
      <c r="H401" s="233"/>
      <c r="I401" s="233"/>
      <c r="J401" s="32"/>
      <c r="K401" s="32"/>
      <c r="L401" s="32"/>
      <c r="M401" s="32"/>
      <c r="N401" s="32"/>
      <c r="O401" s="32"/>
      <c r="P401" s="32"/>
      <c r="Q401" s="32"/>
      <c r="R401" s="33"/>
      <c r="T401" s="130"/>
      <c r="U401" s="32"/>
      <c r="V401" s="32"/>
      <c r="W401" s="32"/>
      <c r="X401" s="32"/>
      <c r="Y401" s="32"/>
      <c r="Z401" s="32"/>
      <c r="AA401" s="32"/>
      <c r="AB401" s="32"/>
      <c r="AC401" s="32"/>
      <c r="AD401" s="74"/>
      <c r="AT401" s="17" t="s">
        <v>152</v>
      </c>
      <c r="AU401" s="17" t="s">
        <v>150</v>
      </c>
    </row>
    <row r="402" spans="2:65" s="1" customFormat="1" ht="31.5" customHeight="1">
      <c r="B402" s="31"/>
      <c r="C402" s="157" t="s">
        <v>566</v>
      </c>
      <c r="D402" s="157" t="s">
        <v>145</v>
      </c>
      <c r="E402" s="158" t="s">
        <v>567</v>
      </c>
      <c r="F402" s="230" t="s">
        <v>206</v>
      </c>
      <c r="G402" s="230"/>
      <c r="H402" s="230"/>
      <c r="I402" s="230"/>
      <c r="J402" s="159" t="s">
        <v>207</v>
      </c>
      <c r="K402" s="160">
        <v>50</v>
      </c>
      <c r="L402" s="161">
        <v>116</v>
      </c>
      <c r="M402" s="231">
        <v>25</v>
      </c>
      <c r="N402" s="231"/>
      <c r="O402" s="231"/>
      <c r="P402" s="231">
        <f>ROUND(V402*K402,2)</f>
        <v>7050</v>
      </c>
      <c r="Q402" s="231"/>
      <c r="R402" s="33"/>
      <c r="T402" s="162" t="s">
        <v>22</v>
      </c>
      <c r="U402" s="40" t="s">
        <v>44</v>
      </c>
      <c r="V402" s="108">
        <f>L402+M402</f>
        <v>141</v>
      </c>
      <c r="W402" s="108">
        <f>ROUND(L402*K402,2)</f>
        <v>5800</v>
      </c>
      <c r="X402" s="108">
        <f>ROUND(M402*K402,2)</f>
        <v>1250</v>
      </c>
      <c r="Y402" s="163">
        <v>0</v>
      </c>
      <c r="Z402" s="163">
        <f>Y402*K402</f>
        <v>0</v>
      </c>
      <c r="AA402" s="163">
        <v>0</v>
      </c>
      <c r="AB402" s="163">
        <f>AA402*K402</f>
        <v>0</v>
      </c>
      <c r="AC402" s="163">
        <v>0</v>
      </c>
      <c r="AD402" s="164">
        <f>AC402*K402</f>
        <v>0</v>
      </c>
      <c r="AR402" s="17" t="s">
        <v>149</v>
      </c>
      <c r="AT402" s="17" t="s">
        <v>145</v>
      </c>
      <c r="AU402" s="17" t="s">
        <v>150</v>
      </c>
      <c r="AY402" s="17" t="s">
        <v>144</v>
      </c>
      <c r="BE402" s="165">
        <f>IF(U402="základní",P402,0)</f>
        <v>7050</v>
      </c>
      <c r="BF402" s="165">
        <f>IF(U402="snížená",P402,0)</f>
        <v>0</v>
      </c>
      <c r="BG402" s="165">
        <f>IF(U402="zákl. přenesená",P402,0)</f>
        <v>0</v>
      </c>
      <c r="BH402" s="165">
        <f>IF(U402="sníž. přenesená",P402,0)</f>
        <v>0</v>
      </c>
      <c r="BI402" s="165">
        <f>IF(U402="nulová",P402,0)</f>
        <v>0</v>
      </c>
      <c r="BJ402" s="17" t="s">
        <v>24</v>
      </c>
      <c r="BK402" s="165">
        <f>ROUND(V402*K402,2)</f>
        <v>7050</v>
      </c>
      <c r="BL402" s="17" t="s">
        <v>149</v>
      </c>
      <c r="BM402" s="17" t="s">
        <v>566</v>
      </c>
    </row>
    <row r="403" spans="2:65" s="1" customFormat="1" ht="54" customHeight="1">
      <c r="B403" s="31"/>
      <c r="C403" s="32"/>
      <c r="D403" s="32"/>
      <c r="E403" s="32"/>
      <c r="F403" s="232" t="s">
        <v>208</v>
      </c>
      <c r="G403" s="233"/>
      <c r="H403" s="233"/>
      <c r="I403" s="233"/>
      <c r="J403" s="32"/>
      <c r="K403" s="32"/>
      <c r="L403" s="32"/>
      <c r="M403" s="32"/>
      <c r="N403" s="32"/>
      <c r="O403" s="32"/>
      <c r="P403" s="32"/>
      <c r="Q403" s="32"/>
      <c r="R403" s="33"/>
      <c r="T403" s="130"/>
      <c r="U403" s="32"/>
      <c r="V403" s="32"/>
      <c r="W403" s="32"/>
      <c r="X403" s="32"/>
      <c r="Y403" s="32"/>
      <c r="Z403" s="32"/>
      <c r="AA403" s="32"/>
      <c r="AB403" s="32"/>
      <c r="AC403" s="32"/>
      <c r="AD403" s="74"/>
      <c r="AT403" s="17" t="s">
        <v>152</v>
      </c>
      <c r="AU403" s="17" t="s">
        <v>150</v>
      </c>
    </row>
    <row r="404" spans="2:65" s="9" customFormat="1" ht="22.35" customHeight="1">
      <c r="B404" s="145"/>
      <c r="C404" s="146"/>
      <c r="D404" s="156" t="s">
        <v>120</v>
      </c>
      <c r="E404" s="156"/>
      <c r="F404" s="156"/>
      <c r="G404" s="156"/>
      <c r="H404" s="156"/>
      <c r="I404" s="156"/>
      <c r="J404" s="156"/>
      <c r="K404" s="156"/>
      <c r="L404" s="156"/>
      <c r="M404" s="239">
        <f>BK404</f>
        <v>133581</v>
      </c>
      <c r="N404" s="240"/>
      <c r="O404" s="240"/>
      <c r="P404" s="240"/>
      <c r="Q404" s="240"/>
      <c r="R404" s="148"/>
      <c r="T404" s="149"/>
      <c r="U404" s="146"/>
      <c r="V404" s="146"/>
      <c r="W404" s="150">
        <f>W405</f>
        <v>133581</v>
      </c>
      <c r="X404" s="150">
        <f>X405</f>
        <v>0</v>
      </c>
      <c r="Y404" s="146"/>
      <c r="Z404" s="151">
        <f>Z405</f>
        <v>0</v>
      </c>
      <c r="AA404" s="146"/>
      <c r="AB404" s="151">
        <f>AB405</f>
        <v>0</v>
      </c>
      <c r="AC404" s="146"/>
      <c r="AD404" s="152">
        <f>AD405</f>
        <v>0</v>
      </c>
      <c r="AR404" s="153" t="s">
        <v>24</v>
      </c>
      <c r="AT404" s="154" t="s">
        <v>80</v>
      </c>
      <c r="AU404" s="154" t="s">
        <v>99</v>
      </c>
      <c r="AY404" s="153" t="s">
        <v>144</v>
      </c>
      <c r="BK404" s="155">
        <f>BK405</f>
        <v>133581</v>
      </c>
    </row>
    <row r="405" spans="2:65" s="1" customFormat="1" ht="22.5" customHeight="1">
      <c r="B405" s="31"/>
      <c r="C405" s="157" t="s">
        <v>568</v>
      </c>
      <c r="D405" s="157" t="s">
        <v>145</v>
      </c>
      <c r="E405" s="158" t="s">
        <v>569</v>
      </c>
      <c r="F405" s="230" t="s">
        <v>570</v>
      </c>
      <c r="G405" s="230"/>
      <c r="H405" s="230"/>
      <c r="I405" s="230"/>
      <c r="J405" s="159" t="s">
        <v>148</v>
      </c>
      <c r="K405" s="160">
        <v>1</v>
      </c>
      <c r="L405" s="161">
        <v>133581</v>
      </c>
      <c r="M405" s="231">
        <v>0</v>
      </c>
      <c r="N405" s="231"/>
      <c r="O405" s="231"/>
      <c r="P405" s="231">
        <f>ROUND(V405*K405,2)</f>
        <v>133581</v>
      </c>
      <c r="Q405" s="231"/>
      <c r="R405" s="33"/>
      <c r="T405" s="162" t="s">
        <v>22</v>
      </c>
      <c r="U405" s="40" t="s">
        <v>44</v>
      </c>
      <c r="V405" s="108">
        <f>L405+M405</f>
        <v>133581</v>
      </c>
      <c r="W405" s="108">
        <f>ROUND(L405*K405,2)</f>
        <v>133581</v>
      </c>
      <c r="X405" s="108">
        <f>ROUND(M405*K405,2)</f>
        <v>0</v>
      </c>
      <c r="Y405" s="163">
        <v>0</v>
      </c>
      <c r="Z405" s="163">
        <f>Y405*K405</f>
        <v>0</v>
      </c>
      <c r="AA405" s="163">
        <v>0</v>
      </c>
      <c r="AB405" s="163">
        <f>AA405*K405</f>
        <v>0</v>
      </c>
      <c r="AC405" s="163">
        <v>0</v>
      </c>
      <c r="AD405" s="164">
        <f>AC405*K405</f>
        <v>0</v>
      </c>
      <c r="AR405" s="17" t="s">
        <v>149</v>
      </c>
      <c r="AT405" s="17" t="s">
        <v>145</v>
      </c>
      <c r="AU405" s="17" t="s">
        <v>150</v>
      </c>
      <c r="AY405" s="17" t="s">
        <v>144</v>
      </c>
      <c r="BE405" s="165">
        <f>IF(U405="základní",P405,0)</f>
        <v>133581</v>
      </c>
      <c r="BF405" s="165">
        <f>IF(U405="snížená",P405,0)</f>
        <v>0</v>
      </c>
      <c r="BG405" s="165">
        <f>IF(U405="zákl. přenesená",P405,0)</f>
        <v>0</v>
      </c>
      <c r="BH405" s="165">
        <f>IF(U405="sníž. přenesená",P405,0)</f>
        <v>0</v>
      </c>
      <c r="BI405" s="165">
        <f>IF(U405="nulová",P405,0)</f>
        <v>0</v>
      </c>
      <c r="BJ405" s="17" t="s">
        <v>24</v>
      </c>
      <c r="BK405" s="165">
        <f>ROUND(V405*K405,2)</f>
        <v>133581</v>
      </c>
      <c r="BL405" s="17" t="s">
        <v>149</v>
      </c>
      <c r="BM405" s="17" t="s">
        <v>571</v>
      </c>
    </row>
    <row r="406" spans="2:65" s="9" customFormat="1" ht="22.35" customHeight="1">
      <c r="B406" s="145"/>
      <c r="C406" s="146"/>
      <c r="D406" s="156" t="s">
        <v>121</v>
      </c>
      <c r="E406" s="156"/>
      <c r="F406" s="156"/>
      <c r="G406" s="156"/>
      <c r="H406" s="156"/>
      <c r="I406" s="156"/>
      <c r="J406" s="156"/>
      <c r="K406" s="156"/>
      <c r="L406" s="156"/>
      <c r="M406" s="241">
        <f>BK406</f>
        <v>34875</v>
      </c>
      <c r="N406" s="242"/>
      <c r="O406" s="242"/>
      <c r="P406" s="242"/>
      <c r="Q406" s="242"/>
      <c r="R406" s="148"/>
      <c r="T406" s="149"/>
      <c r="U406" s="146"/>
      <c r="V406" s="146"/>
      <c r="W406" s="150">
        <f>W407</f>
        <v>0</v>
      </c>
      <c r="X406" s="150">
        <f>X407</f>
        <v>34875</v>
      </c>
      <c r="Y406" s="146"/>
      <c r="Z406" s="151">
        <f>Z407</f>
        <v>0</v>
      </c>
      <c r="AA406" s="146"/>
      <c r="AB406" s="151">
        <f>AB407</f>
        <v>0</v>
      </c>
      <c r="AC406" s="146"/>
      <c r="AD406" s="152">
        <f>AD407</f>
        <v>0</v>
      </c>
      <c r="AR406" s="153" t="s">
        <v>24</v>
      </c>
      <c r="AT406" s="154" t="s">
        <v>80</v>
      </c>
      <c r="AU406" s="154" t="s">
        <v>99</v>
      </c>
      <c r="AY406" s="153" t="s">
        <v>144</v>
      </c>
      <c r="BK406" s="155">
        <f>BK407</f>
        <v>34875</v>
      </c>
    </row>
    <row r="407" spans="2:65" s="1" customFormat="1" ht="31.5" customHeight="1">
      <c r="B407" s="31"/>
      <c r="C407" s="157" t="s">
        <v>572</v>
      </c>
      <c r="D407" s="157" t="s">
        <v>145</v>
      </c>
      <c r="E407" s="158" t="s">
        <v>573</v>
      </c>
      <c r="F407" s="230" t="s">
        <v>574</v>
      </c>
      <c r="G407" s="230"/>
      <c r="H407" s="230"/>
      <c r="I407" s="230"/>
      <c r="J407" s="159" t="s">
        <v>148</v>
      </c>
      <c r="K407" s="160">
        <v>1</v>
      </c>
      <c r="L407" s="161">
        <v>0</v>
      </c>
      <c r="M407" s="231">
        <v>34875</v>
      </c>
      <c r="N407" s="231"/>
      <c r="O407" s="231"/>
      <c r="P407" s="231">
        <f>ROUND(V407*K407,2)</f>
        <v>34875</v>
      </c>
      <c r="Q407" s="231"/>
      <c r="R407" s="33"/>
      <c r="T407" s="162" t="s">
        <v>22</v>
      </c>
      <c r="U407" s="166" t="s">
        <v>44</v>
      </c>
      <c r="V407" s="167">
        <f>L407+M407</f>
        <v>34875</v>
      </c>
      <c r="W407" s="167">
        <f>ROUND(L407*K407,2)</f>
        <v>0</v>
      </c>
      <c r="X407" s="167">
        <f>ROUND(M407*K407,2)</f>
        <v>34875</v>
      </c>
      <c r="Y407" s="168">
        <v>0</v>
      </c>
      <c r="Z407" s="168">
        <f>Y407*K407</f>
        <v>0</v>
      </c>
      <c r="AA407" s="168">
        <v>0</v>
      </c>
      <c r="AB407" s="168">
        <f>AA407*K407</f>
        <v>0</v>
      </c>
      <c r="AC407" s="168">
        <v>0</v>
      </c>
      <c r="AD407" s="169">
        <f>AC407*K407</f>
        <v>0</v>
      </c>
      <c r="AR407" s="17" t="s">
        <v>149</v>
      </c>
      <c r="AT407" s="17" t="s">
        <v>145</v>
      </c>
      <c r="AU407" s="17" t="s">
        <v>150</v>
      </c>
      <c r="AY407" s="17" t="s">
        <v>144</v>
      </c>
      <c r="BE407" s="165">
        <f>IF(U407="základní",P407,0)</f>
        <v>34875</v>
      </c>
      <c r="BF407" s="165">
        <f>IF(U407="snížená",P407,0)</f>
        <v>0</v>
      </c>
      <c r="BG407" s="165">
        <f>IF(U407="zákl. přenesená",P407,0)</f>
        <v>0</v>
      </c>
      <c r="BH407" s="165">
        <f>IF(U407="sníž. přenesená",P407,0)</f>
        <v>0</v>
      </c>
      <c r="BI407" s="165">
        <f>IF(U407="nulová",P407,0)</f>
        <v>0</v>
      </c>
      <c r="BJ407" s="17" t="s">
        <v>24</v>
      </c>
      <c r="BK407" s="165">
        <f>ROUND(V407*K407,2)</f>
        <v>34875</v>
      </c>
      <c r="BL407" s="17" t="s">
        <v>149</v>
      </c>
      <c r="BM407" s="17" t="s">
        <v>575</v>
      </c>
    </row>
    <row r="408" spans="2:65" s="1" customFormat="1" ht="6.95" customHeight="1">
      <c r="B408" s="55"/>
      <c r="C408" s="56"/>
      <c r="D408" s="56"/>
      <c r="E408" s="56"/>
      <c r="F408" s="56"/>
      <c r="G408" s="56"/>
      <c r="H408" s="56"/>
      <c r="I408" s="56"/>
      <c r="J408" s="56"/>
      <c r="K408" s="56"/>
      <c r="L408" s="56"/>
      <c r="M408" s="56"/>
      <c r="N408" s="56"/>
      <c r="O408" s="56"/>
      <c r="P408" s="56"/>
      <c r="Q408" s="56"/>
      <c r="R408" s="57"/>
    </row>
  </sheetData>
  <sheetProtection password="CC35" sheet="1" objects="1" scenarios="1" formatCells="0" formatColumns="0" formatRows="0" sort="0" autoFilter="0"/>
  <mergeCells count="655">
    <mergeCell ref="M161:Q161"/>
    <mergeCell ref="M212:Q212"/>
    <mergeCell ref="M289:Q289"/>
    <mergeCell ref="M328:Q328"/>
    <mergeCell ref="M365:Q365"/>
    <mergeCell ref="M404:Q404"/>
    <mergeCell ref="M406:Q406"/>
    <mergeCell ref="H1:K1"/>
    <mergeCell ref="S2:AF2"/>
    <mergeCell ref="F401:I401"/>
    <mergeCell ref="F402:I402"/>
    <mergeCell ref="P402:Q402"/>
    <mergeCell ref="M402:O402"/>
    <mergeCell ref="F403:I403"/>
    <mergeCell ref="F405:I405"/>
    <mergeCell ref="P405:Q405"/>
    <mergeCell ref="M405:O405"/>
    <mergeCell ref="F407:I407"/>
    <mergeCell ref="P407:Q407"/>
    <mergeCell ref="M407:O407"/>
    <mergeCell ref="F396:I396"/>
    <mergeCell ref="P396:Q396"/>
    <mergeCell ref="M396:O396"/>
    <mergeCell ref="F397:I397"/>
    <mergeCell ref="F398:I398"/>
    <mergeCell ref="P398:Q398"/>
    <mergeCell ref="M398:O398"/>
    <mergeCell ref="F399:I399"/>
    <mergeCell ref="F400:I400"/>
    <mergeCell ref="P400:Q400"/>
    <mergeCell ref="M400:O400"/>
    <mergeCell ref="F391:I391"/>
    <mergeCell ref="F392:I392"/>
    <mergeCell ref="P392:Q392"/>
    <mergeCell ref="M392:O392"/>
    <mergeCell ref="F393:I393"/>
    <mergeCell ref="F394:I394"/>
    <mergeCell ref="P394:Q394"/>
    <mergeCell ref="M394:O394"/>
    <mergeCell ref="F395:I395"/>
    <mergeCell ref="F386:I386"/>
    <mergeCell ref="P386:Q386"/>
    <mergeCell ref="M386:O386"/>
    <mergeCell ref="F387:I387"/>
    <mergeCell ref="F388:I388"/>
    <mergeCell ref="P388:Q388"/>
    <mergeCell ref="M388:O388"/>
    <mergeCell ref="F389:I389"/>
    <mergeCell ref="F390:I390"/>
    <mergeCell ref="P390:Q390"/>
    <mergeCell ref="M390:O390"/>
    <mergeCell ref="F381:I381"/>
    <mergeCell ref="F382:I382"/>
    <mergeCell ref="P382:Q382"/>
    <mergeCell ref="M382:O382"/>
    <mergeCell ref="F383:I383"/>
    <mergeCell ref="F384:I384"/>
    <mergeCell ref="P384:Q384"/>
    <mergeCell ref="M384:O384"/>
    <mergeCell ref="F385:I385"/>
    <mergeCell ref="F376:I376"/>
    <mergeCell ref="P376:Q376"/>
    <mergeCell ref="M376:O376"/>
    <mergeCell ref="F377:I377"/>
    <mergeCell ref="F378:I378"/>
    <mergeCell ref="P378:Q378"/>
    <mergeCell ref="M378:O378"/>
    <mergeCell ref="F379:I379"/>
    <mergeCell ref="F380:I380"/>
    <mergeCell ref="P380:Q380"/>
    <mergeCell ref="M380:O380"/>
    <mergeCell ref="F371:I371"/>
    <mergeCell ref="F372:I372"/>
    <mergeCell ref="P372:Q372"/>
    <mergeCell ref="M372:O372"/>
    <mergeCell ref="F373:I373"/>
    <mergeCell ref="F374:I374"/>
    <mergeCell ref="P374:Q374"/>
    <mergeCell ref="M374:O374"/>
    <mergeCell ref="F375:I375"/>
    <mergeCell ref="F366:I366"/>
    <mergeCell ref="P366:Q366"/>
    <mergeCell ref="M366:O366"/>
    <mergeCell ref="F367:I367"/>
    <mergeCell ref="F368:I368"/>
    <mergeCell ref="P368:Q368"/>
    <mergeCell ref="M368:O368"/>
    <mergeCell ref="F369:I369"/>
    <mergeCell ref="F370:I370"/>
    <mergeCell ref="P370:Q370"/>
    <mergeCell ref="M370:O370"/>
    <mergeCell ref="F360:I360"/>
    <mergeCell ref="F361:I361"/>
    <mergeCell ref="P361:Q361"/>
    <mergeCell ref="M361:O361"/>
    <mergeCell ref="F362:I362"/>
    <mergeCell ref="F363:I363"/>
    <mergeCell ref="P363:Q363"/>
    <mergeCell ref="M363:O363"/>
    <mergeCell ref="F364:I364"/>
    <mergeCell ref="F355:I355"/>
    <mergeCell ref="P355:Q355"/>
    <mergeCell ref="M355:O355"/>
    <mergeCell ref="F356:I356"/>
    <mergeCell ref="F357:I357"/>
    <mergeCell ref="P357:Q357"/>
    <mergeCell ref="M357:O357"/>
    <mergeCell ref="F358:I358"/>
    <mergeCell ref="F359:I359"/>
    <mergeCell ref="P359:Q359"/>
    <mergeCell ref="M359:O359"/>
    <mergeCell ref="F350:I350"/>
    <mergeCell ref="F351:I351"/>
    <mergeCell ref="P351:Q351"/>
    <mergeCell ref="M351:O351"/>
    <mergeCell ref="F352:I352"/>
    <mergeCell ref="F353:I353"/>
    <mergeCell ref="P353:Q353"/>
    <mergeCell ref="M353:O353"/>
    <mergeCell ref="F354:I354"/>
    <mergeCell ref="F345:I345"/>
    <mergeCell ref="P345:Q345"/>
    <mergeCell ref="M345:O345"/>
    <mergeCell ref="F346:I346"/>
    <mergeCell ref="F347:I347"/>
    <mergeCell ref="P347:Q347"/>
    <mergeCell ref="M347:O347"/>
    <mergeCell ref="F348:I348"/>
    <mergeCell ref="F349:I349"/>
    <mergeCell ref="P349:Q349"/>
    <mergeCell ref="M349:O349"/>
    <mergeCell ref="F340:I340"/>
    <mergeCell ref="F341:I341"/>
    <mergeCell ref="P341:Q341"/>
    <mergeCell ref="M341:O341"/>
    <mergeCell ref="F342:I342"/>
    <mergeCell ref="F343:I343"/>
    <mergeCell ref="P343:Q343"/>
    <mergeCell ref="M343:O343"/>
    <mergeCell ref="F344:I344"/>
    <mergeCell ref="F335:I335"/>
    <mergeCell ref="P335:Q335"/>
    <mergeCell ref="M335:O335"/>
    <mergeCell ref="F336:I336"/>
    <mergeCell ref="F337:I337"/>
    <mergeCell ref="P337:Q337"/>
    <mergeCell ref="M337:O337"/>
    <mergeCell ref="F338:I338"/>
    <mergeCell ref="F339:I339"/>
    <mergeCell ref="P339:Q339"/>
    <mergeCell ref="M339:O339"/>
    <mergeCell ref="F330:I330"/>
    <mergeCell ref="F331:I331"/>
    <mergeCell ref="P331:Q331"/>
    <mergeCell ref="M331:O331"/>
    <mergeCell ref="F332:I332"/>
    <mergeCell ref="F333:I333"/>
    <mergeCell ref="P333:Q333"/>
    <mergeCell ref="M333:O333"/>
    <mergeCell ref="F334:I334"/>
    <mergeCell ref="F324:I324"/>
    <mergeCell ref="P324:Q324"/>
    <mergeCell ref="M324:O324"/>
    <mergeCell ref="F325:I325"/>
    <mergeCell ref="F326:I326"/>
    <mergeCell ref="P326:Q326"/>
    <mergeCell ref="M326:O326"/>
    <mergeCell ref="F327:I327"/>
    <mergeCell ref="F329:I329"/>
    <mergeCell ref="P329:Q329"/>
    <mergeCell ref="M329:O329"/>
    <mergeCell ref="F319:I319"/>
    <mergeCell ref="F320:I320"/>
    <mergeCell ref="P320:Q320"/>
    <mergeCell ref="M320:O320"/>
    <mergeCell ref="F321:I321"/>
    <mergeCell ref="F322:I322"/>
    <mergeCell ref="P322:Q322"/>
    <mergeCell ref="M322:O322"/>
    <mergeCell ref="F323:I323"/>
    <mergeCell ref="F314:I314"/>
    <mergeCell ref="P314:Q314"/>
    <mergeCell ref="M314:O314"/>
    <mergeCell ref="F315:I315"/>
    <mergeCell ref="F316:I316"/>
    <mergeCell ref="P316:Q316"/>
    <mergeCell ref="M316:O316"/>
    <mergeCell ref="F317:I317"/>
    <mergeCell ref="F318:I318"/>
    <mergeCell ref="P318:Q318"/>
    <mergeCell ref="M318:O318"/>
    <mergeCell ref="F309:I309"/>
    <mergeCell ref="F310:I310"/>
    <mergeCell ref="P310:Q310"/>
    <mergeCell ref="M310:O310"/>
    <mergeCell ref="F311:I311"/>
    <mergeCell ref="F312:I312"/>
    <mergeCell ref="P312:Q312"/>
    <mergeCell ref="M312:O312"/>
    <mergeCell ref="F313:I313"/>
    <mergeCell ref="F304:I304"/>
    <mergeCell ref="P304:Q304"/>
    <mergeCell ref="M304:O304"/>
    <mergeCell ref="F305:I305"/>
    <mergeCell ref="F306:I306"/>
    <mergeCell ref="P306:Q306"/>
    <mergeCell ref="M306:O306"/>
    <mergeCell ref="F307:I307"/>
    <mergeCell ref="F308:I308"/>
    <mergeCell ref="P308:Q308"/>
    <mergeCell ref="M308:O308"/>
    <mergeCell ref="F299:I299"/>
    <mergeCell ref="F300:I300"/>
    <mergeCell ref="P300:Q300"/>
    <mergeCell ref="M300:O300"/>
    <mergeCell ref="F301:I301"/>
    <mergeCell ref="F302:I302"/>
    <mergeCell ref="P302:Q302"/>
    <mergeCell ref="M302:O302"/>
    <mergeCell ref="F303:I303"/>
    <mergeCell ref="F294:I294"/>
    <mergeCell ref="P294:Q294"/>
    <mergeCell ref="M294:O294"/>
    <mergeCell ref="F295:I295"/>
    <mergeCell ref="F296:I296"/>
    <mergeCell ref="P296:Q296"/>
    <mergeCell ref="M296:O296"/>
    <mergeCell ref="F297:I297"/>
    <mergeCell ref="F298:I298"/>
    <mergeCell ref="P298:Q298"/>
    <mergeCell ref="M298:O298"/>
    <mergeCell ref="F288:I288"/>
    <mergeCell ref="F290:I290"/>
    <mergeCell ref="P290:Q290"/>
    <mergeCell ref="M290:O290"/>
    <mergeCell ref="F291:I291"/>
    <mergeCell ref="F292:I292"/>
    <mergeCell ref="P292:Q292"/>
    <mergeCell ref="M292:O292"/>
    <mergeCell ref="F293:I293"/>
    <mergeCell ref="F283:I283"/>
    <mergeCell ref="P283:Q283"/>
    <mergeCell ref="M283:O283"/>
    <mergeCell ref="F284:I284"/>
    <mergeCell ref="F285:I285"/>
    <mergeCell ref="P285:Q285"/>
    <mergeCell ref="M285:O285"/>
    <mergeCell ref="F286:I286"/>
    <mergeCell ref="F287:I287"/>
    <mergeCell ref="P287:Q287"/>
    <mergeCell ref="M287:O287"/>
    <mergeCell ref="F278:I278"/>
    <mergeCell ref="F279:I279"/>
    <mergeCell ref="P279:Q279"/>
    <mergeCell ref="M279:O279"/>
    <mergeCell ref="F280:I280"/>
    <mergeCell ref="F281:I281"/>
    <mergeCell ref="P281:Q281"/>
    <mergeCell ref="M281:O281"/>
    <mergeCell ref="F282:I282"/>
    <mergeCell ref="F273:I273"/>
    <mergeCell ref="P273:Q273"/>
    <mergeCell ref="M273:O273"/>
    <mergeCell ref="F274:I274"/>
    <mergeCell ref="F275:I275"/>
    <mergeCell ref="P275:Q275"/>
    <mergeCell ref="M275:O275"/>
    <mergeCell ref="F276:I276"/>
    <mergeCell ref="F277:I277"/>
    <mergeCell ref="P277:Q277"/>
    <mergeCell ref="M277:O277"/>
    <mergeCell ref="F268:I268"/>
    <mergeCell ref="F269:I269"/>
    <mergeCell ref="P269:Q269"/>
    <mergeCell ref="M269:O269"/>
    <mergeCell ref="F270:I270"/>
    <mergeCell ref="F271:I271"/>
    <mergeCell ref="P271:Q271"/>
    <mergeCell ref="M271:O271"/>
    <mergeCell ref="F272:I272"/>
    <mergeCell ref="F263:I263"/>
    <mergeCell ref="P263:Q263"/>
    <mergeCell ref="M263:O263"/>
    <mergeCell ref="F264:I264"/>
    <mergeCell ref="F265:I265"/>
    <mergeCell ref="P265:Q265"/>
    <mergeCell ref="M265:O265"/>
    <mergeCell ref="F266:I266"/>
    <mergeCell ref="F267:I267"/>
    <mergeCell ref="P267:Q267"/>
    <mergeCell ref="M267:O267"/>
    <mergeCell ref="F258:I258"/>
    <mergeCell ref="F259:I259"/>
    <mergeCell ref="P259:Q259"/>
    <mergeCell ref="M259:O259"/>
    <mergeCell ref="F260:I260"/>
    <mergeCell ref="F261:I261"/>
    <mergeCell ref="P261:Q261"/>
    <mergeCell ref="M261:O261"/>
    <mergeCell ref="F262:I262"/>
    <mergeCell ref="F253:I253"/>
    <mergeCell ref="P253:Q253"/>
    <mergeCell ref="M253:O253"/>
    <mergeCell ref="F254:I254"/>
    <mergeCell ref="F255:I255"/>
    <mergeCell ref="P255:Q255"/>
    <mergeCell ref="M255:O255"/>
    <mergeCell ref="F256:I256"/>
    <mergeCell ref="F257:I257"/>
    <mergeCell ref="P257:Q257"/>
    <mergeCell ref="M257:O257"/>
    <mergeCell ref="F248:I248"/>
    <mergeCell ref="F249:I249"/>
    <mergeCell ref="P249:Q249"/>
    <mergeCell ref="M249:O249"/>
    <mergeCell ref="F250:I250"/>
    <mergeCell ref="F251:I251"/>
    <mergeCell ref="P251:Q251"/>
    <mergeCell ref="M251:O251"/>
    <mergeCell ref="F252:I252"/>
    <mergeCell ref="F243:I243"/>
    <mergeCell ref="P243:Q243"/>
    <mergeCell ref="M243:O243"/>
    <mergeCell ref="F244:I244"/>
    <mergeCell ref="F245:I245"/>
    <mergeCell ref="P245:Q245"/>
    <mergeCell ref="M245:O245"/>
    <mergeCell ref="F246:I246"/>
    <mergeCell ref="F247:I247"/>
    <mergeCell ref="P247:Q247"/>
    <mergeCell ref="M247:O247"/>
    <mergeCell ref="F238:I238"/>
    <mergeCell ref="F239:I239"/>
    <mergeCell ref="P239:Q239"/>
    <mergeCell ref="M239:O239"/>
    <mergeCell ref="F240:I240"/>
    <mergeCell ref="F241:I241"/>
    <mergeCell ref="P241:Q241"/>
    <mergeCell ref="M241:O241"/>
    <mergeCell ref="F242:I242"/>
    <mergeCell ref="F233:I233"/>
    <mergeCell ref="P233:Q233"/>
    <mergeCell ref="M233:O233"/>
    <mergeCell ref="F234:I234"/>
    <mergeCell ref="F235:I235"/>
    <mergeCell ref="P235:Q235"/>
    <mergeCell ref="M235:O235"/>
    <mergeCell ref="F236:I236"/>
    <mergeCell ref="F237:I237"/>
    <mergeCell ref="P237:Q237"/>
    <mergeCell ref="M237:O237"/>
    <mergeCell ref="F228:I228"/>
    <mergeCell ref="F229:I229"/>
    <mergeCell ref="P229:Q229"/>
    <mergeCell ref="M229:O229"/>
    <mergeCell ref="F230:I230"/>
    <mergeCell ref="F231:I231"/>
    <mergeCell ref="P231:Q231"/>
    <mergeCell ref="M231:O231"/>
    <mergeCell ref="F232:I232"/>
    <mergeCell ref="F223:I223"/>
    <mergeCell ref="P223:Q223"/>
    <mergeCell ref="M223:O223"/>
    <mergeCell ref="F224:I224"/>
    <mergeCell ref="F225:I225"/>
    <mergeCell ref="P225:Q225"/>
    <mergeCell ref="M225:O225"/>
    <mergeCell ref="F226:I226"/>
    <mergeCell ref="F227:I227"/>
    <mergeCell ref="P227:Q227"/>
    <mergeCell ref="M227:O227"/>
    <mergeCell ref="F218:I218"/>
    <mergeCell ref="F219:I219"/>
    <mergeCell ref="P219:Q219"/>
    <mergeCell ref="M219:O219"/>
    <mergeCell ref="F220:I220"/>
    <mergeCell ref="F221:I221"/>
    <mergeCell ref="P221:Q221"/>
    <mergeCell ref="M221:O221"/>
    <mergeCell ref="F222:I222"/>
    <mergeCell ref="F213:I213"/>
    <mergeCell ref="P213:Q213"/>
    <mergeCell ref="M213:O213"/>
    <mergeCell ref="F214:I214"/>
    <mergeCell ref="F215:I215"/>
    <mergeCell ref="P215:Q215"/>
    <mergeCell ref="M215:O215"/>
    <mergeCell ref="F216:I216"/>
    <mergeCell ref="F217:I217"/>
    <mergeCell ref="P217:Q217"/>
    <mergeCell ref="M217:O217"/>
    <mergeCell ref="F207:I207"/>
    <mergeCell ref="F208:I208"/>
    <mergeCell ref="P208:Q208"/>
    <mergeCell ref="M208:O208"/>
    <mergeCell ref="F209:I209"/>
    <mergeCell ref="F210:I210"/>
    <mergeCell ref="P210:Q210"/>
    <mergeCell ref="M210:O210"/>
    <mergeCell ref="F211:I211"/>
    <mergeCell ref="F202:I202"/>
    <mergeCell ref="P202:Q202"/>
    <mergeCell ref="M202:O202"/>
    <mergeCell ref="F203:I203"/>
    <mergeCell ref="F204:I204"/>
    <mergeCell ref="P204:Q204"/>
    <mergeCell ref="M204:O204"/>
    <mergeCell ref="F205:I205"/>
    <mergeCell ref="F206:I206"/>
    <mergeCell ref="P206:Q206"/>
    <mergeCell ref="M206:O206"/>
    <mergeCell ref="F197:I197"/>
    <mergeCell ref="F198:I198"/>
    <mergeCell ref="P198:Q198"/>
    <mergeCell ref="M198:O198"/>
    <mergeCell ref="F199:I199"/>
    <mergeCell ref="F200:I200"/>
    <mergeCell ref="P200:Q200"/>
    <mergeCell ref="M200:O200"/>
    <mergeCell ref="F201:I201"/>
    <mergeCell ref="F192:I192"/>
    <mergeCell ref="P192:Q192"/>
    <mergeCell ref="M192:O192"/>
    <mergeCell ref="F193:I193"/>
    <mergeCell ref="F194:I194"/>
    <mergeCell ref="P194:Q194"/>
    <mergeCell ref="M194:O194"/>
    <mergeCell ref="F195:I195"/>
    <mergeCell ref="F196:I196"/>
    <mergeCell ref="P196:Q196"/>
    <mergeCell ref="M196:O196"/>
    <mergeCell ref="F187:I187"/>
    <mergeCell ref="F188:I188"/>
    <mergeCell ref="P188:Q188"/>
    <mergeCell ref="M188:O188"/>
    <mergeCell ref="F189:I189"/>
    <mergeCell ref="F190:I190"/>
    <mergeCell ref="P190:Q190"/>
    <mergeCell ref="M190:O190"/>
    <mergeCell ref="F191:I191"/>
    <mergeCell ref="F182:I182"/>
    <mergeCell ref="P182:Q182"/>
    <mergeCell ref="M182:O182"/>
    <mergeCell ref="F183:I183"/>
    <mergeCell ref="F184:I184"/>
    <mergeCell ref="P184:Q184"/>
    <mergeCell ref="M184:O184"/>
    <mergeCell ref="F185:I185"/>
    <mergeCell ref="F186:I186"/>
    <mergeCell ref="P186:Q186"/>
    <mergeCell ref="M186:O186"/>
    <mergeCell ref="F177:I177"/>
    <mergeCell ref="F178:I178"/>
    <mergeCell ref="P178:Q178"/>
    <mergeCell ref="M178:O178"/>
    <mergeCell ref="F179:I179"/>
    <mergeCell ref="F180:I180"/>
    <mergeCell ref="P180:Q180"/>
    <mergeCell ref="M180:O180"/>
    <mergeCell ref="F181:I181"/>
    <mergeCell ref="F172:I172"/>
    <mergeCell ref="P172:Q172"/>
    <mergeCell ref="M172:O172"/>
    <mergeCell ref="F173:I173"/>
    <mergeCell ref="F174:I174"/>
    <mergeCell ref="P174:Q174"/>
    <mergeCell ref="M174:O174"/>
    <mergeCell ref="F175:I175"/>
    <mergeCell ref="F176:I176"/>
    <mergeCell ref="P176:Q176"/>
    <mergeCell ref="M176:O176"/>
    <mergeCell ref="F167:I167"/>
    <mergeCell ref="F168:I168"/>
    <mergeCell ref="P168:Q168"/>
    <mergeCell ref="M168:O168"/>
    <mergeCell ref="F169:I169"/>
    <mergeCell ref="F170:I170"/>
    <mergeCell ref="P170:Q170"/>
    <mergeCell ref="M170:O170"/>
    <mergeCell ref="F171:I171"/>
    <mergeCell ref="F162:I162"/>
    <mergeCell ref="P162:Q162"/>
    <mergeCell ref="M162:O162"/>
    <mergeCell ref="F163:I163"/>
    <mergeCell ref="F164:I164"/>
    <mergeCell ref="P164:Q164"/>
    <mergeCell ref="M164:O164"/>
    <mergeCell ref="F165:I165"/>
    <mergeCell ref="F166:I166"/>
    <mergeCell ref="P166:Q166"/>
    <mergeCell ref="M166:O166"/>
    <mergeCell ref="F156:I156"/>
    <mergeCell ref="F157:I157"/>
    <mergeCell ref="P157:Q157"/>
    <mergeCell ref="M157:O157"/>
    <mergeCell ref="F158:I158"/>
    <mergeCell ref="F159:I159"/>
    <mergeCell ref="P159:Q159"/>
    <mergeCell ref="M159:O159"/>
    <mergeCell ref="F160:I160"/>
    <mergeCell ref="F151:I151"/>
    <mergeCell ref="P151:Q151"/>
    <mergeCell ref="M151:O151"/>
    <mergeCell ref="F152:I152"/>
    <mergeCell ref="F153:I153"/>
    <mergeCell ref="P153:Q153"/>
    <mergeCell ref="M153:O153"/>
    <mergeCell ref="F154:I154"/>
    <mergeCell ref="F155:I155"/>
    <mergeCell ref="P155:Q155"/>
    <mergeCell ref="M155:O155"/>
    <mergeCell ref="F146:I146"/>
    <mergeCell ref="F147:I147"/>
    <mergeCell ref="P147:Q147"/>
    <mergeCell ref="M147:O147"/>
    <mergeCell ref="F148:I148"/>
    <mergeCell ref="F149:I149"/>
    <mergeCell ref="P149:Q149"/>
    <mergeCell ref="M149:O149"/>
    <mergeCell ref="F150:I150"/>
    <mergeCell ref="F141:I141"/>
    <mergeCell ref="P141:Q141"/>
    <mergeCell ref="M141:O141"/>
    <mergeCell ref="F142:I142"/>
    <mergeCell ref="F143:I143"/>
    <mergeCell ref="P143:Q143"/>
    <mergeCell ref="M143:O143"/>
    <mergeCell ref="F144:I144"/>
    <mergeCell ref="F145:I145"/>
    <mergeCell ref="P145:Q145"/>
    <mergeCell ref="M145:O145"/>
    <mergeCell ref="F136:I136"/>
    <mergeCell ref="F137:I137"/>
    <mergeCell ref="P137:Q137"/>
    <mergeCell ref="M137:O137"/>
    <mergeCell ref="F138:I138"/>
    <mergeCell ref="F139:I139"/>
    <mergeCell ref="P139:Q139"/>
    <mergeCell ref="M139:O139"/>
    <mergeCell ref="F140:I140"/>
    <mergeCell ref="F131:I131"/>
    <mergeCell ref="P131:Q131"/>
    <mergeCell ref="M131:O131"/>
    <mergeCell ref="F132:I132"/>
    <mergeCell ref="F133:I133"/>
    <mergeCell ref="P133:Q133"/>
    <mergeCell ref="M133:O133"/>
    <mergeCell ref="F134:I134"/>
    <mergeCell ref="F135:I135"/>
    <mergeCell ref="P135:Q135"/>
    <mergeCell ref="M135:O135"/>
    <mergeCell ref="F126:I126"/>
    <mergeCell ref="F127:I127"/>
    <mergeCell ref="P127:Q127"/>
    <mergeCell ref="M127:O127"/>
    <mergeCell ref="F128:I128"/>
    <mergeCell ref="F129:I129"/>
    <mergeCell ref="P129:Q129"/>
    <mergeCell ref="M129:O129"/>
    <mergeCell ref="F130:I130"/>
    <mergeCell ref="M115:P115"/>
    <mergeCell ref="M117:Q117"/>
    <mergeCell ref="M118:Q118"/>
    <mergeCell ref="F120:I120"/>
    <mergeCell ref="P120:Q120"/>
    <mergeCell ref="M120:O120"/>
    <mergeCell ref="F125:I125"/>
    <mergeCell ref="P125:Q125"/>
    <mergeCell ref="M125:O125"/>
    <mergeCell ref="M121:Q121"/>
    <mergeCell ref="M122:Q122"/>
    <mergeCell ref="M123:Q123"/>
    <mergeCell ref="M124:Q124"/>
    <mergeCell ref="M100:Q100"/>
    <mergeCell ref="D101:H101"/>
    <mergeCell ref="M101:Q101"/>
    <mergeCell ref="D102:H102"/>
    <mergeCell ref="M102:Q102"/>
    <mergeCell ref="L104:Q104"/>
    <mergeCell ref="C110:Q110"/>
    <mergeCell ref="F112:P112"/>
    <mergeCell ref="F113:P113"/>
    <mergeCell ref="H96:J96"/>
    <mergeCell ref="K96:L96"/>
    <mergeCell ref="M96:Q96"/>
    <mergeCell ref="H97:J97"/>
    <mergeCell ref="K97:L97"/>
    <mergeCell ref="M97:Q97"/>
    <mergeCell ref="H98:J98"/>
    <mergeCell ref="K98:L98"/>
    <mergeCell ref="M98:Q98"/>
    <mergeCell ref="H93:J93"/>
    <mergeCell ref="K93:L93"/>
    <mergeCell ref="M93:Q93"/>
    <mergeCell ref="H94:J94"/>
    <mergeCell ref="K94:L94"/>
    <mergeCell ref="M94:Q94"/>
    <mergeCell ref="H95:J95"/>
    <mergeCell ref="K95:L95"/>
    <mergeCell ref="M95:Q95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38:J38"/>
    <mergeCell ref="M38:P38"/>
    <mergeCell ref="L40:P40"/>
    <mergeCell ref="C76:Q76"/>
    <mergeCell ref="F78:P78"/>
    <mergeCell ref="F79:P79"/>
    <mergeCell ref="M81:P81"/>
    <mergeCell ref="M83:Q83"/>
    <mergeCell ref="M84:Q84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02.4 - Vzduchotechnika (b...</vt:lpstr>
      <vt:lpstr>'02.4 - Vzduchotechnika (b...'!Názvy_tisku</vt:lpstr>
      <vt:lpstr>'Rekapitulace stavby'!Názvy_tisku</vt:lpstr>
      <vt:lpstr>'02.4 - Vzduchotechnika (b...'!Oblast_tisku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2017-11-16T08:49:12Z</dcterms:created>
  <dcterms:modified xsi:type="dcterms:W3CDTF">2017-11-16T08:49:15Z</dcterms:modified>
</cp:coreProperties>
</file>