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7 - IT vybavení (bez o..." sheetId="2" r:id="rId2"/>
  </sheets>
  <definedNames>
    <definedName name="_xlnm.Print_Titles" localSheetId="1">'02.7 - IT vybavení (bez o...'!$111:$111</definedName>
    <definedName name="_xlnm.Print_Titles" localSheetId="0">'Rekapitulace stavby'!$85:$85</definedName>
    <definedName name="_xlnm.Print_Area" localSheetId="1">'02.7 - IT vybavení (bez o...'!$C$4:$Q$70,'02.7 - IT vybavení (bez o...'!$C$76:$Q$95,'02.7 - IT vybavení (bez o...'!$C$101:$Q$127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BH116" i="2"/>
  <c r="BG116" i="2"/>
  <c r="BF116" i="2"/>
  <c r="BE116" i="2"/>
  <c r="AA116" i="2"/>
  <c r="Y116" i="2"/>
  <c r="W116" i="2"/>
  <c r="BK116" i="2"/>
  <c r="N116" i="2"/>
  <c r="BI115" i="2"/>
  <c r="BH115" i="2"/>
  <c r="BG115" i="2"/>
  <c r="BF115" i="2"/>
  <c r="BE115" i="2"/>
  <c r="AA115" i="2"/>
  <c r="Y115" i="2"/>
  <c r="W115" i="2"/>
  <c r="BK115" i="2"/>
  <c r="N115" i="2"/>
  <c r="BI114" i="2"/>
  <c r="BH114" i="2"/>
  <c r="BG114" i="2"/>
  <c r="BF114" i="2"/>
  <c r="BE114" i="2"/>
  <c r="AA114" i="2"/>
  <c r="AA113" i="2" s="1"/>
  <c r="AA112" i="2" s="1"/>
  <c r="Y114" i="2"/>
  <c r="Y113" i="2" s="1"/>
  <c r="Y112" i="2" s="1"/>
  <c r="W114" i="2"/>
  <c r="W113" i="2" s="1"/>
  <c r="W112" i="2" s="1"/>
  <c r="AU88" i="1" s="1"/>
  <c r="AU87" i="1" s="1"/>
  <c r="BK114" i="2"/>
  <c r="BK113" i="2" s="1"/>
  <c r="N114" i="2"/>
  <c r="F106" i="2"/>
  <c r="F104" i="2"/>
  <c r="N91" i="2"/>
  <c r="M28" i="2" s="1"/>
  <c r="AS88" i="1" s="1"/>
  <c r="AS87" i="1" s="1"/>
  <c r="BI93" i="2"/>
  <c r="BH93" i="2"/>
  <c r="BG93" i="2"/>
  <c r="BF93" i="2"/>
  <c r="BE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M33" i="2" s="1"/>
  <c r="AW88" i="1" s="1"/>
  <c r="BE92" i="2"/>
  <c r="M32" i="2" s="1"/>
  <c r="AV88" i="1" s="1"/>
  <c r="AT88" i="1" s="1"/>
  <c r="F83" i="2"/>
  <c r="F81" i="2"/>
  <c r="F79" i="2"/>
  <c r="O21" i="2"/>
  <c r="E21" i="2"/>
  <c r="M109" i="2" s="1"/>
  <c r="O20" i="2"/>
  <c r="O18" i="2"/>
  <c r="E18" i="2"/>
  <c r="M108" i="2" s="1"/>
  <c r="O17" i="2"/>
  <c r="O15" i="2"/>
  <c r="E15" i="2"/>
  <c r="F109" i="2" s="1"/>
  <c r="O14" i="2"/>
  <c r="O12" i="2"/>
  <c r="E12" i="2"/>
  <c r="F108" i="2" s="1"/>
  <c r="O11" i="2"/>
  <c r="O9" i="2"/>
  <c r="M106" i="2" s="1"/>
  <c r="F6" i="2"/>
  <c r="F103" i="2" s="1"/>
  <c r="AK27" i="1"/>
  <c r="AM83" i="1"/>
  <c r="L83" i="1"/>
  <c r="AM82" i="1"/>
  <c r="L82" i="1"/>
  <c r="AM80" i="1"/>
  <c r="L80" i="1"/>
  <c r="L78" i="1"/>
  <c r="L77" i="1"/>
  <c r="W33" i="1" l="1"/>
  <c r="AX87" i="1"/>
  <c r="N113" i="2"/>
  <c r="N89" i="2" s="1"/>
  <c r="BK112" i="2"/>
  <c r="N112" i="2" s="1"/>
  <c r="N88" i="2" s="1"/>
  <c r="W34" i="1"/>
  <c r="AY87" i="1"/>
  <c r="M81" i="2"/>
  <c r="M83" i="2"/>
  <c r="M84" i="2"/>
  <c r="H32" i="2"/>
  <c r="AZ88" i="1" s="1"/>
  <c r="AZ87" i="1" s="1"/>
  <c r="H33" i="2"/>
  <c r="BA88" i="1" s="1"/>
  <c r="BA87" i="1" s="1"/>
  <c r="F78" i="2"/>
  <c r="F84" i="2"/>
  <c r="AV87" i="1" l="1"/>
  <c r="W31" i="1"/>
  <c r="M27" i="2"/>
  <c r="M30" i="2" s="1"/>
  <c r="L95" i="2"/>
  <c r="W32" i="1"/>
  <c r="AW87" i="1"/>
  <c r="AK32" i="1" s="1"/>
  <c r="AG88" i="1" l="1"/>
  <c r="L38" i="2"/>
  <c r="AK31" i="1"/>
  <c r="AT87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<sst xmlns="http://schemas.openxmlformats.org/spreadsheetml/2006/main" count="465" uniqueCount="177">
  <si>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</si>
  <si>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</si>
  <si>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</si>
  <si>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</si>
  <si>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</si>
  <si>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</si>
  <si>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</si>
  <si>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</si>
  <si>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</si>
  <si>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</si>
  <si>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</si>
  <si>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</si>
  <si>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</si>
  <si>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</si>
  <si>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</si>
  <si>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</si>
  <si>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</si>
  <si>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</si>
  <si>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</si>
  <si>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</si>
  <si>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</si>
  <si>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</si>
  <si>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</si>
  <si>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</si>
  <si>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</si>
  <si>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</si>
  <si>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</si>
  <si>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</si>
  <si>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</si>
  <si>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</si>
  <si>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</si>
  <si>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</si>
  <si>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</si>
  <si>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</si>
  <si>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</si>
  <si>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</si>
  <si>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</si>
  <si>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</si>
  <si>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</si>
  <si>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</si>
  <si>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</si>
  <si>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</si>
  <si>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</si>
  <si>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</si>
  <si>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</si>
  <si>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</si>
  <si>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</si>
  <si>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</si>
  <si>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</si>
  <si>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</si>
  <si>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</si>
  <si>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</si>
  <si>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</si>
  <si>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</si>
  <si>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</si>
  <si>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</si>
  <si>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</si>
  <si>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</si>
  <si>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</si>
  <si>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</si>
  <si>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</si>
  <si>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</si>
  <si>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</si>
  <si>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</si>
  <si>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</si>
  <si>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</si>
  <si>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</si>
  <si>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</si>
  <si>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</si>
  <si>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</si>
  <si>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</si>
  <si>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</si>
  <si>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</si>
  <si>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</si>
  <si>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</si>
  <si>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</si>
  <si>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</si>
  <si>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</si>
  <si>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</si>
  <si>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</si>
  <si>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</si>
  <si>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</si>
  <si>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</si>
  <si>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02.7</t>
  </si>
  <si>
    <t>IT vybavení (bez obchodních názvů)</t>
  </si>
  <si>
    <t>{a5aa29c1-d39d-4e23-ab20-62ba4af325ff}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</si>
  <si>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</si>
  <si>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</si>
  <si>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</si>
  <si>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</si>
  <si>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</si>
  <si>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</si>
  <si>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</si>
  <si>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</si>
  <si>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</si>
  <si>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</si>
  <si>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</si>
  <si>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</si>
  <si>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02.7 - IT vybavení (bez obchodních názvů)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</si>
  <si>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</si>
  <si>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</si>
  <si>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</si>
  <si>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</si>
  <si>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</si>
  <si>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</si>
  <si>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</si>
  <si>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IT - IT vybavení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</si>
  <si>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</si>
  <si>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</si>
  <si>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</si>
  <si>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</si>
  <si>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</si>
  <si>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</si>
  <si>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</si>
  <si>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</si>
  <si>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</si>
  <si>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</si>
  <si>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</si>
  <si>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</si>
  <si>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</si>
  <si>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</si>
  <si>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</si>
  <si>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</si>
  <si>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</si>
  <si>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</si>
  <si>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</si>
  <si>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</si>
  <si>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IT-1</t>
  </si>
  <si>
    <t>Server</t>
  </si>
  <si>
    <t>ks</t>
  </si>
  <si>
    <t>32</t>
  </si>
  <si>
    <t>16</t>
  </si>
  <si>
    <t>IT-2</t>
  </si>
  <si>
    <t>Pevný disk pro server</t>
  </si>
  <si>
    <t>4</t>
  </si>
  <si>
    <t>3</t>
  </si>
  <si>
    <t>IT-3</t>
  </si>
  <si>
    <t>Záložní zdroj pro server</t>
  </si>
  <si>
    <t>6</t>
  </si>
  <si>
    <t>IT-4</t>
  </si>
  <si>
    <t>UTM firewall</t>
  </si>
  <si>
    <t>8</t>
  </si>
  <si>
    <t>5</t>
  </si>
  <si>
    <t>IT-5</t>
  </si>
  <si>
    <t>Flow sonda</t>
  </si>
  <si>
    <t>10</t>
  </si>
  <si>
    <t>IT-6</t>
  </si>
  <si>
    <t>Switch</t>
  </si>
  <si>
    <t>12</t>
  </si>
  <si>
    <t>7</t>
  </si>
  <si>
    <t>IT-7</t>
  </si>
  <si>
    <t>WiFi AP</t>
  </si>
  <si>
    <t>14</t>
  </si>
  <si>
    <t>IT-8</t>
  </si>
  <si>
    <t>PC stolní</t>
  </si>
  <si>
    <t>9</t>
  </si>
  <si>
    <t>IT-9</t>
  </si>
  <si>
    <t>Monitor</t>
  </si>
  <si>
    <t>18</t>
  </si>
  <si>
    <t>IT-10</t>
  </si>
  <si>
    <t>Plátno nástěnné</t>
  </si>
  <si>
    <t>20</t>
  </si>
  <si>
    <t>11</t>
  </si>
  <si>
    <t>IT-11</t>
  </si>
  <si>
    <t>Plátno stativové</t>
  </si>
  <si>
    <t>22</t>
  </si>
  <si>
    <t>IT-12</t>
  </si>
  <si>
    <t>Dataprojektor</t>
  </si>
  <si>
    <t>24</t>
  </si>
  <si>
    <t>13</t>
  </si>
  <si>
    <t>IT-13</t>
  </si>
  <si>
    <t>Ozvučení učebny</t>
  </si>
  <si>
    <t>26</t>
  </si>
  <si>
    <t>K</t>
  </si>
  <si>
    <t>IT-14</t>
  </si>
  <si>
    <t>Doprava + instalace + zaškolení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</si>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</sst>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R2" s="198" t="s">
        <v>8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63" t="s">
        <v>12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65" t="s">
        <v>16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67" t="s">
        <v>18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22</v>
      </c>
      <c r="AL7" s="23"/>
      <c r="AM7" s="23"/>
      <c r="AN7" s="25" t="s">
        <v>21</v>
      </c>
      <c r="AO7" s="23"/>
      <c r="AP7" s="23"/>
      <c r="AQ7" s="21"/>
      <c r="BS7" s="16" t="s">
        <v>23</v>
      </c>
    </row>
    <row r="8" spans="1:73" ht="14.45" customHeight="1">
      <c r="B8" s="20"/>
      <c r="C8" s="23"/>
      <c r="D8" s="27" t="s">
        <v>24</v>
      </c>
      <c r="E8" s="23"/>
      <c r="F8" s="23"/>
      <c r="G8" s="23"/>
      <c r="H8" s="23"/>
      <c r="I8" s="23"/>
      <c r="J8" s="23"/>
      <c r="K8" s="25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26</v>
      </c>
      <c r="AL8" s="23"/>
      <c r="AM8" s="23"/>
      <c r="AN8" s="25" t="s">
        <v>27</v>
      </c>
      <c r="AO8" s="23"/>
      <c r="AP8" s="23"/>
      <c r="AQ8" s="21"/>
      <c r="BS8" s="16" t="s">
        <v>23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23</v>
      </c>
    </row>
    <row r="10" spans="1:73" ht="14.45" customHeight="1">
      <c r="B10" s="20"/>
      <c r="C10" s="23"/>
      <c r="D10" s="27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29</v>
      </c>
      <c r="AL10" s="23"/>
      <c r="AM10" s="23"/>
      <c r="AN10" s="25" t="s">
        <v>21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31</v>
      </c>
      <c r="AL11" s="23"/>
      <c r="AM11" s="23"/>
      <c r="AN11" s="25" t="s">
        <v>21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29</v>
      </c>
      <c r="AL13" s="23"/>
      <c r="AM13" s="23"/>
      <c r="AN13" s="25" t="s">
        <v>21</v>
      </c>
      <c r="AO13" s="23"/>
      <c r="AP13" s="23"/>
      <c r="AQ13" s="21"/>
      <c r="BS13" s="16" t="s">
        <v>19</v>
      </c>
    </row>
    <row r="14" spans="1:73">
      <c r="B14" s="20"/>
      <c r="C14" s="23"/>
      <c r="D14" s="23"/>
      <c r="E14" s="25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31</v>
      </c>
      <c r="AL14" s="23"/>
      <c r="AM14" s="23"/>
      <c r="AN14" s="25" t="s">
        <v>21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29</v>
      </c>
      <c r="AL16" s="23"/>
      <c r="AM16" s="23"/>
      <c r="AN16" s="25" t="s">
        <v>21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31</v>
      </c>
      <c r="AL17" s="23"/>
      <c r="AM17" s="23"/>
      <c r="AN17" s="25" t="s">
        <v>21</v>
      </c>
      <c r="AO17" s="23"/>
      <c r="AP17" s="23"/>
      <c r="AQ17" s="21"/>
      <c r="BS17" s="16" t="s">
        <v>35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29</v>
      </c>
      <c r="AL19" s="23"/>
      <c r="AM19" s="23"/>
      <c r="AN19" s="25" t="s">
        <v>21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31</v>
      </c>
      <c r="AL20" s="23"/>
      <c r="AM20" s="23"/>
      <c r="AN20" s="25" t="s">
        <v>21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>
      <c r="B22" s="20"/>
      <c r="C22" s="23"/>
      <c r="D22" s="27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68" t="s">
        <v>21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9">
        <f>ROUND(AG87,2)</f>
        <v>1840499.36</v>
      </c>
      <c r="AL26" s="166"/>
      <c r="AM26" s="166"/>
      <c r="AN26" s="166"/>
      <c r="AO26" s="166"/>
      <c r="AP26" s="23"/>
      <c r="AQ26" s="21"/>
    </row>
    <row r="27" spans="2:71" ht="14.45" customHeight="1">
      <c r="B27" s="20"/>
      <c r="C27" s="23"/>
      <c r="D27" s="2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69">
        <f>ROUND(AG90,2)</f>
        <v>0</v>
      </c>
      <c r="AL27" s="169"/>
      <c r="AM27" s="169"/>
      <c r="AN27" s="169"/>
      <c r="AO27" s="169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70">
        <f>ROUND(AK26+AK27,2)</f>
        <v>1840499.36</v>
      </c>
      <c r="AL29" s="171"/>
      <c r="AM29" s="171"/>
      <c r="AN29" s="171"/>
      <c r="AO29" s="171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72">
        <v>0.21</v>
      </c>
      <c r="M31" s="173"/>
      <c r="N31" s="173"/>
      <c r="O31" s="173"/>
      <c r="P31" s="36"/>
      <c r="Q31" s="36"/>
      <c r="R31" s="36"/>
      <c r="S31" s="36"/>
      <c r="T31" s="39" t="s">
        <v>43</v>
      </c>
      <c r="U31" s="36"/>
      <c r="V31" s="36"/>
      <c r="W31" s="174">
        <f>ROUND(AZ87+SUM(CD91),2)</f>
        <v>1840499.36</v>
      </c>
      <c r="X31" s="173"/>
      <c r="Y31" s="173"/>
      <c r="Z31" s="173"/>
      <c r="AA31" s="173"/>
      <c r="AB31" s="173"/>
      <c r="AC31" s="173"/>
      <c r="AD31" s="173"/>
      <c r="AE31" s="173"/>
      <c r="AF31" s="36"/>
      <c r="AG31" s="36"/>
      <c r="AH31" s="36"/>
      <c r="AI31" s="36"/>
      <c r="AJ31" s="36"/>
      <c r="AK31" s="174">
        <f>ROUND(AV87+SUM(BY91),2)</f>
        <v>386504.87</v>
      </c>
      <c r="AL31" s="173"/>
      <c r="AM31" s="173"/>
      <c r="AN31" s="173"/>
      <c r="AO31" s="173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2">
        <v>0.15</v>
      </c>
      <c r="M32" s="173"/>
      <c r="N32" s="173"/>
      <c r="O32" s="173"/>
      <c r="P32" s="36"/>
      <c r="Q32" s="36"/>
      <c r="R32" s="36"/>
      <c r="S32" s="36"/>
      <c r="T32" s="39" t="s">
        <v>43</v>
      </c>
      <c r="U32" s="36"/>
      <c r="V32" s="36"/>
      <c r="W32" s="174">
        <f>ROUND(BA87+SUM(CE91),2)</f>
        <v>0</v>
      </c>
      <c r="X32" s="173"/>
      <c r="Y32" s="173"/>
      <c r="Z32" s="173"/>
      <c r="AA32" s="173"/>
      <c r="AB32" s="173"/>
      <c r="AC32" s="173"/>
      <c r="AD32" s="173"/>
      <c r="AE32" s="173"/>
      <c r="AF32" s="36"/>
      <c r="AG32" s="36"/>
      <c r="AH32" s="36"/>
      <c r="AI32" s="36"/>
      <c r="AJ32" s="36"/>
      <c r="AK32" s="174">
        <f>ROUND(AW87+SUM(BZ91),2)</f>
        <v>0</v>
      </c>
      <c r="AL32" s="173"/>
      <c r="AM32" s="173"/>
      <c r="AN32" s="173"/>
      <c r="AO32" s="173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2">
        <v>0.21</v>
      </c>
      <c r="M33" s="173"/>
      <c r="N33" s="173"/>
      <c r="O33" s="173"/>
      <c r="P33" s="36"/>
      <c r="Q33" s="36"/>
      <c r="R33" s="36"/>
      <c r="S33" s="36"/>
      <c r="T33" s="39" t="s">
        <v>43</v>
      </c>
      <c r="U33" s="36"/>
      <c r="V33" s="36"/>
      <c r="W33" s="174">
        <f>ROUND(BB87+SUM(CF91),2)</f>
        <v>0</v>
      </c>
      <c r="X33" s="173"/>
      <c r="Y33" s="173"/>
      <c r="Z33" s="173"/>
      <c r="AA33" s="173"/>
      <c r="AB33" s="173"/>
      <c r="AC33" s="173"/>
      <c r="AD33" s="173"/>
      <c r="AE33" s="173"/>
      <c r="AF33" s="36"/>
      <c r="AG33" s="36"/>
      <c r="AH33" s="36"/>
      <c r="AI33" s="36"/>
      <c r="AJ33" s="36"/>
      <c r="AK33" s="174">
        <v>0</v>
      </c>
      <c r="AL33" s="173"/>
      <c r="AM33" s="173"/>
      <c r="AN33" s="173"/>
      <c r="AO33" s="173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2">
        <v>0.15</v>
      </c>
      <c r="M34" s="173"/>
      <c r="N34" s="173"/>
      <c r="O34" s="173"/>
      <c r="P34" s="36"/>
      <c r="Q34" s="36"/>
      <c r="R34" s="36"/>
      <c r="S34" s="36"/>
      <c r="T34" s="39" t="s">
        <v>43</v>
      </c>
      <c r="U34" s="36"/>
      <c r="V34" s="36"/>
      <c r="W34" s="174">
        <f>ROUND(BC87+SUM(CG91),2)</f>
        <v>0</v>
      </c>
      <c r="X34" s="173"/>
      <c r="Y34" s="173"/>
      <c r="Z34" s="173"/>
      <c r="AA34" s="173"/>
      <c r="AB34" s="173"/>
      <c r="AC34" s="173"/>
      <c r="AD34" s="173"/>
      <c r="AE34" s="173"/>
      <c r="AF34" s="36"/>
      <c r="AG34" s="36"/>
      <c r="AH34" s="36"/>
      <c r="AI34" s="36"/>
      <c r="AJ34" s="36"/>
      <c r="AK34" s="174">
        <v>0</v>
      </c>
      <c r="AL34" s="173"/>
      <c r="AM34" s="173"/>
      <c r="AN34" s="173"/>
      <c r="AO34" s="173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72">
        <v>0</v>
      </c>
      <c r="M35" s="173"/>
      <c r="N35" s="173"/>
      <c r="O35" s="173"/>
      <c r="P35" s="36"/>
      <c r="Q35" s="36"/>
      <c r="R35" s="36"/>
      <c r="S35" s="36"/>
      <c r="T35" s="39" t="s">
        <v>43</v>
      </c>
      <c r="U35" s="36"/>
      <c r="V35" s="36"/>
      <c r="W35" s="174">
        <f>ROUND(BD87+SUM(CH91),2)</f>
        <v>0</v>
      </c>
      <c r="X35" s="173"/>
      <c r="Y35" s="173"/>
      <c r="Z35" s="173"/>
      <c r="AA35" s="173"/>
      <c r="AB35" s="173"/>
      <c r="AC35" s="173"/>
      <c r="AD35" s="173"/>
      <c r="AE35" s="173"/>
      <c r="AF35" s="36"/>
      <c r="AG35" s="36"/>
      <c r="AH35" s="36"/>
      <c r="AI35" s="36"/>
      <c r="AJ35" s="36"/>
      <c r="AK35" s="174">
        <v>0</v>
      </c>
      <c r="AL35" s="173"/>
      <c r="AM35" s="173"/>
      <c r="AN35" s="173"/>
      <c r="AO35" s="173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75" t="s">
        <v>50</v>
      </c>
      <c r="Y37" s="176"/>
      <c r="Z37" s="176"/>
      <c r="AA37" s="176"/>
      <c r="AB37" s="176"/>
      <c r="AC37" s="43"/>
      <c r="AD37" s="43"/>
      <c r="AE37" s="43"/>
      <c r="AF37" s="43"/>
      <c r="AG37" s="43"/>
      <c r="AH37" s="43"/>
      <c r="AI37" s="43"/>
      <c r="AJ37" s="43"/>
      <c r="AK37" s="177">
        <f>SUM(AK29:AK35)</f>
        <v>2227004.23</v>
      </c>
      <c r="AL37" s="176"/>
      <c r="AM37" s="176"/>
      <c r="AN37" s="176"/>
      <c r="AO37" s="178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ht="13.5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 ht="13.5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 ht="13.5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 ht="13.5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 ht="13.5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 ht="13.5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 ht="13.5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 ht="13.5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 ht="13.5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ht="13.5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 ht="13.5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 ht="13.5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 ht="13.5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 ht="13.5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 ht="13.5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 ht="13.5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 ht="13.5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63" t="s">
        <v>57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JC161101-BON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79" t="str">
        <f>K6</f>
        <v>Modernizace dílenského areálu, SŠTŘ, Nový Bydžov - Hlušice</v>
      </c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>
      <c r="B80" s="30"/>
      <c r="C80" s="27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Hlušice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26</v>
      </c>
      <c r="AJ80" s="31"/>
      <c r="AK80" s="31"/>
      <c r="AL80" s="31"/>
      <c r="AM80" s="68" t="str">
        <f>IF(AN8= "","",AN8)</f>
        <v>21. 11. 2016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>
      <c r="B82" s="30"/>
      <c r="C82" s="27" t="s">
        <v>28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SŠTŘ, Nový Bydžov, Dr. M. Tyrše 112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34</v>
      </c>
      <c r="AJ82" s="31"/>
      <c r="AK82" s="31"/>
      <c r="AL82" s="31"/>
      <c r="AM82" s="181" t="str">
        <f>IF(E17="","",E17)</f>
        <v xml:space="preserve"> </v>
      </c>
      <c r="AN82" s="181"/>
      <c r="AO82" s="181"/>
      <c r="AP82" s="181"/>
      <c r="AQ82" s="32"/>
      <c r="AS82" s="182" t="s">
        <v>58</v>
      </c>
      <c r="AT82" s="183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76" s="1" customFormat="1">
      <c r="B83" s="30"/>
      <c r="C83" s="27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81" t="str">
        <f>IF(E20="","",E20)</f>
        <v xml:space="preserve"> </v>
      </c>
      <c r="AN83" s="181"/>
      <c r="AO83" s="181"/>
      <c r="AP83" s="181"/>
      <c r="AQ83" s="32"/>
      <c r="AS83" s="184"/>
      <c r="AT83" s="185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86"/>
      <c r="AT84" s="187"/>
      <c r="AU84" s="31"/>
      <c r="AV84" s="31"/>
      <c r="AW84" s="31"/>
      <c r="AX84" s="31"/>
      <c r="AY84" s="31"/>
      <c r="AZ84" s="31"/>
      <c r="BA84" s="31"/>
      <c r="BB84" s="31"/>
      <c r="BC84" s="31"/>
      <c r="BD84" s="73"/>
    </row>
    <row r="85" spans="1:76" s="1" customFormat="1" ht="29.25" customHeight="1">
      <c r="B85" s="30"/>
      <c r="C85" s="188" t="s">
        <v>59</v>
      </c>
      <c r="D85" s="189"/>
      <c r="E85" s="189"/>
      <c r="F85" s="189"/>
      <c r="G85" s="189"/>
      <c r="H85" s="74"/>
      <c r="I85" s="190" t="s">
        <v>60</v>
      </c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90" t="s">
        <v>61</v>
      </c>
      <c r="AH85" s="189"/>
      <c r="AI85" s="189"/>
      <c r="AJ85" s="189"/>
      <c r="AK85" s="189"/>
      <c r="AL85" s="189"/>
      <c r="AM85" s="189"/>
      <c r="AN85" s="190" t="s">
        <v>62</v>
      </c>
      <c r="AO85" s="189"/>
      <c r="AP85" s="191"/>
      <c r="AQ85" s="32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8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5">
        <f>ROUND(AG88,2)</f>
        <v>1840499.36</v>
      </c>
      <c r="AH87" s="195"/>
      <c r="AI87" s="195"/>
      <c r="AJ87" s="195"/>
      <c r="AK87" s="195"/>
      <c r="AL87" s="195"/>
      <c r="AM87" s="195"/>
      <c r="AN87" s="196">
        <f>SUM(AG87,AT87)</f>
        <v>2227004.23</v>
      </c>
      <c r="AO87" s="196"/>
      <c r="AP87" s="196"/>
      <c r="AQ87" s="66"/>
      <c r="AS87" s="81">
        <f>ROUND(AS88,2)</f>
        <v>39619.360000000001</v>
      </c>
      <c r="AT87" s="82">
        <f>ROUND(SUM(AV87:AW87),2)</f>
        <v>386504.87</v>
      </c>
      <c r="AU87" s="83">
        <f>ROUND(AU88,5)</f>
        <v>0</v>
      </c>
      <c r="AV87" s="82">
        <f>ROUND(AZ87*L31,2)</f>
        <v>386504.87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1840499.36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22.5" customHeight="1">
      <c r="A88" s="87" t="s">
        <v>82</v>
      </c>
      <c r="B88" s="88"/>
      <c r="C88" s="89"/>
      <c r="D88" s="194" t="s">
        <v>83</v>
      </c>
      <c r="E88" s="194"/>
      <c r="F88" s="194"/>
      <c r="G88" s="194"/>
      <c r="H88" s="194"/>
      <c r="I88" s="90"/>
      <c r="J88" s="194" t="s">
        <v>84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2">
        <f>'02.7 - IT vybavení (bez o...'!M30</f>
        <v>1840499.36</v>
      </c>
      <c r="AH88" s="193"/>
      <c r="AI88" s="193"/>
      <c r="AJ88" s="193"/>
      <c r="AK88" s="193"/>
      <c r="AL88" s="193"/>
      <c r="AM88" s="193"/>
      <c r="AN88" s="192">
        <f>SUM(AG88,AT88)</f>
        <v>2227004.23</v>
      </c>
      <c r="AO88" s="193"/>
      <c r="AP88" s="193"/>
      <c r="AQ88" s="91"/>
      <c r="AS88" s="92">
        <f>'02.7 - IT vybavení (bez o...'!M28</f>
        <v>39619.360000000001</v>
      </c>
      <c r="AT88" s="93">
        <f>ROUND(SUM(AV88:AW88),2)</f>
        <v>386504.87</v>
      </c>
      <c r="AU88" s="94">
        <f>'02.7 - IT vybavení (bez o...'!W112</f>
        <v>0</v>
      </c>
      <c r="AV88" s="93">
        <f>'02.7 - IT vybavení (bez o...'!M32</f>
        <v>386504.87</v>
      </c>
      <c r="AW88" s="93">
        <f>'02.7 - IT vybavení (bez o...'!M33</f>
        <v>0</v>
      </c>
      <c r="AX88" s="93">
        <f>'02.7 - IT vybavení (bez o...'!M34</f>
        <v>0</v>
      </c>
      <c r="AY88" s="93">
        <f>'02.7 - IT vybavení (bez o...'!M35</f>
        <v>0</v>
      </c>
      <c r="AZ88" s="93">
        <f>'02.7 - IT vybavení (bez o...'!H32</f>
        <v>1840499.36</v>
      </c>
      <c r="BA88" s="93">
        <f>'02.7 - IT vybavení (bez o...'!H33</f>
        <v>0</v>
      </c>
      <c r="BB88" s="93">
        <f>'02.7 - IT vybavení (bez o...'!H34</f>
        <v>0</v>
      </c>
      <c r="BC88" s="93">
        <f>'02.7 - IT vybavení (bez o...'!H35</f>
        <v>0</v>
      </c>
      <c r="BD88" s="95">
        <f>'02.7 - IT vybavení (bez o...'!H36</f>
        <v>0</v>
      </c>
      <c r="BT88" s="96" t="s">
        <v>23</v>
      </c>
      <c r="BV88" s="96" t="s">
        <v>79</v>
      </c>
      <c r="BW88" s="96" t="s">
        <v>85</v>
      </c>
      <c r="BX88" s="96" t="s">
        <v>80</v>
      </c>
    </row>
    <row r="89" spans="1:76" ht="13.5">
      <c r="B89" s="20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1"/>
    </row>
    <row r="90" spans="1:76" s="1" customFormat="1" ht="30" customHeight="1">
      <c r="B90" s="30"/>
      <c r="C90" s="79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6">
        <v>0</v>
      </c>
      <c r="AH90" s="196"/>
      <c r="AI90" s="196"/>
      <c r="AJ90" s="196"/>
      <c r="AK90" s="196"/>
      <c r="AL90" s="196"/>
      <c r="AM90" s="196"/>
      <c r="AN90" s="196">
        <v>0</v>
      </c>
      <c r="AO90" s="196"/>
      <c r="AP90" s="196"/>
      <c r="AQ90" s="32"/>
      <c r="AS90" s="75" t="s">
        <v>87</v>
      </c>
      <c r="AT90" s="76" t="s">
        <v>88</v>
      </c>
      <c r="AU90" s="76" t="s">
        <v>41</v>
      </c>
      <c r="AV90" s="77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7"/>
      <c r="AT91" s="98"/>
      <c r="AU91" s="98"/>
      <c r="AV91" s="99"/>
    </row>
    <row r="92" spans="1:76" s="1" customFormat="1" ht="30" customHeight="1">
      <c r="B92" s="30"/>
      <c r="C92" s="100" t="s">
        <v>89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97">
        <f>ROUND(AG87+AG90,2)</f>
        <v>1840499.36</v>
      </c>
      <c r="AH92" s="197"/>
      <c r="AI92" s="197"/>
      <c r="AJ92" s="197"/>
      <c r="AK92" s="197"/>
      <c r="AL92" s="197"/>
      <c r="AM92" s="197"/>
      <c r="AN92" s="197">
        <f>AN87+AN90</f>
        <v>2227004.23</v>
      </c>
      <c r="AO92" s="197"/>
      <c r="AP92" s="197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7 - IT vybavení (bez o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0"/>
      <c r="C1" s="10"/>
      <c r="D1" s="11" t="s">
        <v>1</v>
      </c>
      <c r="E1" s="10"/>
      <c r="F1" s="12" t="s">
        <v>90</v>
      </c>
      <c r="G1" s="12"/>
      <c r="H1" s="227" t="s">
        <v>91</v>
      </c>
      <c r="I1" s="227"/>
      <c r="J1" s="227"/>
      <c r="K1" s="227"/>
      <c r="L1" s="12" t="s">
        <v>92</v>
      </c>
      <c r="M1" s="10"/>
      <c r="N1" s="10"/>
      <c r="O1" s="11" t="s">
        <v>93</v>
      </c>
      <c r="P1" s="10"/>
      <c r="Q1" s="10"/>
      <c r="R1" s="10"/>
      <c r="S1" s="12" t="s">
        <v>94</v>
      </c>
      <c r="T1" s="12"/>
      <c r="U1" s="102"/>
      <c r="V1" s="102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S2" s="198" t="s">
        <v>8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16" t="s">
        <v>85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95</v>
      </c>
    </row>
    <row r="4" spans="1:66" ht="36.950000000000003" customHeight="1">
      <c r="B4" s="20"/>
      <c r="C4" s="163" t="s">
        <v>96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200" t="str">
        <f>'Rekapitulace stavby'!K6</f>
        <v>Modernizace dílenského areálu, SŠTŘ, Nový Bydžov - Hlušice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3"/>
      <c r="R6" s="21"/>
    </row>
    <row r="7" spans="1:66" s="1" customFormat="1" ht="32.85" customHeight="1">
      <c r="B7" s="30"/>
      <c r="C7" s="31"/>
      <c r="D7" s="26" t="s">
        <v>97</v>
      </c>
      <c r="E7" s="31"/>
      <c r="F7" s="167" t="s">
        <v>98</v>
      </c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21</v>
      </c>
      <c r="G8" s="31"/>
      <c r="H8" s="31"/>
      <c r="I8" s="31"/>
      <c r="J8" s="31"/>
      <c r="K8" s="31"/>
      <c r="L8" s="31"/>
      <c r="M8" s="27" t="s">
        <v>22</v>
      </c>
      <c r="N8" s="31"/>
      <c r="O8" s="25" t="s">
        <v>21</v>
      </c>
      <c r="P8" s="31"/>
      <c r="Q8" s="31"/>
      <c r="R8" s="32"/>
    </row>
    <row r="9" spans="1:66" s="1" customFormat="1" ht="14.45" customHeight="1">
      <c r="B9" s="30"/>
      <c r="C9" s="31"/>
      <c r="D9" s="27" t="s">
        <v>24</v>
      </c>
      <c r="E9" s="31"/>
      <c r="F9" s="25" t="s">
        <v>33</v>
      </c>
      <c r="G9" s="31"/>
      <c r="H9" s="31"/>
      <c r="I9" s="31"/>
      <c r="J9" s="31"/>
      <c r="K9" s="31"/>
      <c r="L9" s="31"/>
      <c r="M9" s="27" t="s">
        <v>26</v>
      </c>
      <c r="N9" s="31"/>
      <c r="O9" s="203" t="str">
        <f>'Rekapitulace stavby'!AN8</f>
        <v>21. 11. 2016</v>
      </c>
      <c r="P9" s="203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28</v>
      </c>
      <c r="E11" s="31"/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65" t="str">
        <f>IF('Rekapitulace stavby'!AN10="","",'Rekapitulace stavby'!AN10)</f>
        <v/>
      </c>
      <c r="P11" s="165"/>
      <c r="Q11" s="31"/>
      <c r="R11" s="32"/>
    </row>
    <row r="12" spans="1:66" s="1" customFormat="1" ht="18" customHeight="1">
      <c r="B12" s="30"/>
      <c r="C12" s="31"/>
      <c r="D12" s="31"/>
      <c r="E12" s="25" t="str">
        <f>IF('Rekapitulace stavby'!E11="","",'Rekapitulace stavby'!E11)</f>
        <v>SŠTŘ, Nový Bydžov, Dr. M. Tyrše 112</v>
      </c>
      <c r="F12" s="31"/>
      <c r="G12" s="31"/>
      <c r="H12" s="31"/>
      <c r="I12" s="31"/>
      <c r="J12" s="31"/>
      <c r="K12" s="31"/>
      <c r="L12" s="31"/>
      <c r="M12" s="27" t="s">
        <v>31</v>
      </c>
      <c r="N12" s="31"/>
      <c r="O12" s="165" t="str">
        <f>IF('Rekapitulace stavby'!AN11="","",'Rekapitulace stavby'!AN11)</f>
        <v/>
      </c>
      <c r="P12" s="165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32</v>
      </c>
      <c r="E14" s="31"/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65" t="str">
        <f>IF('Rekapitulace stavby'!AN13="","",'Rekapitulace stavby'!AN13)</f>
        <v/>
      </c>
      <c r="P14" s="165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31</v>
      </c>
      <c r="N15" s="31"/>
      <c r="O15" s="165" t="str">
        <f>IF('Rekapitulace stavby'!AN14="","",'Rekapitulace stavby'!AN14)</f>
        <v/>
      </c>
      <c r="P15" s="165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34</v>
      </c>
      <c r="E17" s="31"/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65" t="str">
        <f>IF('Rekapitulace stavby'!AN16="","",'Rekapitulace stavby'!AN16)</f>
        <v/>
      </c>
      <c r="P17" s="165"/>
      <c r="Q17" s="31"/>
      <c r="R17" s="32"/>
    </row>
    <row r="18" spans="2:18" s="1" customFormat="1" ht="18" customHeight="1">
      <c r="B18" s="30"/>
      <c r="C18" s="31"/>
      <c r="D18" s="31"/>
      <c r="E18" s="25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7" t="s">
        <v>31</v>
      </c>
      <c r="N18" s="31"/>
      <c r="O18" s="165" t="str">
        <f>IF('Rekapitulace stavby'!AN17="","",'Rekapitulace stavby'!AN17)</f>
        <v/>
      </c>
      <c r="P18" s="165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65" t="str">
        <f>IF('Rekapitulace stavby'!AN19="","",'Rekapitulace stavby'!AN19)</f>
        <v/>
      </c>
      <c r="P20" s="165"/>
      <c r="Q20" s="31"/>
      <c r="R20" s="32"/>
    </row>
    <row r="21" spans="2:18" s="1" customFormat="1" ht="18" customHeight="1">
      <c r="B21" s="30"/>
      <c r="C21" s="31"/>
      <c r="D21" s="31"/>
      <c r="E21" s="25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7" t="s">
        <v>31</v>
      </c>
      <c r="N21" s="31"/>
      <c r="O21" s="165" t="str">
        <f>IF('Rekapitulace stavby'!AN20="","",'Rekapitulace stavby'!AN20)</f>
        <v/>
      </c>
      <c r="P21" s="165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68" t="s">
        <v>21</v>
      </c>
      <c r="F24" s="168"/>
      <c r="G24" s="168"/>
      <c r="H24" s="168"/>
      <c r="I24" s="168"/>
      <c r="J24" s="168"/>
      <c r="K24" s="168"/>
      <c r="L24" s="168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103" t="s">
        <v>99</v>
      </c>
      <c r="E27" s="31"/>
      <c r="F27" s="31"/>
      <c r="G27" s="31"/>
      <c r="H27" s="31"/>
      <c r="I27" s="31"/>
      <c r="J27" s="31"/>
      <c r="K27" s="31"/>
      <c r="L27" s="31"/>
      <c r="M27" s="169">
        <f>N88</f>
        <v>1800880</v>
      </c>
      <c r="N27" s="169"/>
      <c r="O27" s="169"/>
      <c r="P27" s="169"/>
      <c r="Q27" s="31"/>
      <c r="R27" s="32"/>
    </row>
    <row r="28" spans="2:18" s="1" customFormat="1" ht="14.45" customHeight="1">
      <c r="B28" s="30"/>
      <c r="C28" s="31"/>
      <c r="D28" s="29" t="s">
        <v>100</v>
      </c>
      <c r="E28" s="31"/>
      <c r="F28" s="31"/>
      <c r="G28" s="31"/>
      <c r="H28" s="31"/>
      <c r="I28" s="31"/>
      <c r="J28" s="31"/>
      <c r="K28" s="31"/>
      <c r="L28" s="31"/>
      <c r="M28" s="169">
        <f>N91</f>
        <v>39619.360000000001</v>
      </c>
      <c r="N28" s="169"/>
      <c r="O28" s="169"/>
      <c r="P28" s="169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4" t="s">
        <v>40</v>
      </c>
      <c r="E30" s="31"/>
      <c r="F30" s="31"/>
      <c r="G30" s="31"/>
      <c r="H30" s="31"/>
      <c r="I30" s="31"/>
      <c r="J30" s="31"/>
      <c r="K30" s="31"/>
      <c r="L30" s="31"/>
      <c r="M30" s="204">
        <f>ROUND(M27+M28,2)</f>
        <v>1840499.36</v>
      </c>
      <c r="N30" s="202"/>
      <c r="O30" s="202"/>
      <c r="P30" s="202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105" t="s">
        <v>43</v>
      </c>
      <c r="H32" s="205">
        <f>ROUND((SUM(BE91:BE94)+SUM(BE112:BE127)), 2)</f>
        <v>1840499.36</v>
      </c>
      <c r="I32" s="202"/>
      <c r="J32" s="202"/>
      <c r="K32" s="31"/>
      <c r="L32" s="31"/>
      <c r="M32" s="205">
        <f>ROUND(ROUND((SUM(BE91:BE94)+SUM(BE112:BE127)), 2)*F32, 2)</f>
        <v>386504.87</v>
      </c>
      <c r="N32" s="202"/>
      <c r="O32" s="202"/>
      <c r="P32" s="202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105" t="s">
        <v>43</v>
      </c>
      <c r="H33" s="205">
        <f>ROUND((SUM(BF91:BF94)+SUM(BF112:BF127)), 2)</f>
        <v>0</v>
      </c>
      <c r="I33" s="202"/>
      <c r="J33" s="202"/>
      <c r="K33" s="31"/>
      <c r="L33" s="31"/>
      <c r="M33" s="205">
        <f>ROUND(ROUND((SUM(BF91:BF94)+SUM(BF112:BF127)), 2)*F33, 2)</f>
        <v>0</v>
      </c>
      <c r="N33" s="202"/>
      <c r="O33" s="202"/>
      <c r="P33" s="202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105" t="s">
        <v>43</v>
      </c>
      <c r="H34" s="205">
        <f>ROUND((SUM(BG91:BG94)+SUM(BG112:BG127)), 2)</f>
        <v>0</v>
      </c>
      <c r="I34" s="202"/>
      <c r="J34" s="202"/>
      <c r="K34" s="31"/>
      <c r="L34" s="31"/>
      <c r="M34" s="205">
        <v>0</v>
      </c>
      <c r="N34" s="202"/>
      <c r="O34" s="202"/>
      <c r="P34" s="202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105" t="s">
        <v>43</v>
      </c>
      <c r="H35" s="205">
        <f>ROUND((SUM(BH91:BH94)+SUM(BH112:BH127)), 2)</f>
        <v>0</v>
      </c>
      <c r="I35" s="202"/>
      <c r="J35" s="202"/>
      <c r="K35" s="31"/>
      <c r="L35" s="31"/>
      <c r="M35" s="205">
        <v>0</v>
      </c>
      <c r="N35" s="202"/>
      <c r="O35" s="202"/>
      <c r="P35" s="202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105" t="s">
        <v>43</v>
      </c>
      <c r="H36" s="205">
        <f>ROUND((SUM(BI91:BI94)+SUM(BI112:BI127)), 2)</f>
        <v>0</v>
      </c>
      <c r="I36" s="202"/>
      <c r="J36" s="202"/>
      <c r="K36" s="31"/>
      <c r="L36" s="31"/>
      <c r="M36" s="205">
        <v>0</v>
      </c>
      <c r="N36" s="202"/>
      <c r="O36" s="202"/>
      <c r="P36" s="202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101"/>
      <c r="D38" s="106" t="s">
        <v>48</v>
      </c>
      <c r="E38" s="74"/>
      <c r="F38" s="74"/>
      <c r="G38" s="107" t="s">
        <v>49</v>
      </c>
      <c r="H38" s="108" t="s">
        <v>50</v>
      </c>
      <c r="I38" s="74"/>
      <c r="J38" s="74"/>
      <c r="K38" s="74"/>
      <c r="L38" s="206">
        <f>SUM(M30:M36)</f>
        <v>2227004.23</v>
      </c>
      <c r="M38" s="206"/>
      <c r="N38" s="206"/>
      <c r="O38" s="206"/>
      <c r="P38" s="207"/>
      <c r="Q38" s="10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 ht="13.5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ht="13.5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 ht="13.5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 ht="13.5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 ht="13.5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 ht="13.5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 ht="13.5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 ht="13.5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 ht="13.5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ht="13.5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ht="13.5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 ht="13.5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 ht="13.5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21" ht="13.5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21" ht="13.5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21" ht="13.5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21" ht="13.5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21" ht="13.5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21" s="1" customFormat="1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21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1"/>
    </row>
    <row r="76" spans="2:21" s="1" customFormat="1" ht="36.950000000000003" customHeight="1">
      <c r="B76" s="30"/>
      <c r="C76" s="163" t="s">
        <v>101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32"/>
      <c r="T76" s="112"/>
      <c r="U76" s="112"/>
    </row>
    <row r="77" spans="2:21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2"/>
      <c r="U77" s="112"/>
    </row>
    <row r="78" spans="2:21" s="1" customFormat="1" ht="30" customHeight="1">
      <c r="B78" s="30"/>
      <c r="C78" s="27" t="s">
        <v>17</v>
      </c>
      <c r="D78" s="31"/>
      <c r="E78" s="31"/>
      <c r="F78" s="200" t="str">
        <f>F6</f>
        <v>Modernizace dílenského areálu, SŠTŘ, Nový Bydžov - Hlušice</v>
      </c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31"/>
      <c r="R78" s="32"/>
      <c r="T78" s="112"/>
      <c r="U78" s="112"/>
    </row>
    <row r="79" spans="2:21" s="1" customFormat="1" ht="36.950000000000003" customHeight="1">
      <c r="B79" s="30"/>
      <c r="C79" s="64" t="s">
        <v>97</v>
      </c>
      <c r="D79" s="31"/>
      <c r="E79" s="31"/>
      <c r="F79" s="179" t="str">
        <f>F7</f>
        <v>02.7 - IT vybavení (bez obchodních názvů)</v>
      </c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31"/>
      <c r="R79" s="32"/>
      <c r="T79" s="112"/>
      <c r="U79" s="112"/>
    </row>
    <row r="80" spans="2:21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2"/>
      <c r="U80" s="112"/>
    </row>
    <row r="81" spans="2:65" s="1" customFormat="1" ht="18" customHeight="1">
      <c r="B81" s="30"/>
      <c r="C81" s="27" t="s">
        <v>24</v>
      </c>
      <c r="D81" s="31"/>
      <c r="E81" s="31"/>
      <c r="F81" s="25" t="str">
        <f>F9</f>
        <v xml:space="preserve"> </v>
      </c>
      <c r="G81" s="31"/>
      <c r="H81" s="31"/>
      <c r="I81" s="31"/>
      <c r="J81" s="31"/>
      <c r="K81" s="27" t="s">
        <v>26</v>
      </c>
      <c r="L81" s="31"/>
      <c r="M81" s="203" t="str">
        <f>IF(O9="","",O9)</f>
        <v>21. 11. 2016</v>
      </c>
      <c r="N81" s="203"/>
      <c r="O81" s="203"/>
      <c r="P81" s="203"/>
      <c r="Q81" s="31"/>
      <c r="R81" s="32"/>
      <c r="T81" s="112"/>
      <c r="U81" s="11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2"/>
      <c r="U82" s="112"/>
    </row>
    <row r="83" spans="2:65" s="1" customFormat="1">
      <c r="B83" s="30"/>
      <c r="C83" s="27" t="s">
        <v>28</v>
      </c>
      <c r="D83" s="31"/>
      <c r="E83" s="31"/>
      <c r="F83" s="25" t="str">
        <f>E12</f>
        <v>SŠTŘ, Nový Bydžov, Dr. M. Tyrše 112</v>
      </c>
      <c r="G83" s="31"/>
      <c r="H83" s="31"/>
      <c r="I83" s="31"/>
      <c r="J83" s="31"/>
      <c r="K83" s="27" t="s">
        <v>34</v>
      </c>
      <c r="L83" s="31"/>
      <c r="M83" s="165" t="str">
        <f>E18</f>
        <v xml:space="preserve"> </v>
      </c>
      <c r="N83" s="165"/>
      <c r="O83" s="165"/>
      <c r="P83" s="165"/>
      <c r="Q83" s="165"/>
      <c r="R83" s="32"/>
      <c r="T83" s="112"/>
      <c r="U83" s="112"/>
    </row>
    <row r="84" spans="2:65" s="1" customFormat="1" ht="14.45" customHeight="1">
      <c r="B84" s="30"/>
      <c r="C84" s="27" t="s">
        <v>32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65" t="str">
        <f>E21</f>
        <v xml:space="preserve"> </v>
      </c>
      <c r="N84" s="165"/>
      <c r="O84" s="165"/>
      <c r="P84" s="165"/>
      <c r="Q84" s="165"/>
      <c r="R84" s="32"/>
      <c r="T84" s="112"/>
      <c r="U84" s="11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2"/>
      <c r="U85" s="112"/>
    </row>
    <row r="86" spans="2:65" s="1" customFormat="1" ht="29.25" customHeight="1">
      <c r="B86" s="30"/>
      <c r="C86" s="208" t="s">
        <v>102</v>
      </c>
      <c r="D86" s="209"/>
      <c r="E86" s="209"/>
      <c r="F86" s="209"/>
      <c r="G86" s="209"/>
      <c r="H86" s="101"/>
      <c r="I86" s="101"/>
      <c r="J86" s="101"/>
      <c r="K86" s="101"/>
      <c r="L86" s="101"/>
      <c r="M86" s="101"/>
      <c r="N86" s="208" t="s">
        <v>103</v>
      </c>
      <c r="O86" s="209"/>
      <c r="P86" s="209"/>
      <c r="Q86" s="209"/>
      <c r="R86" s="32"/>
      <c r="T86" s="112"/>
      <c r="U86" s="11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2"/>
      <c r="U87" s="112"/>
    </row>
    <row r="88" spans="2:65" s="1" customFormat="1" ht="29.25" customHeight="1">
      <c r="B88" s="30"/>
      <c r="C88" s="113" t="s">
        <v>104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6">
        <f>N112</f>
        <v>1800880</v>
      </c>
      <c r="O88" s="210"/>
      <c r="P88" s="210"/>
      <c r="Q88" s="210"/>
      <c r="R88" s="32"/>
      <c r="T88" s="112"/>
      <c r="U88" s="112"/>
      <c r="AU88" s="16" t="s">
        <v>105</v>
      </c>
    </row>
    <row r="89" spans="2:65" s="6" customFormat="1" ht="24.95" customHeight="1">
      <c r="B89" s="114"/>
      <c r="C89" s="115"/>
      <c r="D89" s="116" t="s">
        <v>106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11">
        <f>N113</f>
        <v>1800880</v>
      </c>
      <c r="O89" s="212"/>
      <c r="P89" s="212"/>
      <c r="Q89" s="212"/>
      <c r="R89" s="117"/>
      <c r="T89" s="118"/>
      <c r="U89" s="118"/>
    </row>
    <row r="90" spans="2:65" s="1" customFormat="1" ht="21.75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  <c r="T90" s="112"/>
      <c r="U90" s="112"/>
    </row>
    <row r="91" spans="2:65" s="1" customFormat="1" ht="29.25" customHeight="1">
      <c r="B91" s="30"/>
      <c r="C91" s="113" t="s">
        <v>107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10">
        <f>ROUND(N92+N93,2)</f>
        <v>39619.360000000001</v>
      </c>
      <c r="O91" s="213"/>
      <c r="P91" s="213"/>
      <c r="Q91" s="213"/>
      <c r="R91" s="32"/>
      <c r="T91" s="119"/>
      <c r="U91" s="120" t="s">
        <v>41</v>
      </c>
    </row>
    <row r="92" spans="2:65" s="1" customFormat="1" ht="18" customHeight="1">
      <c r="B92" s="30"/>
      <c r="C92" s="31"/>
      <c r="D92" s="214" t="s">
        <v>108</v>
      </c>
      <c r="E92" s="214"/>
      <c r="F92" s="214"/>
      <c r="G92" s="214"/>
      <c r="H92" s="214"/>
      <c r="I92" s="31"/>
      <c r="J92" s="31"/>
      <c r="K92" s="31"/>
      <c r="L92" s="31"/>
      <c r="M92" s="31"/>
      <c r="N92" s="215">
        <v>36017.599999999999</v>
      </c>
      <c r="O92" s="215"/>
      <c r="P92" s="215"/>
      <c r="Q92" s="215"/>
      <c r="R92" s="32"/>
      <c r="S92" s="121"/>
      <c r="T92" s="122"/>
      <c r="U92" s="123" t="s">
        <v>42</v>
      </c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5" t="s">
        <v>109</v>
      </c>
      <c r="AZ92" s="124"/>
      <c r="BA92" s="124"/>
      <c r="BB92" s="124"/>
      <c r="BC92" s="124"/>
      <c r="BD92" s="124"/>
      <c r="BE92" s="126">
        <f>IF(U92="základní",N92,0)</f>
        <v>36017.599999999999</v>
      </c>
      <c r="BF92" s="126">
        <f>IF(U92="snížená",N92,0)</f>
        <v>0</v>
      </c>
      <c r="BG92" s="126">
        <f>IF(U92="zákl. přenesená",N92,0)</f>
        <v>0</v>
      </c>
      <c r="BH92" s="126">
        <f>IF(U92="sníž. přenesená",N92,0)</f>
        <v>0</v>
      </c>
      <c r="BI92" s="126">
        <f>IF(U92="nulová",N92,0)</f>
        <v>0</v>
      </c>
      <c r="BJ92" s="125" t="s">
        <v>23</v>
      </c>
      <c r="BK92" s="124"/>
      <c r="BL92" s="124"/>
      <c r="BM92" s="124"/>
    </row>
    <row r="93" spans="2:65" s="1" customFormat="1" ht="18" customHeight="1">
      <c r="B93" s="30"/>
      <c r="C93" s="31"/>
      <c r="D93" s="214" t="s">
        <v>110</v>
      </c>
      <c r="E93" s="214"/>
      <c r="F93" s="214"/>
      <c r="G93" s="214"/>
      <c r="H93" s="214"/>
      <c r="I93" s="31"/>
      <c r="J93" s="31"/>
      <c r="K93" s="31"/>
      <c r="L93" s="31"/>
      <c r="M93" s="31"/>
      <c r="N93" s="215">
        <v>3601.76</v>
      </c>
      <c r="O93" s="215"/>
      <c r="P93" s="215"/>
      <c r="Q93" s="215"/>
      <c r="R93" s="32"/>
      <c r="S93" s="121"/>
      <c r="T93" s="127"/>
      <c r="U93" s="128" t="s">
        <v>42</v>
      </c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5" t="s">
        <v>109</v>
      </c>
      <c r="AZ93" s="124"/>
      <c r="BA93" s="124"/>
      <c r="BB93" s="124"/>
      <c r="BC93" s="124"/>
      <c r="BD93" s="124"/>
      <c r="BE93" s="126">
        <f>IF(U93="základní",N93,0)</f>
        <v>3601.76</v>
      </c>
      <c r="BF93" s="126">
        <f>IF(U93="snížená",N93,0)</f>
        <v>0</v>
      </c>
      <c r="BG93" s="126">
        <f>IF(U93="zákl. přenesená",N93,0)</f>
        <v>0</v>
      </c>
      <c r="BH93" s="126">
        <f>IF(U93="sníž. přenesená",N93,0)</f>
        <v>0</v>
      </c>
      <c r="BI93" s="126">
        <f>IF(U93="nulová",N93,0)</f>
        <v>0</v>
      </c>
      <c r="BJ93" s="125" t="s">
        <v>23</v>
      </c>
      <c r="BK93" s="124"/>
      <c r="BL93" s="124"/>
      <c r="BM93" s="124"/>
    </row>
    <row r="94" spans="2:65" s="1" customFormat="1" ht="18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2"/>
      <c r="T94" s="112"/>
      <c r="U94" s="112"/>
    </row>
    <row r="95" spans="2:65" s="1" customFormat="1" ht="29.25" customHeight="1">
      <c r="B95" s="30"/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97">
        <f>ROUND(SUM(N88+N91),2)</f>
        <v>1840499.36</v>
      </c>
      <c r="M95" s="197"/>
      <c r="N95" s="197"/>
      <c r="O95" s="197"/>
      <c r="P95" s="197"/>
      <c r="Q95" s="197"/>
      <c r="R95" s="32"/>
      <c r="T95" s="112"/>
      <c r="U95" s="112"/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  <c r="T96" s="112"/>
      <c r="U96" s="112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0"/>
      <c r="C101" s="163" t="s">
        <v>111</v>
      </c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30" customHeight="1">
      <c r="B103" s="30"/>
      <c r="C103" s="27" t="s">
        <v>17</v>
      </c>
      <c r="D103" s="31"/>
      <c r="E103" s="31"/>
      <c r="F103" s="200" t="str">
        <f>F6</f>
        <v>Modernizace dílenského areálu, SŠTŘ, Nový Bydžov - Hlušice</v>
      </c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31"/>
      <c r="R103" s="32"/>
    </row>
    <row r="104" spans="2:63" s="1" customFormat="1" ht="36.950000000000003" customHeight="1">
      <c r="B104" s="30"/>
      <c r="C104" s="64" t="s">
        <v>97</v>
      </c>
      <c r="D104" s="31"/>
      <c r="E104" s="31"/>
      <c r="F104" s="179" t="str">
        <f>F7</f>
        <v>02.7 - IT vybavení (bez obchodních názvů)</v>
      </c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31"/>
      <c r="R104" s="32"/>
    </row>
    <row r="105" spans="2:63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1" customFormat="1" ht="18" customHeight="1">
      <c r="B106" s="30"/>
      <c r="C106" s="27" t="s">
        <v>24</v>
      </c>
      <c r="D106" s="31"/>
      <c r="E106" s="31"/>
      <c r="F106" s="25" t="str">
        <f>F9</f>
        <v xml:space="preserve"> </v>
      </c>
      <c r="G106" s="31"/>
      <c r="H106" s="31"/>
      <c r="I106" s="31"/>
      <c r="J106" s="31"/>
      <c r="K106" s="27" t="s">
        <v>26</v>
      </c>
      <c r="L106" s="31"/>
      <c r="M106" s="203" t="str">
        <f>IF(O9="","",O9)</f>
        <v>21. 11. 2016</v>
      </c>
      <c r="N106" s="203"/>
      <c r="O106" s="203"/>
      <c r="P106" s="203"/>
      <c r="Q106" s="31"/>
      <c r="R106" s="32"/>
    </row>
    <row r="107" spans="2:63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63" s="1" customFormat="1">
      <c r="B108" s="30"/>
      <c r="C108" s="27" t="s">
        <v>28</v>
      </c>
      <c r="D108" s="31"/>
      <c r="E108" s="31"/>
      <c r="F108" s="25" t="str">
        <f>E12</f>
        <v>SŠTŘ, Nový Bydžov, Dr. M. Tyrše 112</v>
      </c>
      <c r="G108" s="31"/>
      <c r="H108" s="31"/>
      <c r="I108" s="31"/>
      <c r="J108" s="31"/>
      <c r="K108" s="27" t="s">
        <v>34</v>
      </c>
      <c r="L108" s="31"/>
      <c r="M108" s="165" t="str">
        <f>E18</f>
        <v xml:space="preserve"> </v>
      </c>
      <c r="N108" s="165"/>
      <c r="O108" s="165"/>
      <c r="P108" s="165"/>
      <c r="Q108" s="165"/>
      <c r="R108" s="32"/>
    </row>
    <row r="109" spans="2:63" s="1" customFormat="1" ht="14.45" customHeight="1">
      <c r="B109" s="30"/>
      <c r="C109" s="27" t="s">
        <v>32</v>
      </c>
      <c r="D109" s="31"/>
      <c r="E109" s="31"/>
      <c r="F109" s="25" t="str">
        <f>IF(E15="","",E15)</f>
        <v xml:space="preserve"> </v>
      </c>
      <c r="G109" s="31"/>
      <c r="H109" s="31"/>
      <c r="I109" s="31"/>
      <c r="J109" s="31"/>
      <c r="K109" s="27" t="s">
        <v>36</v>
      </c>
      <c r="L109" s="31"/>
      <c r="M109" s="165" t="str">
        <f>E21</f>
        <v xml:space="preserve"> </v>
      </c>
      <c r="N109" s="165"/>
      <c r="O109" s="165"/>
      <c r="P109" s="165"/>
      <c r="Q109" s="165"/>
      <c r="R109" s="32"/>
    </row>
    <row r="110" spans="2:63" s="1" customFormat="1" ht="10.35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63" s="7" customFormat="1" ht="29.25" customHeight="1">
      <c r="B111" s="129"/>
      <c r="C111" s="130" t="s">
        <v>112</v>
      </c>
      <c r="D111" s="131" t="s">
        <v>113</v>
      </c>
      <c r="E111" s="131" t="s">
        <v>59</v>
      </c>
      <c r="F111" s="216" t="s">
        <v>114</v>
      </c>
      <c r="G111" s="216"/>
      <c r="H111" s="216"/>
      <c r="I111" s="216"/>
      <c r="J111" s="131" t="s">
        <v>115</v>
      </c>
      <c r="K111" s="131" t="s">
        <v>116</v>
      </c>
      <c r="L111" s="217" t="s">
        <v>117</v>
      </c>
      <c r="M111" s="217"/>
      <c r="N111" s="216" t="s">
        <v>103</v>
      </c>
      <c r="O111" s="216"/>
      <c r="P111" s="216"/>
      <c r="Q111" s="218"/>
      <c r="R111" s="132"/>
      <c r="T111" s="75" t="s">
        <v>118</v>
      </c>
      <c r="U111" s="76" t="s">
        <v>41</v>
      </c>
      <c r="V111" s="76" t="s">
        <v>119</v>
      </c>
      <c r="W111" s="76" t="s">
        <v>120</v>
      </c>
      <c r="X111" s="76" t="s">
        <v>121</v>
      </c>
      <c r="Y111" s="76" t="s">
        <v>122</v>
      </c>
      <c r="Z111" s="76" t="s">
        <v>123</v>
      </c>
      <c r="AA111" s="77" t="s">
        <v>124</v>
      </c>
    </row>
    <row r="112" spans="2:63" s="1" customFormat="1" ht="29.25" customHeight="1">
      <c r="B112" s="30"/>
      <c r="C112" s="79" t="s">
        <v>99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223">
        <f>BK112</f>
        <v>1800880</v>
      </c>
      <c r="O112" s="224"/>
      <c r="P112" s="224"/>
      <c r="Q112" s="224"/>
      <c r="R112" s="32"/>
      <c r="T112" s="78"/>
      <c r="U112" s="46"/>
      <c r="V112" s="46"/>
      <c r="W112" s="133">
        <f>W113</f>
        <v>0</v>
      </c>
      <c r="X112" s="46"/>
      <c r="Y112" s="133">
        <f>Y113</f>
        <v>0</v>
      </c>
      <c r="Z112" s="46"/>
      <c r="AA112" s="134">
        <f>AA113</f>
        <v>0</v>
      </c>
      <c r="AT112" s="16" t="s">
        <v>76</v>
      </c>
      <c r="AU112" s="16" t="s">
        <v>105</v>
      </c>
      <c r="BK112" s="135">
        <f>BK113</f>
        <v>1800880</v>
      </c>
    </row>
    <row r="113" spans="2:65" s="8" customFormat="1" ht="37.35" customHeight="1">
      <c r="B113" s="136"/>
      <c r="C113" s="137"/>
      <c r="D113" s="138" t="s">
        <v>106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25">
        <f>BK113</f>
        <v>1800880</v>
      </c>
      <c r="O113" s="226"/>
      <c r="P113" s="226"/>
      <c r="Q113" s="226"/>
      <c r="R113" s="139"/>
      <c r="T113" s="140"/>
      <c r="U113" s="137"/>
      <c r="V113" s="137"/>
      <c r="W113" s="141">
        <f>SUM(W114:W127)</f>
        <v>0</v>
      </c>
      <c r="X113" s="137"/>
      <c r="Y113" s="141">
        <f>SUM(Y114:Y127)</f>
        <v>0</v>
      </c>
      <c r="Z113" s="137"/>
      <c r="AA113" s="142">
        <f>SUM(AA114:AA127)</f>
        <v>0</v>
      </c>
      <c r="AR113" s="143" t="s">
        <v>95</v>
      </c>
      <c r="AT113" s="144" t="s">
        <v>76</v>
      </c>
      <c r="AU113" s="144" t="s">
        <v>77</v>
      </c>
      <c r="AY113" s="143" t="s">
        <v>125</v>
      </c>
      <c r="BK113" s="145">
        <f>SUM(BK114:BK127)</f>
        <v>1800880</v>
      </c>
    </row>
    <row r="114" spans="2:65" s="1" customFormat="1" ht="22.5" customHeight="1">
      <c r="B114" s="30"/>
      <c r="C114" s="146" t="s">
        <v>23</v>
      </c>
      <c r="D114" s="146" t="s">
        <v>126</v>
      </c>
      <c r="E114" s="147" t="s">
        <v>127</v>
      </c>
      <c r="F114" s="219" t="s">
        <v>128</v>
      </c>
      <c r="G114" s="219"/>
      <c r="H114" s="219"/>
      <c r="I114" s="219"/>
      <c r="J114" s="148" t="s">
        <v>129</v>
      </c>
      <c r="K114" s="149">
        <v>1</v>
      </c>
      <c r="L114" s="220">
        <v>71134</v>
      </c>
      <c r="M114" s="220"/>
      <c r="N114" s="220">
        <f t="shared" ref="N114:N127" si="0">ROUND(L114*K114,2)</f>
        <v>71134</v>
      </c>
      <c r="O114" s="221"/>
      <c r="P114" s="221"/>
      <c r="Q114" s="221"/>
      <c r="R114" s="32"/>
      <c r="T114" s="150" t="s">
        <v>21</v>
      </c>
      <c r="U114" s="39" t="s">
        <v>42</v>
      </c>
      <c r="V114" s="151">
        <v>0</v>
      </c>
      <c r="W114" s="151">
        <f t="shared" ref="W114:W127" si="1">V114*K114</f>
        <v>0</v>
      </c>
      <c r="X114" s="151">
        <v>0</v>
      </c>
      <c r="Y114" s="151">
        <f t="shared" ref="Y114:Y127" si="2">X114*K114</f>
        <v>0</v>
      </c>
      <c r="Z114" s="151">
        <v>0</v>
      </c>
      <c r="AA114" s="152">
        <f t="shared" ref="AA114:AA127" si="3">Z114*K114</f>
        <v>0</v>
      </c>
      <c r="AR114" s="16" t="s">
        <v>130</v>
      </c>
      <c r="AT114" s="16" t="s">
        <v>126</v>
      </c>
      <c r="AU114" s="16" t="s">
        <v>23</v>
      </c>
      <c r="AY114" s="16" t="s">
        <v>125</v>
      </c>
      <c r="BE114" s="153">
        <f t="shared" ref="BE114:BE127" si="4">IF(U114="základní",N114,0)</f>
        <v>71134</v>
      </c>
      <c r="BF114" s="153">
        <f t="shared" ref="BF114:BF127" si="5">IF(U114="snížená",N114,0)</f>
        <v>0</v>
      </c>
      <c r="BG114" s="153">
        <f t="shared" ref="BG114:BG127" si="6">IF(U114="zákl. přenesená",N114,0)</f>
        <v>0</v>
      </c>
      <c r="BH114" s="153">
        <f t="shared" ref="BH114:BH127" si="7">IF(U114="sníž. přenesená",N114,0)</f>
        <v>0</v>
      </c>
      <c r="BI114" s="153">
        <f t="shared" ref="BI114:BI127" si="8">IF(U114="nulová",N114,0)</f>
        <v>0</v>
      </c>
      <c r="BJ114" s="16" t="s">
        <v>23</v>
      </c>
      <c r="BK114" s="153">
        <f t="shared" ref="BK114:BK127" si="9">ROUND(L114*K114,2)</f>
        <v>71134</v>
      </c>
      <c r="BL114" s="16" t="s">
        <v>131</v>
      </c>
      <c r="BM114" s="16" t="s">
        <v>95</v>
      </c>
    </row>
    <row r="115" spans="2:65" s="1" customFormat="1" ht="22.5" customHeight="1">
      <c r="B115" s="30"/>
      <c r="C115" s="146" t="s">
        <v>95</v>
      </c>
      <c r="D115" s="146" t="s">
        <v>126</v>
      </c>
      <c r="E115" s="147" t="s">
        <v>132</v>
      </c>
      <c r="F115" s="219" t="s">
        <v>133</v>
      </c>
      <c r="G115" s="219"/>
      <c r="H115" s="219"/>
      <c r="I115" s="219"/>
      <c r="J115" s="148" t="s">
        <v>129</v>
      </c>
      <c r="K115" s="149">
        <v>6</v>
      </c>
      <c r="L115" s="220">
        <v>7227</v>
      </c>
      <c r="M115" s="220"/>
      <c r="N115" s="220">
        <f t="shared" si="0"/>
        <v>43362</v>
      </c>
      <c r="O115" s="221"/>
      <c r="P115" s="221"/>
      <c r="Q115" s="221"/>
      <c r="R115" s="32"/>
      <c r="T115" s="150" t="s">
        <v>21</v>
      </c>
      <c r="U115" s="39" t="s">
        <v>42</v>
      </c>
      <c r="V115" s="151">
        <v>0</v>
      </c>
      <c r="W115" s="151">
        <f t="shared" si="1"/>
        <v>0</v>
      </c>
      <c r="X115" s="151">
        <v>0</v>
      </c>
      <c r="Y115" s="151">
        <f t="shared" si="2"/>
        <v>0</v>
      </c>
      <c r="Z115" s="151">
        <v>0</v>
      </c>
      <c r="AA115" s="152">
        <f t="shared" si="3"/>
        <v>0</v>
      </c>
      <c r="AR115" s="16" t="s">
        <v>130</v>
      </c>
      <c r="AT115" s="16" t="s">
        <v>126</v>
      </c>
      <c r="AU115" s="16" t="s">
        <v>23</v>
      </c>
      <c r="AY115" s="16" t="s">
        <v>125</v>
      </c>
      <c r="BE115" s="153">
        <f t="shared" si="4"/>
        <v>43362</v>
      </c>
      <c r="BF115" s="153">
        <f t="shared" si="5"/>
        <v>0</v>
      </c>
      <c r="BG115" s="153">
        <f t="shared" si="6"/>
        <v>0</v>
      </c>
      <c r="BH115" s="153">
        <f t="shared" si="7"/>
        <v>0</v>
      </c>
      <c r="BI115" s="153">
        <f t="shared" si="8"/>
        <v>0</v>
      </c>
      <c r="BJ115" s="16" t="s">
        <v>23</v>
      </c>
      <c r="BK115" s="153">
        <f t="shared" si="9"/>
        <v>43362</v>
      </c>
      <c r="BL115" s="16" t="s">
        <v>131</v>
      </c>
      <c r="BM115" s="16" t="s">
        <v>134</v>
      </c>
    </row>
    <row r="116" spans="2:65" s="1" customFormat="1" ht="22.5" customHeight="1">
      <c r="B116" s="30"/>
      <c r="C116" s="146" t="s">
        <v>135</v>
      </c>
      <c r="D116" s="146" t="s">
        <v>126</v>
      </c>
      <c r="E116" s="147" t="s">
        <v>136</v>
      </c>
      <c r="F116" s="219" t="s">
        <v>137</v>
      </c>
      <c r="G116" s="219"/>
      <c r="H116" s="219"/>
      <c r="I116" s="219"/>
      <c r="J116" s="148" t="s">
        <v>129</v>
      </c>
      <c r="K116" s="149">
        <v>1</v>
      </c>
      <c r="L116" s="220">
        <v>44430</v>
      </c>
      <c r="M116" s="220"/>
      <c r="N116" s="220">
        <f t="shared" si="0"/>
        <v>44430</v>
      </c>
      <c r="O116" s="221"/>
      <c r="P116" s="221"/>
      <c r="Q116" s="221"/>
      <c r="R116" s="32"/>
      <c r="T116" s="150" t="s">
        <v>21</v>
      </c>
      <c r="U116" s="39" t="s">
        <v>42</v>
      </c>
      <c r="V116" s="151">
        <v>0</v>
      </c>
      <c r="W116" s="151">
        <f t="shared" si="1"/>
        <v>0</v>
      </c>
      <c r="X116" s="151">
        <v>0</v>
      </c>
      <c r="Y116" s="151">
        <f t="shared" si="2"/>
        <v>0</v>
      </c>
      <c r="Z116" s="151">
        <v>0</v>
      </c>
      <c r="AA116" s="152">
        <f t="shared" si="3"/>
        <v>0</v>
      </c>
      <c r="AR116" s="16" t="s">
        <v>130</v>
      </c>
      <c r="AT116" s="16" t="s">
        <v>126</v>
      </c>
      <c r="AU116" s="16" t="s">
        <v>23</v>
      </c>
      <c r="AY116" s="16" t="s">
        <v>125</v>
      </c>
      <c r="BE116" s="153">
        <f t="shared" si="4"/>
        <v>44430</v>
      </c>
      <c r="BF116" s="153">
        <f t="shared" si="5"/>
        <v>0</v>
      </c>
      <c r="BG116" s="153">
        <f t="shared" si="6"/>
        <v>0</v>
      </c>
      <c r="BH116" s="153">
        <f t="shared" si="7"/>
        <v>0</v>
      </c>
      <c r="BI116" s="153">
        <f t="shared" si="8"/>
        <v>0</v>
      </c>
      <c r="BJ116" s="16" t="s">
        <v>23</v>
      </c>
      <c r="BK116" s="153">
        <f t="shared" si="9"/>
        <v>44430</v>
      </c>
      <c r="BL116" s="16" t="s">
        <v>131</v>
      </c>
      <c r="BM116" s="16" t="s">
        <v>138</v>
      </c>
    </row>
    <row r="117" spans="2:65" s="1" customFormat="1" ht="22.5" customHeight="1">
      <c r="B117" s="30"/>
      <c r="C117" s="146" t="s">
        <v>134</v>
      </c>
      <c r="D117" s="146" t="s">
        <v>126</v>
      </c>
      <c r="E117" s="147" t="s">
        <v>139</v>
      </c>
      <c r="F117" s="219" t="s">
        <v>140</v>
      </c>
      <c r="G117" s="219"/>
      <c r="H117" s="219"/>
      <c r="I117" s="219"/>
      <c r="J117" s="148" t="s">
        <v>129</v>
      </c>
      <c r="K117" s="149">
        <v>1</v>
      </c>
      <c r="L117" s="220">
        <v>117895</v>
      </c>
      <c r="M117" s="220"/>
      <c r="N117" s="220">
        <f t="shared" si="0"/>
        <v>117895</v>
      </c>
      <c r="O117" s="221"/>
      <c r="P117" s="221"/>
      <c r="Q117" s="221"/>
      <c r="R117" s="32"/>
      <c r="T117" s="150" t="s">
        <v>21</v>
      </c>
      <c r="U117" s="39" t="s">
        <v>42</v>
      </c>
      <c r="V117" s="151">
        <v>0</v>
      </c>
      <c r="W117" s="151">
        <f t="shared" si="1"/>
        <v>0</v>
      </c>
      <c r="X117" s="151">
        <v>0</v>
      </c>
      <c r="Y117" s="151">
        <f t="shared" si="2"/>
        <v>0</v>
      </c>
      <c r="Z117" s="151">
        <v>0</v>
      </c>
      <c r="AA117" s="152">
        <f t="shared" si="3"/>
        <v>0</v>
      </c>
      <c r="AR117" s="16" t="s">
        <v>130</v>
      </c>
      <c r="AT117" s="16" t="s">
        <v>126</v>
      </c>
      <c r="AU117" s="16" t="s">
        <v>23</v>
      </c>
      <c r="AY117" s="16" t="s">
        <v>125</v>
      </c>
      <c r="BE117" s="153">
        <f t="shared" si="4"/>
        <v>117895</v>
      </c>
      <c r="BF117" s="153">
        <f t="shared" si="5"/>
        <v>0</v>
      </c>
      <c r="BG117" s="153">
        <f t="shared" si="6"/>
        <v>0</v>
      </c>
      <c r="BH117" s="153">
        <f t="shared" si="7"/>
        <v>0</v>
      </c>
      <c r="BI117" s="153">
        <f t="shared" si="8"/>
        <v>0</v>
      </c>
      <c r="BJ117" s="16" t="s">
        <v>23</v>
      </c>
      <c r="BK117" s="153">
        <f t="shared" si="9"/>
        <v>117895</v>
      </c>
      <c r="BL117" s="16" t="s">
        <v>131</v>
      </c>
      <c r="BM117" s="16" t="s">
        <v>141</v>
      </c>
    </row>
    <row r="118" spans="2:65" s="1" customFormat="1" ht="22.5" customHeight="1">
      <c r="B118" s="30"/>
      <c r="C118" s="146" t="s">
        <v>142</v>
      </c>
      <c r="D118" s="146" t="s">
        <v>126</v>
      </c>
      <c r="E118" s="147" t="s">
        <v>143</v>
      </c>
      <c r="F118" s="219" t="s">
        <v>144</v>
      </c>
      <c r="G118" s="219"/>
      <c r="H118" s="219"/>
      <c r="I118" s="219"/>
      <c r="J118" s="148" t="s">
        <v>129</v>
      </c>
      <c r="K118" s="149">
        <v>1</v>
      </c>
      <c r="L118" s="220">
        <v>234980</v>
      </c>
      <c r="M118" s="220"/>
      <c r="N118" s="220">
        <f t="shared" si="0"/>
        <v>234980</v>
      </c>
      <c r="O118" s="221"/>
      <c r="P118" s="221"/>
      <c r="Q118" s="221"/>
      <c r="R118" s="32"/>
      <c r="T118" s="150" t="s">
        <v>21</v>
      </c>
      <c r="U118" s="39" t="s">
        <v>42</v>
      </c>
      <c r="V118" s="151">
        <v>0</v>
      </c>
      <c r="W118" s="151">
        <f t="shared" si="1"/>
        <v>0</v>
      </c>
      <c r="X118" s="151">
        <v>0</v>
      </c>
      <c r="Y118" s="151">
        <f t="shared" si="2"/>
        <v>0</v>
      </c>
      <c r="Z118" s="151">
        <v>0</v>
      </c>
      <c r="AA118" s="152">
        <f t="shared" si="3"/>
        <v>0</v>
      </c>
      <c r="AR118" s="16" t="s">
        <v>130</v>
      </c>
      <c r="AT118" s="16" t="s">
        <v>126</v>
      </c>
      <c r="AU118" s="16" t="s">
        <v>23</v>
      </c>
      <c r="AY118" s="16" t="s">
        <v>125</v>
      </c>
      <c r="BE118" s="153">
        <f t="shared" si="4"/>
        <v>234980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6" t="s">
        <v>23</v>
      </c>
      <c r="BK118" s="153">
        <f t="shared" si="9"/>
        <v>234980</v>
      </c>
      <c r="BL118" s="16" t="s">
        <v>131</v>
      </c>
      <c r="BM118" s="16" t="s">
        <v>145</v>
      </c>
    </row>
    <row r="119" spans="2:65" s="1" customFormat="1" ht="22.5" customHeight="1">
      <c r="B119" s="30"/>
      <c r="C119" s="146" t="s">
        <v>138</v>
      </c>
      <c r="D119" s="146" t="s">
        <v>126</v>
      </c>
      <c r="E119" s="147" t="s">
        <v>146</v>
      </c>
      <c r="F119" s="219" t="s">
        <v>147</v>
      </c>
      <c r="G119" s="219"/>
      <c r="H119" s="219"/>
      <c r="I119" s="219"/>
      <c r="J119" s="148" t="s">
        <v>129</v>
      </c>
      <c r="K119" s="149">
        <v>5</v>
      </c>
      <c r="L119" s="220">
        <v>47509</v>
      </c>
      <c r="M119" s="220"/>
      <c r="N119" s="220">
        <f t="shared" si="0"/>
        <v>237545</v>
      </c>
      <c r="O119" s="221"/>
      <c r="P119" s="221"/>
      <c r="Q119" s="221"/>
      <c r="R119" s="32"/>
      <c r="T119" s="150" t="s">
        <v>21</v>
      </c>
      <c r="U119" s="39" t="s">
        <v>42</v>
      </c>
      <c r="V119" s="151">
        <v>0</v>
      </c>
      <c r="W119" s="151">
        <f t="shared" si="1"/>
        <v>0</v>
      </c>
      <c r="X119" s="151">
        <v>0</v>
      </c>
      <c r="Y119" s="151">
        <f t="shared" si="2"/>
        <v>0</v>
      </c>
      <c r="Z119" s="151">
        <v>0</v>
      </c>
      <c r="AA119" s="152">
        <f t="shared" si="3"/>
        <v>0</v>
      </c>
      <c r="AR119" s="16" t="s">
        <v>130</v>
      </c>
      <c r="AT119" s="16" t="s">
        <v>126</v>
      </c>
      <c r="AU119" s="16" t="s">
        <v>23</v>
      </c>
      <c r="AY119" s="16" t="s">
        <v>125</v>
      </c>
      <c r="BE119" s="153">
        <f t="shared" si="4"/>
        <v>237545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6" t="s">
        <v>23</v>
      </c>
      <c r="BK119" s="153">
        <f t="shared" si="9"/>
        <v>237545</v>
      </c>
      <c r="BL119" s="16" t="s">
        <v>131</v>
      </c>
      <c r="BM119" s="16" t="s">
        <v>148</v>
      </c>
    </row>
    <row r="120" spans="2:65" s="1" customFormat="1" ht="22.5" customHeight="1">
      <c r="B120" s="30"/>
      <c r="C120" s="146" t="s">
        <v>149</v>
      </c>
      <c r="D120" s="146" t="s">
        <v>126</v>
      </c>
      <c r="E120" s="147" t="s">
        <v>150</v>
      </c>
      <c r="F120" s="219" t="s">
        <v>151</v>
      </c>
      <c r="G120" s="219"/>
      <c r="H120" s="219"/>
      <c r="I120" s="219"/>
      <c r="J120" s="148" t="s">
        <v>129</v>
      </c>
      <c r="K120" s="149">
        <v>18</v>
      </c>
      <c r="L120" s="220">
        <v>17264</v>
      </c>
      <c r="M120" s="220"/>
      <c r="N120" s="220">
        <f t="shared" si="0"/>
        <v>310752</v>
      </c>
      <c r="O120" s="221"/>
      <c r="P120" s="221"/>
      <c r="Q120" s="221"/>
      <c r="R120" s="32"/>
      <c r="T120" s="150" t="s">
        <v>21</v>
      </c>
      <c r="U120" s="39" t="s">
        <v>42</v>
      </c>
      <c r="V120" s="151">
        <v>0</v>
      </c>
      <c r="W120" s="151">
        <f t="shared" si="1"/>
        <v>0</v>
      </c>
      <c r="X120" s="151">
        <v>0</v>
      </c>
      <c r="Y120" s="151">
        <f t="shared" si="2"/>
        <v>0</v>
      </c>
      <c r="Z120" s="151">
        <v>0</v>
      </c>
      <c r="AA120" s="152">
        <f t="shared" si="3"/>
        <v>0</v>
      </c>
      <c r="AR120" s="16" t="s">
        <v>130</v>
      </c>
      <c r="AT120" s="16" t="s">
        <v>126</v>
      </c>
      <c r="AU120" s="16" t="s">
        <v>23</v>
      </c>
      <c r="AY120" s="16" t="s">
        <v>125</v>
      </c>
      <c r="BE120" s="153">
        <f t="shared" si="4"/>
        <v>310752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6" t="s">
        <v>23</v>
      </c>
      <c r="BK120" s="153">
        <f t="shared" si="9"/>
        <v>310752</v>
      </c>
      <c r="BL120" s="16" t="s">
        <v>131</v>
      </c>
      <c r="BM120" s="16" t="s">
        <v>152</v>
      </c>
    </row>
    <row r="121" spans="2:65" s="1" customFormat="1" ht="22.5" customHeight="1">
      <c r="B121" s="30"/>
      <c r="C121" s="146" t="s">
        <v>141</v>
      </c>
      <c r="D121" s="146" t="s">
        <v>126</v>
      </c>
      <c r="E121" s="147" t="s">
        <v>153</v>
      </c>
      <c r="F121" s="219" t="s">
        <v>154</v>
      </c>
      <c r="G121" s="219"/>
      <c r="H121" s="219"/>
      <c r="I121" s="219"/>
      <c r="J121" s="148" t="s">
        <v>129</v>
      </c>
      <c r="K121" s="149">
        <v>29</v>
      </c>
      <c r="L121" s="220">
        <v>14172</v>
      </c>
      <c r="M121" s="220"/>
      <c r="N121" s="220">
        <f t="shared" si="0"/>
        <v>410988</v>
      </c>
      <c r="O121" s="221"/>
      <c r="P121" s="221"/>
      <c r="Q121" s="221"/>
      <c r="R121" s="32"/>
      <c r="T121" s="150" t="s">
        <v>21</v>
      </c>
      <c r="U121" s="39" t="s">
        <v>42</v>
      </c>
      <c r="V121" s="151">
        <v>0</v>
      </c>
      <c r="W121" s="151">
        <f t="shared" si="1"/>
        <v>0</v>
      </c>
      <c r="X121" s="151">
        <v>0</v>
      </c>
      <c r="Y121" s="151">
        <f t="shared" si="2"/>
        <v>0</v>
      </c>
      <c r="Z121" s="151">
        <v>0</v>
      </c>
      <c r="AA121" s="152">
        <f t="shared" si="3"/>
        <v>0</v>
      </c>
      <c r="AR121" s="16" t="s">
        <v>130</v>
      </c>
      <c r="AT121" s="16" t="s">
        <v>126</v>
      </c>
      <c r="AU121" s="16" t="s">
        <v>23</v>
      </c>
      <c r="AY121" s="16" t="s">
        <v>125</v>
      </c>
      <c r="BE121" s="153">
        <f t="shared" si="4"/>
        <v>410988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6" t="s">
        <v>23</v>
      </c>
      <c r="BK121" s="153">
        <f t="shared" si="9"/>
        <v>410988</v>
      </c>
      <c r="BL121" s="16" t="s">
        <v>131</v>
      </c>
      <c r="BM121" s="16" t="s">
        <v>131</v>
      </c>
    </row>
    <row r="122" spans="2:65" s="1" customFormat="1" ht="22.5" customHeight="1">
      <c r="B122" s="30"/>
      <c r="C122" s="146" t="s">
        <v>155</v>
      </c>
      <c r="D122" s="146" t="s">
        <v>126</v>
      </c>
      <c r="E122" s="147" t="s">
        <v>156</v>
      </c>
      <c r="F122" s="219" t="s">
        <v>157</v>
      </c>
      <c r="G122" s="219"/>
      <c r="H122" s="219"/>
      <c r="I122" s="219"/>
      <c r="J122" s="148" t="s">
        <v>129</v>
      </c>
      <c r="K122" s="149">
        <v>29</v>
      </c>
      <c r="L122" s="220">
        <v>3116</v>
      </c>
      <c r="M122" s="220"/>
      <c r="N122" s="220">
        <f t="shared" si="0"/>
        <v>90364</v>
      </c>
      <c r="O122" s="221"/>
      <c r="P122" s="221"/>
      <c r="Q122" s="221"/>
      <c r="R122" s="32"/>
      <c r="T122" s="150" t="s">
        <v>21</v>
      </c>
      <c r="U122" s="39" t="s">
        <v>42</v>
      </c>
      <c r="V122" s="151">
        <v>0</v>
      </c>
      <c r="W122" s="151">
        <f t="shared" si="1"/>
        <v>0</v>
      </c>
      <c r="X122" s="151">
        <v>0</v>
      </c>
      <c r="Y122" s="151">
        <f t="shared" si="2"/>
        <v>0</v>
      </c>
      <c r="Z122" s="151">
        <v>0</v>
      </c>
      <c r="AA122" s="152">
        <f t="shared" si="3"/>
        <v>0</v>
      </c>
      <c r="AR122" s="16" t="s">
        <v>130</v>
      </c>
      <c r="AT122" s="16" t="s">
        <v>126</v>
      </c>
      <c r="AU122" s="16" t="s">
        <v>23</v>
      </c>
      <c r="AY122" s="16" t="s">
        <v>125</v>
      </c>
      <c r="BE122" s="153">
        <f t="shared" si="4"/>
        <v>90364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6" t="s">
        <v>23</v>
      </c>
      <c r="BK122" s="153">
        <f t="shared" si="9"/>
        <v>90364</v>
      </c>
      <c r="BL122" s="16" t="s">
        <v>131</v>
      </c>
      <c r="BM122" s="16" t="s">
        <v>158</v>
      </c>
    </row>
    <row r="123" spans="2:65" s="1" customFormat="1" ht="22.5" customHeight="1">
      <c r="B123" s="30"/>
      <c r="C123" s="146" t="s">
        <v>145</v>
      </c>
      <c r="D123" s="146" t="s">
        <v>126</v>
      </c>
      <c r="E123" s="147" t="s">
        <v>159</v>
      </c>
      <c r="F123" s="219" t="s">
        <v>160</v>
      </c>
      <c r="G123" s="219"/>
      <c r="H123" s="219"/>
      <c r="I123" s="219"/>
      <c r="J123" s="148" t="s">
        <v>129</v>
      </c>
      <c r="K123" s="149">
        <v>4</v>
      </c>
      <c r="L123" s="220">
        <v>1418</v>
      </c>
      <c r="M123" s="220"/>
      <c r="N123" s="220">
        <f t="shared" si="0"/>
        <v>5672</v>
      </c>
      <c r="O123" s="221"/>
      <c r="P123" s="221"/>
      <c r="Q123" s="221"/>
      <c r="R123" s="32"/>
      <c r="T123" s="150" t="s">
        <v>21</v>
      </c>
      <c r="U123" s="39" t="s">
        <v>42</v>
      </c>
      <c r="V123" s="151">
        <v>0</v>
      </c>
      <c r="W123" s="151">
        <f t="shared" si="1"/>
        <v>0</v>
      </c>
      <c r="X123" s="151">
        <v>0</v>
      </c>
      <c r="Y123" s="151">
        <f t="shared" si="2"/>
        <v>0</v>
      </c>
      <c r="Z123" s="151">
        <v>0</v>
      </c>
      <c r="AA123" s="152">
        <f t="shared" si="3"/>
        <v>0</v>
      </c>
      <c r="AR123" s="16" t="s">
        <v>130</v>
      </c>
      <c r="AT123" s="16" t="s">
        <v>126</v>
      </c>
      <c r="AU123" s="16" t="s">
        <v>23</v>
      </c>
      <c r="AY123" s="16" t="s">
        <v>125</v>
      </c>
      <c r="BE123" s="153">
        <f t="shared" si="4"/>
        <v>5672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6" t="s">
        <v>23</v>
      </c>
      <c r="BK123" s="153">
        <f t="shared" si="9"/>
        <v>5672</v>
      </c>
      <c r="BL123" s="16" t="s">
        <v>131</v>
      </c>
      <c r="BM123" s="16" t="s">
        <v>161</v>
      </c>
    </row>
    <row r="124" spans="2:65" s="1" customFormat="1" ht="22.5" customHeight="1">
      <c r="B124" s="30"/>
      <c r="C124" s="146" t="s">
        <v>162</v>
      </c>
      <c r="D124" s="146" t="s">
        <v>126</v>
      </c>
      <c r="E124" s="147" t="s">
        <v>163</v>
      </c>
      <c r="F124" s="219" t="s">
        <v>164</v>
      </c>
      <c r="G124" s="219"/>
      <c r="H124" s="219"/>
      <c r="I124" s="219"/>
      <c r="J124" s="148" t="s">
        <v>129</v>
      </c>
      <c r="K124" s="149">
        <v>2</v>
      </c>
      <c r="L124" s="220">
        <v>5243</v>
      </c>
      <c r="M124" s="220"/>
      <c r="N124" s="220">
        <f t="shared" si="0"/>
        <v>10486</v>
      </c>
      <c r="O124" s="221"/>
      <c r="P124" s="221"/>
      <c r="Q124" s="221"/>
      <c r="R124" s="32"/>
      <c r="T124" s="150" t="s">
        <v>21</v>
      </c>
      <c r="U124" s="39" t="s">
        <v>42</v>
      </c>
      <c r="V124" s="151">
        <v>0</v>
      </c>
      <c r="W124" s="151">
        <f t="shared" si="1"/>
        <v>0</v>
      </c>
      <c r="X124" s="151">
        <v>0</v>
      </c>
      <c r="Y124" s="151">
        <f t="shared" si="2"/>
        <v>0</v>
      </c>
      <c r="Z124" s="151">
        <v>0</v>
      </c>
      <c r="AA124" s="152">
        <f t="shared" si="3"/>
        <v>0</v>
      </c>
      <c r="AR124" s="16" t="s">
        <v>130</v>
      </c>
      <c r="AT124" s="16" t="s">
        <v>126</v>
      </c>
      <c r="AU124" s="16" t="s">
        <v>23</v>
      </c>
      <c r="AY124" s="16" t="s">
        <v>125</v>
      </c>
      <c r="BE124" s="153">
        <f t="shared" si="4"/>
        <v>10486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6" t="s">
        <v>23</v>
      </c>
      <c r="BK124" s="153">
        <f t="shared" si="9"/>
        <v>10486</v>
      </c>
      <c r="BL124" s="16" t="s">
        <v>131</v>
      </c>
      <c r="BM124" s="16" t="s">
        <v>165</v>
      </c>
    </row>
    <row r="125" spans="2:65" s="1" customFormat="1" ht="22.5" customHeight="1">
      <c r="B125" s="30"/>
      <c r="C125" s="146" t="s">
        <v>148</v>
      </c>
      <c r="D125" s="146" t="s">
        <v>126</v>
      </c>
      <c r="E125" s="147" t="s">
        <v>166</v>
      </c>
      <c r="F125" s="219" t="s">
        <v>167</v>
      </c>
      <c r="G125" s="219"/>
      <c r="H125" s="219"/>
      <c r="I125" s="219"/>
      <c r="J125" s="148" t="s">
        <v>129</v>
      </c>
      <c r="K125" s="149">
        <v>4</v>
      </c>
      <c r="L125" s="220">
        <v>17118</v>
      </c>
      <c r="M125" s="220"/>
      <c r="N125" s="220">
        <f t="shared" si="0"/>
        <v>68472</v>
      </c>
      <c r="O125" s="221"/>
      <c r="P125" s="221"/>
      <c r="Q125" s="221"/>
      <c r="R125" s="32"/>
      <c r="T125" s="150" t="s">
        <v>21</v>
      </c>
      <c r="U125" s="39" t="s">
        <v>42</v>
      </c>
      <c r="V125" s="151">
        <v>0</v>
      </c>
      <c r="W125" s="151">
        <f t="shared" si="1"/>
        <v>0</v>
      </c>
      <c r="X125" s="151">
        <v>0</v>
      </c>
      <c r="Y125" s="151">
        <f t="shared" si="2"/>
        <v>0</v>
      </c>
      <c r="Z125" s="151">
        <v>0</v>
      </c>
      <c r="AA125" s="152">
        <f t="shared" si="3"/>
        <v>0</v>
      </c>
      <c r="AR125" s="16" t="s">
        <v>130</v>
      </c>
      <c r="AT125" s="16" t="s">
        <v>126</v>
      </c>
      <c r="AU125" s="16" t="s">
        <v>23</v>
      </c>
      <c r="AY125" s="16" t="s">
        <v>125</v>
      </c>
      <c r="BE125" s="153">
        <f t="shared" si="4"/>
        <v>68472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6" t="s">
        <v>23</v>
      </c>
      <c r="BK125" s="153">
        <f t="shared" si="9"/>
        <v>68472</v>
      </c>
      <c r="BL125" s="16" t="s">
        <v>131</v>
      </c>
      <c r="BM125" s="16" t="s">
        <v>168</v>
      </c>
    </row>
    <row r="126" spans="2:65" s="1" customFormat="1" ht="22.5" customHeight="1">
      <c r="B126" s="30"/>
      <c r="C126" s="146" t="s">
        <v>169</v>
      </c>
      <c r="D126" s="146" t="s">
        <v>126</v>
      </c>
      <c r="E126" s="147" t="s">
        <v>170</v>
      </c>
      <c r="F126" s="219" t="s">
        <v>171</v>
      </c>
      <c r="G126" s="219"/>
      <c r="H126" s="219"/>
      <c r="I126" s="219"/>
      <c r="J126" s="148" t="s">
        <v>129</v>
      </c>
      <c r="K126" s="149">
        <v>4</v>
      </c>
      <c r="L126" s="220">
        <v>1200</v>
      </c>
      <c r="M126" s="220"/>
      <c r="N126" s="220">
        <f t="shared" si="0"/>
        <v>4800</v>
      </c>
      <c r="O126" s="221"/>
      <c r="P126" s="221"/>
      <c r="Q126" s="221"/>
      <c r="R126" s="32"/>
      <c r="T126" s="150" t="s">
        <v>21</v>
      </c>
      <c r="U126" s="39" t="s">
        <v>42</v>
      </c>
      <c r="V126" s="151">
        <v>0</v>
      </c>
      <c r="W126" s="151">
        <f t="shared" si="1"/>
        <v>0</v>
      </c>
      <c r="X126" s="151">
        <v>0</v>
      </c>
      <c r="Y126" s="151">
        <f t="shared" si="2"/>
        <v>0</v>
      </c>
      <c r="Z126" s="151">
        <v>0</v>
      </c>
      <c r="AA126" s="152">
        <f t="shared" si="3"/>
        <v>0</v>
      </c>
      <c r="AR126" s="16" t="s">
        <v>130</v>
      </c>
      <c r="AT126" s="16" t="s">
        <v>126</v>
      </c>
      <c r="AU126" s="16" t="s">
        <v>23</v>
      </c>
      <c r="AY126" s="16" t="s">
        <v>125</v>
      </c>
      <c r="BE126" s="153">
        <f t="shared" si="4"/>
        <v>4800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6" t="s">
        <v>23</v>
      </c>
      <c r="BK126" s="153">
        <f t="shared" si="9"/>
        <v>4800</v>
      </c>
      <c r="BL126" s="16" t="s">
        <v>131</v>
      </c>
      <c r="BM126" s="16" t="s">
        <v>172</v>
      </c>
    </row>
    <row r="127" spans="2:65" s="1" customFormat="1" ht="22.5" customHeight="1">
      <c r="B127" s="30"/>
      <c r="C127" s="154" t="s">
        <v>152</v>
      </c>
      <c r="D127" s="154" t="s">
        <v>173</v>
      </c>
      <c r="E127" s="155" t="s">
        <v>174</v>
      </c>
      <c r="F127" s="222" t="s">
        <v>175</v>
      </c>
      <c r="G127" s="222"/>
      <c r="H127" s="222"/>
      <c r="I127" s="222"/>
      <c r="J127" s="156" t="s">
        <v>129</v>
      </c>
      <c r="K127" s="157">
        <v>1</v>
      </c>
      <c r="L127" s="221">
        <v>150000</v>
      </c>
      <c r="M127" s="221"/>
      <c r="N127" s="221">
        <f t="shared" si="0"/>
        <v>150000</v>
      </c>
      <c r="O127" s="221"/>
      <c r="P127" s="221"/>
      <c r="Q127" s="221"/>
      <c r="R127" s="32"/>
      <c r="T127" s="150" t="s">
        <v>21</v>
      </c>
      <c r="U127" s="158" t="s">
        <v>42</v>
      </c>
      <c r="V127" s="159">
        <v>0</v>
      </c>
      <c r="W127" s="159">
        <f t="shared" si="1"/>
        <v>0</v>
      </c>
      <c r="X127" s="159">
        <v>0</v>
      </c>
      <c r="Y127" s="159">
        <f t="shared" si="2"/>
        <v>0</v>
      </c>
      <c r="Z127" s="159">
        <v>0</v>
      </c>
      <c r="AA127" s="160">
        <f t="shared" si="3"/>
        <v>0</v>
      </c>
      <c r="AR127" s="16" t="s">
        <v>131</v>
      </c>
      <c r="AT127" s="16" t="s">
        <v>173</v>
      </c>
      <c r="AU127" s="16" t="s">
        <v>23</v>
      </c>
      <c r="AY127" s="16" t="s">
        <v>125</v>
      </c>
      <c r="BE127" s="153">
        <f t="shared" si="4"/>
        <v>150000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23</v>
      </c>
      <c r="BK127" s="153">
        <f t="shared" si="9"/>
        <v>150000</v>
      </c>
      <c r="BL127" s="16" t="s">
        <v>131</v>
      </c>
      <c r="BM127" s="16" t="s">
        <v>176</v>
      </c>
    </row>
    <row r="128" spans="2:65" s="1" customFormat="1" ht="6.95" customHeight="1"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6"/>
    </row>
  </sheetData>
  <sheetProtection password="CC35" sheet="1" objects="1" scenarios="1" formatCells="0" formatColumns="0" formatRows="0" sort="0" autoFilter="0"/>
  <mergeCells count="99">
    <mergeCell ref="N112:Q112"/>
    <mergeCell ref="N113:Q113"/>
    <mergeCell ref="H1:K1"/>
    <mergeCell ref="S2:AC2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2:I122"/>
    <mergeCell ref="L122:M122"/>
    <mergeCell ref="N122:Q122"/>
    <mergeCell ref="F123:I123"/>
    <mergeCell ref="L123:M123"/>
    <mergeCell ref="N123:Q123"/>
    <mergeCell ref="F120:I120"/>
    <mergeCell ref="L120:M120"/>
    <mergeCell ref="N120:Q120"/>
    <mergeCell ref="F121:I121"/>
    <mergeCell ref="L121:M121"/>
    <mergeCell ref="N121:Q121"/>
    <mergeCell ref="F118:I118"/>
    <mergeCell ref="L118:M118"/>
    <mergeCell ref="N118:Q118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N114:Q114"/>
    <mergeCell ref="F115:I115"/>
    <mergeCell ref="L115:M115"/>
    <mergeCell ref="N115:Q115"/>
    <mergeCell ref="M108:Q108"/>
    <mergeCell ref="M109:Q109"/>
    <mergeCell ref="F111:I111"/>
    <mergeCell ref="L111:M111"/>
    <mergeCell ref="N111:Q111"/>
    <mergeCell ref="L95:Q95"/>
    <mergeCell ref="C101:Q101"/>
    <mergeCell ref="F103:P103"/>
    <mergeCell ref="F104:P104"/>
    <mergeCell ref="M106:P106"/>
    <mergeCell ref="N89:Q89"/>
    <mergeCell ref="N91:Q91"/>
    <mergeCell ref="D92:H92"/>
    <mergeCell ref="N92:Q92"/>
    <mergeCell ref="D93:H93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02.7 - IT vybavení (bez o...</vt:lpstr>
      <vt:lpstr>'02.7 - IT vybavení (bez o...'!Názvy_tisku</vt:lpstr>
      <vt:lpstr>'Rekapitulace stavby'!Názvy_tisku</vt:lpstr>
      <vt:lpstr>'02.7 - IT vybavení (bez 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2017-11-16T08:52:04Z</dcterms:created>
  <dcterms:modified xsi:type="dcterms:W3CDTF">2017-11-16T08:52:05Z</dcterms:modified>
</cp:coreProperties>
</file>