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8 - Informační systém ..." sheetId="2" r:id="rId2"/>
  </sheets>
  <definedNames>
    <definedName name="_xlnm.Print_Titles" localSheetId="1">'02.8 - Informační systém ...'!$111:$111</definedName>
    <definedName name="_xlnm.Print_Titles" localSheetId="0">'Rekapitulace stavby'!$85:$85</definedName>
    <definedName name="_xlnm.Print_Area" localSheetId="1">'02.8 - Informační systém ...'!$C$4:$Q$70,'02.8 - Informační systém ...'!$C$76:$Q$95,'02.8 - Informační systém ...'!$C$101:$Q$125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24" i="2"/>
  <c r="BH124" i="2"/>
  <c r="BG124" i="2"/>
  <c r="BF124" i="2"/>
  <c r="AA124" i="2"/>
  <c r="Y124" i="2"/>
  <c r="W124" i="2"/>
  <c r="BK124" i="2"/>
  <c r="N124" i="2"/>
  <c r="BE124" i="2" s="1"/>
  <c r="BI122" i="2"/>
  <c r="BH122" i="2"/>
  <c r="BG122" i="2"/>
  <c r="BF122" i="2"/>
  <c r="BE122" i="2"/>
  <c r="AA122" i="2"/>
  <c r="Y122" i="2"/>
  <c r="W122" i="2"/>
  <c r="BK122" i="2"/>
  <c r="N122" i="2"/>
  <c r="BI120" i="2"/>
  <c r="BH120" i="2"/>
  <c r="BG120" i="2"/>
  <c r="BF120" i="2"/>
  <c r="BE120" i="2"/>
  <c r="AA120" i="2"/>
  <c r="Y120" i="2"/>
  <c r="W120" i="2"/>
  <c r="BK120" i="2"/>
  <c r="N120" i="2"/>
  <c r="BI118" i="2"/>
  <c r="BH118" i="2"/>
  <c r="BG118" i="2"/>
  <c r="BF118" i="2"/>
  <c r="BE118" i="2"/>
  <c r="AA118" i="2"/>
  <c r="Y118" i="2"/>
  <c r="W118" i="2"/>
  <c r="BK118" i="2"/>
  <c r="N118" i="2"/>
  <c r="BI116" i="2"/>
  <c r="BH116" i="2"/>
  <c r="BG116" i="2"/>
  <c r="BF116" i="2"/>
  <c r="BE116" i="2"/>
  <c r="AA116" i="2"/>
  <c r="Y116" i="2"/>
  <c r="W116" i="2"/>
  <c r="BK116" i="2"/>
  <c r="N116" i="2"/>
  <c r="BI114" i="2"/>
  <c r="BH114" i="2"/>
  <c r="BG114" i="2"/>
  <c r="BF114" i="2"/>
  <c r="BE114" i="2"/>
  <c r="AA114" i="2"/>
  <c r="AA113" i="2" s="1"/>
  <c r="AA112" i="2" s="1"/>
  <c r="Y114" i="2"/>
  <c r="Y113" i="2" s="1"/>
  <c r="Y112" i="2" s="1"/>
  <c r="W114" i="2"/>
  <c r="W113" i="2" s="1"/>
  <c r="W112" i="2" s="1"/>
  <c r="AU88" i="1" s="1"/>
  <c r="AU87" i="1" s="1"/>
  <c r="BK114" i="2"/>
  <c r="BK113" i="2" s="1"/>
  <c r="N114" i="2"/>
  <c r="F106" i="2"/>
  <c r="F104" i="2"/>
  <c r="N91" i="2"/>
  <c r="M28" i="2" s="1"/>
  <c r="AS88" i="1" s="1"/>
  <c r="AS87" i="1" s="1"/>
  <c r="BI93" i="2"/>
  <c r="BH93" i="2"/>
  <c r="BG93" i="2"/>
  <c r="BF93" i="2"/>
  <c r="BE93" i="2"/>
  <c r="BI92" i="2"/>
  <c r="H36" i="2" s="1"/>
  <c r="BD88" i="1" s="1"/>
  <c r="BD87" i="1" s="1"/>
  <c r="W35" i="1" s="1"/>
  <c r="BH92" i="2"/>
  <c r="H35" i="2" s="1"/>
  <c r="BC88" i="1" s="1"/>
  <c r="BC87" i="1" s="1"/>
  <c r="BG92" i="2"/>
  <c r="H34" i="2" s="1"/>
  <c r="BB88" i="1" s="1"/>
  <c r="BB87" i="1" s="1"/>
  <c r="BF92" i="2"/>
  <c r="M33" i="2" s="1"/>
  <c r="AW88" i="1" s="1"/>
  <c r="BE92" i="2"/>
  <c r="M32" i="2" s="1"/>
  <c r="AV88" i="1" s="1"/>
  <c r="AT88" i="1" s="1"/>
  <c r="F81" i="2"/>
  <c r="F79" i="2"/>
  <c r="O21" i="2"/>
  <c r="E21" i="2"/>
  <c r="M109" i="2" s="1"/>
  <c r="O20" i="2"/>
  <c r="O18" i="2"/>
  <c r="E18" i="2"/>
  <c r="M108" i="2" s="1"/>
  <c r="O17" i="2"/>
  <c r="O15" i="2"/>
  <c r="E15" i="2"/>
  <c r="F109" i="2" s="1"/>
  <c r="O14" i="2"/>
  <c r="O12" i="2"/>
  <c r="E12" i="2"/>
  <c r="F108" i="2" s="1"/>
  <c r="O11" i="2"/>
  <c r="O9" i="2"/>
  <c r="M106" i="2" s="1"/>
  <c r="F6" i="2"/>
  <c r="F103" i="2" s="1"/>
  <c r="AK27" i="1"/>
  <c r="AM83" i="1"/>
  <c r="L83" i="1"/>
  <c r="AM82" i="1"/>
  <c r="L82" i="1"/>
  <c r="AM80" i="1"/>
  <c r="L80" i="1"/>
  <c r="L78" i="1"/>
  <c r="L77" i="1"/>
  <c r="AX87" i="1" l="1"/>
  <c r="W33" i="1"/>
  <c r="N113" i="2"/>
  <c r="N89" i="2" s="1"/>
  <c r="BK112" i="2"/>
  <c r="N112" i="2" s="1"/>
  <c r="N88" i="2" s="1"/>
  <c r="W34" i="1"/>
  <c r="AY87" i="1"/>
  <c r="M81" i="2"/>
  <c r="M83" i="2"/>
  <c r="M84" i="2"/>
  <c r="H32" i="2"/>
  <c r="AZ88" i="1" s="1"/>
  <c r="AZ87" i="1" s="1"/>
  <c r="H33" i="2"/>
  <c r="BA88" i="1" s="1"/>
  <c r="BA87" i="1" s="1"/>
  <c r="F78" i="2"/>
  <c r="F83" i="2"/>
  <c r="F84" i="2"/>
  <c r="AV87" i="1" l="1"/>
  <c r="W31" i="1"/>
  <c r="M27" i="2"/>
  <c r="M30" i="2" s="1"/>
  <c r="L95" i="2"/>
  <c r="W32" i="1"/>
  <c r="AW87" i="1"/>
  <c r="AK32" i="1" s="1"/>
  <c r="AG88" i="1" l="1"/>
  <c r="L38" i="2"/>
  <c r="AK31" i="1"/>
  <c r="AT87" i="1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<sst xmlns="http://schemas.openxmlformats.org/spreadsheetml/2006/main" count="371" uniqueCount="158">
  <si>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</si>
  <si>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</si>
  <si>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</si>
  <si>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</si>
  <si>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</si>
  <si>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</si>
  <si>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</si>
  <si>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</si>
  <si>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</si>
  <si>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</si>
  <si>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</si>
  <si>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</si>
  <si>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</si>
  <si>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</si>
  <si>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</si>
  <si>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</si>
  <si>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</si>
  <si>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</si>
  <si>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</si>
  <si>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</si>
  <si>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</si>
  <si>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</si>
  <si>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</si>
  <si>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</si>
  <si>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</si>
  <si>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</si>
  <si>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</si>
  <si>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</si>
  <si>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</si>
  <si>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</si>
  <si>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</si>
  <si>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</si>
  <si>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</si>
  <si>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</si>
  <si>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</si>
  <si>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</si>
  <si>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</si>
  <si>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</si>
  <si>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</si>
  <si>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</si>
  <si>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</si>
  <si>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</si>
  <si>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</si>
  <si>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</si>
  <si>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</si>
  <si>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</si>
  <si>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</si>
  <si>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</si>
  <si>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</si>
  <si>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</si>
  <si>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</si>
  <si>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</si>
  <si>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</si>
  <si>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</si>
  <si>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</si>
  <si>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</si>
  <si>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</si>
  <si>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</si>
  <si>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</si>
  <si>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</si>
  <si>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</si>
  <si>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</si>
  <si>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</si>
  <si>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</si>
  <si>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</si>
  <si>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</si>
  <si>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</si>
  <si>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</si>
  <si>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</si>
  <si>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</si>
  <si>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</si>
  <si>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</si>
  <si>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</si>
  <si>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</si>
  <si>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</si>
  <si>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</si>
  <si>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</si>
  <si>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</si>
  <si>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</si>
  <si>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</si>
  <si>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</si>
  <si>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</si>
  <si>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</si>
  <si>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02.8</t>
  </si>
  <si>
    <t>Informační systém (bez obchodních názvů)</t>
  </si>
  <si>
    <t>{fa11109e-0582-46b6-8fea-c9ff68c6a988}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</si>
  <si>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</si>
  <si>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</si>
  <si>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</si>
  <si>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</si>
  <si>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</si>
  <si>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</si>
  <si>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</si>
  <si>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</si>
  <si>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</si>
  <si>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</si>
  <si>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</si>
  <si>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</si>
  <si>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02.8 - Informační systém (bez obchodních názvů)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</si>
  <si>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</si>
  <si>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</si>
  <si>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</si>
  <si>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</si>
  <si>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</si>
  <si>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</si>
  <si>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</si>
  <si>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IS - Informační systém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</si>
  <si>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</si>
  <si>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</si>
  <si>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</si>
  <si>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</si>
  <si>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</si>
  <si>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</si>
  <si>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</si>
  <si>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</si>
  <si>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</si>
  <si>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</si>
  <si>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</si>
  <si>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</si>
  <si>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</si>
  <si>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</si>
  <si>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</si>
  <si>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</si>
  <si>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</si>
  <si>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</si>
  <si>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</si>
  <si>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</si>
  <si>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IS-1</t>
  </si>
  <si>
    <t>Piktogram ( WC, šatny, úklidová místnost...)</t>
  </si>
  <si>
    <t>Ks</t>
  </si>
  <si>
    <t>32</t>
  </si>
  <si>
    <t>16</t>
  </si>
  <si>
    <t>-4674841</t>
  </si>
  <si>
    <t xml:space="preserve">- vnější rozměr cedule: š106 x v125 mm, šedé plastové bočnice
- počet řádků: 2 
- ochranná antireflexní fólie
- horní řádek 1 x š100 x v 93mm ... piktogram
- spodní řádek 1x š100 x  v31 mm... texty
- cedulka podlepena oboustrannou lepící páskou pro snadnou montáž
- počet: 31 ks
- cena:  280,- Kč/ks
</t>
  </si>
  <si>
    <t>P</t>
  </si>
  <si>
    <t>IS-2</t>
  </si>
  <si>
    <t>Označení učeben se jménem ( uklízečka, sklady...)</t>
  </si>
  <si>
    <t xml:space="preserve">- vnější rozměr cedule: š216 x v93 mm, šedé plastové bočnice
- počet řádků: 2 
- ochranná antireflexní fólie
- horní řádek 1 x š210 x v 62 mm určené pro označení místnosti (číslo+název)
- spodní řádek 1x š210 x  v 31 mm určen pro jméno
- cedulka podlepena oboustrannou lepící páskou pro snadnou montáž
- počet: 24 ks
- cena cedule:  320,- Kč/ks
</t>
  </si>
  <si>
    <t>3</t>
  </si>
  <si>
    <t>IS-3</t>
  </si>
  <si>
    <t>Označení sborovny pro 12 jmen  (místnost č.235)</t>
  </si>
  <si>
    <t>4</t>
  </si>
  <si>
    <t xml:space="preserve">- vnější rozměr cedule: š216  x v 435  mm, šedé plastové bočnice
- počet řádků: 13 
- ochranná antireflexní fólie
- horní řádek 1 x š210 x v 62 mm určené pro označení místnosti (číslo+název)
- spodní řádky 12 x š210 x  v 31 mm určeny pro jméno
- cedulka podlepena oboustrannou lepící páskou pro snadnou montáž
- počet: 1 ks
- cena cedule:  1.000,- Kč/ks
</t>
  </si>
  <si>
    <t>IS-4</t>
  </si>
  <si>
    <t>Informační rozdělovník – 1.NP, místnost č. 17</t>
  </si>
  <si>
    <t>6</t>
  </si>
  <si>
    <t xml:space="preserve">Hlavní cedule... lamelová, variabilní a výměnná... jeden sloupec
- celohliníkové lamelové provedení ve stříbrném eloxu vč. boků
- možnost prohazování lamel bez demontáže celé cedule
- celkový rozměr cedule cca š.  620 x v1300 mm
- celkem počet lamel (řádků):  15 ks
- velikost řádků: 1 x širší  (určeno pro název školy)
                        14 x užší pro jednotlivá označení pater +  učeben, místností (čísla + názvy)   
- dole ceduli zakončit  ochrannou  lamelou, která zabraňuje odcizení lamel z cedule
- neomezená životnost
- samolepicí grafika
- řádky chráněny krycí antireflexní fólií - zamezení poškrábání textu 
cena cedule: 11.000,- Kč
</t>
  </si>
  <si>
    <t>5</t>
  </si>
  <si>
    <t>IS-5</t>
  </si>
  <si>
    <t>Informační rozdělovník – 3.NP, místnost č. 209</t>
  </si>
  <si>
    <t>ks</t>
  </si>
  <si>
    <t>8</t>
  </si>
  <si>
    <t xml:space="preserve">Hlavní cedule... lamelová, variabilní a výměnná... jeden sloupec
- celohliníkové lamelové provedení ve stříbrném eloxu vč. boků
- možnost prohazování lamel bez demontáže celé cedule
- celkový rozměr cedule cca š.  620 x v 800 mm
- celkem počet lamel (řádků):  8 ks
- velikost řádků: 1 x širší  (určeno pro název školy)
                          7 x užší pro jednotlivá označení pater +  učeben, místností (čísla+názvy)  
- dole ceduli zakončit  ochrannou  lamelou, která zabraňuje odcizení lamel z cedule
- neomezená životnost
- samolepicí grafika
- řádky chráněny krycí antireflexní fólií - zamezení poškrábání textu 
cena cedule: 8.000,- Kč
</t>
  </si>
  <si>
    <t>K</t>
  </si>
  <si>
    <t>IS-6</t>
  </si>
  <si>
    <t>Montáž informačního systému</t>
  </si>
  <si>
    <t>1370399555</t>
  </si>
  <si>
    <t xml:space="preserve">Včetně dopravy, expedice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</si>
</sst>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10"/>
      <color rgb="FF003366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34" fillId="0" borderId="25" xfId="0" applyFont="1" applyBorder="1" applyAlignment="1" applyProtection="1">
      <alignment horizontal="left" vertical="center" wrapText="1"/>
    </xf>
    <xf numFmtId="4" fontId="34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58" t="s">
        <v>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R2" s="195" t="s">
        <v>8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60" t="s">
        <v>12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21"/>
      <c r="AS4" s="22" t="s">
        <v>13</v>
      </c>
      <c r="BS4" s="16" t="s">
        <v>14</v>
      </c>
    </row>
    <row r="5" spans="1:73" ht="14.45" customHeight="1">
      <c r="B5" s="20"/>
      <c r="C5" s="23"/>
      <c r="D5" s="24" t="s">
        <v>15</v>
      </c>
      <c r="E5" s="23"/>
      <c r="F5" s="23"/>
      <c r="G5" s="23"/>
      <c r="H5" s="23"/>
      <c r="I5" s="23"/>
      <c r="J5" s="23"/>
      <c r="K5" s="162" t="s">
        <v>16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23"/>
      <c r="AQ5" s="21"/>
      <c r="BS5" s="16" t="s">
        <v>9</v>
      </c>
    </row>
    <row r="6" spans="1:73" ht="36.950000000000003" customHeight="1">
      <c r="B6" s="20"/>
      <c r="C6" s="23"/>
      <c r="D6" s="26" t="s">
        <v>17</v>
      </c>
      <c r="E6" s="23"/>
      <c r="F6" s="23"/>
      <c r="G6" s="23"/>
      <c r="H6" s="23"/>
      <c r="I6" s="23"/>
      <c r="J6" s="23"/>
      <c r="K6" s="164" t="s">
        <v>18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23"/>
      <c r="AQ6" s="21"/>
      <c r="BS6" s="16" t="s">
        <v>19</v>
      </c>
    </row>
    <row r="7" spans="1:73" ht="14.45" customHeight="1">
      <c r="B7" s="20"/>
      <c r="C7" s="23"/>
      <c r="D7" s="27" t="s">
        <v>20</v>
      </c>
      <c r="E7" s="23"/>
      <c r="F7" s="23"/>
      <c r="G7" s="23"/>
      <c r="H7" s="23"/>
      <c r="I7" s="23"/>
      <c r="J7" s="23"/>
      <c r="K7" s="25" t="s">
        <v>21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7" t="s">
        <v>22</v>
      </c>
      <c r="AL7" s="23"/>
      <c r="AM7" s="23"/>
      <c r="AN7" s="25" t="s">
        <v>21</v>
      </c>
      <c r="AO7" s="23"/>
      <c r="AP7" s="23"/>
      <c r="AQ7" s="21"/>
      <c r="BS7" s="16" t="s">
        <v>23</v>
      </c>
    </row>
    <row r="8" spans="1:73" ht="14.45" customHeight="1">
      <c r="B8" s="20"/>
      <c r="C8" s="23"/>
      <c r="D8" s="27" t="s">
        <v>24</v>
      </c>
      <c r="E8" s="23"/>
      <c r="F8" s="23"/>
      <c r="G8" s="23"/>
      <c r="H8" s="23"/>
      <c r="I8" s="23"/>
      <c r="J8" s="23"/>
      <c r="K8" s="25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7" t="s">
        <v>26</v>
      </c>
      <c r="AL8" s="23"/>
      <c r="AM8" s="23"/>
      <c r="AN8" s="25" t="s">
        <v>27</v>
      </c>
      <c r="AO8" s="23"/>
      <c r="AP8" s="23"/>
      <c r="AQ8" s="21"/>
      <c r="BS8" s="16" t="s">
        <v>23</v>
      </c>
    </row>
    <row r="9" spans="1:73" ht="14.45" customHeight="1">
      <c r="B9" s="2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1"/>
      <c r="BS9" s="16" t="s">
        <v>23</v>
      </c>
    </row>
    <row r="10" spans="1:73" ht="14.45" customHeight="1">
      <c r="B10" s="20"/>
      <c r="C10" s="23"/>
      <c r="D10" s="27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7" t="s">
        <v>29</v>
      </c>
      <c r="AL10" s="23"/>
      <c r="AM10" s="23"/>
      <c r="AN10" s="25" t="s">
        <v>21</v>
      </c>
      <c r="AO10" s="23"/>
      <c r="AP10" s="23"/>
      <c r="AQ10" s="21"/>
      <c r="BS10" s="16" t="s">
        <v>19</v>
      </c>
    </row>
    <row r="11" spans="1:73" ht="18.399999999999999" customHeight="1">
      <c r="B11" s="20"/>
      <c r="C11" s="23"/>
      <c r="D11" s="23"/>
      <c r="E11" s="25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7" t="s">
        <v>31</v>
      </c>
      <c r="AL11" s="23"/>
      <c r="AM11" s="23"/>
      <c r="AN11" s="25" t="s">
        <v>21</v>
      </c>
      <c r="AO11" s="23"/>
      <c r="AP11" s="23"/>
      <c r="AQ11" s="21"/>
      <c r="BS11" s="16" t="s">
        <v>19</v>
      </c>
    </row>
    <row r="12" spans="1:73" ht="6.95" customHeight="1">
      <c r="B12" s="20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1"/>
      <c r="BS12" s="16" t="s">
        <v>19</v>
      </c>
    </row>
    <row r="13" spans="1:73" ht="14.45" customHeight="1">
      <c r="B13" s="20"/>
      <c r="C13" s="23"/>
      <c r="D13" s="27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7" t="s">
        <v>29</v>
      </c>
      <c r="AL13" s="23"/>
      <c r="AM13" s="23"/>
      <c r="AN13" s="25" t="s">
        <v>21</v>
      </c>
      <c r="AO13" s="23"/>
      <c r="AP13" s="23"/>
      <c r="AQ13" s="21"/>
      <c r="BS13" s="16" t="s">
        <v>19</v>
      </c>
    </row>
    <row r="14" spans="1:73">
      <c r="B14" s="20"/>
      <c r="C14" s="23"/>
      <c r="D14" s="23"/>
      <c r="E14" s="25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7" t="s">
        <v>31</v>
      </c>
      <c r="AL14" s="23"/>
      <c r="AM14" s="23"/>
      <c r="AN14" s="25" t="s">
        <v>21</v>
      </c>
      <c r="AO14" s="23"/>
      <c r="AP14" s="23"/>
      <c r="AQ14" s="21"/>
      <c r="BS14" s="16" t="s">
        <v>19</v>
      </c>
    </row>
    <row r="15" spans="1:73" ht="6.95" customHeight="1">
      <c r="B15" s="20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1"/>
      <c r="BS15" s="16" t="s">
        <v>6</v>
      </c>
    </row>
    <row r="16" spans="1:73" ht="14.45" customHeight="1">
      <c r="B16" s="20"/>
      <c r="C16" s="23"/>
      <c r="D16" s="27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7" t="s">
        <v>29</v>
      </c>
      <c r="AL16" s="23"/>
      <c r="AM16" s="23"/>
      <c r="AN16" s="25" t="s">
        <v>21</v>
      </c>
      <c r="AO16" s="23"/>
      <c r="AP16" s="23"/>
      <c r="AQ16" s="21"/>
      <c r="BS16" s="16" t="s">
        <v>6</v>
      </c>
    </row>
    <row r="17" spans="2:71" ht="18.399999999999999" customHeight="1">
      <c r="B17" s="20"/>
      <c r="C17" s="23"/>
      <c r="D17" s="23"/>
      <c r="E17" s="25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7" t="s">
        <v>31</v>
      </c>
      <c r="AL17" s="23"/>
      <c r="AM17" s="23"/>
      <c r="AN17" s="25" t="s">
        <v>21</v>
      </c>
      <c r="AO17" s="23"/>
      <c r="AP17" s="23"/>
      <c r="AQ17" s="21"/>
      <c r="BS17" s="16" t="s">
        <v>35</v>
      </c>
    </row>
    <row r="18" spans="2:71" ht="6.95" customHeight="1">
      <c r="B18" s="2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1"/>
      <c r="BS18" s="16" t="s">
        <v>9</v>
      </c>
    </row>
    <row r="19" spans="2:71" ht="14.45" customHeight="1">
      <c r="B19" s="20"/>
      <c r="C19" s="23"/>
      <c r="D19" s="27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7" t="s">
        <v>29</v>
      </c>
      <c r="AL19" s="23"/>
      <c r="AM19" s="23"/>
      <c r="AN19" s="25" t="s">
        <v>21</v>
      </c>
      <c r="AO19" s="23"/>
      <c r="AP19" s="23"/>
      <c r="AQ19" s="21"/>
      <c r="BS19" s="16" t="s">
        <v>9</v>
      </c>
    </row>
    <row r="20" spans="2:71" ht="18.399999999999999" customHeight="1">
      <c r="B20" s="20"/>
      <c r="C20" s="23"/>
      <c r="D20" s="23"/>
      <c r="E20" s="25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7" t="s">
        <v>31</v>
      </c>
      <c r="AL20" s="23"/>
      <c r="AM20" s="23"/>
      <c r="AN20" s="25" t="s">
        <v>21</v>
      </c>
      <c r="AO20" s="23"/>
      <c r="AP20" s="23"/>
      <c r="AQ20" s="21"/>
    </row>
    <row r="21" spans="2:71" ht="6.95" customHeight="1">
      <c r="B21" s="2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1"/>
    </row>
    <row r="22" spans="2:71">
      <c r="B22" s="20"/>
      <c r="C22" s="23"/>
      <c r="D22" s="27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1"/>
    </row>
    <row r="23" spans="2:71" ht="22.5" customHeight="1">
      <c r="B23" s="20"/>
      <c r="C23" s="23"/>
      <c r="D23" s="23"/>
      <c r="E23" s="165" t="s">
        <v>21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23"/>
      <c r="AP23" s="23"/>
      <c r="AQ23" s="21"/>
    </row>
    <row r="24" spans="2:71" ht="6.95" customHeight="1">
      <c r="B24" s="2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1"/>
    </row>
    <row r="25" spans="2:71" ht="6.95" customHeight="1">
      <c r="B25" s="20"/>
      <c r="C25" s="2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3"/>
      <c r="AQ25" s="21"/>
    </row>
    <row r="26" spans="2:71" ht="14.45" customHeight="1">
      <c r="B26" s="20"/>
      <c r="C26" s="23"/>
      <c r="D26" s="29" t="s">
        <v>38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66">
        <f>ROUND(AG87,2)</f>
        <v>50037.120000000003</v>
      </c>
      <c r="AL26" s="163"/>
      <c r="AM26" s="163"/>
      <c r="AN26" s="163"/>
      <c r="AO26" s="163"/>
      <c r="AP26" s="23"/>
      <c r="AQ26" s="21"/>
    </row>
    <row r="27" spans="2:71" ht="14.45" customHeight="1">
      <c r="B27" s="20"/>
      <c r="C27" s="23"/>
      <c r="D27" s="29" t="s">
        <v>39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166">
        <f>ROUND(AG90,2)</f>
        <v>0</v>
      </c>
      <c r="AL27" s="166"/>
      <c r="AM27" s="166"/>
      <c r="AN27" s="166"/>
      <c r="AO27" s="166"/>
      <c r="AP27" s="23"/>
      <c r="AQ27" s="21"/>
    </row>
    <row r="28" spans="2:71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67">
        <f>ROUND(AK26+AK27,2)</f>
        <v>50037.120000000003</v>
      </c>
      <c r="AL29" s="168"/>
      <c r="AM29" s="168"/>
      <c r="AN29" s="168"/>
      <c r="AO29" s="168"/>
      <c r="AP29" s="31"/>
      <c r="AQ29" s="32"/>
    </row>
    <row r="30" spans="2:71" s="1" customFormat="1" ht="6.95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69">
        <v>0.21</v>
      </c>
      <c r="M31" s="170"/>
      <c r="N31" s="170"/>
      <c r="O31" s="170"/>
      <c r="P31" s="36"/>
      <c r="Q31" s="36"/>
      <c r="R31" s="36"/>
      <c r="S31" s="36"/>
      <c r="T31" s="39" t="s">
        <v>43</v>
      </c>
      <c r="U31" s="36"/>
      <c r="V31" s="36"/>
      <c r="W31" s="171">
        <f>ROUND(AZ87+SUM(CD91),2)</f>
        <v>50037.120000000003</v>
      </c>
      <c r="X31" s="170"/>
      <c r="Y31" s="170"/>
      <c r="Z31" s="170"/>
      <c r="AA31" s="170"/>
      <c r="AB31" s="170"/>
      <c r="AC31" s="170"/>
      <c r="AD31" s="170"/>
      <c r="AE31" s="170"/>
      <c r="AF31" s="36"/>
      <c r="AG31" s="36"/>
      <c r="AH31" s="36"/>
      <c r="AI31" s="36"/>
      <c r="AJ31" s="36"/>
      <c r="AK31" s="171">
        <f>ROUND(AV87+SUM(BY91),2)</f>
        <v>10507.8</v>
      </c>
      <c r="AL31" s="170"/>
      <c r="AM31" s="170"/>
      <c r="AN31" s="170"/>
      <c r="AO31" s="170"/>
      <c r="AP31" s="36"/>
      <c r="AQ31" s="40"/>
    </row>
    <row r="32" spans="2:71" s="2" customFormat="1" ht="14.45" customHeight="1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69">
        <v>0.15</v>
      </c>
      <c r="M32" s="170"/>
      <c r="N32" s="170"/>
      <c r="O32" s="170"/>
      <c r="P32" s="36"/>
      <c r="Q32" s="36"/>
      <c r="R32" s="36"/>
      <c r="S32" s="36"/>
      <c r="T32" s="39" t="s">
        <v>43</v>
      </c>
      <c r="U32" s="36"/>
      <c r="V32" s="36"/>
      <c r="W32" s="171">
        <f>ROUND(BA87+SUM(CE91),2)</f>
        <v>0</v>
      </c>
      <c r="X32" s="170"/>
      <c r="Y32" s="170"/>
      <c r="Z32" s="170"/>
      <c r="AA32" s="170"/>
      <c r="AB32" s="170"/>
      <c r="AC32" s="170"/>
      <c r="AD32" s="170"/>
      <c r="AE32" s="170"/>
      <c r="AF32" s="36"/>
      <c r="AG32" s="36"/>
      <c r="AH32" s="36"/>
      <c r="AI32" s="36"/>
      <c r="AJ32" s="36"/>
      <c r="AK32" s="171">
        <f>ROUND(AW87+SUM(BZ91),2)</f>
        <v>0</v>
      </c>
      <c r="AL32" s="170"/>
      <c r="AM32" s="170"/>
      <c r="AN32" s="170"/>
      <c r="AO32" s="170"/>
      <c r="AP32" s="36"/>
      <c r="AQ32" s="40"/>
    </row>
    <row r="33" spans="2:43" s="2" customFormat="1" ht="14.45" hidden="1" customHeight="1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69">
        <v>0.21</v>
      </c>
      <c r="M33" s="170"/>
      <c r="N33" s="170"/>
      <c r="O33" s="170"/>
      <c r="P33" s="36"/>
      <c r="Q33" s="36"/>
      <c r="R33" s="36"/>
      <c r="S33" s="36"/>
      <c r="T33" s="39" t="s">
        <v>43</v>
      </c>
      <c r="U33" s="36"/>
      <c r="V33" s="36"/>
      <c r="W33" s="171">
        <f>ROUND(BB87+SUM(CF91),2)</f>
        <v>0</v>
      </c>
      <c r="X33" s="170"/>
      <c r="Y33" s="170"/>
      <c r="Z33" s="170"/>
      <c r="AA33" s="170"/>
      <c r="AB33" s="170"/>
      <c r="AC33" s="170"/>
      <c r="AD33" s="170"/>
      <c r="AE33" s="170"/>
      <c r="AF33" s="36"/>
      <c r="AG33" s="36"/>
      <c r="AH33" s="36"/>
      <c r="AI33" s="36"/>
      <c r="AJ33" s="36"/>
      <c r="AK33" s="171">
        <v>0</v>
      </c>
      <c r="AL33" s="170"/>
      <c r="AM33" s="170"/>
      <c r="AN33" s="170"/>
      <c r="AO33" s="170"/>
      <c r="AP33" s="36"/>
      <c r="AQ33" s="40"/>
    </row>
    <row r="34" spans="2:43" s="2" customFormat="1" ht="14.45" hidden="1" customHeight="1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69">
        <v>0.15</v>
      </c>
      <c r="M34" s="170"/>
      <c r="N34" s="170"/>
      <c r="O34" s="170"/>
      <c r="P34" s="36"/>
      <c r="Q34" s="36"/>
      <c r="R34" s="36"/>
      <c r="S34" s="36"/>
      <c r="T34" s="39" t="s">
        <v>43</v>
      </c>
      <c r="U34" s="36"/>
      <c r="V34" s="36"/>
      <c r="W34" s="171">
        <f>ROUND(BC87+SUM(CG91),2)</f>
        <v>0</v>
      </c>
      <c r="X34" s="170"/>
      <c r="Y34" s="170"/>
      <c r="Z34" s="170"/>
      <c r="AA34" s="170"/>
      <c r="AB34" s="170"/>
      <c r="AC34" s="170"/>
      <c r="AD34" s="170"/>
      <c r="AE34" s="170"/>
      <c r="AF34" s="36"/>
      <c r="AG34" s="36"/>
      <c r="AH34" s="36"/>
      <c r="AI34" s="36"/>
      <c r="AJ34" s="36"/>
      <c r="AK34" s="171">
        <v>0</v>
      </c>
      <c r="AL34" s="170"/>
      <c r="AM34" s="170"/>
      <c r="AN34" s="170"/>
      <c r="AO34" s="170"/>
      <c r="AP34" s="36"/>
      <c r="AQ34" s="40"/>
    </row>
    <row r="35" spans="2:43" s="2" customFormat="1" ht="14.45" hidden="1" customHeight="1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69">
        <v>0</v>
      </c>
      <c r="M35" s="170"/>
      <c r="N35" s="170"/>
      <c r="O35" s="170"/>
      <c r="P35" s="36"/>
      <c r="Q35" s="36"/>
      <c r="R35" s="36"/>
      <c r="S35" s="36"/>
      <c r="T35" s="39" t="s">
        <v>43</v>
      </c>
      <c r="U35" s="36"/>
      <c r="V35" s="36"/>
      <c r="W35" s="171">
        <f>ROUND(BD87+SUM(CH91),2)</f>
        <v>0</v>
      </c>
      <c r="X35" s="170"/>
      <c r="Y35" s="170"/>
      <c r="Z35" s="170"/>
      <c r="AA35" s="170"/>
      <c r="AB35" s="170"/>
      <c r="AC35" s="170"/>
      <c r="AD35" s="170"/>
      <c r="AE35" s="170"/>
      <c r="AF35" s="36"/>
      <c r="AG35" s="36"/>
      <c r="AH35" s="36"/>
      <c r="AI35" s="36"/>
      <c r="AJ35" s="36"/>
      <c r="AK35" s="171">
        <v>0</v>
      </c>
      <c r="AL35" s="170"/>
      <c r="AM35" s="170"/>
      <c r="AN35" s="170"/>
      <c r="AO35" s="170"/>
      <c r="AP35" s="36"/>
      <c r="AQ35" s="40"/>
    </row>
    <row r="36" spans="2:43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72" t="s">
        <v>50</v>
      </c>
      <c r="Y37" s="173"/>
      <c r="Z37" s="173"/>
      <c r="AA37" s="173"/>
      <c r="AB37" s="173"/>
      <c r="AC37" s="43"/>
      <c r="AD37" s="43"/>
      <c r="AE37" s="43"/>
      <c r="AF37" s="43"/>
      <c r="AG37" s="43"/>
      <c r="AH37" s="43"/>
      <c r="AI37" s="43"/>
      <c r="AJ37" s="43"/>
      <c r="AK37" s="174">
        <f>SUM(AK29:AK35)</f>
        <v>60544.92</v>
      </c>
      <c r="AL37" s="173"/>
      <c r="AM37" s="173"/>
      <c r="AN37" s="173"/>
      <c r="AO37" s="175"/>
      <c r="AP37" s="41"/>
      <c r="AQ37" s="32"/>
    </row>
    <row r="38" spans="2:43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ht="13.5">
      <c r="B39" s="2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1"/>
    </row>
    <row r="40" spans="2:43" ht="13.5">
      <c r="B40" s="2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1"/>
    </row>
    <row r="41" spans="2:43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1"/>
    </row>
    <row r="42" spans="2:43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1"/>
    </row>
    <row r="43" spans="2:43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1"/>
    </row>
    <row r="44" spans="2:43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1"/>
    </row>
    <row r="45" spans="2:43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1"/>
    </row>
    <row r="46" spans="2:43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1"/>
    </row>
    <row r="47" spans="2:43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1"/>
    </row>
    <row r="48" spans="2:43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1"/>
    </row>
    <row r="49" spans="2:43" s="1" customFormat="1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>
      <c r="B50" s="20"/>
      <c r="C50" s="23"/>
      <c r="D50" s="48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49"/>
      <c r="AA50" s="23"/>
      <c r="AB50" s="23"/>
      <c r="AC50" s="48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49"/>
      <c r="AP50" s="23"/>
      <c r="AQ50" s="21"/>
    </row>
    <row r="51" spans="2:43" ht="13.5">
      <c r="B51" s="20"/>
      <c r="C51" s="23"/>
      <c r="D51" s="48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49"/>
      <c r="AA51" s="23"/>
      <c r="AB51" s="23"/>
      <c r="AC51" s="48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49"/>
      <c r="AP51" s="23"/>
      <c r="AQ51" s="21"/>
    </row>
    <row r="52" spans="2:43" ht="13.5">
      <c r="B52" s="20"/>
      <c r="C52" s="23"/>
      <c r="D52" s="48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49"/>
      <c r="AA52" s="23"/>
      <c r="AB52" s="23"/>
      <c r="AC52" s="48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49"/>
      <c r="AP52" s="23"/>
      <c r="AQ52" s="21"/>
    </row>
    <row r="53" spans="2:43" ht="13.5">
      <c r="B53" s="20"/>
      <c r="C53" s="23"/>
      <c r="D53" s="48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49"/>
      <c r="AA53" s="23"/>
      <c r="AB53" s="23"/>
      <c r="AC53" s="48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49"/>
      <c r="AP53" s="23"/>
      <c r="AQ53" s="21"/>
    </row>
    <row r="54" spans="2:43" ht="13.5">
      <c r="B54" s="20"/>
      <c r="C54" s="23"/>
      <c r="D54" s="48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49"/>
      <c r="AA54" s="23"/>
      <c r="AB54" s="23"/>
      <c r="AC54" s="48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49"/>
      <c r="AP54" s="23"/>
      <c r="AQ54" s="21"/>
    </row>
    <row r="55" spans="2:43" ht="13.5">
      <c r="B55" s="20"/>
      <c r="C55" s="23"/>
      <c r="D55" s="48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49"/>
      <c r="AA55" s="23"/>
      <c r="AB55" s="23"/>
      <c r="AC55" s="48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49"/>
      <c r="AP55" s="23"/>
      <c r="AQ55" s="21"/>
    </row>
    <row r="56" spans="2:43" ht="13.5">
      <c r="B56" s="20"/>
      <c r="C56" s="23"/>
      <c r="D56" s="48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49"/>
      <c r="AA56" s="23"/>
      <c r="AB56" s="23"/>
      <c r="AC56" s="48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49"/>
      <c r="AP56" s="23"/>
      <c r="AQ56" s="21"/>
    </row>
    <row r="57" spans="2:43" ht="13.5">
      <c r="B57" s="20"/>
      <c r="C57" s="23"/>
      <c r="D57" s="48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49"/>
      <c r="AA57" s="23"/>
      <c r="AB57" s="23"/>
      <c r="AC57" s="48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49"/>
      <c r="AP57" s="23"/>
      <c r="AQ57" s="21"/>
    </row>
    <row r="58" spans="2:43" s="1" customFormat="1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ht="13.5">
      <c r="B59" s="20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1"/>
    </row>
    <row r="60" spans="2:43" s="1" customFormat="1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>
      <c r="B61" s="20"/>
      <c r="C61" s="23"/>
      <c r="D61" s="48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49"/>
      <c r="AA61" s="23"/>
      <c r="AB61" s="23"/>
      <c r="AC61" s="48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49"/>
      <c r="AP61" s="23"/>
      <c r="AQ61" s="21"/>
    </row>
    <row r="62" spans="2:43" ht="13.5">
      <c r="B62" s="20"/>
      <c r="C62" s="23"/>
      <c r="D62" s="48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49"/>
      <c r="AA62" s="23"/>
      <c r="AB62" s="23"/>
      <c r="AC62" s="48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49"/>
      <c r="AP62" s="23"/>
      <c r="AQ62" s="21"/>
    </row>
    <row r="63" spans="2:43" ht="13.5">
      <c r="B63" s="20"/>
      <c r="C63" s="23"/>
      <c r="D63" s="48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49"/>
      <c r="AA63" s="23"/>
      <c r="AB63" s="23"/>
      <c r="AC63" s="48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49"/>
      <c r="AP63" s="23"/>
      <c r="AQ63" s="21"/>
    </row>
    <row r="64" spans="2:43" ht="13.5">
      <c r="B64" s="20"/>
      <c r="C64" s="23"/>
      <c r="D64" s="48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49"/>
      <c r="AA64" s="23"/>
      <c r="AB64" s="23"/>
      <c r="AC64" s="48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49"/>
      <c r="AP64" s="23"/>
      <c r="AQ64" s="21"/>
    </row>
    <row r="65" spans="2:43" ht="13.5">
      <c r="B65" s="20"/>
      <c r="C65" s="23"/>
      <c r="D65" s="48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49"/>
      <c r="AA65" s="23"/>
      <c r="AB65" s="23"/>
      <c r="AC65" s="48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49"/>
      <c r="AP65" s="23"/>
      <c r="AQ65" s="21"/>
    </row>
    <row r="66" spans="2:43" ht="13.5">
      <c r="B66" s="20"/>
      <c r="C66" s="23"/>
      <c r="D66" s="48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49"/>
      <c r="AA66" s="23"/>
      <c r="AB66" s="23"/>
      <c r="AC66" s="48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49"/>
      <c r="AP66" s="23"/>
      <c r="AQ66" s="21"/>
    </row>
    <row r="67" spans="2:43" ht="13.5">
      <c r="B67" s="20"/>
      <c r="C67" s="23"/>
      <c r="D67" s="48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49"/>
      <c r="AA67" s="23"/>
      <c r="AB67" s="23"/>
      <c r="AC67" s="48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49"/>
      <c r="AP67" s="23"/>
      <c r="AQ67" s="21"/>
    </row>
    <row r="68" spans="2:43" ht="13.5">
      <c r="B68" s="20"/>
      <c r="C68" s="23"/>
      <c r="D68" s="48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49"/>
      <c r="AA68" s="23"/>
      <c r="AB68" s="23"/>
      <c r="AC68" s="48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49"/>
      <c r="AP68" s="23"/>
      <c r="AQ68" s="21"/>
    </row>
    <row r="69" spans="2:43" s="1" customFormat="1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0"/>
      <c r="C76" s="160" t="s">
        <v>57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61"/>
      <c r="Z76" s="161"/>
      <c r="AA76" s="161"/>
      <c r="AB76" s="161"/>
      <c r="AC76" s="161"/>
      <c r="AD76" s="161"/>
      <c r="AE76" s="161"/>
      <c r="AF76" s="161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32"/>
    </row>
    <row r="77" spans="2:43" s="3" customFormat="1" ht="14.45" customHeight="1">
      <c r="B77" s="60"/>
      <c r="C77" s="27" t="s">
        <v>15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JC161101-BON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76" t="str">
        <f>K6</f>
        <v>Modernizace dílenského areálu, SŠTŘ, Nový Bydžov - Hlušice</v>
      </c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65"/>
      <c r="AQ78" s="66"/>
    </row>
    <row r="79" spans="2:43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>
      <c r="B80" s="30"/>
      <c r="C80" s="27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Hlušice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26</v>
      </c>
      <c r="AJ80" s="31"/>
      <c r="AK80" s="31"/>
      <c r="AL80" s="31"/>
      <c r="AM80" s="68" t="str">
        <f>IF(AN8= "","",AN8)</f>
        <v>21. 11. 2016</v>
      </c>
      <c r="AN80" s="31"/>
      <c r="AO80" s="31"/>
      <c r="AP80" s="31"/>
      <c r="AQ80" s="32"/>
    </row>
    <row r="81" spans="1:76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>
      <c r="B82" s="30"/>
      <c r="C82" s="27" t="s">
        <v>28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SŠTŘ, Nový Bydžov, Dr. M. Tyrše 112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34</v>
      </c>
      <c r="AJ82" s="31"/>
      <c r="AK82" s="31"/>
      <c r="AL82" s="31"/>
      <c r="AM82" s="178" t="str">
        <f>IF(E17="","",E17)</f>
        <v xml:space="preserve"> </v>
      </c>
      <c r="AN82" s="178"/>
      <c r="AO82" s="178"/>
      <c r="AP82" s="178"/>
      <c r="AQ82" s="32"/>
      <c r="AS82" s="179" t="s">
        <v>58</v>
      </c>
      <c r="AT82" s="180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76" s="1" customFormat="1">
      <c r="B83" s="30"/>
      <c r="C83" s="27" t="s">
        <v>32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36</v>
      </c>
      <c r="AJ83" s="31"/>
      <c r="AK83" s="31"/>
      <c r="AL83" s="31"/>
      <c r="AM83" s="178" t="str">
        <f>IF(E20="","",E20)</f>
        <v xml:space="preserve"> </v>
      </c>
      <c r="AN83" s="178"/>
      <c r="AO83" s="178"/>
      <c r="AP83" s="178"/>
      <c r="AQ83" s="32"/>
      <c r="AS83" s="181"/>
      <c r="AT83" s="182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76" s="1" customFormat="1" ht="10.9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83"/>
      <c r="AT84" s="184"/>
      <c r="AU84" s="31"/>
      <c r="AV84" s="31"/>
      <c r="AW84" s="31"/>
      <c r="AX84" s="31"/>
      <c r="AY84" s="31"/>
      <c r="AZ84" s="31"/>
      <c r="BA84" s="31"/>
      <c r="BB84" s="31"/>
      <c r="BC84" s="31"/>
      <c r="BD84" s="73"/>
    </row>
    <row r="85" spans="1:76" s="1" customFormat="1" ht="29.25" customHeight="1">
      <c r="B85" s="30"/>
      <c r="C85" s="185" t="s">
        <v>59</v>
      </c>
      <c r="D85" s="186"/>
      <c r="E85" s="186"/>
      <c r="F85" s="186"/>
      <c r="G85" s="186"/>
      <c r="H85" s="74"/>
      <c r="I85" s="187" t="s">
        <v>60</v>
      </c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7" t="s">
        <v>61</v>
      </c>
      <c r="AH85" s="186"/>
      <c r="AI85" s="186"/>
      <c r="AJ85" s="186"/>
      <c r="AK85" s="186"/>
      <c r="AL85" s="186"/>
      <c r="AM85" s="186"/>
      <c r="AN85" s="187" t="s">
        <v>62</v>
      </c>
      <c r="AO85" s="186"/>
      <c r="AP85" s="188"/>
      <c r="AQ85" s="32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8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3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2">
        <f>ROUND(AG88,2)</f>
        <v>50037.120000000003</v>
      </c>
      <c r="AH87" s="192"/>
      <c r="AI87" s="192"/>
      <c r="AJ87" s="192"/>
      <c r="AK87" s="192"/>
      <c r="AL87" s="192"/>
      <c r="AM87" s="192"/>
      <c r="AN87" s="193">
        <f>SUM(AG87,AT87)</f>
        <v>60544.92</v>
      </c>
      <c r="AO87" s="193"/>
      <c r="AP87" s="193"/>
      <c r="AQ87" s="66"/>
      <c r="AS87" s="81">
        <f>ROUND(AS88,2)</f>
        <v>1077.1199999999999</v>
      </c>
      <c r="AT87" s="82">
        <f>ROUND(SUM(AV87:AW87),2)</f>
        <v>10507.8</v>
      </c>
      <c r="AU87" s="83">
        <f>ROUND(AU88,5)</f>
        <v>0</v>
      </c>
      <c r="AV87" s="82">
        <f>ROUND(AZ87*L31,2)</f>
        <v>10507.8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50037.120000000003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37.5" customHeight="1">
      <c r="A88" s="87" t="s">
        <v>82</v>
      </c>
      <c r="B88" s="88"/>
      <c r="C88" s="89"/>
      <c r="D88" s="191" t="s">
        <v>83</v>
      </c>
      <c r="E88" s="191"/>
      <c r="F88" s="191"/>
      <c r="G88" s="191"/>
      <c r="H88" s="191"/>
      <c r="I88" s="90"/>
      <c r="J88" s="191" t="s">
        <v>84</v>
      </c>
      <c r="K88" s="191"/>
      <c r="L88" s="191"/>
      <c r="M88" s="191"/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89">
        <f>'02.8 - Informační systém ...'!M30</f>
        <v>50037.120000000003</v>
      </c>
      <c r="AH88" s="190"/>
      <c r="AI88" s="190"/>
      <c r="AJ88" s="190"/>
      <c r="AK88" s="190"/>
      <c r="AL88" s="190"/>
      <c r="AM88" s="190"/>
      <c r="AN88" s="189">
        <f>SUM(AG88,AT88)</f>
        <v>60544.92</v>
      </c>
      <c r="AO88" s="190"/>
      <c r="AP88" s="190"/>
      <c r="AQ88" s="91"/>
      <c r="AS88" s="92">
        <f>'02.8 - Informační systém ...'!M28</f>
        <v>1077.1199999999999</v>
      </c>
      <c r="AT88" s="93">
        <f>ROUND(SUM(AV88:AW88),2)</f>
        <v>10507.8</v>
      </c>
      <c r="AU88" s="94">
        <f>'02.8 - Informační systém ...'!W112</f>
        <v>0</v>
      </c>
      <c r="AV88" s="93">
        <f>'02.8 - Informační systém ...'!M32</f>
        <v>10507.8</v>
      </c>
      <c r="AW88" s="93">
        <f>'02.8 - Informační systém ...'!M33</f>
        <v>0</v>
      </c>
      <c r="AX88" s="93">
        <f>'02.8 - Informační systém ...'!M34</f>
        <v>0</v>
      </c>
      <c r="AY88" s="93">
        <f>'02.8 - Informační systém ...'!M35</f>
        <v>0</v>
      </c>
      <c r="AZ88" s="93">
        <f>'02.8 - Informační systém ...'!H32</f>
        <v>50037.120000000003</v>
      </c>
      <c r="BA88" s="93">
        <f>'02.8 - Informační systém ...'!H33</f>
        <v>0</v>
      </c>
      <c r="BB88" s="93">
        <f>'02.8 - Informační systém ...'!H34</f>
        <v>0</v>
      </c>
      <c r="BC88" s="93">
        <f>'02.8 - Informační systém ...'!H35</f>
        <v>0</v>
      </c>
      <c r="BD88" s="95">
        <f>'02.8 - Informační systém ...'!H36</f>
        <v>0</v>
      </c>
      <c r="BT88" s="96" t="s">
        <v>23</v>
      </c>
      <c r="BV88" s="96" t="s">
        <v>79</v>
      </c>
      <c r="BW88" s="96" t="s">
        <v>85</v>
      </c>
      <c r="BX88" s="96" t="s">
        <v>80</v>
      </c>
    </row>
    <row r="89" spans="1:76" ht="13.5">
      <c r="B89" s="20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1"/>
    </row>
    <row r="90" spans="1:76" s="1" customFormat="1" ht="30" customHeight="1">
      <c r="B90" s="30"/>
      <c r="C90" s="79" t="s">
        <v>86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3">
        <v>0</v>
      </c>
      <c r="AH90" s="193"/>
      <c r="AI90" s="193"/>
      <c r="AJ90" s="193"/>
      <c r="AK90" s="193"/>
      <c r="AL90" s="193"/>
      <c r="AM90" s="193"/>
      <c r="AN90" s="193">
        <v>0</v>
      </c>
      <c r="AO90" s="193"/>
      <c r="AP90" s="193"/>
      <c r="AQ90" s="32"/>
      <c r="AS90" s="75" t="s">
        <v>87</v>
      </c>
      <c r="AT90" s="76" t="s">
        <v>88</v>
      </c>
      <c r="AU90" s="76" t="s">
        <v>41</v>
      </c>
      <c r="AV90" s="77" t="s">
        <v>64</v>
      </c>
    </row>
    <row r="91" spans="1:76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7"/>
      <c r="AT91" s="98"/>
      <c r="AU91" s="98"/>
      <c r="AV91" s="99"/>
    </row>
    <row r="92" spans="1:76" s="1" customFormat="1" ht="30" customHeight="1">
      <c r="B92" s="30"/>
      <c r="C92" s="100" t="s">
        <v>89</v>
      </c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94">
        <f>ROUND(AG87+AG90,2)</f>
        <v>50037.120000000003</v>
      </c>
      <c r="AH92" s="194"/>
      <c r="AI92" s="194"/>
      <c r="AJ92" s="194"/>
      <c r="AK92" s="194"/>
      <c r="AL92" s="194"/>
      <c r="AM92" s="194"/>
      <c r="AN92" s="194">
        <f>AN87+AN90</f>
        <v>60544.92</v>
      </c>
      <c r="AO92" s="194"/>
      <c r="AP92" s="194"/>
      <c r="AQ92" s="32"/>
    </row>
    <row r="93" spans="1:76" s="1" customFormat="1" ht="6.95" customHeight="1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8 - Informační systém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0"/>
      <c r="C1" s="10"/>
      <c r="D1" s="11" t="s">
        <v>1</v>
      </c>
      <c r="E1" s="10"/>
      <c r="F1" s="12" t="s">
        <v>90</v>
      </c>
      <c r="G1" s="12"/>
      <c r="H1" s="226" t="s">
        <v>91</v>
      </c>
      <c r="I1" s="226"/>
      <c r="J1" s="226"/>
      <c r="K1" s="226"/>
      <c r="L1" s="12" t="s">
        <v>92</v>
      </c>
      <c r="M1" s="10"/>
      <c r="N1" s="10"/>
      <c r="O1" s="11" t="s">
        <v>93</v>
      </c>
      <c r="P1" s="10"/>
      <c r="Q1" s="10"/>
      <c r="R1" s="10"/>
      <c r="S1" s="12" t="s">
        <v>94</v>
      </c>
      <c r="T1" s="12"/>
      <c r="U1" s="102"/>
      <c r="V1" s="102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58" t="s">
        <v>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S2" s="195" t="s">
        <v>8</v>
      </c>
      <c r="T2" s="196"/>
      <c r="U2" s="196"/>
      <c r="V2" s="196"/>
      <c r="W2" s="196"/>
      <c r="X2" s="196"/>
      <c r="Y2" s="196"/>
      <c r="Z2" s="196"/>
      <c r="AA2" s="196"/>
      <c r="AB2" s="196"/>
      <c r="AC2" s="196"/>
      <c r="AT2" s="16" t="s">
        <v>85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95</v>
      </c>
    </row>
    <row r="4" spans="1:66" ht="36.950000000000003" customHeight="1">
      <c r="B4" s="20"/>
      <c r="C4" s="160" t="s">
        <v>96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21"/>
      <c r="T4" s="22" t="s">
        <v>13</v>
      </c>
      <c r="AT4" s="16" t="s">
        <v>6</v>
      </c>
    </row>
    <row r="5" spans="1:66" ht="6.95" customHeight="1">
      <c r="B5" s="20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1:66" ht="25.35" customHeight="1">
      <c r="B6" s="20"/>
      <c r="C6" s="23"/>
      <c r="D6" s="27" t="s">
        <v>17</v>
      </c>
      <c r="E6" s="23"/>
      <c r="F6" s="197" t="str">
        <f>'Rekapitulace stavby'!K6</f>
        <v>Modernizace dílenského areálu, SŠTŘ, Nový Bydžov - Hlušice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23"/>
      <c r="R6" s="21"/>
    </row>
    <row r="7" spans="1:66" s="1" customFormat="1" ht="32.85" customHeight="1">
      <c r="B7" s="30"/>
      <c r="C7" s="31"/>
      <c r="D7" s="26" t="s">
        <v>97</v>
      </c>
      <c r="E7" s="31"/>
      <c r="F7" s="164" t="s">
        <v>98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31"/>
      <c r="R7" s="32"/>
    </row>
    <row r="8" spans="1:66" s="1" customFormat="1" ht="14.45" customHeight="1">
      <c r="B8" s="30"/>
      <c r="C8" s="31"/>
      <c r="D8" s="27" t="s">
        <v>20</v>
      </c>
      <c r="E8" s="31"/>
      <c r="F8" s="25" t="s">
        <v>21</v>
      </c>
      <c r="G8" s="31"/>
      <c r="H8" s="31"/>
      <c r="I8" s="31"/>
      <c r="J8" s="31"/>
      <c r="K8" s="31"/>
      <c r="L8" s="31"/>
      <c r="M8" s="27" t="s">
        <v>22</v>
      </c>
      <c r="N8" s="31"/>
      <c r="O8" s="25" t="s">
        <v>21</v>
      </c>
      <c r="P8" s="31"/>
      <c r="Q8" s="31"/>
      <c r="R8" s="32"/>
    </row>
    <row r="9" spans="1:66" s="1" customFormat="1" ht="14.45" customHeight="1">
      <c r="B9" s="30"/>
      <c r="C9" s="31"/>
      <c r="D9" s="27" t="s">
        <v>24</v>
      </c>
      <c r="E9" s="31"/>
      <c r="F9" s="25" t="s">
        <v>33</v>
      </c>
      <c r="G9" s="31"/>
      <c r="H9" s="31"/>
      <c r="I9" s="31"/>
      <c r="J9" s="31"/>
      <c r="K9" s="31"/>
      <c r="L9" s="31"/>
      <c r="M9" s="27" t="s">
        <v>26</v>
      </c>
      <c r="N9" s="31"/>
      <c r="O9" s="200" t="str">
        <f>'Rekapitulace stavby'!AN8</f>
        <v>21. 11. 2016</v>
      </c>
      <c r="P9" s="200"/>
      <c r="Q9" s="31"/>
      <c r="R9" s="32"/>
    </row>
    <row r="10" spans="1:66" s="1" customFormat="1" ht="10.9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>
      <c r="B11" s="30"/>
      <c r="C11" s="31"/>
      <c r="D11" s="27" t="s">
        <v>28</v>
      </c>
      <c r="E11" s="31"/>
      <c r="F11" s="31"/>
      <c r="G11" s="31"/>
      <c r="H11" s="31"/>
      <c r="I11" s="31"/>
      <c r="J11" s="31"/>
      <c r="K11" s="31"/>
      <c r="L11" s="31"/>
      <c r="M11" s="27" t="s">
        <v>29</v>
      </c>
      <c r="N11" s="31"/>
      <c r="O11" s="162" t="str">
        <f>IF('Rekapitulace stavby'!AN10="","",'Rekapitulace stavby'!AN10)</f>
        <v/>
      </c>
      <c r="P11" s="162"/>
      <c r="Q11" s="31"/>
      <c r="R11" s="32"/>
    </row>
    <row r="12" spans="1:66" s="1" customFormat="1" ht="18" customHeight="1">
      <c r="B12" s="30"/>
      <c r="C12" s="31"/>
      <c r="D12" s="31"/>
      <c r="E12" s="25" t="str">
        <f>IF('Rekapitulace stavby'!E11="","",'Rekapitulace stavby'!E11)</f>
        <v>SŠTŘ, Nový Bydžov, Dr. M. Tyrše 112</v>
      </c>
      <c r="F12" s="31"/>
      <c r="G12" s="31"/>
      <c r="H12" s="31"/>
      <c r="I12" s="31"/>
      <c r="J12" s="31"/>
      <c r="K12" s="31"/>
      <c r="L12" s="31"/>
      <c r="M12" s="27" t="s">
        <v>31</v>
      </c>
      <c r="N12" s="31"/>
      <c r="O12" s="162" t="str">
        <f>IF('Rekapitulace stavby'!AN11="","",'Rekapitulace stavby'!AN11)</f>
        <v/>
      </c>
      <c r="P12" s="162"/>
      <c r="Q12" s="31"/>
      <c r="R12" s="32"/>
    </row>
    <row r="13" spans="1:66" s="1" customFormat="1" ht="6.95" customHeight="1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>
      <c r="B14" s="30"/>
      <c r="C14" s="31"/>
      <c r="D14" s="27" t="s">
        <v>32</v>
      </c>
      <c r="E14" s="31"/>
      <c r="F14" s="31"/>
      <c r="G14" s="31"/>
      <c r="H14" s="31"/>
      <c r="I14" s="31"/>
      <c r="J14" s="31"/>
      <c r="K14" s="31"/>
      <c r="L14" s="31"/>
      <c r="M14" s="27" t="s">
        <v>29</v>
      </c>
      <c r="N14" s="31"/>
      <c r="O14" s="162" t="str">
        <f>IF('Rekapitulace stavby'!AN13="","",'Rekapitulace stavby'!AN13)</f>
        <v/>
      </c>
      <c r="P14" s="162"/>
      <c r="Q14" s="31"/>
      <c r="R14" s="32"/>
    </row>
    <row r="15" spans="1:66" s="1" customFormat="1" ht="18" customHeight="1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31</v>
      </c>
      <c r="N15" s="31"/>
      <c r="O15" s="162" t="str">
        <f>IF('Rekapitulace stavby'!AN14="","",'Rekapitulace stavby'!AN14)</f>
        <v/>
      </c>
      <c r="P15" s="162"/>
      <c r="Q15" s="31"/>
      <c r="R15" s="32"/>
    </row>
    <row r="16" spans="1:66" s="1" customFormat="1" ht="6.95" customHeight="1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>
      <c r="B17" s="30"/>
      <c r="C17" s="31"/>
      <c r="D17" s="27" t="s">
        <v>34</v>
      </c>
      <c r="E17" s="31"/>
      <c r="F17" s="31"/>
      <c r="G17" s="31"/>
      <c r="H17" s="31"/>
      <c r="I17" s="31"/>
      <c r="J17" s="31"/>
      <c r="K17" s="31"/>
      <c r="L17" s="31"/>
      <c r="M17" s="27" t="s">
        <v>29</v>
      </c>
      <c r="N17" s="31"/>
      <c r="O17" s="162" t="str">
        <f>IF('Rekapitulace stavby'!AN16="","",'Rekapitulace stavby'!AN16)</f>
        <v/>
      </c>
      <c r="P17" s="162"/>
      <c r="Q17" s="31"/>
      <c r="R17" s="32"/>
    </row>
    <row r="18" spans="2:18" s="1" customFormat="1" ht="18" customHeight="1">
      <c r="B18" s="30"/>
      <c r="C18" s="31"/>
      <c r="D18" s="31"/>
      <c r="E18" s="25" t="str">
        <f>IF('Rekapitulace stavby'!E17="","",'Rekapitulace stavby'!E17)</f>
        <v xml:space="preserve"> </v>
      </c>
      <c r="F18" s="31"/>
      <c r="G18" s="31"/>
      <c r="H18" s="31"/>
      <c r="I18" s="31"/>
      <c r="J18" s="31"/>
      <c r="K18" s="31"/>
      <c r="L18" s="31"/>
      <c r="M18" s="27" t="s">
        <v>31</v>
      </c>
      <c r="N18" s="31"/>
      <c r="O18" s="162" t="str">
        <f>IF('Rekapitulace stavby'!AN17="","",'Rekapitulace stavby'!AN17)</f>
        <v/>
      </c>
      <c r="P18" s="162"/>
      <c r="Q18" s="31"/>
      <c r="R18" s="32"/>
    </row>
    <row r="19" spans="2:18" s="1" customFormat="1" ht="6.95" customHeight="1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29</v>
      </c>
      <c r="N20" s="31"/>
      <c r="O20" s="162" t="str">
        <f>IF('Rekapitulace stavby'!AN19="","",'Rekapitulace stavby'!AN19)</f>
        <v/>
      </c>
      <c r="P20" s="162"/>
      <c r="Q20" s="31"/>
      <c r="R20" s="32"/>
    </row>
    <row r="21" spans="2:18" s="1" customFormat="1" ht="18" customHeight="1">
      <c r="B21" s="30"/>
      <c r="C21" s="31"/>
      <c r="D21" s="31"/>
      <c r="E21" s="25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7" t="s">
        <v>31</v>
      </c>
      <c r="N21" s="31"/>
      <c r="O21" s="162" t="str">
        <f>IF('Rekapitulace stavby'!AN20="","",'Rekapitulace stavby'!AN20)</f>
        <v/>
      </c>
      <c r="P21" s="162"/>
      <c r="Q21" s="31"/>
      <c r="R21" s="32"/>
    </row>
    <row r="22" spans="2:18" s="1" customFormat="1" ht="6.95" customHeight="1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>
      <c r="B24" s="30"/>
      <c r="C24" s="31"/>
      <c r="D24" s="31"/>
      <c r="E24" s="165" t="s">
        <v>21</v>
      </c>
      <c r="F24" s="165"/>
      <c r="G24" s="165"/>
      <c r="H24" s="165"/>
      <c r="I24" s="165"/>
      <c r="J24" s="165"/>
      <c r="K24" s="165"/>
      <c r="L24" s="165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>
      <c r="B27" s="30"/>
      <c r="C27" s="31"/>
      <c r="D27" s="103" t="s">
        <v>99</v>
      </c>
      <c r="E27" s="31"/>
      <c r="F27" s="31"/>
      <c r="G27" s="31"/>
      <c r="H27" s="31"/>
      <c r="I27" s="31"/>
      <c r="J27" s="31"/>
      <c r="K27" s="31"/>
      <c r="L27" s="31"/>
      <c r="M27" s="166">
        <f>N88</f>
        <v>48960</v>
      </c>
      <c r="N27" s="166"/>
      <c r="O27" s="166"/>
      <c r="P27" s="166"/>
      <c r="Q27" s="31"/>
      <c r="R27" s="32"/>
    </row>
    <row r="28" spans="2:18" s="1" customFormat="1" ht="14.45" customHeight="1">
      <c r="B28" s="30"/>
      <c r="C28" s="31"/>
      <c r="D28" s="29" t="s">
        <v>100</v>
      </c>
      <c r="E28" s="31"/>
      <c r="F28" s="31"/>
      <c r="G28" s="31"/>
      <c r="H28" s="31"/>
      <c r="I28" s="31"/>
      <c r="J28" s="31"/>
      <c r="K28" s="31"/>
      <c r="L28" s="31"/>
      <c r="M28" s="166">
        <f>N91</f>
        <v>1077.1199999999999</v>
      </c>
      <c r="N28" s="166"/>
      <c r="O28" s="166"/>
      <c r="P28" s="166"/>
      <c r="Q28" s="31"/>
      <c r="R28" s="32"/>
    </row>
    <row r="29" spans="2:18" s="1" customFormat="1" ht="6.95" customHeight="1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>
      <c r="B30" s="30"/>
      <c r="C30" s="31"/>
      <c r="D30" s="104" t="s">
        <v>40</v>
      </c>
      <c r="E30" s="31"/>
      <c r="F30" s="31"/>
      <c r="G30" s="31"/>
      <c r="H30" s="31"/>
      <c r="I30" s="31"/>
      <c r="J30" s="31"/>
      <c r="K30" s="31"/>
      <c r="L30" s="31"/>
      <c r="M30" s="201">
        <f>ROUND(M27+M28,2)</f>
        <v>50037.120000000003</v>
      </c>
      <c r="N30" s="199"/>
      <c r="O30" s="199"/>
      <c r="P30" s="199"/>
      <c r="Q30" s="31"/>
      <c r="R30" s="32"/>
    </row>
    <row r="31" spans="2:18" s="1" customFormat="1" ht="6.95" customHeight="1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>
      <c r="B32" s="30"/>
      <c r="C32" s="31"/>
      <c r="D32" s="37" t="s">
        <v>41</v>
      </c>
      <c r="E32" s="37" t="s">
        <v>42</v>
      </c>
      <c r="F32" s="38">
        <v>0.21</v>
      </c>
      <c r="G32" s="105" t="s">
        <v>43</v>
      </c>
      <c r="H32" s="202">
        <f>ROUND((SUM(BE91:BE94)+SUM(BE112:BE125)), 2)</f>
        <v>50037.120000000003</v>
      </c>
      <c r="I32" s="199"/>
      <c r="J32" s="199"/>
      <c r="K32" s="31"/>
      <c r="L32" s="31"/>
      <c r="M32" s="202">
        <f>ROUND(ROUND((SUM(BE91:BE94)+SUM(BE112:BE125)), 2)*F32, 2)</f>
        <v>10507.8</v>
      </c>
      <c r="N32" s="199"/>
      <c r="O32" s="199"/>
      <c r="P32" s="199"/>
      <c r="Q32" s="31"/>
      <c r="R32" s="32"/>
    </row>
    <row r="33" spans="2:18" s="1" customFormat="1" ht="14.45" customHeight="1">
      <c r="B33" s="30"/>
      <c r="C33" s="31"/>
      <c r="D33" s="31"/>
      <c r="E33" s="37" t="s">
        <v>44</v>
      </c>
      <c r="F33" s="38">
        <v>0.15</v>
      </c>
      <c r="G33" s="105" t="s">
        <v>43</v>
      </c>
      <c r="H33" s="202">
        <f>ROUND((SUM(BF91:BF94)+SUM(BF112:BF125)), 2)</f>
        <v>0</v>
      </c>
      <c r="I33" s="199"/>
      <c r="J33" s="199"/>
      <c r="K33" s="31"/>
      <c r="L33" s="31"/>
      <c r="M33" s="202">
        <f>ROUND(ROUND((SUM(BF91:BF94)+SUM(BF112:BF125)), 2)*F33, 2)</f>
        <v>0</v>
      </c>
      <c r="N33" s="199"/>
      <c r="O33" s="199"/>
      <c r="P33" s="199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45</v>
      </c>
      <c r="F34" s="38">
        <v>0.21</v>
      </c>
      <c r="G34" s="105" t="s">
        <v>43</v>
      </c>
      <c r="H34" s="202">
        <f>ROUND((SUM(BG91:BG94)+SUM(BG112:BG125)), 2)</f>
        <v>0</v>
      </c>
      <c r="I34" s="199"/>
      <c r="J34" s="199"/>
      <c r="K34" s="31"/>
      <c r="L34" s="31"/>
      <c r="M34" s="202">
        <v>0</v>
      </c>
      <c r="N34" s="199"/>
      <c r="O34" s="199"/>
      <c r="P34" s="199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46</v>
      </c>
      <c r="F35" s="38">
        <v>0.15</v>
      </c>
      <c r="G35" s="105" t="s">
        <v>43</v>
      </c>
      <c r="H35" s="202">
        <f>ROUND((SUM(BH91:BH94)+SUM(BH112:BH125)), 2)</f>
        <v>0</v>
      </c>
      <c r="I35" s="199"/>
      <c r="J35" s="199"/>
      <c r="K35" s="31"/>
      <c r="L35" s="31"/>
      <c r="M35" s="202">
        <v>0</v>
      </c>
      <c r="N35" s="199"/>
      <c r="O35" s="199"/>
      <c r="P35" s="199"/>
      <c r="Q35" s="31"/>
      <c r="R35" s="32"/>
    </row>
    <row r="36" spans="2:18" s="1" customFormat="1" ht="14.45" hidden="1" customHeight="1">
      <c r="B36" s="30"/>
      <c r="C36" s="31"/>
      <c r="D36" s="31"/>
      <c r="E36" s="37" t="s">
        <v>47</v>
      </c>
      <c r="F36" s="38">
        <v>0</v>
      </c>
      <c r="G36" s="105" t="s">
        <v>43</v>
      </c>
      <c r="H36" s="202">
        <f>ROUND((SUM(BI91:BI94)+SUM(BI112:BI125)), 2)</f>
        <v>0</v>
      </c>
      <c r="I36" s="199"/>
      <c r="J36" s="199"/>
      <c r="K36" s="31"/>
      <c r="L36" s="31"/>
      <c r="M36" s="202">
        <v>0</v>
      </c>
      <c r="N36" s="199"/>
      <c r="O36" s="199"/>
      <c r="P36" s="199"/>
      <c r="Q36" s="31"/>
      <c r="R36" s="32"/>
    </row>
    <row r="37" spans="2:18" s="1" customFormat="1" ht="6.9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>
      <c r="B38" s="30"/>
      <c r="C38" s="101"/>
      <c r="D38" s="106" t="s">
        <v>48</v>
      </c>
      <c r="E38" s="74"/>
      <c r="F38" s="74"/>
      <c r="G38" s="107" t="s">
        <v>49</v>
      </c>
      <c r="H38" s="108" t="s">
        <v>50</v>
      </c>
      <c r="I38" s="74"/>
      <c r="J38" s="74"/>
      <c r="K38" s="74"/>
      <c r="L38" s="203">
        <f>SUM(M30:M36)</f>
        <v>60544.92</v>
      </c>
      <c r="M38" s="203"/>
      <c r="N38" s="203"/>
      <c r="O38" s="203"/>
      <c r="P38" s="204"/>
      <c r="Q38" s="101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1"/>
    </row>
    <row r="42" spans="2:18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1"/>
    </row>
    <row r="43" spans="2:18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1"/>
    </row>
    <row r="44" spans="2:18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1"/>
    </row>
    <row r="45" spans="2:18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1"/>
    </row>
    <row r="46" spans="2:18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</row>
    <row r="47" spans="2:18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1"/>
    </row>
    <row r="48" spans="2:18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1"/>
    </row>
    <row r="49" spans="2:18" ht="13.5">
      <c r="B49" s="2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1"/>
    </row>
    <row r="50" spans="2:18" s="1" customFormat="1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ht="13.5">
      <c r="B51" s="20"/>
      <c r="C51" s="23"/>
      <c r="D51" s="48"/>
      <c r="E51" s="23"/>
      <c r="F51" s="23"/>
      <c r="G51" s="23"/>
      <c r="H51" s="49"/>
      <c r="I51" s="23"/>
      <c r="J51" s="48"/>
      <c r="K51" s="23"/>
      <c r="L51" s="23"/>
      <c r="M51" s="23"/>
      <c r="N51" s="23"/>
      <c r="O51" s="23"/>
      <c r="P51" s="49"/>
      <c r="Q51" s="23"/>
      <c r="R51" s="21"/>
    </row>
    <row r="52" spans="2:18" ht="13.5">
      <c r="B52" s="20"/>
      <c r="C52" s="23"/>
      <c r="D52" s="48"/>
      <c r="E52" s="23"/>
      <c r="F52" s="23"/>
      <c r="G52" s="23"/>
      <c r="H52" s="49"/>
      <c r="I52" s="23"/>
      <c r="J52" s="48"/>
      <c r="K52" s="23"/>
      <c r="L52" s="23"/>
      <c r="M52" s="23"/>
      <c r="N52" s="23"/>
      <c r="O52" s="23"/>
      <c r="P52" s="49"/>
      <c r="Q52" s="23"/>
      <c r="R52" s="21"/>
    </row>
    <row r="53" spans="2:18" ht="13.5">
      <c r="B53" s="20"/>
      <c r="C53" s="23"/>
      <c r="D53" s="48"/>
      <c r="E53" s="23"/>
      <c r="F53" s="23"/>
      <c r="G53" s="23"/>
      <c r="H53" s="49"/>
      <c r="I53" s="23"/>
      <c r="J53" s="48"/>
      <c r="K53" s="23"/>
      <c r="L53" s="23"/>
      <c r="M53" s="23"/>
      <c r="N53" s="23"/>
      <c r="O53" s="23"/>
      <c r="P53" s="49"/>
      <c r="Q53" s="23"/>
      <c r="R53" s="21"/>
    </row>
    <row r="54" spans="2:18" ht="13.5">
      <c r="B54" s="20"/>
      <c r="C54" s="23"/>
      <c r="D54" s="48"/>
      <c r="E54" s="23"/>
      <c r="F54" s="23"/>
      <c r="G54" s="23"/>
      <c r="H54" s="49"/>
      <c r="I54" s="23"/>
      <c r="J54" s="48"/>
      <c r="K54" s="23"/>
      <c r="L54" s="23"/>
      <c r="M54" s="23"/>
      <c r="N54" s="23"/>
      <c r="O54" s="23"/>
      <c r="P54" s="49"/>
      <c r="Q54" s="23"/>
      <c r="R54" s="21"/>
    </row>
    <row r="55" spans="2:18" ht="13.5">
      <c r="B55" s="20"/>
      <c r="C55" s="23"/>
      <c r="D55" s="48"/>
      <c r="E55" s="23"/>
      <c r="F55" s="23"/>
      <c r="G55" s="23"/>
      <c r="H55" s="49"/>
      <c r="I55" s="23"/>
      <c r="J55" s="48"/>
      <c r="K55" s="23"/>
      <c r="L55" s="23"/>
      <c r="M55" s="23"/>
      <c r="N55" s="23"/>
      <c r="O55" s="23"/>
      <c r="P55" s="49"/>
      <c r="Q55" s="23"/>
      <c r="R55" s="21"/>
    </row>
    <row r="56" spans="2:18" ht="13.5">
      <c r="B56" s="20"/>
      <c r="C56" s="23"/>
      <c r="D56" s="48"/>
      <c r="E56" s="23"/>
      <c r="F56" s="23"/>
      <c r="G56" s="23"/>
      <c r="H56" s="49"/>
      <c r="I56" s="23"/>
      <c r="J56" s="48"/>
      <c r="K56" s="23"/>
      <c r="L56" s="23"/>
      <c r="M56" s="23"/>
      <c r="N56" s="23"/>
      <c r="O56" s="23"/>
      <c r="P56" s="49"/>
      <c r="Q56" s="23"/>
      <c r="R56" s="21"/>
    </row>
    <row r="57" spans="2:18" ht="13.5">
      <c r="B57" s="20"/>
      <c r="C57" s="23"/>
      <c r="D57" s="48"/>
      <c r="E57" s="23"/>
      <c r="F57" s="23"/>
      <c r="G57" s="23"/>
      <c r="H57" s="49"/>
      <c r="I57" s="23"/>
      <c r="J57" s="48"/>
      <c r="K57" s="23"/>
      <c r="L57" s="23"/>
      <c r="M57" s="23"/>
      <c r="N57" s="23"/>
      <c r="O57" s="23"/>
      <c r="P57" s="49"/>
      <c r="Q57" s="23"/>
      <c r="R57" s="21"/>
    </row>
    <row r="58" spans="2:18" ht="13.5">
      <c r="B58" s="20"/>
      <c r="C58" s="23"/>
      <c r="D58" s="48"/>
      <c r="E58" s="23"/>
      <c r="F58" s="23"/>
      <c r="G58" s="23"/>
      <c r="H58" s="49"/>
      <c r="I58" s="23"/>
      <c r="J58" s="48"/>
      <c r="K58" s="23"/>
      <c r="L58" s="23"/>
      <c r="M58" s="23"/>
      <c r="N58" s="23"/>
      <c r="O58" s="23"/>
      <c r="P58" s="49"/>
      <c r="Q58" s="23"/>
      <c r="R58" s="21"/>
    </row>
    <row r="59" spans="2:18" s="1" customFormat="1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ht="13.5">
      <c r="B60" s="20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1"/>
    </row>
    <row r="61" spans="2:18" s="1" customFormat="1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ht="13.5">
      <c r="B62" s="20"/>
      <c r="C62" s="23"/>
      <c r="D62" s="48"/>
      <c r="E62" s="23"/>
      <c r="F62" s="23"/>
      <c r="G62" s="23"/>
      <c r="H62" s="49"/>
      <c r="I62" s="23"/>
      <c r="J62" s="48"/>
      <c r="K62" s="23"/>
      <c r="L62" s="23"/>
      <c r="M62" s="23"/>
      <c r="N62" s="23"/>
      <c r="O62" s="23"/>
      <c r="P62" s="49"/>
      <c r="Q62" s="23"/>
      <c r="R62" s="21"/>
    </row>
    <row r="63" spans="2:18" ht="13.5">
      <c r="B63" s="20"/>
      <c r="C63" s="23"/>
      <c r="D63" s="48"/>
      <c r="E63" s="23"/>
      <c r="F63" s="23"/>
      <c r="G63" s="23"/>
      <c r="H63" s="49"/>
      <c r="I63" s="23"/>
      <c r="J63" s="48"/>
      <c r="K63" s="23"/>
      <c r="L63" s="23"/>
      <c r="M63" s="23"/>
      <c r="N63" s="23"/>
      <c r="O63" s="23"/>
      <c r="P63" s="49"/>
      <c r="Q63" s="23"/>
      <c r="R63" s="21"/>
    </row>
    <row r="64" spans="2:18" ht="13.5">
      <c r="B64" s="20"/>
      <c r="C64" s="23"/>
      <c r="D64" s="48"/>
      <c r="E64" s="23"/>
      <c r="F64" s="23"/>
      <c r="G64" s="23"/>
      <c r="H64" s="49"/>
      <c r="I64" s="23"/>
      <c r="J64" s="48"/>
      <c r="K64" s="23"/>
      <c r="L64" s="23"/>
      <c r="M64" s="23"/>
      <c r="N64" s="23"/>
      <c r="O64" s="23"/>
      <c r="P64" s="49"/>
      <c r="Q64" s="23"/>
      <c r="R64" s="21"/>
    </row>
    <row r="65" spans="2:21" ht="13.5">
      <c r="B65" s="20"/>
      <c r="C65" s="23"/>
      <c r="D65" s="48"/>
      <c r="E65" s="23"/>
      <c r="F65" s="23"/>
      <c r="G65" s="23"/>
      <c r="H65" s="49"/>
      <c r="I65" s="23"/>
      <c r="J65" s="48"/>
      <c r="K65" s="23"/>
      <c r="L65" s="23"/>
      <c r="M65" s="23"/>
      <c r="N65" s="23"/>
      <c r="O65" s="23"/>
      <c r="P65" s="49"/>
      <c r="Q65" s="23"/>
      <c r="R65" s="21"/>
    </row>
    <row r="66" spans="2:21" ht="13.5">
      <c r="B66" s="20"/>
      <c r="C66" s="23"/>
      <c r="D66" s="48"/>
      <c r="E66" s="23"/>
      <c r="F66" s="23"/>
      <c r="G66" s="23"/>
      <c r="H66" s="49"/>
      <c r="I66" s="23"/>
      <c r="J66" s="48"/>
      <c r="K66" s="23"/>
      <c r="L66" s="23"/>
      <c r="M66" s="23"/>
      <c r="N66" s="23"/>
      <c r="O66" s="23"/>
      <c r="P66" s="49"/>
      <c r="Q66" s="23"/>
      <c r="R66" s="21"/>
    </row>
    <row r="67" spans="2:21" ht="13.5">
      <c r="B67" s="20"/>
      <c r="C67" s="23"/>
      <c r="D67" s="48"/>
      <c r="E67" s="23"/>
      <c r="F67" s="23"/>
      <c r="G67" s="23"/>
      <c r="H67" s="49"/>
      <c r="I67" s="23"/>
      <c r="J67" s="48"/>
      <c r="K67" s="23"/>
      <c r="L67" s="23"/>
      <c r="M67" s="23"/>
      <c r="N67" s="23"/>
      <c r="O67" s="23"/>
      <c r="P67" s="49"/>
      <c r="Q67" s="23"/>
      <c r="R67" s="21"/>
    </row>
    <row r="68" spans="2:21" ht="13.5">
      <c r="B68" s="20"/>
      <c r="C68" s="23"/>
      <c r="D68" s="48"/>
      <c r="E68" s="23"/>
      <c r="F68" s="23"/>
      <c r="G68" s="23"/>
      <c r="H68" s="49"/>
      <c r="I68" s="23"/>
      <c r="J68" s="48"/>
      <c r="K68" s="23"/>
      <c r="L68" s="23"/>
      <c r="M68" s="23"/>
      <c r="N68" s="23"/>
      <c r="O68" s="23"/>
      <c r="P68" s="49"/>
      <c r="Q68" s="23"/>
      <c r="R68" s="21"/>
    </row>
    <row r="69" spans="2:21" ht="13.5">
      <c r="B69" s="20"/>
      <c r="C69" s="23"/>
      <c r="D69" s="48"/>
      <c r="E69" s="23"/>
      <c r="F69" s="23"/>
      <c r="G69" s="23"/>
      <c r="H69" s="49"/>
      <c r="I69" s="23"/>
      <c r="J69" s="48"/>
      <c r="K69" s="23"/>
      <c r="L69" s="23"/>
      <c r="M69" s="23"/>
      <c r="N69" s="23"/>
      <c r="O69" s="23"/>
      <c r="P69" s="49"/>
      <c r="Q69" s="23"/>
      <c r="R69" s="21"/>
    </row>
    <row r="70" spans="2:21" s="1" customFormat="1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21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1"/>
    </row>
    <row r="76" spans="2:21" s="1" customFormat="1" ht="36.950000000000003" customHeight="1">
      <c r="B76" s="30"/>
      <c r="C76" s="160" t="s">
        <v>101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32"/>
      <c r="T76" s="112"/>
      <c r="U76" s="112"/>
    </row>
    <row r="77" spans="2:21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2"/>
      <c r="U77" s="112"/>
    </row>
    <row r="78" spans="2:21" s="1" customFormat="1" ht="30" customHeight="1">
      <c r="B78" s="30"/>
      <c r="C78" s="27" t="s">
        <v>17</v>
      </c>
      <c r="D78" s="31"/>
      <c r="E78" s="31"/>
      <c r="F78" s="197" t="str">
        <f>F6</f>
        <v>Modernizace dílenského areálu, SŠTŘ, Nový Bydžov - Hlušice</v>
      </c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31"/>
      <c r="R78" s="32"/>
      <c r="T78" s="112"/>
      <c r="U78" s="112"/>
    </row>
    <row r="79" spans="2:21" s="1" customFormat="1" ht="36.950000000000003" customHeight="1">
      <c r="B79" s="30"/>
      <c r="C79" s="64" t="s">
        <v>97</v>
      </c>
      <c r="D79" s="31"/>
      <c r="E79" s="31"/>
      <c r="F79" s="176" t="str">
        <f>F7</f>
        <v>02.8 - Informační systém (bez obchodních názvů)</v>
      </c>
      <c r="G79" s="199"/>
      <c r="H79" s="199"/>
      <c r="I79" s="199"/>
      <c r="J79" s="199"/>
      <c r="K79" s="199"/>
      <c r="L79" s="199"/>
      <c r="M79" s="199"/>
      <c r="N79" s="199"/>
      <c r="O79" s="199"/>
      <c r="P79" s="199"/>
      <c r="Q79" s="31"/>
      <c r="R79" s="32"/>
      <c r="T79" s="112"/>
      <c r="U79" s="112"/>
    </row>
    <row r="80" spans="2:21" s="1" customFormat="1" ht="6.95" customHeight="1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2"/>
      <c r="U80" s="112"/>
    </row>
    <row r="81" spans="2:65" s="1" customFormat="1" ht="18" customHeight="1">
      <c r="B81" s="30"/>
      <c r="C81" s="27" t="s">
        <v>24</v>
      </c>
      <c r="D81" s="31"/>
      <c r="E81" s="31"/>
      <c r="F81" s="25" t="str">
        <f>F9</f>
        <v xml:space="preserve"> </v>
      </c>
      <c r="G81" s="31"/>
      <c r="H81" s="31"/>
      <c r="I81" s="31"/>
      <c r="J81" s="31"/>
      <c r="K81" s="27" t="s">
        <v>26</v>
      </c>
      <c r="L81" s="31"/>
      <c r="M81" s="200" t="str">
        <f>IF(O9="","",O9)</f>
        <v>21. 11. 2016</v>
      </c>
      <c r="N81" s="200"/>
      <c r="O81" s="200"/>
      <c r="P81" s="200"/>
      <c r="Q81" s="31"/>
      <c r="R81" s="32"/>
      <c r="T81" s="112"/>
      <c r="U81" s="112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2"/>
      <c r="U82" s="112"/>
    </row>
    <row r="83" spans="2:65" s="1" customFormat="1">
      <c r="B83" s="30"/>
      <c r="C83" s="27" t="s">
        <v>28</v>
      </c>
      <c r="D83" s="31"/>
      <c r="E83" s="31"/>
      <c r="F83" s="25" t="str">
        <f>E12</f>
        <v>SŠTŘ, Nový Bydžov, Dr. M. Tyrše 112</v>
      </c>
      <c r="G83" s="31"/>
      <c r="H83" s="31"/>
      <c r="I83" s="31"/>
      <c r="J83" s="31"/>
      <c r="K83" s="27" t="s">
        <v>34</v>
      </c>
      <c r="L83" s="31"/>
      <c r="M83" s="162" t="str">
        <f>E18</f>
        <v xml:space="preserve"> </v>
      </c>
      <c r="N83" s="162"/>
      <c r="O83" s="162"/>
      <c r="P83" s="162"/>
      <c r="Q83" s="162"/>
      <c r="R83" s="32"/>
      <c r="T83" s="112"/>
      <c r="U83" s="112"/>
    </row>
    <row r="84" spans="2:65" s="1" customFormat="1" ht="14.45" customHeight="1">
      <c r="B84" s="30"/>
      <c r="C84" s="27" t="s">
        <v>32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162" t="str">
        <f>E21</f>
        <v xml:space="preserve"> </v>
      </c>
      <c r="N84" s="162"/>
      <c r="O84" s="162"/>
      <c r="P84" s="162"/>
      <c r="Q84" s="162"/>
      <c r="R84" s="32"/>
      <c r="T84" s="112"/>
      <c r="U84" s="112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2"/>
      <c r="U85" s="112"/>
    </row>
    <row r="86" spans="2:65" s="1" customFormat="1" ht="29.25" customHeight="1">
      <c r="B86" s="30"/>
      <c r="C86" s="205" t="s">
        <v>102</v>
      </c>
      <c r="D86" s="206"/>
      <c r="E86" s="206"/>
      <c r="F86" s="206"/>
      <c r="G86" s="206"/>
      <c r="H86" s="101"/>
      <c r="I86" s="101"/>
      <c r="J86" s="101"/>
      <c r="K86" s="101"/>
      <c r="L86" s="101"/>
      <c r="M86" s="101"/>
      <c r="N86" s="205" t="s">
        <v>103</v>
      </c>
      <c r="O86" s="206"/>
      <c r="P86" s="206"/>
      <c r="Q86" s="206"/>
      <c r="R86" s="32"/>
      <c r="T86" s="112"/>
      <c r="U86" s="112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2"/>
      <c r="U87" s="112"/>
    </row>
    <row r="88" spans="2:65" s="1" customFormat="1" ht="29.25" customHeight="1">
      <c r="B88" s="30"/>
      <c r="C88" s="113" t="s">
        <v>104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93">
        <f>N112</f>
        <v>48960</v>
      </c>
      <c r="O88" s="207"/>
      <c r="P88" s="207"/>
      <c r="Q88" s="207"/>
      <c r="R88" s="32"/>
      <c r="T88" s="112"/>
      <c r="U88" s="112"/>
      <c r="AU88" s="16" t="s">
        <v>105</v>
      </c>
    </row>
    <row r="89" spans="2:65" s="6" customFormat="1" ht="24.95" customHeight="1">
      <c r="B89" s="114"/>
      <c r="C89" s="115"/>
      <c r="D89" s="116" t="s">
        <v>106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08">
        <f>N113</f>
        <v>48960</v>
      </c>
      <c r="O89" s="209"/>
      <c r="P89" s="209"/>
      <c r="Q89" s="209"/>
      <c r="R89" s="117"/>
      <c r="T89" s="118"/>
      <c r="U89" s="118"/>
    </row>
    <row r="90" spans="2:65" s="1" customFormat="1" ht="21.75" customHeight="1"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2"/>
      <c r="T90" s="112"/>
      <c r="U90" s="112"/>
    </row>
    <row r="91" spans="2:65" s="1" customFormat="1" ht="29.25" customHeight="1">
      <c r="B91" s="30"/>
      <c r="C91" s="113" t="s">
        <v>107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207">
        <f>ROUND(N92+N93,2)</f>
        <v>1077.1199999999999</v>
      </c>
      <c r="O91" s="210"/>
      <c r="P91" s="210"/>
      <c r="Q91" s="210"/>
      <c r="R91" s="32"/>
      <c r="T91" s="119"/>
      <c r="U91" s="120" t="s">
        <v>41</v>
      </c>
    </row>
    <row r="92" spans="2:65" s="1" customFormat="1" ht="18" customHeight="1">
      <c r="B92" s="30"/>
      <c r="C92" s="31"/>
      <c r="D92" s="211" t="s">
        <v>108</v>
      </c>
      <c r="E92" s="211"/>
      <c r="F92" s="211"/>
      <c r="G92" s="211"/>
      <c r="H92" s="211"/>
      <c r="I92" s="31"/>
      <c r="J92" s="31"/>
      <c r="K92" s="31"/>
      <c r="L92" s="31"/>
      <c r="M92" s="31"/>
      <c r="N92" s="212">
        <v>979.2</v>
      </c>
      <c r="O92" s="212"/>
      <c r="P92" s="212"/>
      <c r="Q92" s="212"/>
      <c r="R92" s="32"/>
      <c r="S92" s="121"/>
      <c r="T92" s="122"/>
      <c r="U92" s="123" t="s">
        <v>42</v>
      </c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5" t="s">
        <v>109</v>
      </c>
      <c r="AZ92" s="124"/>
      <c r="BA92" s="124"/>
      <c r="BB92" s="124"/>
      <c r="BC92" s="124"/>
      <c r="BD92" s="124"/>
      <c r="BE92" s="126">
        <f>IF(U92="základní",N92,0)</f>
        <v>979.2</v>
      </c>
      <c r="BF92" s="126">
        <f>IF(U92="snížená",N92,0)</f>
        <v>0</v>
      </c>
      <c r="BG92" s="126">
        <f>IF(U92="zákl. přenesená",N92,0)</f>
        <v>0</v>
      </c>
      <c r="BH92" s="126">
        <f>IF(U92="sníž. přenesená",N92,0)</f>
        <v>0</v>
      </c>
      <c r="BI92" s="126">
        <f>IF(U92="nulová",N92,0)</f>
        <v>0</v>
      </c>
      <c r="BJ92" s="125" t="s">
        <v>23</v>
      </c>
      <c r="BK92" s="124"/>
      <c r="BL92" s="124"/>
      <c r="BM92" s="124"/>
    </row>
    <row r="93" spans="2:65" s="1" customFormat="1" ht="18" customHeight="1">
      <c r="B93" s="30"/>
      <c r="C93" s="31"/>
      <c r="D93" s="211" t="s">
        <v>110</v>
      </c>
      <c r="E93" s="211"/>
      <c r="F93" s="211"/>
      <c r="G93" s="211"/>
      <c r="H93" s="211"/>
      <c r="I93" s="31"/>
      <c r="J93" s="31"/>
      <c r="K93" s="31"/>
      <c r="L93" s="31"/>
      <c r="M93" s="31"/>
      <c r="N93" s="212">
        <v>97.92</v>
      </c>
      <c r="O93" s="212"/>
      <c r="P93" s="212"/>
      <c r="Q93" s="212"/>
      <c r="R93" s="32"/>
      <c r="S93" s="121"/>
      <c r="T93" s="127"/>
      <c r="U93" s="128" t="s">
        <v>42</v>
      </c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5" t="s">
        <v>109</v>
      </c>
      <c r="AZ93" s="124"/>
      <c r="BA93" s="124"/>
      <c r="BB93" s="124"/>
      <c r="BC93" s="124"/>
      <c r="BD93" s="124"/>
      <c r="BE93" s="126">
        <f>IF(U93="základní",N93,0)</f>
        <v>97.92</v>
      </c>
      <c r="BF93" s="126">
        <f>IF(U93="snížená",N93,0)</f>
        <v>0</v>
      </c>
      <c r="BG93" s="126">
        <f>IF(U93="zákl. přenesená",N93,0)</f>
        <v>0</v>
      </c>
      <c r="BH93" s="126">
        <f>IF(U93="sníž. přenesená",N93,0)</f>
        <v>0</v>
      </c>
      <c r="BI93" s="126">
        <f>IF(U93="nulová",N93,0)</f>
        <v>0</v>
      </c>
      <c r="BJ93" s="125" t="s">
        <v>23</v>
      </c>
      <c r="BK93" s="124"/>
      <c r="BL93" s="124"/>
      <c r="BM93" s="124"/>
    </row>
    <row r="94" spans="2:65" s="1" customFormat="1" ht="18" customHeight="1"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2"/>
      <c r="T94" s="112"/>
      <c r="U94" s="112"/>
    </row>
    <row r="95" spans="2:65" s="1" customFormat="1" ht="29.25" customHeight="1">
      <c r="B95" s="30"/>
      <c r="C95" s="100" t="s">
        <v>89</v>
      </c>
      <c r="D95" s="101"/>
      <c r="E95" s="101"/>
      <c r="F95" s="101"/>
      <c r="G95" s="101"/>
      <c r="H95" s="101"/>
      <c r="I95" s="101"/>
      <c r="J95" s="101"/>
      <c r="K95" s="101"/>
      <c r="L95" s="194">
        <f>ROUND(SUM(N88+N91),2)</f>
        <v>50037.120000000003</v>
      </c>
      <c r="M95" s="194"/>
      <c r="N95" s="194"/>
      <c r="O95" s="194"/>
      <c r="P95" s="194"/>
      <c r="Q95" s="194"/>
      <c r="R95" s="32"/>
      <c r="T95" s="112"/>
      <c r="U95" s="112"/>
    </row>
    <row r="96" spans="2:65" s="1" customFormat="1" ht="6.95" customHeight="1"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6"/>
      <c r="T96" s="112"/>
      <c r="U96" s="112"/>
    </row>
    <row r="100" spans="2:63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1" spans="2:63" s="1" customFormat="1" ht="36.950000000000003" customHeight="1">
      <c r="B101" s="30"/>
      <c r="C101" s="160" t="s">
        <v>111</v>
      </c>
      <c r="D101" s="199"/>
      <c r="E101" s="199"/>
      <c r="F101" s="199"/>
      <c r="G101" s="199"/>
      <c r="H101" s="199"/>
      <c r="I101" s="199"/>
      <c r="J101" s="199"/>
      <c r="K101" s="199"/>
      <c r="L101" s="199"/>
      <c r="M101" s="199"/>
      <c r="N101" s="199"/>
      <c r="O101" s="199"/>
      <c r="P101" s="199"/>
      <c r="Q101" s="199"/>
      <c r="R101" s="32"/>
    </row>
    <row r="102" spans="2:63" s="1" customFormat="1" ht="6.95" customHeight="1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63" s="1" customFormat="1" ht="30" customHeight="1">
      <c r="B103" s="30"/>
      <c r="C103" s="27" t="s">
        <v>17</v>
      </c>
      <c r="D103" s="31"/>
      <c r="E103" s="31"/>
      <c r="F103" s="197" t="str">
        <f>F6</f>
        <v>Modernizace dílenského areálu, SŠTŘ, Nový Bydžov - Hlušice</v>
      </c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31"/>
      <c r="R103" s="32"/>
    </row>
    <row r="104" spans="2:63" s="1" customFormat="1" ht="36.950000000000003" customHeight="1">
      <c r="B104" s="30"/>
      <c r="C104" s="64" t="s">
        <v>97</v>
      </c>
      <c r="D104" s="31"/>
      <c r="E104" s="31"/>
      <c r="F104" s="176" t="str">
        <f>F7</f>
        <v>02.8 - Informační systém (bez obchodních názvů)</v>
      </c>
      <c r="G104" s="199"/>
      <c r="H104" s="199"/>
      <c r="I104" s="199"/>
      <c r="J104" s="199"/>
      <c r="K104" s="199"/>
      <c r="L104" s="199"/>
      <c r="M104" s="199"/>
      <c r="N104" s="199"/>
      <c r="O104" s="199"/>
      <c r="P104" s="199"/>
      <c r="Q104" s="31"/>
      <c r="R104" s="32"/>
    </row>
    <row r="105" spans="2:63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63" s="1" customFormat="1" ht="18" customHeight="1">
      <c r="B106" s="30"/>
      <c r="C106" s="27" t="s">
        <v>24</v>
      </c>
      <c r="D106" s="31"/>
      <c r="E106" s="31"/>
      <c r="F106" s="25" t="str">
        <f>F9</f>
        <v xml:space="preserve"> </v>
      </c>
      <c r="G106" s="31"/>
      <c r="H106" s="31"/>
      <c r="I106" s="31"/>
      <c r="J106" s="31"/>
      <c r="K106" s="27" t="s">
        <v>26</v>
      </c>
      <c r="L106" s="31"/>
      <c r="M106" s="200" t="str">
        <f>IF(O9="","",O9)</f>
        <v>21. 11. 2016</v>
      </c>
      <c r="N106" s="200"/>
      <c r="O106" s="200"/>
      <c r="P106" s="200"/>
      <c r="Q106" s="31"/>
      <c r="R106" s="32"/>
    </row>
    <row r="107" spans="2:63" s="1" customFormat="1" ht="6.95" customHeight="1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</row>
    <row r="108" spans="2:63" s="1" customFormat="1">
      <c r="B108" s="30"/>
      <c r="C108" s="27" t="s">
        <v>28</v>
      </c>
      <c r="D108" s="31"/>
      <c r="E108" s="31"/>
      <c r="F108" s="25" t="str">
        <f>E12</f>
        <v>SŠTŘ, Nový Bydžov, Dr. M. Tyrše 112</v>
      </c>
      <c r="G108" s="31"/>
      <c r="H108" s="31"/>
      <c r="I108" s="31"/>
      <c r="J108" s="31"/>
      <c r="K108" s="27" t="s">
        <v>34</v>
      </c>
      <c r="L108" s="31"/>
      <c r="M108" s="162" t="str">
        <f>E18</f>
        <v xml:space="preserve"> </v>
      </c>
      <c r="N108" s="162"/>
      <c r="O108" s="162"/>
      <c r="P108" s="162"/>
      <c r="Q108" s="162"/>
      <c r="R108" s="32"/>
    </row>
    <row r="109" spans="2:63" s="1" customFormat="1" ht="14.45" customHeight="1">
      <c r="B109" s="30"/>
      <c r="C109" s="27" t="s">
        <v>32</v>
      </c>
      <c r="D109" s="31"/>
      <c r="E109" s="31"/>
      <c r="F109" s="25" t="str">
        <f>IF(E15="","",E15)</f>
        <v xml:space="preserve"> </v>
      </c>
      <c r="G109" s="31"/>
      <c r="H109" s="31"/>
      <c r="I109" s="31"/>
      <c r="J109" s="31"/>
      <c r="K109" s="27" t="s">
        <v>36</v>
      </c>
      <c r="L109" s="31"/>
      <c r="M109" s="162" t="str">
        <f>E21</f>
        <v xml:space="preserve"> </v>
      </c>
      <c r="N109" s="162"/>
      <c r="O109" s="162"/>
      <c r="P109" s="162"/>
      <c r="Q109" s="162"/>
      <c r="R109" s="32"/>
    </row>
    <row r="110" spans="2:63" s="1" customFormat="1" ht="10.35" customHeight="1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63" s="7" customFormat="1" ht="29.25" customHeight="1">
      <c r="B111" s="129"/>
      <c r="C111" s="130" t="s">
        <v>112</v>
      </c>
      <c r="D111" s="131" t="s">
        <v>113</v>
      </c>
      <c r="E111" s="131" t="s">
        <v>59</v>
      </c>
      <c r="F111" s="213" t="s">
        <v>114</v>
      </c>
      <c r="G111" s="213"/>
      <c r="H111" s="213"/>
      <c r="I111" s="213"/>
      <c r="J111" s="131" t="s">
        <v>115</v>
      </c>
      <c r="K111" s="131" t="s">
        <v>116</v>
      </c>
      <c r="L111" s="214" t="s">
        <v>117</v>
      </c>
      <c r="M111" s="214"/>
      <c r="N111" s="213" t="s">
        <v>103</v>
      </c>
      <c r="O111" s="213"/>
      <c r="P111" s="213"/>
      <c r="Q111" s="215"/>
      <c r="R111" s="132"/>
      <c r="T111" s="75" t="s">
        <v>118</v>
      </c>
      <c r="U111" s="76" t="s">
        <v>41</v>
      </c>
      <c r="V111" s="76" t="s">
        <v>119</v>
      </c>
      <c r="W111" s="76" t="s">
        <v>120</v>
      </c>
      <c r="X111" s="76" t="s">
        <v>121</v>
      </c>
      <c r="Y111" s="76" t="s">
        <v>122</v>
      </c>
      <c r="Z111" s="76" t="s">
        <v>123</v>
      </c>
      <c r="AA111" s="77" t="s">
        <v>124</v>
      </c>
    </row>
    <row r="112" spans="2:63" s="1" customFormat="1" ht="29.25" customHeight="1">
      <c r="B112" s="30"/>
      <c r="C112" s="79" t="s">
        <v>99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222">
        <f>BK112</f>
        <v>48960</v>
      </c>
      <c r="O112" s="223"/>
      <c r="P112" s="223"/>
      <c r="Q112" s="223"/>
      <c r="R112" s="32"/>
      <c r="T112" s="78"/>
      <c r="U112" s="46"/>
      <c r="V112" s="46"/>
      <c r="W112" s="133">
        <f>W113</f>
        <v>0</v>
      </c>
      <c r="X112" s="46"/>
      <c r="Y112" s="133">
        <f>Y113</f>
        <v>0</v>
      </c>
      <c r="Z112" s="46"/>
      <c r="AA112" s="134">
        <f>AA113</f>
        <v>0</v>
      </c>
      <c r="AT112" s="16" t="s">
        <v>76</v>
      </c>
      <c r="AU112" s="16" t="s">
        <v>105</v>
      </c>
      <c r="BK112" s="135">
        <f>BK113</f>
        <v>48960</v>
      </c>
    </row>
    <row r="113" spans="2:65" s="8" customFormat="1" ht="37.35" customHeight="1">
      <c r="B113" s="136"/>
      <c r="C113" s="137"/>
      <c r="D113" s="138" t="s">
        <v>106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24">
        <f>BK113</f>
        <v>48960</v>
      </c>
      <c r="O113" s="225"/>
      <c r="P113" s="225"/>
      <c r="Q113" s="225"/>
      <c r="R113" s="139"/>
      <c r="T113" s="140"/>
      <c r="U113" s="137"/>
      <c r="V113" s="137"/>
      <c r="W113" s="141">
        <f>SUM(W114:W125)</f>
        <v>0</v>
      </c>
      <c r="X113" s="137"/>
      <c r="Y113" s="141">
        <f>SUM(Y114:Y125)</f>
        <v>0</v>
      </c>
      <c r="Z113" s="137"/>
      <c r="AA113" s="142">
        <f>SUM(AA114:AA125)</f>
        <v>0</v>
      </c>
      <c r="AR113" s="143" t="s">
        <v>95</v>
      </c>
      <c r="AT113" s="144" t="s">
        <v>76</v>
      </c>
      <c r="AU113" s="144" t="s">
        <v>77</v>
      </c>
      <c r="AY113" s="143" t="s">
        <v>125</v>
      </c>
      <c r="BK113" s="145">
        <f>SUM(BK114:BK125)</f>
        <v>48960</v>
      </c>
    </row>
    <row r="114" spans="2:65" s="1" customFormat="1" ht="22.5" customHeight="1">
      <c r="B114" s="30"/>
      <c r="C114" s="146" t="s">
        <v>23</v>
      </c>
      <c r="D114" s="146" t="s">
        <v>126</v>
      </c>
      <c r="E114" s="147" t="s">
        <v>127</v>
      </c>
      <c r="F114" s="216" t="s">
        <v>128</v>
      </c>
      <c r="G114" s="216"/>
      <c r="H114" s="216"/>
      <c r="I114" s="216"/>
      <c r="J114" s="148" t="s">
        <v>129</v>
      </c>
      <c r="K114" s="149">
        <v>31</v>
      </c>
      <c r="L114" s="217">
        <v>280</v>
      </c>
      <c r="M114" s="217"/>
      <c r="N114" s="217">
        <f>ROUND(L114*K114,2)</f>
        <v>8680</v>
      </c>
      <c r="O114" s="218"/>
      <c r="P114" s="218"/>
      <c r="Q114" s="218"/>
      <c r="R114" s="32"/>
      <c r="T114" s="150" t="s">
        <v>21</v>
      </c>
      <c r="U114" s="39" t="s">
        <v>42</v>
      </c>
      <c r="V114" s="151">
        <v>0</v>
      </c>
      <c r="W114" s="151">
        <f>V114*K114</f>
        <v>0</v>
      </c>
      <c r="X114" s="151">
        <v>0</v>
      </c>
      <c r="Y114" s="151">
        <f>X114*K114</f>
        <v>0</v>
      </c>
      <c r="Z114" s="151">
        <v>0</v>
      </c>
      <c r="AA114" s="152">
        <f>Z114*K114</f>
        <v>0</v>
      </c>
      <c r="AR114" s="16" t="s">
        <v>130</v>
      </c>
      <c r="AT114" s="16" t="s">
        <v>126</v>
      </c>
      <c r="AU114" s="16" t="s">
        <v>23</v>
      </c>
      <c r="AY114" s="16" t="s">
        <v>125</v>
      </c>
      <c r="BE114" s="153">
        <f>IF(U114="základní",N114,0)</f>
        <v>8680</v>
      </c>
      <c r="BF114" s="153">
        <f>IF(U114="snížená",N114,0)</f>
        <v>0</v>
      </c>
      <c r="BG114" s="153">
        <f>IF(U114="zákl. přenesená",N114,0)</f>
        <v>0</v>
      </c>
      <c r="BH114" s="153">
        <f>IF(U114="sníž. přenesená",N114,0)</f>
        <v>0</v>
      </c>
      <c r="BI114" s="153">
        <f>IF(U114="nulová",N114,0)</f>
        <v>0</v>
      </c>
      <c r="BJ114" s="16" t="s">
        <v>23</v>
      </c>
      <c r="BK114" s="153">
        <f>ROUND(L114*K114,2)</f>
        <v>8680</v>
      </c>
      <c r="BL114" s="16" t="s">
        <v>131</v>
      </c>
      <c r="BM114" s="16" t="s">
        <v>132</v>
      </c>
    </row>
    <row r="115" spans="2:65" s="1" customFormat="1" ht="138" customHeight="1">
      <c r="B115" s="30"/>
      <c r="C115" s="31"/>
      <c r="D115" s="31"/>
      <c r="E115" s="31"/>
      <c r="F115" s="219" t="s">
        <v>133</v>
      </c>
      <c r="G115" s="220"/>
      <c r="H115" s="220"/>
      <c r="I115" s="220"/>
      <c r="J115" s="31"/>
      <c r="K115" s="31"/>
      <c r="L115" s="31"/>
      <c r="M115" s="31"/>
      <c r="N115" s="31"/>
      <c r="O115" s="31"/>
      <c r="P115" s="31"/>
      <c r="Q115" s="31"/>
      <c r="R115" s="32"/>
      <c r="T115" s="122"/>
      <c r="U115" s="31"/>
      <c r="V115" s="31"/>
      <c r="W115" s="31"/>
      <c r="X115" s="31"/>
      <c r="Y115" s="31"/>
      <c r="Z115" s="31"/>
      <c r="AA115" s="73"/>
      <c r="AT115" s="16" t="s">
        <v>134</v>
      </c>
      <c r="AU115" s="16" t="s">
        <v>23</v>
      </c>
    </row>
    <row r="116" spans="2:65" s="1" customFormat="1" ht="31.5" customHeight="1">
      <c r="B116" s="30"/>
      <c r="C116" s="146" t="s">
        <v>95</v>
      </c>
      <c r="D116" s="146" t="s">
        <v>126</v>
      </c>
      <c r="E116" s="147" t="s">
        <v>135</v>
      </c>
      <c r="F116" s="216" t="s">
        <v>136</v>
      </c>
      <c r="G116" s="216"/>
      <c r="H116" s="216"/>
      <c r="I116" s="216"/>
      <c r="J116" s="148" t="s">
        <v>129</v>
      </c>
      <c r="K116" s="149">
        <v>24</v>
      </c>
      <c r="L116" s="217">
        <v>320</v>
      </c>
      <c r="M116" s="217"/>
      <c r="N116" s="217">
        <f>ROUND(L116*K116,2)</f>
        <v>7680</v>
      </c>
      <c r="O116" s="218"/>
      <c r="P116" s="218"/>
      <c r="Q116" s="218"/>
      <c r="R116" s="32"/>
      <c r="T116" s="150" t="s">
        <v>21</v>
      </c>
      <c r="U116" s="39" t="s">
        <v>42</v>
      </c>
      <c r="V116" s="151">
        <v>0</v>
      </c>
      <c r="W116" s="151">
        <f>V116*K116</f>
        <v>0</v>
      </c>
      <c r="X116" s="151">
        <v>0</v>
      </c>
      <c r="Y116" s="151">
        <f>X116*K116</f>
        <v>0</v>
      </c>
      <c r="Z116" s="151">
        <v>0</v>
      </c>
      <c r="AA116" s="152">
        <f>Z116*K116</f>
        <v>0</v>
      </c>
      <c r="AR116" s="16" t="s">
        <v>130</v>
      </c>
      <c r="AT116" s="16" t="s">
        <v>126</v>
      </c>
      <c r="AU116" s="16" t="s">
        <v>23</v>
      </c>
      <c r="AY116" s="16" t="s">
        <v>125</v>
      </c>
      <c r="BE116" s="153">
        <f>IF(U116="základní",N116,0)</f>
        <v>7680</v>
      </c>
      <c r="BF116" s="153">
        <f>IF(U116="snížená",N116,0)</f>
        <v>0</v>
      </c>
      <c r="BG116" s="153">
        <f>IF(U116="zákl. přenesená",N116,0)</f>
        <v>0</v>
      </c>
      <c r="BH116" s="153">
        <f>IF(U116="sníž. přenesená",N116,0)</f>
        <v>0</v>
      </c>
      <c r="BI116" s="153">
        <f>IF(U116="nulová",N116,0)</f>
        <v>0</v>
      </c>
      <c r="BJ116" s="16" t="s">
        <v>23</v>
      </c>
      <c r="BK116" s="153">
        <f>ROUND(L116*K116,2)</f>
        <v>7680</v>
      </c>
      <c r="BL116" s="16" t="s">
        <v>131</v>
      </c>
      <c r="BM116" s="16" t="s">
        <v>95</v>
      </c>
    </row>
    <row r="117" spans="2:65" s="1" customFormat="1" ht="150" customHeight="1">
      <c r="B117" s="30"/>
      <c r="C117" s="31"/>
      <c r="D117" s="31"/>
      <c r="E117" s="31"/>
      <c r="F117" s="219" t="s">
        <v>137</v>
      </c>
      <c r="G117" s="220"/>
      <c r="H117" s="220"/>
      <c r="I117" s="220"/>
      <c r="J117" s="31"/>
      <c r="K117" s="31"/>
      <c r="L117" s="31"/>
      <c r="M117" s="31"/>
      <c r="N117" s="31"/>
      <c r="O117" s="31"/>
      <c r="P117" s="31"/>
      <c r="Q117" s="31"/>
      <c r="R117" s="32"/>
      <c r="T117" s="122"/>
      <c r="U117" s="31"/>
      <c r="V117" s="31"/>
      <c r="W117" s="31"/>
      <c r="X117" s="31"/>
      <c r="Y117" s="31"/>
      <c r="Z117" s="31"/>
      <c r="AA117" s="73"/>
      <c r="AT117" s="16" t="s">
        <v>134</v>
      </c>
      <c r="AU117" s="16" t="s">
        <v>23</v>
      </c>
    </row>
    <row r="118" spans="2:65" s="1" customFormat="1" ht="31.5" customHeight="1">
      <c r="B118" s="30"/>
      <c r="C118" s="146" t="s">
        <v>138</v>
      </c>
      <c r="D118" s="146" t="s">
        <v>126</v>
      </c>
      <c r="E118" s="147" t="s">
        <v>139</v>
      </c>
      <c r="F118" s="216" t="s">
        <v>140</v>
      </c>
      <c r="G118" s="216"/>
      <c r="H118" s="216"/>
      <c r="I118" s="216"/>
      <c r="J118" s="148" t="s">
        <v>129</v>
      </c>
      <c r="K118" s="149">
        <v>1</v>
      </c>
      <c r="L118" s="217">
        <v>1000</v>
      </c>
      <c r="M118" s="217"/>
      <c r="N118" s="217">
        <f>ROUND(L118*K118,2)</f>
        <v>1000</v>
      </c>
      <c r="O118" s="218"/>
      <c r="P118" s="218"/>
      <c r="Q118" s="218"/>
      <c r="R118" s="32"/>
      <c r="T118" s="150" t="s">
        <v>21</v>
      </c>
      <c r="U118" s="39" t="s">
        <v>42</v>
      </c>
      <c r="V118" s="151">
        <v>0</v>
      </c>
      <c r="W118" s="151">
        <f>V118*K118</f>
        <v>0</v>
      </c>
      <c r="X118" s="151">
        <v>0</v>
      </c>
      <c r="Y118" s="151">
        <f>X118*K118</f>
        <v>0</v>
      </c>
      <c r="Z118" s="151">
        <v>0</v>
      </c>
      <c r="AA118" s="152">
        <f>Z118*K118</f>
        <v>0</v>
      </c>
      <c r="AR118" s="16" t="s">
        <v>130</v>
      </c>
      <c r="AT118" s="16" t="s">
        <v>126</v>
      </c>
      <c r="AU118" s="16" t="s">
        <v>23</v>
      </c>
      <c r="AY118" s="16" t="s">
        <v>125</v>
      </c>
      <c r="BE118" s="153">
        <f>IF(U118="základní",N118,0)</f>
        <v>1000</v>
      </c>
      <c r="BF118" s="153">
        <f>IF(U118="snížená",N118,0)</f>
        <v>0</v>
      </c>
      <c r="BG118" s="153">
        <f>IF(U118="zákl. přenesená",N118,0)</f>
        <v>0</v>
      </c>
      <c r="BH118" s="153">
        <f>IF(U118="sníž. přenesená",N118,0)</f>
        <v>0</v>
      </c>
      <c r="BI118" s="153">
        <f>IF(U118="nulová",N118,0)</f>
        <v>0</v>
      </c>
      <c r="BJ118" s="16" t="s">
        <v>23</v>
      </c>
      <c r="BK118" s="153">
        <f>ROUND(L118*K118,2)</f>
        <v>1000</v>
      </c>
      <c r="BL118" s="16" t="s">
        <v>131</v>
      </c>
      <c r="BM118" s="16" t="s">
        <v>141</v>
      </c>
    </row>
    <row r="119" spans="2:65" s="1" customFormat="1" ht="150" customHeight="1">
      <c r="B119" s="30"/>
      <c r="C119" s="31"/>
      <c r="D119" s="31"/>
      <c r="E119" s="31"/>
      <c r="F119" s="219" t="s">
        <v>142</v>
      </c>
      <c r="G119" s="220"/>
      <c r="H119" s="220"/>
      <c r="I119" s="220"/>
      <c r="J119" s="31"/>
      <c r="K119" s="31"/>
      <c r="L119" s="31"/>
      <c r="M119" s="31"/>
      <c r="N119" s="31"/>
      <c r="O119" s="31"/>
      <c r="P119" s="31"/>
      <c r="Q119" s="31"/>
      <c r="R119" s="32"/>
      <c r="T119" s="122"/>
      <c r="U119" s="31"/>
      <c r="V119" s="31"/>
      <c r="W119" s="31"/>
      <c r="X119" s="31"/>
      <c r="Y119" s="31"/>
      <c r="Z119" s="31"/>
      <c r="AA119" s="73"/>
      <c r="AT119" s="16" t="s">
        <v>134</v>
      </c>
      <c r="AU119" s="16" t="s">
        <v>23</v>
      </c>
    </row>
    <row r="120" spans="2:65" s="1" customFormat="1" ht="22.5" customHeight="1">
      <c r="B120" s="30"/>
      <c r="C120" s="146" t="s">
        <v>141</v>
      </c>
      <c r="D120" s="146" t="s">
        <v>126</v>
      </c>
      <c r="E120" s="147" t="s">
        <v>143</v>
      </c>
      <c r="F120" s="216" t="s">
        <v>144</v>
      </c>
      <c r="G120" s="216"/>
      <c r="H120" s="216"/>
      <c r="I120" s="216"/>
      <c r="J120" s="148" t="s">
        <v>129</v>
      </c>
      <c r="K120" s="149">
        <v>1</v>
      </c>
      <c r="L120" s="217">
        <v>11000</v>
      </c>
      <c r="M120" s="217"/>
      <c r="N120" s="217">
        <f>ROUND(L120*K120,2)</f>
        <v>11000</v>
      </c>
      <c r="O120" s="218"/>
      <c r="P120" s="218"/>
      <c r="Q120" s="218"/>
      <c r="R120" s="32"/>
      <c r="T120" s="150" t="s">
        <v>21</v>
      </c>
      <c r="U120" s="39" t="s">
        <v>42</v>
      </c>
      <c r="V120" s="151">
        <v>0</v>
      </c>
      <c r="W120" s="151">
        <f>V120*K120</f>
        <v>0</v>
      </c>
      <c r="X120" s="151">
        <v>0</v>
      </c>
      <c r="Y120" s="151">
        <f>X120*K120</f>
        <v>0</v>
      </c>
      <c r="Z120" s="151">
        <v>0</v>
      </c>
      <c r="AA120" s="152">
        <f>Z120*K120</f>
        <v>0</v>
      </c>
      <c r="AR120" s="16" t="s">
        <v>130</v>
      </c>
      <c r="AT120" s="16" t="s">
        <v>126</v>
      </c>
      <c r="AU120" s="16" t="s">
        <v>23</v>
      </c>
      <c r="AY120" s="16" t="s">
        <v>125</v>
      </c>
      <c r="BE120" s="153">
        <f>IF(U120="základní",N120,0)</f>
        <v>11000</v>
      </c>
      <c r="BF120" s="153">
        <f>IF(U120="snížená",N120,0)</f>
        <v>0</v>
      </c>
      <c r="BG120" s="153">
        <f>IF(U120="zákl. přenesená",N120,0)</f>
        <v>0</v>
      </c>
      <c r="BH120" s="153">
        <f>IF(U120="sníž. přenesená",N120,0)</f>
        <v>0</v>
      </c>
      <c r="BI120" s="153">
        <f>IF(U120="nulová",N120,0)</f>
        <v>0</v>
      </c>
      <c r="BJ120" s="16" t="s">
        <v>23</v>
      </c>
      <c r="BK120" s="153">
        <f>ROUND(L120*K120,2)</f>
        <v>11000</v>
      </c>
      <c r="BL120" s="16" t="s">
        <v>131</v>
      </c>
      <c r="BM120" s="16" t="s">
        <v>145</v>
      </c>
    </row>
    <row r="121" spans="2:65" s="1" customFormat="1" ht="222" customHeight="1">
      <c r="B121" s="30"/>
      <c r="C121" s="31"/>
      <c r="D121" s="31"/>
      <c r="E121" s="31"/>
      <c r="F121" s="219" t="s">
        <v>146</v>
      </c>
      <c r="G121" s="220"/>
      <c r="H121" s="220"/>
      <c r="I121" s="220"/>
      <c r="J121" s="31"/>
      <c r="K121" s="31"/>
      <c r="L121" s="31"/>
      <c r="M121" s="31"/>
      <c r="N121" s="31"/>
      <c r="O121" s="31"/>
      <c r="P121" s="31"/>
      <c r="Q121" s="31"/>
      <c r="R121" s="32"/>
      <c r="T121" s="122"/>
      <c r="U121" s="31"/>
      <c r="V121" s="31"/>
      <c r="W121" s="31"/>
      <c r="X121" s="31"/>
      <c r="Y121" s="31"/>
      <c r="Z121" s="31"/>
      <c r="AA121" s="73"/>
      <c r="AT121" s="16" t="s">
        <v>134</v>
      </c>
      <c r="AU121" s="16" t="s">
        <v>23</v>
      </c>
    </row>
    <row r="122" spans="2:65" s="1" customFormat="1" ht="22.5" customHeight="1">
      <c r="B122" s="30"/>
      <c r="C122" s="146" t="s">
        <v>147</v>
      </c>
      <c r="D122" s="146" t="s">
        <v>126</v>
      </c>
      <c r="E122" s="147" t="s">
        <v>148</v>
      </c>
      <c r="F122" s="216" t="s">
        <v>149</v>
      </c>
      <c r="G122" s="216"/>
      <c r="H122" s="216"/>
      <c r="I122" s="216"/>
      <c r="J122" s="148" t="s">
        <v>150</v>
      </c>
      <c r="K122" s="149">
        <v>1</v>
      </c>
      <c r="L122" s="217">
        <v>8000</v>
      </c>
      <c r="M122" s="217"/>
      <c r="N122" s="217">
        <f>ROUND(L122*K122,2)</f>
        <v>8000</v>
      </c>
      <c r="O122" s="218"/>
      <c r="P122" s="218"/>
      <c r="Q122" s="218"/>
      <c r="R122" s="32"/>
      <c r="T122" s="150" t="s">
        <v>21</v>
      </c>
      <c r="U122" s="39" t="s">
        <v>42</v>
      </c>
      <c r="V122" s="151">
        <v>0</v>
      </c>
      <c r="W122" s="151">
        <f>V122*K122</f>
        <v>0</v>
      </c>
      <c r="X122" s="151">
        <v>0</v>
      </c>
      <c r="Y122" s="151">
        <f>X122*K122</f>
        <v>0</v>
      </c>
      <c r="Z122" s="151">
        <v>0</v>
      </c>
      <c r="AA122" s="152">
        <f>Z122*K122</f>
        <v>0</v>
      </c>
      <c r="AR122" s="16" t="s">
        <v>130</v>
      </c>
      <c r="AT122" s="16" t="s">
        <v>126</v>
      </c>
      <c r="AU122" s="16" t="s">
        <v>23</v>
      </c>
      <c r="AY122" s="16" t="s">
        <v>125</v>
      </c>
      <c r="BE122" s="153">
        <f>IF(U122="základní",N122,0)</f>
        <v>8000</v>
      </c>
      <c r="BF122" s="153">
        <f>IF(U122="snížená",N122,0)</f>
        <v>0</v>
      </c>
      <c r="BG122" s="153">
        <f>IF(U122="zákl. přenesená",N122,0)</f>
        <v>0</v>
      </c>
      <c r="BH122" s="153">
        <f>IF(U122="sníž. přenesená",N122,0)</f>
        <v>0</v>
      </c>
      <c r="BI122" s="153">
        <f>IF(U122="nulová",N122,0)</f>
        <v>0</v>
      </c>
      <c r="BJ122" s="16" t="s">
        <v>23</v>
      </c>
      <c r="BK122" s="153">
        <f>ROUND(L122*K122,2)</f>
        <v>8000</v>
      </c>
      <c r="BL122" s="16" t="s">
        <v>131</v>
      </c>
      <c r="BM122" s="16" t="s">
        <v>151</v>
      </c>
    </row>
    <row r="123" spans="2:65" s="1" customFormat="1" ht="234" customHeight="1">
      <c r="B123" s="30"/>
      <c r="C123" s="31"/>
      <c r="D123" s="31"/>
      <c r="E123" s="31"/>
      <c r="F123" s="219" t="s">
        <v>152</v>
      </c>
      <c r="G123" s="220"/>
      <c r="H123" s="220"/>
      <c r="I123" s="220"/>
      <c r="J123" s="31"/>
      <c r="K123" s="31"/>
      <c r="L123" s="31"/>
      <c r="M123" s="31"/>
      <c r="N123" s="31"/>
      <c r="O123" s="31"/>
      <c r="P123" s="31"/>
      <c r="Q123" s="31"/>
      <c r="R123" s="32"/>
      <c r="T123" s="122"/>
      <c r="U123" s="31"/>
      <c r="V123" s="31"/>
      <c r="W123" s="31"/>
      <c r="X123" s="31"/>
      <c r="Y123" s="31"/>
      <c r="Z123" s="31"/>
      <c r="AA123" s="73"/>
      <c r="AT123" s="16" t="s">
        <v>134</v>
      </c>
      <c r="AU123" s="16" t="s">
        <v>23</v>
      </c>
    </row>
    <row r="124" spans="2:65" s="1" customFormat="1" ht="22.5" customHeight="1">
      <c r="B124" s="30"/>
      <c r="C124" s="154" t="s">
        <v>145</v>
      </c>
      <c r="D124" s="154" t="s">
        <v>153</v>
      </c>
      <c r="E124" s="155" t="s">
        <v>154</v>
      </c>
      <c r="F124" s="221" t="s">
        <v>155</v>
      </c>
      <c r="G124" s="221"/>
      <c r="H124" s="221"/>
      <c r="I124" s="221"/>
      <c r="J124" s="156" t="s">
        <v>150</v>
      </c>
      <c r="K124" s="157">
        <v>1</v>
      </c>
      <c r="L124" s="218">
        <v>12600</v>
      </c>
      <c r="M124" s="218"/>
      <c r="N124" s="218">
        <f>ROUND(L124*K124,2)</f>
        <v>12600</v>
      </c>
      <c r="O124" s="218"/>
      <c r="P124" s="218"/>
      <c r="Q124" s="218"/>
      <c r="R124" s="32"/>
      <c r="T124" s="150" t="s">
        <v>21</v>
      </c>
      <c r="U124" s="39" t="s">
        <v>42</v>
      </c>
      <c r="V124" s="151">
        <v>0</v>
      </c>
      <c r="W124" s="151">
        <f>V124*K124</f>
        <v>0</v>
      </c>
      <c r="X124" s="151">
        <v>0</v>
      </c>
      <c r="Y124" s="151">
        <f>X124*K124</f>
        <v>0</v>
      </c>
      <c r="Z124" s="151">
        <v>0</v>
      </c>
      <c r="AA124" s="152">
        <f>Z124*K124</f>
        <v>0</v>
      </c>
      <c r="AR124" s="16" t="s">
        <v>131</v>
      </c>
      <c r="AT124" s="16" t="s">
        <v>153</v>
      </c>
      <c r="AU124" s="16" t="s">
        <v>23</v>
      </c>
      <c r="AY124" s="16" t="s">
        <v>125</v>
      </c>
      <c r="BE124" s="153">
        <f>IF(U124="základní",N124,0)</f>
        <v>12600</v>
      </c>
      <c r="BF124" s="153">
        <f>IF(U124="snížená",N124,0)</f>
        <v>0</v>
      </c>
      <c r="BG124" s="153">
        <f>IF(U124="zákl. přenesená",N124,0)</f>
        <v>0</v>
      </c>
      <c r="BH124" s="153">
        <f>IF(U124="sníž. přenesená",N124,0)</f>
        <v>0</v>
      </c>
      <c r="BI124" s="153">
        <f>IF(U124="nulová",N124,0)</f>
        <v>0</v>
      </c>
      <c r="BJ124" s="16" t="s">
        <v>23</v>
      </c>
      <c r="BK124" s="153">
        <f>ROUND(L124*K124,2)</f>
        <v>12600</v>
      </c>
      <c r="BL124" s="16" t="s">
        <v>131</v>
      </c>
      <c r="BM124" s="16" t="s">
        <v>156</v>
      </c>
    </row>
    <row r="125" spans="2:65" s="1" customFormat="1" ht="30" customHeight="1">
      <c r="B125" s="30"/>
      <c r="C125" s="31"/>
      <c r="D125" s="31"/>
      <c r="E125" s="31"/>
      <c r="F125" s="219" t="s">
        <v>157</v>
      </c>
      <c r="G125" s="220"/>
      <c r="H125" s="220"/>
      <c r="I125" s="220"/>
      <c r="J125" s="31"/>
      <c r="K125" s="31"/>
      <c r="L125" s="31"/>
      <c r="M125" s="31"/>
      <c r="N125" s="31"/>
      <c r="O125" s="31"/>
      <c r="P125" s="31"/>
      <c r="Q125" s="31"/>
      <c r="R125" s="32"/>
      <c r="T125" s="127"/>
      <c r="U125" s="51"/>
      <c r="V125" s="51"/>
      <c r="W125" s="51"/>
      <c r="X125" s="51"/>
      <c r="Y125" s="51"/>
      <c r="Z125" s="51"/>
      <c r="AA125" s="53"/>
      <c r="AT125" s="16" t="s">
        <v>134</v>
      </c>
      <c r="AU125" s="16" t="s">
        <v>23</v>
      </c>
    </row>
    <row r="126" spans="2:65" s="1" customFormat="1" ht="6.95" customHeight="1"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6"/>
    </row>
  </sheetData>
  <sheetProtection password="CC35" sheet="1" objects="1" scenarios="1" formatCells="0" formatColumns="0" formatRows="0" sort="0" autoFilter="0"/>
  <mergeCells count="81">
    <mergeCell ref="N112:Q112"/>
    <mergeCell ref="N113:Q113"/>
    <mergeCell ref="H1:K1"/>
    <mergeCell ref="S2:AC2"/>
    <mergeCell ref="F123:I123"/>
    <mergeCell ref="F124:I124"/>
    <mergeCell ref="L124:M124"/>
    <mergeCell ref="N124:Q124"/>
    <mergeCell ref="F125:I125"/>
    <mergeCell ref="F120:I120"/>
    <mergeCell ref="L120:M120"/>
    <mergeCell ref="N120:Q120"/>
    <mergeCell ref="F121:I121"/>
    <mergeCell ref="F122:I122"/>
    <mergeCell ref="L122:M122"/>
    <mergeCell ref="N122:Q122"/>
    <mergeCell ref="F117:I117"/>
    <mergeCell ref="F118:I118"/>
    <mergeCell ref="L118:M118"/>
    <mergeCell ref="N118:Q118"/>
    <mergeCell ref="F119:I119"/>
    <mergeCell ref="F114:I114"/>
    <mergeCell ref="L114:M114"/>
    <mergeCell ref="N114:Q114"/>
    <mergeCell ref="F115:I115"/>
    <mergeCell ref="F116:I116"/>
    <mergeCell ref="L116:M116"/>
    <mergeCell ref="N116:Q116"/>
    <mergeCell ref="M108:Q108"/>
    <mergeCell ref="M109:Q109"/>
    <mergeCell ref="F111:I111"/>
    <mergeCell ref="L111:M111"/>
    <mergeCell ref="N111:Q111"/>
    <mergeCell ref="L95:Q95"/>
    <mergeCell ref="C101:Q101"/>
    <mergeCell ref="F103:P103"/>
    <mergeCell ref="F104:P104"/>
    <mergeCell ref="M106:P106"/>
    <mergeCell ref="N89:Q89"/>
    <mergeCell ref="N91:Q91"/>
    <mergeCell ref="D92:H92"/>
    <mergeCell ref="N92:Q92"/>
    <mergeCell ref="D93:H93"/>
    <mergeCell ref="N93:Q93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02.8 - Informační systém ...</vt:lpstr>
      <vt:lpstr>'02.8 - Informační systém ...'!Názvy_tisku</vt:lpstr>
      <vt:lpstr>'Rekapitulace stavby'!Názvy_tisku</vt:lpstr>
      <vt:lpstr>'02.8 - Informační systém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2017-11-16T08:52:48Z</dcterms:created>
  <dcterms:modified xsi:type="dcterms:W3CDTF">2017-11-16T08:52:50Z</dcterms:modified>
</cp:coreProperties>
</file>